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defaultThemeVersion="166925"/>
  <mc:AlternateContent xmlns:mc="http://schemas.openxmlformats.org/markup-compatibility/2006">
    <mc:Choice Requires="x15">
      <x15ac:absPath xmlns:x15ac="http://schemas.microsoft.com/office/spreadsheetml/2010/11/ac" url="E:\Excel\Spielpläne\Turnierpläne\"/>
    </mc:Choice>
  </mc:AlternateContent>
  <xr:revisionPtr revIDLastSave="0" documentId="13_ncr:1_{E803CE82-4F62-4F2D-8E1F-349C481BD5DE}" xr6:coauthVersionLast="36" xr6:coauthVersionMax="47" xr10:uidLastSave="{00000000-0000-0000-0000-000000000000}"/>
  <bookViews>
    <workbookView xWindow="-120" yWindow="-120" windowWidth="29040" windowHeight="15750" tabRatio="712" activeTab="3" xr2:uid="{00000000-000D-0000-FFFF-FFFF00000000}"/>
  </bookViews>
  <sheets>
    <sheet name="Planung" sheetId="22" r:id="rId1"/>
    <sheet name="proof" sheetId="25" state="hidden" r:id="rId2"/>
    <sheet name="Pairings" sheetId="13" state="hidden" r:id="rId3"/>
    <sheet name="Vorrunde" sheetId="6" r:id="rId4"/>
    <sheet name="Endrunde 1" sheetId="21" r:id="rId5"/>
    <sheet name="Endrunde 2" sheetId="32" r:id="rId6"/>
    <sheet name="DirVergleich_A" sheetId="10" state="hidden" r:id="rId7"/>
    <sheet name="DirVergleich_B" sheetId="31" state="hidden" r:id="rId8"/>
    <sheet name="Endrunde 2a" sheetId="36" r:id="rId9"/>
    <sheet name="Endrunde 3" sheetId="26" r:id="rId10"/>
    <sheet name="Endrunde 4" sheetId="27" r:id="rId11"/>
    <sheet name="Anstoßzeiten Endrunde 4" sheetId="35" r:id="rId12"/>
    <sheet name="Sprache" sheetId="9" r:id="rId13"/>
    <sheet name="Einstellungen" sheetId="14" r:id="rId14"/>
    <sheet name="Info" sheetId="16" r:id="rId15"/>
    <sheet name="Calc1" sheetId="3" state="hidden" r:id="rId16"/>
    <sheet name="Calc2" sheetId="17" state="hidden" r:id="rId17"/>
    <sheet name="CalcE1" sheetId="28" state="hidden" r:id="rId18"/>
    <sheet name="CalcE2" sheetId="29" state="hidden" r:id="rId19"/>
    <sheet name="CalcE3" sheetId="30" state="hidden" r:id="rId20"/>
    <sheet name="CalcE4" sheetId="33" state="hidden" r:id="rId21"/>
    <sheet name="CalcE5" sheetId="34" state="hidden" r:id="rId22"/>
  </sheets>
  <definedNames>
    <definedName name="_xlnm.Print_Area" localSheetId="11">'Anstoßzeiten Endrunde 4'!$A$4:$I$94</definedName>
  </definedNames>
  <calcPr calcId="191029" concurrentCalc="0"/>
</workbook>
</file>

<file path=xl/calcChain.xml><?xml version="1.0" encoding="utf-8"?>
<calcChain xmlns="http://schemas.openxmlformats.org/spreadsheetml/2006/main">
  <c r="F24" i="36" l="1"/>
  <c r="F25" i="36"/>
  <c r="C3" i="9"/>
  <c r="C4" i="9"/>
  <c r="E97" i="9"/>
  <c r="Q17" i="22"/>
  <c r="E95" i="9"/>
  <c r="Q18" i="22"/>
  <c r="E96" i="9"/>
  <c r="Q19" i="22"/>
  <c r="Q72" i="3"/>
  <c r="F12" i="3"/>
  <c r="F13" i="3"/>
  <c r="Q72" i="17"/>
  <c r="F12" i="17"/>
  <c r="F13" i="17"/>
  <c r="F14" i="3"/>
  <c r="U16" i="22"/>
  <c r="U18" i="22"/>
  <c r="E27" i="36"/>
  <c r="E25" i="36"/>
  <c r="E24" i="36"/>
  <c r="E55" i="9"/>
  <c r="C26" i="36"/>
  <c r="E56" i="9"/>
  <c r="C23" i="36"/>
  <c r="E53" i="9"/>
  <c r="C20" i="36"/>
  <c r="E54" i="9"/>
  <c r="C17" i="36"/>
  <c r="E57" i="9"/>
  <c r="E58" i="9"/>
  <c r="E59" i="9"/>
  <c r="E62" i="9"/>
  <c r="C10" i="36"/>
  <c r="E80" i="9"/>
  <c r="N22" i="36"/>
  <c r="N21" i="36"/>
  <c r="K21" i="36"/>
  <c r="K19" i="36"/>
  <c r="K18" i="36"/>
  <c r="E10" i="9"/>
  <c r="G33" i="36"/>
  <c r="E88" i="9"/>
  <c r="F33" i="36"/>
  <c r="E29" i="9"/>
  <c r="G30" i="36"/>
  <c r="N28" i="36"/>
  <c r="E90" i="9"/>
  <c r="F28" i="36"/>
  <c r="E28" i="36"/>
  <c r="N27" i="36"/>
  <c r="K27" i="36"/>
  <c r="E89" i="9"/>
  <c r="F27" i="36"/>
  <c r="K25" i="36"/>
  <c r="K24" i="36"/>
  <c r="N16" i="36"/>
  <c r="K16" i="36"/>
  <c r="N15" i="36"/>
  <c r="K15" i="36"/>
  <c r="N14" i="36"/>
  <c r="K14" i="36"/>
  <c r="N13" i="36"/>
  <c r="K13" i="36"/>
  <c r="N12" i="36"/>
  <c r="K12" i="36"/>
  <c r="E12" i="36"/>
  <c r="E70" i="9"/>
  <c r="M11" i="36"/>
  <c r="E15" i="9"/>
  <c r="J11" i="36"/>
  <c r="E14" i="9"/>
  <c r="G11" i="36"/>
  <c r="E48" i="9"/>
  <c r="E11" i="36"/>
  <c r="E39" i="9"/>
  <c r="D11" i="36"/>
  <c r="E9" i="9"/>
  <c r="C11" i="36"/>
  <c r="E20" i="9"/>
  <c r="P9" i="36"/>
  <c r="E19" i="9"/>
  <c r="G7" i="36"/>
  <c r="E5" i="36"/>
  <c r="E4" i="36"/>
  <c r="E3" i="36"/>
  <c r="E2" i="36"/>
  <c r="C89" i="35"/>
  <c r="E46" i="9"/>
  <c r="H89" i="35"/>
  <c r="G89" i="35"/>
  <c r="F89" i="35"/>
  <c r="E69" i="9"/>
  <c r="E89" i="35"/>
  <c r="H84" i="35"/>
  <c r="G84" i="35"/>
  <c r="F84" i="35"/>
  <c r="E84" i="35"/>
  <c r="H79" i="35"/>
  <c r="G79" i="35"/>
  <c r="F79" i="35"/>
  <c r="E79" i="35"/>
  <c r="H74" i="35"/>
  <c r="G74" i="35"/>
  <c r="F74" i="35"/>
  <c r="E74" i="35"/>
  <c r="H69" i="35"/>
  <c r="G69" i="35"/>
  <c r="F69" i="35"/>
  <c r="E69" i="35"/>
  <c r="H64" i="35"/>
  <c r="G64" i="35"/>
  <c r="F64" i="35"/>
  <c r="E64" i="35"/>
  <c r="CW11" i="35"/>
  <c r="CR11" i="35"/>
  <c r="CM11" i="35"/>
  <c r="CH11" i="35"/>
  <c r="CC11" i="35"/>
  <c r="BX11" i="35"/>
  <c r="C44" i="35"/>
  <c r="C84" i="35"/>
  <c r="C79" i="35"/>
  <c r="C74" i="35"/>
  <c r="C69" i="35"/>
  <c r="C64" i="35"/>
  <c r="C59" i="35"/>
  <c r="C54" i="35"/>
  <c r="C49" i="35"/>
  <c r="C39" i="35"/>
  <c r="C34" i="35"/>
  <c r="E102" i="9"/>
  <c r="B1" i="35"/>
  <c r="E59" i="35"/>
  <c r="E54" i="35"/>
  <c r="E49" i="35"/>
  <c r="E44" i="35"/>
  <c r="E39" i="35"/>
  <c r="E34" i="35"/>
  <c r="E29" i="35"/>
  <c r="E24" i="35"/>
  <c r="E19" i="35"/>
  <c r="E14" i="35"/>
  <c r="E9" i="35"/>
  <c r="E4" i="35"/>
  <c r="H59" i="35"/>
  <c r="G59" i="35"/>
  <c r="F59" i="35"/>
  <c r="H54" i="35"/>
  <c r="G54" i="35"/>
  <c r="F54" i="35"/>
  <c r="H49" i="35"/>
  <c r="G49" i="35"/>
  <c r="F49" i="35"/>
  <c r="H44" i="35"/>
  <c r="G44" i="35"/>
  <c r="F44" i="35"/>
  <c r="H39" i="35"/>
  <c r="G39" i="35"/>
  <c r="F39" i="35"/>
  <c r="H34" i="35"/>
  <c r="G34" i="35"/>
  <c r="F34" i="35"/>
  <c r="C29" i="35"/>
  <c r="C24" i="35"/>
  <c r="C19" i="35"/>
  <c r="C14" i="35"/>
  <c r="C9" i="35"/>
  <c r="C4" i="35"/>
  <c r="H29" i="35"/>
  <c r="G29" i="35"/>
  <c r="F29" i="35"/>
  <c r="H24" i="35"/>
  <c r="G24" i="35"/>
  <c r="F24" i="35"/>
  <c r="H19" i="35"/>
  <c r="G19" i="35"/>
  <c r="F19" i="35"/>
  <c r="H14" i="35"/>
  <c r="G14" i="35"/>
  <c r="F14" i="35"/>
  <c r="L11" i="35"/>
  <c r="H9" i="35"/>
  <c r="G9" i="35"/>
  <c r="F9" i="35"/>
  <c r="H4" i="35"/>
  <c r="G4" i="35"/>
  <c r="F4" i="35"/>
  <c r="BS11" i="35"/>
  <c r="BN11" i="35"/>
  <c r="BI11" i="35"/>
  <c r="BD11" i="35"/>
  <c r="AY11" i="35"/>
  <c r="AT11" i="35"/>
  <c r="AO11" i="35"/>
  <c r="AJ11" i="35"/>
  <c r="AE11" i="35"/>
  <c r="Z11" i="35"/>
  <c r="U11" i="35"/>
  <c r="P11" i="35"/>
  <c r="Q71" i="17"/>
  <c r="F11" i="17"/>
  <c r="Q69" i="17"/>
  <c r="F9" i="17"/>
  <c r="Q70" i="17"/>
  <c r="F10" i="17"/>
  <c r="Q71" i="3"/>
  <c r="F11" i="3"/>
  <c r="Q69" i="3"/>
  <c r="F9" i="3"/>
  <c r="Q70" i="3"/>
  <c r="F10" i="3"/>
  <c r="I6" i="22" a="1"/>
  <c r="I12" i="22"/>
  <c r="L12" i="22"/>
  <c r="K6" i="22" a="1"/>
  <c r="K12" i="22"/>
  <c r="N12" i="22"/>
  <c r="Y18" i="34"/>
  <c r="Y17" i="34"/>
  <c r="Y18" i="33"/>
  <c r="Y19" i="33"/>
  <c r="Y20" i="33"/>
  <c r="Y17" i="33"/>
  <c r="Q66" i="34"/>
  <c r="Q67" i="34"/>
  <c r="V89" i="33"/>
  <c r="W89" i="33"/>
  <c r="X89" i="33"/>
  <c r="Y89" i="33"/>
  <c r="V90" i="33"/>
  <c r="W90" i="33"/>
  <c r="X90" i="33"/>
  <c r="Y90" i="33"/>
  <c r="V91" i="33"/>
  <c r="W91" i="33"/>
  <c r="X91" i="33"/>
  <c r="Y91" i="33"/>
  <c r="V92" i="33"/>
  <c r="W92" i="33"/>
  <c r="X92" i="33"/>
  <c r="Y92" i="33"/>
  <c r="V93" i="33"/>
  <c r="W93" i="33"/>
  <c r="X93" i="33"/>
  <c r="Y93" i="33"/>
  <c r="V94" i="33"/>
  <c r="W94" i="33"/>
  <c r="X94" i="33"/>
  <c r="Y94" i="33"/>
  <c r="V95" i="33"/>
  <c r="W95" i="33"/>
  <c r="X95" i="33"/>
  <c r="Y95" i="33"/>
  <c r="V96" i="33"/>
  <c r="W96" i="33"/>
  <c r="X96" i="33"/>
  <c r="Y96" i="33"/>
  <c r="V97" i="33"/>
  <c r="W97" i="33"/>
  <c r="X97" i="33"/>
  <c r="Y97" i="33"/>
  <c r="V98" i="33"/>
  <c r="W98" i="33"/>
  <c r="X98" i="33"/>
  <c r="Y98" i="33"/>
  <c r="V99" i="33"/>
  <c r="W99" i="33"/>
  <c r="X99" i="33"/>
  <c r="Y99" i="33"/>
  <c r="M29" i="27"/>
  <c r="M30" i="27"/>
  <c r="M31" i="27"/>
  <c r="M32" i="27"/>
  <c r="M33" i="27"/>
  <c r="M34" i="27"/>
  <c r="M35" i="27"/>
  <c r="M36" i="27"/>
  <c r="V135" i="34"/>
  <c r="W135" i="34"/>
  <c r="X135" i="34"/>
  <c r="Y135" i="34"/>
  <c r="AA135" i="34"/>
  <c r="AA207" i="34"/>
  <c r="AB207" i="34"/>
  <c r="Z207" i="34"/>
  <c r="V134" i="34"/>
  <c r="W134" i="34"/>
  <c r="X134" i="34"/>
  <c r="Y134" i="34"/>
  <c r="AA134" i="34"/>
  <c r="AA206" i="34"/>
  <c r="AB206" i="34"/>
  <c r="Z206" i="34"/>
  <c r="V133" i="34"/>
  <c r="W133" i="34"/>
  <c r="X133" i="34"/>
  <c r="Y133" i="34"/>
  <c r="AA133" i="34"/>
  <c r="AA205" i="34"/>
  <c r="AB205" i="34"/>
  <c r="Z205" i="34"/>
  <c r="V132" i="34"/>
  <c r="W132" i="34"/>
  <c r="X132" i="34"/>
  <c r="Y132" i="34"/>
  <c r="AA132" i="34"/>
  <c r="AA204" i="34"/>
  <c r="AB204" i="34"/>
  <c r="Z204" i="34"/>
  <c r="V131" i="34"/>
  <c r="W131" i="34"/>
  <c r="X131" i="34"/>
  <c r="Y131" i="34"/>
  <c r="AA131" i="34"/>
  <c r="AA203" i="34"/>
  <c r="AB203" i="34"/>
  <c r="Z203" i="34"/>
  <c r="V130" i="34"/>
  <c r="W130" i="34"/>
  <c r="X130" i="34"/>
  <c r="Y130" i="34"/>
  <c r="AA130" i="34"/>
  <c r="AA202" i="34"/>
  <c r="AB202" i="34"/>
  <c r="Z202" i="34"/>
  <c r="V129" i="34"/>
  <c r="W129" i="34"/>
  <c r="X129" i="34"/>
  <c r="Y129" i="34"/>
  <c r="AA129" i="34"/>
  <c r="AA201" i="34"/>
  <c r="AB201" i="34"/>
  <c r="Z201" i="34"/>
  <c r="V128" i="34"/>
  <c r="W128" i="34"/>
  <c r="X128" i="34"/>
  <c r="Y128" i="34"/>
  <c r="AA128" i="34"/>
  <c r="AA200" i="34"/>
  <c r="AB200" i="34"/>
  <c r="Z200" i="34"/>
  <c r="V127" i="34"/>
  <c r="W127" i="34"/>
  <c r="X127" i="34"/>
  <c r="Y127" i="34"/>
  <c r="AA127" i="34"/>
  <c r="AA199" i="34"/>
  <c r="AB199" i="34"/>
  <c r="Z199" i="34"/>
  <c r="V126" i="34"/>
  <c r="W126" i="34"/>
  <c r="X126" i="34"/>
  <c r="Y126" i="34"/>
  <c r="AA126" i="34"/>
  <c r="AA198" i="34"/>
  <c r="AB198" i="34"/>
  <c r="Z198" i="34"/>
  <c r="V125" i="34"/>
  <c r="W125" i="34"/>
  <c r="X125" i="34"/>
  <c r="Y125" i="34"/>
  <c r="AA125" i="34"/>
  <c r="AA197" i="34"/>
  <c r="AB197" i="34"/>
  <c r="Z197" i="34"/>
  <c r="V124" i="34"/>
  <c r="W124" i="34"/>
  <c r="X124" i="34"/>
  <c r="Y124" i="34"/>
  <c r="AA124" i="34"/>
  <c r="AA196" i="34"/>
  <c r="AB196" i="34"/>
  <c r="Z196" i="34"/>
  <c r="V123" i="34"/>
  <c r="W123" i="34"/>
  <c r="X123" i="34"/>
  <c r="Y123" i="34"/>
  <c r="AA123" i="34"/>
  <c r="AA195" i="34"/>
  <c r="AB195" i="34"/>
  <c r="Z195" i="34"/>
  <c r="V122" i="34"/>
  <c r="W122" i="34"/>
  <c r="X122" i="34"/>
  <c r="Y122" i="34"/>
  <c r="AA122" i="34"/>
  <c r="AA194" i="34"/>
  <c r="AB194" i="34"/>
  <c r="Z194" i="34"/>
  <c r="V121" i="34"/>
  <c r="W121" i="34"/>
  <c r="X121" i="34"/>
  <c r="Y121" i="34"/>
  <c r="AA121" i="34"/>
  <c r="AA193" i="34"/>
  <c r="AB193" i="34"/>
  <c r="Z193" i="34"/>
  <c r="V120" i="34"/>
  <c r="W120" i="34"/>
  <c r="X120" i="34"/>
  <c r="Y120" i="34"/>
  <c r="AA120" i="34"/>
  <c r="AA192" i="34"/>
  <c r="AB192" i="34"/>
  <c r="Z192" i="34"/>
  <c r="V119" i="34"/>
  <c r="W119" i="34"/>
  <c r="X119" i="34"/>
  <c r="Y119" i="34"/>
  <c r="AA119" i="34"/>
  <c r="AA191" i="34"/>
  <c r="AB191" i="34"/>
  <c r="Z191" i="34"/>
  <c r="V118" i="34"/>
  <c r="W118" i="34"/>
  <c r="X118" i="34"/>
  <c r="Y118" i="34"/>
  <c r="AA118" i="34"/>
  <c r="AA190" i="34"/>
  <c r="AB190" i="34"/>
  <c r="Z190" i="34"/>
  <c r="V117" i="34"/>
  <c r="W117" i="34"/>
  <c r="X117" i="34"/>
  <c r="Y117" i="34"/>
  <c r="AA117" i="34"/>
  <c r="AA189" i="34"/>
  <c r="AB189" i="34"/>
  <c r="Z189" i="34"/>
  <c r="V116" i="34"/>
  <c r="W116" i="34"/>
  <c r="X116" i="34"/>
  <c r="Y116" i="34"/>
  <c r="AA116" i="34"/>
  <c r="AA188" i="34"/>
  <c r="AB188" i="34"/>
  <c r="Z188" i="34"/>
  <c r="V115" i="34"/>
  <c r="W115" i="34"/>
  <c r="X115" i="34"/>
  <c r="Y115" i="34"/>
  <c r="AA115" i="34"/>
  <c r="AA187" i="34"/>
  <c r="AB187" i="34"/>
  <c r="Z187" i="34"/>
  <c r="V114" i="34"/>
  <c r="W114" i="34"/>
  <c r="X114" i="34"/>
  <c r="Y114" i="34"/>
  <c r="AA114" i="34"/>
  <c r="AA186" i="34"/>
  <c r="AB186" i="34"/>
  <c r="Z186" i="34"/>
  <c r="V113" i="34"/>
  <c r="W113" i="34"/>
  <c r="X113" i="34"/>
  <c r="Y113" i="34"/>
  <c r="AA113" i="34"/>
  <c r="AA185" i="34"/>
  <c r="AB185" i="34"/>
  <c r="Z185" i="34"/>
  <c r="V112" i="34"/>
  <c r="W112" i="34"/>
  <c r="X112" i="34"/>
  <c r="Y112" i="34"/>
  <c r="AA112" i="34"/>
  <c r="AA184" i="34"/>
  <c r="AB184" i="34"/>
  <c r="Z184" i="34"/>
  <c r="V111" i="34"/>
  <c r="W111" i="34"/>
  <c r="X111" i="34"/>
  <c r="Y111" i="34"/>
  <c r="AA111" i="34"/>
  <c r="AA183" i="34"/>
  <c r="AB183" i="34"/>
  <c r="Z183" i="34"/>
  <c r="V110" i="34"/>
  <c r="W110" i="34"/>
  <c r="X110" i="34"/>
  <c r="Y110" i="34"/>
  <c r="AA110" i="34"/>
  <c r="AA182" i="34"/>
  <c r="AB182" i="34"/>
  <c r="Z182" i="34"/>
  <c r="V109" i="34"/>
  <c r="W109" i="34"/>
  <c r="X109" i="34"/>
  <c r="Y109" i="34"/>
  <c r="AA109" i="34"/>
  <c r="AA181" i="34"/>
  <c r="AB181" i="34"/>
  <c r="Z181" i="34"/>
  <c r="V108" i="34"/>
  <c r="W108" i="34"/>
  <c r="X108" i="34"/>
  <c r="Y108" i="34"/>
  <c r="AA108" i="34"/>
  <c r="AA180" i="34"/>
  <c r="AB180" i="34"/>
  <c r="Z180" i="34"/>
  <c r="V107" i="34"/>
  <c r="W107" i="34"/>
  <c r="X107" i="34"/>
  <c r="Y107" i="34"/>
  <c r="AA107" i="34"/>
  <c r="AA179" i="34"/>
  <c r="AB179" i="34"/>
  <c r="Z179" i="34"/>
  <c r="V106" i="34"/>
  <c r="W106" i="34"/>
  <c r="X106" i="34"/>
  <c r="Y106" i="34"/>
  <c r="AA106" i="34"/>
  <c r="AA178" i="34"/>
  <c r="AB178" i="34"/>
  <c r="Z178" i="34"/>
  <c r="V105" i="34"/>
  <c r="W105" i="34"/>
  <c r="X105" i="34"/>
  <c r="Y105" i="34"/>
  <c r="AA105" i="34"/>
  <c r="AA177" i="34"/>
  <c r="AB177" i="34"/>
  <c r="Z177" i="34"/>
  <c r="V104" i="34"/>
  <c r="W104" i="34"/>
  <c r="X104" i="34"/>
  <c r="Y104" i="34"/>
  <c r="AA104" i="34"/>
  <c r="AA176" i="34"/>
  <c r="AB176" i="34"/>
  <c r="Z176" i="34"/>
  <c r="V103" i="34"/>
  <c r="W103" i="34"/>
  <c r="X103" i="34"/>
  <c r="Y103" i="34"/>
  <c r="AA103" i="34"/>
  <c r="AA175" i="34"/>
  <c r="AB175" i="34"/>
  <c r="Z175" i="34"/>
  <c r="V102" i="34"/>
  <c r="W102" i="34"/>
  <c r="X102" i="34"/>
  <c r="Y102" i="34"/>
  <c r="AA102" i="34"/>
  <c r="AA174" i="34"/>
  <c r="AB174" i="34"/>
  <c r="Z174" i="34"/>
  <c r="V101" i="34"/>
  <c r="W101" i="34"/>
  <c r="X101" i="34"/>
  <c r="Y101" i="34"/>
  <c r="AA101" i="34"/>
  <c r="AA173" i="34"/>
  <c r="AB173" i="34"/>
  <c r="Z173" i="34"/>
  <c r="V100" i="34"/>
  <c r="W100" i="34"/>
  <c r="X100" i="34"/>
  <c r="Y100" i="34"/>
  <c r="AA100" i="34"/>
  <c r="AA172" i="34"/>
  <c r="AB172" i="34"/>
  <c r="Z172" i="34"/>
  <c r="V99" i="34"/>
  <c r="W99" i="34"/>
  <c r="X99" i="34"/>
  <c r="Y99" i="34"/>
  <c r="AA99" i="34"/>
  <c r="AA171" i="34"/>
  <c r="AB171" i="34"/>
  <c r="Z171" i="34"/>
  <c r="V98" i="34"/>
  <c r="W98" i="34"/>
  <c r="X98" i="34"/>
  <c r="Y98" i="34"/>
  <c r="AA98" i="34"/>
  <c r="AA170" i="34"/>
  <c r="AB170" i="34"/>
  <c r="Z170" i="34"/>
  <c r="V97" i="34"/>
  <c r="W97" i="34"/>
  <c r="X97" i="34"/>
  <c r="Y97" i="34"/>
  <c r="AA97" i="34"/>
  <c r="AA169" i="34"/>
  <c r="AB169" i="34"/>
  <c r="Z169" i="34"/>
  <c r="V96" i="34"/>
  <c r="W96" i="34"/>
  <c r="X96" i="34"/>
  <c r="Y96" i="34"/>
  <c r="AA96" i="34"/>
  <c r="AA168" i="34"/>
  <c r="AB168" i="34"/>
  <c r="Z168" i="34"/>
  <c r="V95" i="34"/>
  <c r="W95" i="34"/>
  <c r="X95" i="34"/>
  <c r="Y95" i="34"/>
  <c r="AA95" i="34"/>
  <c r="AA167" i="34"/>
  <c r="AB167" i="34"/>
  <c r="Z167" i="34"/>
  <c r="V94" i="34"/>
  <c r="W94" i="34"/>
  <c r="X94" i="34"/>
  <c r="Y94" i="34"/>
  <c r="AA94" i="34"/>
  <c r="AA166" i="34"/>
  <c r="AB166" i="34"/>
  <c r="Z166" i="34"/>
  <c r="V93" i="34"/>
  <c r="W93" i="34"/>
  <c r="X93" i="34"/>
  <c r="Y93" i="34"/>
  <c r="AA93" i="34"/>
  <c r="AA165" i="34"/>
  <c r="AB165" i="34"/>
  <c r="Z165" i="34"/>
  <c r="V92" i="34"/>
  <c r="W92" i="34"/>
  <c r="X92" i="34"/>
  <c r="Y92" i="34"/>
  <c r="AA92" i="34"/>
  <c r="AA164" i="34"/>
  <c r="AB164" i="34"/>
  <c r="Z164" i="34"/>
  <c r="V91" i="34"/>
  <c r="W91" i="34"/>
  <c r="X91" i="34"/>
  <c r="Y91" i="34"/>
  <c r="AA91" i="34"/>
  <c r="AA163" i="34"/>
  <c r="AB163" i="34"/>
  <c r="Z163" i="34"/>
  <c r="V90" i="34"/>
  <c r="W90" i="34"/>
  <c r="X90" i="34"/>
  <c r="Y90" i="34"/>
  <c r="AA90" i="34"/>
  <c r="AA162" i="34"/>
  <c r="AB162" i="34"/>
  <c r="Z162" i="34"/>
  <c r="V89" i="34"/>
  <c r="W89" i="34"/>
  <c r="X89" i="34"/>
  <c r="Y89" i="34"/>
  <c r="AA89" i="34"/>
  <c r="AA161" i="34"/>
  <c r="AB161" i="34"/>
  <c r="Z161" i="34"/>
  <c r="AF135" i="34"/>
  <c r="AE135" i="34"/>
  <c r="AB135" i="34"/>
  <c r="Z135" i="34"/>
  <c r="AF134" i="34"/>
  <c r="AE134" i="34"/>
  <c r="AB134" i="34"/>
  <c r="Z134" i="34"/>
  <c r="AF133" i="34"/>
  <c r="AE133" i="34"/>
  <c r="AB133" i="34"/>
  <c r="Z133" i="34"/>
  <c r="AF132" i="34"/>
  <c r="AE132" i="34"/>
  <c r="AB132" i="34"/>
  <c r="Z132" i="34"/>
  <c r="AF131" i="34"/>
  <c r="AE131" i="34"/>
  <c r="AB131" i="34"/>
  <c r="Z131" i="34"/>
  <c r="AF130" i="34"/>
  <c r="AE130" i="34"/>
  <c r="AB130" i="34"/>
  <c r="Z130" i="34"/>
  <c r="AF129" i="34"/>
  <c r="AE129" i="34"/>
  <c r="AB129" i="34"/>
  <c r="Z129" i="34"/>
  <c r="AF128" i="34"/>
  <c r="AE128" i="34"/>
  <c r="AB128" i="34"/>
  <c r="Z128" i="34"/>
  <c r="AF127" i="34"/>
  <c r="AE127" i="34"/>
  <c r="AB127" i="34"/>
  <c r="Z127" i="34"/>
  <c r="AF126" i="34"/>
  <c r="AE126" i="34"/>
  <c r="AB126" i="34"/>
  <c r="Z126" i="34"/>
  <c r="AF125" i="34"/>
  <c r="AE125" i="34"/>
  <c r="AB125" i="34"/>
  <c r="Z125" i="34"/>
  <c r="AF124" i="34"/>
  <c r="AE124" i="34"/>
  <c r="AB124" i="34"/>
  <c r="Z124" i="34"/>
  <c r="AF123" i="34"/>
  <c r="AE123" i="34"/>
  <c r="AB123" i="34"/>
  <c r="Z123" i="34"/>
  <c r="AF122" i="34"/>
  <c r="AE122" i="34"/>
  <c r="AB122" i="34"/>
  <c r="Z122" i="34"/>
  <c r="AF121" i="34"/>
  <c r="AE121" i="34"/>
  <c r="AB121" i="34"/>
  <c r="Z121" i="34"/>
  <c r="AF120" i="34"/>
  <c r="AE120" i="34"/>
  <c r="AB120" i="34"/>
  <c r="Z120" i="34"/>
  <c r="AF119" i="34"/>
  <c r="AE119" i="34"/>
  <c r="AB119" i="34"/>
  <c r="Z119" i="34"/>
  <c r="AF118" i="34"/>
  <c r="AE118" i="34"/>
  <c r="AB118" i="34"/>
  <c r="Z118" i="34"/>
  <c r="AF117" i="34"/>
  <c r="AE117" i="34"/>
  <c r="AB117" i="34"/>
  <c r="Z117" i="34"/>
  <c r="AF116" i="34"/>
  <c r="AE116" i="34"/>
  <c r="AB116" i="34"/>
  <c r="Z116" i="34"/>
  <c r="AF115" i="34"/>
  <c r="AE115" i="34"/>
  <c r="AB115" i="34"/>
  <c r="Z115" i="34"/>
  <c r="AF114" i="34"/>
  <c r="AE114" i="34"/>
  <c r="AB114" i="34"/>
  <c r="Z114" i="34"/>
  <c r="AF113" i="34"/>
  <c r="AE113" i="34"/>
  <c r="AB113" i="34"/>
  <c r="Z113" i="34"/>
  <c r="AF112" i="34"/>
  <c r="AE112" i="34"/>
  <c r="AB112" i="34"/>
  <c r="Z112" i="34"/>
  <c r="AF111" i="34"/>
  <c r="AE111" i="34"/>
  <c r="AB111" i="34"/>
  <c r="Z111" i="34"/>
  <c r="AF110" i="34"/>
  <c r="AE110" i="34"/>
  <c r="AB110" i="34"/>
  <c r="Z110" i="34"/>
  <c r="AF109" i="34"/>
  <c r="AE109" i="34"/>
  <c r="AB109" i="34"/>
  <c r="Z109" i="34"/>
  <c r="AF108" i="34"/>
  <c r="AE108" i="34"/>
  <c r="AB108" i="34"/>
  <c r="Z108" i="34"/>
  <c r="AF107" i="34"/>
  <c r="AE107" i="34"/>
  <c r="AB107" i="34"/>
  <c r="Z107" i="34"/>
  <c r="AF106" i="34"/>
  <c r="AE106" i="34"/>
  <c r="AB106" i="34"/>
  <c r="Z106" i="34"/>
  <c r="AF105" i="34"/>
  <c r="AE105" i="34"/>
  <c r="AB105" i="34"/>
  <c r="Z105" i="34"/>
  <c r="AF104" i="34"/>
  <c r="AE104" i="34"/>
  <c r="AB104" i="34"/>
  <c r="Z104" i="34"/>
  <c r="AF103" i="34"/>
  <c r="AE103" i="34"/>
  <c r="AB103" i="34"/>
  <c r="Z103" i="34"/>
  <c r="AF102" i="34"/>
  <c r="AE102" i="34"/>
  <c r="AB102" i="34"/>
  <c r="Z102" i="34"/>
  <c r="AF101" i="34"/>
  <c r="AE101" i="34"/>
  <c r="AB101" i="34"/>
  <c r="Z101" i="34"/>
  <c r="AF100" i="34"/>
  <c r="AE100" i="34"/>
  <c r="AB100" i="34"/>
  <c r="Z100" i="34"/>
  <c r="AF99" i="34"/>
  <c r="AE99" i="34"/>
  <c r="AB99" i="34"/>
  <c r="Z99" i="34"/>
  <c r="AF98" i="34"/>
  <c r="AE98" i="34"/>
  <c r="AB98" i="34"/>
  <c r="Z98" i="34"/>
  <c r="AF97" i="34"/>
  <c r="AE97" i="34"/>
  <c r="AB97" i="34"/>
  <c r="Z97" i="34"/>
  <c r="AF96" i="34"/>
  <c r="AE96" i="34"/>
  <c r="AB96" i="34"/>
  <c r="Z96" i="34"/>
  <c r="AF95" i="34"/>
  <c r="AE95" i="34"/>
  <c r="AB95" i="34"/>
  <c r="Z95" i="34"/>
  <c r="AF94" i="34"/>
  <c r="AE94" i="34"/>
  <c r="AB94" i="34"/>
  <c r="Z94" i="34"/>
  <c r="AF93" i="34"/>
  <c r="AE93" i="34"/>
  <c r="AB93" i="34"/>
  <c r="Z93" i="34"/>
  <c r="AF92" i="34"/>
  <c r="AE92" i="34"/>
  <c r="AB92" i="34"/>
  <c r="Z92" i="34"/>
  <c r="AF91" i="34"/>
  <c r="AE91" i="34"/>
  <c r="AB91" i="34"/>
  <c r="Z91" i="34"/>
  <c r="AF90" i="34"/>
  <c r="AE90" i="34"/>
  <c r="AB90" i="34"/>
  <c r="Z90" i="34"/>
  <c r="AF89" i="34"/>
  <c r="AE89" i="34"/>
  <c r="AB89" i="34"/>
  <c r="Z89" i="34"/>
  <c r="Q72" i="34"/>
  <c r="Q71" i="34"/>
  <c r="Q70" i="34"/>
  <c r="Q69" i="34"/>
  <c r="Q68" i="34"/>
  <c r="F12" i="34"/>
  <c r="BR60" i="34"/>
  <c r="F11" i="34"/>
  <c r="BZ51" i="34"/>
  <c r="F10" i="34"/>
  <c r="BY51" i="34"/>
  <c r="F9" i="34"/>
  <c r="BX51" i="34"/>
  <c r="F8" i="34"/>
  <c r="BW51" i="34"/>
  <c r="E85" i="9"/>
  <c r="AI15" i="34"/>
  <c r="BR59" i="34"/>
  <c r="CA51" i="34"/>
  <c r="BR58" i="34"/>
  <c r="BR57" i="34"/>
  <c r="BR56" i="34"/>
  <c r="BR37" i="34"/>
  <c r="CA29" i="34"/>
  <c r="BR36" i="34"/>
  <c r="BR35" i="34"/>
  <c r="BR34" i="34"/>
  <c r="BR49" i="34"/>
  <c r="BZ29" i="34"/>
  <c r="BR48" i="34"/>
  <c r="BY29" i="34"/>
  <c r="BR47" i="34"/>
  <c r="BX29" i="34"/>
  <c r="BR46" i="34"/>
  <c r="BR45" i="34"/>
  <c r="CA40" i="34"/>
  <c r="BZ40" i="34"/>
  <c r="BY40" i="34"/>
  <c r="BX40" i="34"/>
  <c r="BW40" i="34"/>
  <c r="BR38" i="34"/>
  <c r="BW29" i="34"/>
  <c r="C38" i="34"/>
  <c r="C37" i="34"/>
  <c r="C36" i="34"/>
  <c r="C35" i="34"/>
  <c r="C34" i="34"/>
  <c r="C25" i="34"/>
  <c r="C24" i="34"/>
  <c r="C23" i="34"/>
  <c r="C22" i="34"/>
  <c r="C21" i="34"/>
  <c r="V135" i="33"/>
  <c r="W135" i="33"/>
  <c r="X135" i="33"/>
  <c r="Y135" i="33"/>
  <c r="AA135" i="33"/>
  <c r="AA207" i="33"/>
  <c r="AB207" i="33"/>
  <c r="Z207" i="33"/>
  <c r="V134" i="33"/>
  <c r="W134" i="33"/>
  <c r="X134" i="33"/>
  <c r="Y134" i="33"/>
  <c r="AA134" i="33"/>
  <c r="AA206" i="33"/>
  <c r="AB206" i="33"/>
  <c r="Z206" i="33"/>
  <c r="V133" i="33"/>
  <c r="W133" i="33"/>
  <c r="X133" i="33"/>
  <c r="Y133" i="33"/>
  <c r="AA133" i="33"/>
  <c r="AA205" i="33"/>
  <c r="AB205" i="33"/>
  <c r="Z205" i="33"/>
  <c r="V132" i="33"/>
  <c r="W132" i="33"/>
  <c r="X132" i="33"/>
  <c r="Y132" i="33"/>
  <c r="AA132" i="33"/>
  <c r="AA204" i="33"/>
  <c r="AB204" i="33"/>
  <c r="Z204" i="33"/>
  <c r="V131" i="33"/>
  <c r="W131" i="33"/>
  <c r="X131" i="33"/>
  <c r="Y131" i="33"/>
  <c r="AA131" i="33"/>
  <c r="AA203" i="33"/>
  <c r="AB203" i="33"/>
  <c r="Z203" i="33"/>
  <c r="V130" i="33"/>
  <c r="W130" i="33"/>
  <c r="X130" i="33"/>
  <c r="Y130" i="33"/>
  <c r="AA130" i="33"/>
  <c r="AA202" i="33"/>
  <c r="AB202" i="33"/>
  <c r="Z202" i="33"/>
  <c r="V129" i="33"/>
  <c r="W129" i="33"/>
  <c r="X129" i="33"/>
  <c r="Y129" i="33"/>
  <c r="AA129" i="33"/>
  <c r="AA201" i="33"/>
  <c r="AB201" i="33"/>
  <c r="Z201" i="33"/>
  <c r="V128" i="33"/>
  <c r="W128" i="33"/>
  <c r="X128" i="33"/>
  <c r="Y128" i="33"/>
  <c r="AA128" i="33"/>
  <c r="AA200" i="33"/>
  <c r="AB200" i="33"/>
  <c r="Z200" i="33"/>
  <c r="V127" i="33"/>
  <c r="W127" i="33"/>
  <c r="X127" i="33"/>
  <c r="Y127" i="33"/>
  <c r="AA127" i="33"/>
  <c r="AA199" i="33"/>
  <c r="AB199" i="33"/>
  <c r="Z199" i="33"/>
  <c r="V126" i="33"/>
  <c r="W126" i="33"/>
  <c r="X126" i="33"/>
  <c r="Y126" i="33"/>
  <c r="AA126" i="33"/>
  <c r="AA198" i="33"/>
  <c r="AB198" i="33"/>
  <c r="Z198" i="33"/>
  <c r="V125" i="33"/>
  <c r="W125" i="33"/>
  <c r="X125" i="33"/>
  <c r="Y125" i="33"/>
  <c r="AA125" i="33"/>
  <c r="AA197" i="33"/>
  <c r="AB197" i="33"/>
  <c r="Z197" i="33"/>
  <c r="V124" i="33"/>
  <c r="W124" i="33"/>
  <c r="X124" i="33"/>
  <c r="Y124" i="33"/>
  <c r="AA124" i="33"/>
  <c r="AA196" i="33"/>
  <c r="AB196" i="33"/>
  <c r="Z196" i="33"/>
  <c r="V123" i="33"/>
  <c r="W123" i="33"/>
  <c r="X123" i="33"/>
  <c r="Y123" i="33"/>
  <c r="AA123" i="33"/>
  <c r="AA195" i="33"/>
  <c r="AB195" i="33"/>
  <c r="Z195" i="33"/>
  <c r="V122" i="33"/>
  <c r="W122" i="33"/>
  <c r="X122" i="33"/>
  <c r="Y122" i="33"/>
  <c r="AA122" i="33"/>
  <c r="AA194" i="33"/>
  <c r="AB194" i="33"/>
  <c r="Z194" i="33"/>
  <c r="V121" i="33"/>
  <c r="W121" i="33"/>
  <c r="X121" i="33"/>
  <c r="Y121" i="33"/>
  <c r="AA121" i="33"/>
  <c r="AA193" i="33"/>
  <c r="AB193" i="33"/>
  <c r="Z193" i="33"/>
  <c r="V120" i="33"/>
  <c r="W120" i="33"/>
  <c r="X120" i="33"/>
  <c r="Y120" i="33"/>
  <c r="AA120" i="33"/>
  <c r="AA192" i="33"/>
  <c r="AB192" i="33"/>
  <c r="Z192" i="33"/>
  <c r="V119" i="33"/>
  <c r="W119" i="33"/>
  <c r="X119" i="33"/>
  <c r="Y119" i="33"/>
  <c r="AA119" i="33"/>
  <c r="AA191" i="33"/>
  <c r="AB191" i="33"/>
  <c r="Z191" i="33"/>
  <c r="V118" i="33"/>
  <c r="W118" i="33"/>
  <c r="X118" i="33"/>
  <c r="Y118" i="33"/>
  <c r="AA118" i="33"/>
  <c r="AA190" i="33"/>
  <c r="AB190" i="33"/>
  <c r="Z190" i="33"/>
  <c r="V117" i="33"/>
  <c r="W117" i="33"/>
  <c r="X117" i="33"/>
  <c r="Y117" i="33"/>
  <c r="AA117" i="33"/>
  <c r="AA189" i="33"/>
  <c r="AB189" i="33"/>
  <c r="Z189" i="33"/>
  <c r="V116" i="33"/>
  <c r="W116" i="33"/>
  <c r="X116" i="33"/>
  <c r="Y116" i="33"/>
  <c r="AA116" i="33"/>
  <c r="AA188" i="33"/>
  <c r="AB188" i="33"/>
  <c r="Z188" i="33"/>
  <c r="V115" i="33"/>
  <c r="W115" i="33"/>
  <c r="X115" i="33"/>
  <c r="Y115" i="33"/>
  <c r="AA115" i="33"/>
  <c r="AA187" i="33"/>
  <c r="AB187" i="33"/>
  <c r="Z187" i="33"/>
  <c r="V114" i="33"/>
  <c r="W114" i="33"/>
  <c r="X114" i="33"/>
  <c r="Y114" i="33"/>
  <c r="AA114" i="33"/>
  <c r="AA186" i="33"/>
  <c r="AB186" i="33"/>
  <c r="Z186" i="33"/>
  <c r="V113" i="33"/>
  <c r="W113" i="33"/>
  <c r="X113" i="33"/>
  <c r="Y113" i="33"/>
  <c r="AA113" i="33"/>
  <c r="AA185" i="33"/>
  <c r="AB185" i="33"/>
  <c r="Z185" i="33"/>
  <c r="V112" i="33"/>
  <c r="W112" i="33"/>
  <c r="X112" i="33"/>
  <c r="Y112" i="33"/>
  <c r="AA112" i="33"/>
  <c r="AA184" i="33"/>
  <c r="AB184" i="33"/>
  <c r="Z184" i="33"/>
  <c r="V111" i="33"/>
  <c r="W111" i="33"/>
  <c r="X111" i="33"/>
  <c r="Y111" i="33"/>
  <c r="AA111" i="33"/>
  <c r="AA183" i="33"/>
  <c r="AB183" i="33"/>
  <c r="Z183" i="33"/>
  <c r="V110" i="33"/>
  <c r="W110" i="33"/>
  <c r="X110" i="33"/>
  <c r="Y110" i="33"/>
  <c r="AA110" i="33"/>
  <c r="AA182" i="33"/>
  <c r="AB182" i="33"/>
  <c r="Z182" i="33"/>
  <c r="V109" i="33"/>
  <c r="W109" i="33"/>
  <c r="X109" i="33"/>
  <c r="Y109" i="33"/>
  <c r="AA109" i="33"/>
  <c r="AA181" i="33"/>
  <c r="AB181" i="33"/>
  <c r="Z181" i="33"/>
  <c r="V108" i="33"/>
  <c r="W108" i="33"/>
  <c r="X108" i="33"/>
  <c r="Y108" i="33"/>
  <c r="AA108" i="33"/>
  <c r="AA180" i="33"/>
  <c r="AB180" i="33"/>
  <c r="Z180" i="33"/>
  <c r="V107" i="33"/>
  <c r="W107" i="33"/>
  <c r="X107" i="33"/>
  <c r="Y107" i="33"/>
  <c r="AA107" i="33"/>
  <c r="AA179" i="33"/>
  <c r="AB179" i="33"/>
  <c r="Z179" i="33"/>
  <c r="V106" i="33"/>
  <c r="W106" i="33"/>
  <c r="X106" i="33"/>
  <c r="Y106" i="33"/>
  <c r="AA106" i="33"/>
  <c r="AA178" i="33"/>
  <c r="AB178" i="33"/>
  <c r="Z178" i="33"/>
  <c r="V105" i="33"/>
  <c r="W105" i="33"/>
  <c r="X105" i="33"/>
  <c r="Y105" i="33"/>
  <c r="AA105" i="33"/>
  <c r="AA177" i="33"/>
  <c r="AB177" i="33"/>
  <c r="Z177" i="33"/>
  <c r="V104" i="33"/>
  <c r="W104" i="33"/>
  <c r="X104" i="33"/>
  <c r="Y104" i="33"/>
  <c r="AA104" i="33"/>
  <c r="AA176" i="33"/>
  <c r="AB176" i="33"/>
  <c r="Z176" i="33"/>
  <c r="V103" i="33"/>
  <c r="W103" i="33"/>
  <c r="X103" i="33"/>
  <c r="Y103" i="33"/>
  <c r="AA103" i="33"/>
  <c r="AA175" i="33"/>
  <c r="AB175" i="33"/>
  <c r="Z175" i="33"/>
  <c r="V102" i="33"/>
  <c r="W102" i="33"/>
  <c r="X102" i="33"/>
  <c r="Y102" i="33"/>
  <c r="AA102" i="33"/>
  <c r="AA174" i="33"/>
  <c r="AB174" i="33"/>
  <c r="Z174" i="33"/>
  <c r="V101" i="33"/>
  <c r="W101" i="33"/>
  <c r="X101" i="33"/>
  <c r="Y101" i="33"/>
  <c r="AA101" i="33"/>
  <c r="AA173" i="33"/>
  <c r="AB173" i="33"/>
  <c r="Z173" i="33"/>
  <c r="V100" i="33"/>
  <c r="W100" i="33"/>
  <c r="X100" i="33"/>
  <c r="Y100" i="33"/>
  <c r="AA100" i="33"/>
  <c r="AA172" i="33"/>
  <c r="AB172" i="33"/>
  <c r="Z172" i="33"/>
  <c r="AA92" i="33"/>
  <c r="AA164" i="33"/>
  <c r="AB164" i="33"/>
  <c r="Z164" i="33"/>
  <c r="AA91" i="33"/>
  <c r="AA163" i="33"/>
  <c r="AB163" i="33"/>
  <c r="Z163" i="33"/>
  <c r="AA89" i="33"/>
  <c r="AA161" i="33"/>
  <c r="AB161" i="33"/>
  <c r="Z161" i="33"/>
  <c r="AF135" i="33"/>
  <c r="AE135" i="33"/>
  <c r="AB135" i="33"/>
  <c r="Z135" i="33"/>
  <c r="AF134" i="33"/>
  <c r="AE134" i="33"/>
  <c r="AB134" i="33"/>
  <c r="Z134" i="33"/>
  <c r="AF133" i="33"/>
  <c r="AE133" i="33"/>
  <c r="AB133" i="33"/>
  <c r="Z133" i="33"/>
  <c r="AF132" i="33"/>
  <c r="AE132" i="33"/>
  <c r="AB132" i="33"/>
  <c r="Z132" i="33"/>
  <c r="AF131" i="33"/>
  <c r="AE131" i="33"/>
  <c r="AB131" i="33"/>
  <c r="Z131" i="33"/>
  <c r="AF130" i="33"/>
  <c r="AE130" i="33"/>
  <c r="AB130" i="33"/>
  <c r="Z130" i="33"/>
  <c r="AF129" i="33"/>
  <c r="AE129" i="33"/>
  <c r="AB129" i="33"/>
  <c r="Z129" i="33"/>
  <c r="AF128" i="33"/>
  <c r="AE128" i="33"/>
  <c r="AB128" i="33"/>
  <c r="Z128" i="33"/>
  <c r="AF127" i="33"/>
  <c r="AE127" i="33"/>
  <c r="AB127" i="33"/>
  <c r="Z127" i="33"/>
  <c r="AF126" i="33"/>
  <c r="AE126" i="33"/>
  <c r="AB126" i="33"/>
  <c r="Z126" i="33"/>
  <c r="AF125" i="33"/>
  <c r="AE125" i="33"/>
  <c r="AB125" i="33"/>
  <c r="Z125" i="33"/>
  <c r="AF124" i="33"/>
  <c r="AE124" i="33"/>
  <c r="AB124" i="33"/>
  <c r="Z124" i="33"/>
  <c r="AF123" i="33"/>
  <c r="AE123" i="33"/>
  <c r="AB123" i="33"/>
  <c r="Z123" i="33"/>
  <c r="AF122" i="33"/>
  <c r="AE122" i="33"/>
  <c r="AB122" i="33"/>
  <c r="Z122" i="33"/>
  <c r="AF121" i="33"/>
  <c r="AE121" i="33"/>
  <c r="AB121" i="33"/>
  <c r="Z121" i="33"/>
  <c r="AF120" i="33"/>
  <c r="AE120" i="33"/>
  <c r="AB120" i="33"/>
  <c r="Z120" i="33"/>
  <c r="AF119" i="33"/>
  <c r="AE119" i="33"/>
  <c r="AB119" i="33"/>
  <c r="Z119" i="33"/>
  <c r="AF118" i="33"/>
  <c r="AE118" i="33"/>
  <c r="AB118" i="33"/>
  <c r="Z118" i="33"/>
  <c r="AF117" i="33"/>
  <c r="AE117" i="33"/>
  <c r="AB117" i="33"/>
  <c r="Z117" i="33"/>
  <c r="AF116" i="33"/>
  <c r="AE116" i="33"/>
  <c r="AB116" i="33"/>
  <c r="Z116" i="33"/>
  <c r="AF115" i="33"/>
  <c r="AE115" i="33"/>
  <c r="AB115" i="33"/>
  <c r="Z115" i="33"/>
  <c r="AF114" i="33"/>
  <c r="AE114" i="33"/>
  <c r="AB114" i="33"/>
  <c r="Z114" i="33"/>
  <c r="AF113" i="33"/>
  <c r="AE113" i="33"/>
  <c r="AB113" i="33"/>
  <c r="Z113" i="33"/>
  <c r="AF112" i="33"/>
  <c r="AE112" i="33"/>
  <c r="AB112" i="33"/>
  <c r="Z112" i="33"/>
  <c r="AF111" i="33"/>
  <c r="AE111" i="33"/>
  <c r="AB111" i="33"/>
  <c r="Z111" i="33"/>
  <c r="AF110" i="33"/>
  <c r="AE110" i="33"/>
  <c r="AB110" i="33"/>
  <c r="Z110" i="33"/>
  <c r="AF109" i="33"/>
  <c r="AE109" i="33"/>
  <c r="AB109" i="33"/>
  <c r="Z109" i="33"/>
  <c r="AF108" i="33"/>
  <c r="AE108" i="33"/>
  <c r="AB108" i="33"/>
  <c r="Z108" i="33"/>
  <c r="AF107" i="33"/>
  <c r="AE107" i="33"/>
  <c r="AB107" i="33"/>
  <c r="Z107" i="33"/>
  <c r="AF106" i="33"/>
  <c r="AE106" i="33"/>
  <c r="AB106" i="33"/>
  <c r="Z106" i="33"/>
  <c r="AF105" i="33"/>
  <c r="AE105" i="33"/>
  <c r="AB105" i="33"/>
  <c r="Z105" i="33"/>
  <c r="AF104" i="33"/>
  <c r="AE104" i="33"/>
  <c r="AB104" i="33"/>
  <c r="Z104" i="33"/>
  <c r="AF103" i="33"/>
  <c r="AE103" i="33"/>
  <c r="AB103" i="33"/>
  <c r="Z103" i="33"/>
  <c r="AF102" i="33"/>
  <c r="AE102" i="33"/>
  <c r="AB102" i="33"/>
  <c r="Z102" i="33"/>
  <c r="AF101" i="33"/>
  <c r="AE101" i="33"/>
  <c r="AB101" i="33"/>
  <c r="Z101" i="33"/>
  <c r="AF100" i="33"/>
  <c r="AE100" i="33"/>
  <c r="AB100" i="33"/>
  <c r="Z100" i="33"/>
  <c r="AB99" i="33"/>
  <c r="Z99" i="33"/>
  <c r="AB98" i="33"/>
  <c r="Z98" i="33"/>
  <c r="AB97" i="33"/>
  <c r="Z97" i="33"/>
  <c r="AB96" i="33"/>
  <c r="Z96" i="33"/>
  <c r="AB95" i="33"/>
  <c r="Z95" i="33"/>
  <c r="AB94" i="33"/>
  <c r="Z94" i="33"/>
  <c r="AF92" i="33"/>
  <c r="AE92" i="33"/>
  <c r="AB92" i="33"/>
  <c r="Z92" i="33"/>
  <c r="AF91" i="33"/>
  <c r="AE91" i="33"/>
  <c r="AB91" i="33"/>
  <c r="Z91" i="33"/>
  <c r="AF89" i="33"/>
  <c r="AE89" i="33"/>
  <c r="AB89" i="33"/>
  <c r="Z89" i="33"/>
  <c r="Q72" i="33"/>
  <c r="Q71" i="33"/>
  <c r="Q70" i="33"/>
  <c r="Q69" i="33"/>
  <c r="Q68" i="33"/>
  <c r="F12" i="33"/>
  <c r="BR60" i="33"/>
  <c r="F11" i="33"/>
  <c r="BZ51" i="33"/>
  <c r="F10" i="33"/>
  <c r="BY51" i="33"/>
  <c r="F9" i="33"/>
  <c r="BX51" i="33"/>
  <c r="F8" i="33"/>
  <c r="BW51" i="33"/>
  <c r="AI15" i="33"/>
  <c r="BR59" i="33"/>
  <c r="CA51" i="33"/>
  <c r="BR58" i="33"/>
  <c r="BR57" i="33"/>
  <c r="BR56" i="33"/>
  <c r="BR37" i="33"/>
  <c r="CA29" i="33"/>
  <c r="BR36" i="33"/>
  <c r="BR35" i="33"/>
  <c r="BR34" i="33"/>
  <c r="BR49" i="33"/>
  <c r="BZ29" i="33"/>
  <c r="BR48" i="33"/>
  <c r="BY29" i="33"/>
  <c r="BR47" i="33"/>
  <c r="BX29" i="33"/>
  <c r="BR46" i="33"/>
  <c r="BR45" i="33"/>
  <c r="CA40" i="33"/>
  <c r="BZ40" i="33"/>
  <c r="BY40" i="33"/>
  <c r="BX40" i="33"/>
  <c r="BW40" i="33"/>
  <c r="BR38" i="33"/>
  <c r="BW29" i="33"/>
  <c r="C38" i="33"/>
  <c r="C37" i="33"/>
  <c r="C36" i="33"/>
  <c r="C35" i="33"/>
  <c r="C34" i="33"/>
  <c r="C25" i="33"/>
  <c r="C24" i="33"/>
  <c r="C23" i="33"/>
  <c r="C22" i="33"/>
  <c r="C21" i="33"/>
  <c r="E68" i="9"/>
  <c r="Q38" i="27"/>
  <c r="E67" i="9"/>
  <c r="Q31" i="27"/>
  <c r="X41" i="27"/>
  <c r="X40" i="27"/>
  <c r="E49" i="9"/>
  <c r="AF39" i="27"/>
  <c r="AE39" i="27"/>
  <c r="E27" i="9"/>
  <c r="AA39" i="27"/>
  <c r="E26" i="9"/>
  <c r="Z39" i="27"/>
  <c r="E25" i="9"/>
  <c r="W39" i="27"/>
  <c r="E24" i="9"/>
  <c r="V39" i="27"/>
  <c r="E23" i="9"/>
  <c r="U39" i="27"/>
  <c r="E22" i="9"/>
  <c r="T39" i="27"/>
  <c r="E21" i="9"/>
  <c r="S39" i="27"/>
  <c r="E66" i="9"/>
  <c r="AD38" i="27"/>
  <c r="X36" i="27"/>
  <c r="X35" i="27"/>
  <c r="X34" i="27"/>
  <c r="X33" i="27"/>
  <c r="AF32" i="27"/>
  <c r="AE32" i="27"/>
  <c r="AA32" i="27"/>
  <c r="Z32" i="27"/>
  <c r="W32" i="27"/>
  <c r="V32" i="27"/>
  <c r="U32" i="27"/>
  <c r="T32" i="27"/>
  <c r="S32" i="27"/>
  <c r="AD31" i="27"/>
  <c r="B13" i="17"/>
  <c r="B13" i="3"/>
  <c r="B14" i="3"/>
  <c r="P77" i="22"/>
  <c r="C10" i="32"/>
  <c r="E61" i="9"/>
  <c r="C22" i="32"/>
  <c r="I20" i="22"/>
  <c r="L20" i="22"/>
  <c r="K20" i="22"/>
  <c r="N20" i="22"/>
  <c r="E60" i="9"/>
  <c r="C19" i="32"/>
  <c r="K20" i="32"/>
  <c r="K21" i="32"/>
  <c r="F24" i="32"/>
  <c r="F23" i="32"/>
  <c r="E24" i="32"/>
  <c r="E23" i="32"/>
  <c r="G29" i="32"/>
  <c r="F29" i="32"/>
  <c r="G26" i="32"/>
  <c r="N24" i="32"/>
  <c r="N23" i="32"/>
  <c r="K23" i="32"/>
  <c r="N18" i="32"/>
  <c r="K18" i="32"/>
  <c r="N17" i="32"/>
  <c r="K17" i="32"/>
  <c r="N16" i="32"/>
  <c r="K16" i="32"/>
  <c r="N15" i="32"/>
  <c r="K15" i="32"/>
  <c r="N14" i="32"/>
  <c r="K14" i="32"/>
  <c r="N13" i="32"/>
  <c r="K13" i="32"/>
  <c r="N12" i="32"/>
  <c r="K12" i="32"/>
  <c r="E12" i="32"/>
  <c r="M11" i="32"/>
  <c r="J11" i="32"/>
  <c r="G11" i="32"/>
  <c r="E11" i="32"/>
  <c r="D11" i="32"/>
  <c r="C11" i="32"/>
  <c r="P9" i="32"/>
  <c r="G7" i="32"/>
  <c r="E5" i="32"/>
  <c r="E4" i="32"/>
  <c r="E3" i="32"/>
  <c r="E2" i="32"/>
  <c r="N20" i="21"/>
  <c r="K17" i="21"/>
  <c r="N17" i="21"/>
  <c r="K18" i="21"/>
  <c r="N18" i="21"/>
  <c r="K19" i="21"/>
  <c r="N19" i="21"/>
  <c r="Q64" i="3"/>
  <c r="F4" i="3"/>
  <c r="Q65" i="3"/>
  <c r="F5" i="3"/>
  <c r="Q66" i="3"/>
  <c r="F6" i="3"/>
  <c r="Q67" i="3"/>
  <c r="F7" i="3"/>
  <c r="Q68" i="3"/>
  <c r="F8" i="3"/>
  <c r="Q64" i="17"/>
  <c r="F4" i="17"/>
  <c r="Q65" i="17"/>
  <c r="F5" i="17"/>
  <c r="Q66" i="17"/>
  <c r="F6" i="17"/>
  <c r="Q67" i="17"/>
  <c r="F7" i="17"/>
  <c r="Q68" i="17"/>
  <c r="F8" i="17"/>
  <c r="I6" i="22"/>
  <c r="L6" i="22"/>
  <c r="K6" i="22"/>
  <c r="N6" i="22"/>
  <c r="F6" i="22"/>
  <c r="C3" i="25"/>
  <c r="I7" i="22"/>
  <c r="L7" i="22"/>
  <c r="K7" i="22"/>
  <c r="N7" i="22"/>
  <c r="E7" i="22" a="1"/>
  <c r="E7" i="22"/>
  <c r="F7" i="22"/>
  <c r="C4" i="25"/>
  <c r="I8" i="22"/>
  <c r="L8" i="22"/>
  <c r="K8" i="22"/>
  <c r="N8" i="22"/>
  <c r="E8" i="22" a="1"/>
  <c r="E8" i="22"/>
  <c r="F8" i="22"/>
  <c r="C5" i="25"/>
  <c r="I9" i="22"/>
  <c r="L9" i="22"/>
  <c r="K9" i="22"/>
  <c r="N9" i="22"/>
  <c r="E9" i="22" a="1"/>
  <c r="E9" i="22"/>
  <c r="F9" i="22"/>
  <c r="C6" i="25"/>
  <c r="I10" i="22"/>
  <c r="L10" i="22"/>
  <c r="K10" i="22"/>
  <c r="N10" i="22"/>
  <c r="E10" i="22" a="1"/>
  <c r="E10" i="22"/>
  <c r="F10" i="22"/>
  <c r="C7" i="25"/>
  <c r="I11" i="22"/>
  <c r="L11" i="22"/>
  <c r="K11" i="22"/>
  <c r="N11" i="22"/>
  <c r="E11" i="22" a="1"/>
  <c r="E11" i="22"/>
  <c r="F11" i="22"/>
  <c r="C8" i="25"/>
  <c r="E12" i="22" a="1"/>
  <c r="E12" i="22"/>
  <c r="F12" i="22"/>
  <c r="C9" i="25"/>
  <c r="I13" i="22"/>
  <c r="L13" i="22"/>
  <c r="K13" i="22"/>
  <c r="N13" i="22"/>
  <c r="E13" i="22" a="1"/>
  <c r="E13" i="22"/>
  <c r="F13" i="22"/>
  <c r="C10" i="25"/>
  <c r="I14" i="22"/>
  <c r="L14" i="22"/>
  <c r="K14" i="22"/>
  <c r="N14" i="22"/>
  <c r="E14" i="22" a="1"/>
  <c r="E14" i="22"/>
  <c r="F14" i="22"/>
  <c r="C11" i="25"/>
  <c r="I15" i="22"/>
  <c r="L15" i="22"/>
  <c r="K15" i="22"/>
  <c r="N15" i="22"/>
  <c r="E15" i="22" a="1"/>
  <c r="E15" i="22"/>
  <c r="F15" i="22"/>
  <c r="C12" i="25"/>
  <c r="I16" i="22"/>
  <c r="L16" i="22"/>
  <c r="K16" i="22"/>
  <c r="N16" i="22"/>
  <c r="E16" i="22" a="1"/>
  <c r="E16" i="22"/>
  <c r="F16" i="22"/>
  <c r="C13" i="25"/>
  <c r="I17" i="22"/>
  <c r="L17" i="22"/>
  <c r="K17" i="22"/>
  <c r="N17" i="22"/>
  <c r="E17" i="22" a="1"/>
  <c r="E17" i="22"/>
  <c r="F17" i="22"/>
  <c r="C14" i="25"/>
  <c r="I18" i="22"/>
  <c r="L18" i="22"/>
  <c r="K18" i="22"/>
  <c r="N18" i="22"/>
  <c r="E18" i="22" a="1"/>
  <c r="E18" i="22"/>
  <c r="F18" i="22"/>
  <c r="C15" i="25"/>
  <c r="I19" i="22"/>
  <c r="L19" i="22"/>
  <c r="K19" i="22"/>
  <c r="N19" i="22"/>
  <c r="E19" i="22" a="1"/>
  <c r="E19" i="22"/>
  <c r="F19" i="22"/>
  <c r="C16" i="25"/>
  <c r="E20" i="22" a="1"/>
  <c r="E20" i="22"/>
  <c r="F20" i="22"/>
  <c r="C17" i="25"/>
  <c r="I21" i="22"/>
  <c r="L21" i="22"/>
  <c r="K21" i="22"/>
  <c r="N21" i="22"/>
  <c r="E21" i="22" a="1"/>
  <c r="E21" i="22"/>
  <c r="F21" i="22"/>
  <c r="C18" i="25"/>
  <c r="I22" i="22"/>
  <c r="L22" i="22"/>
  <c r="K22" i="22"/>
  <c r="N22" i="22"/>
  <c r="E22" i="22" a="1"/>
  <c r="E22" i="22"/>
  <c r="F22" i="22"/>
  <c r="C19" i="25"/>
  <c r="I23" i="22"/>
  <c r="L23" i="22"/>
  <c r="K23" i="22"/>
  <c r="N23" i="22"/>
  <c r="E23" i="22" a="1"/>
  <c r="E23" i="22"/>
  <c r="F23" i="22"/>
  <c r="C20" i="25"/>
  <c r="I24" i="22"/>
  <c r="L24" i="22"/>
  <c r="K24" i="22"/>
  <c r="N24" i="22"/>
  <c r="E24" i="22" a="1"/>
  <c r="E24" i="22"/>
  <c r="F24" i="22"/>
  <c r="C21" i="25"/>
  <c r="I25" i="22"/>
  <c r="L25" i="22"/>
  <c r="K25" i="22"/>
  <c r="N25" i="22"/>
  <c r="E25" i="22" a="1"/>
  <c r="E25" i="22"/>
  <c r="F25" i="22"/>
  <c r="C22" i="25"/>
  <c r="I26" i="22"/>
  <c r="L26" i="22"/>
  <c r="K26" i="22"/>
  <c r="N26" i="22"/>
  <c r="E26" i="22" a="1"/>
  <c r="E26" i="22"/>
  <c r="F26" i="22"/>
  <c r="C23" i="25"/>
  <c r="I27" i="22"/>
  <c r="L27" i="22"/>
  <c r="K27" i="22"/>
  <c r="N27" i="22"/>
  <c r="E27" i="22" a="1"/>
  <c r="E27" i="22"/>
  <c r="F27" i="22"/>
  <c r="C24" i="25"/>
  <c r="I28" i="22"/>
  <c r="L28" i="22"/>
  <c r="K28" i="22"/>
  <c r="N28" i="22"/>
  <c r="E28" i="22" a="1"/>
  <c r="E28" i="22"/>
  <c r="F28" i="22"/>
  <c r="C25" i="25"/>
  <c r="I29" i="22"/>
  <c r="L29" i="22"/>
  <c r="K29" i="22"/>
  <c r="N29" i="22"/>
  <c r="E29" i="22" a="1"/>
  <c r="E29" i="22"/>
  <c r="F29" i="22"/>
  <c r="C26" i="25"/>
  <c r="I30" i="22"/>
  <c r="L30" i="22"/>
  <c r="K30" i="22"/>
  <c r="N30" i="22"/>
  <c r="E30" i="22" a="1"/>
  <c r="E30" i="22"/>
  <c r="F30" i="22"/>
  <c r="C27" i="25"/>
  <c r="I31" i="22"/>
  <c r="L31" i="22"/>
  <c r="K31" i="22"/>
  <c r="N31" i="22"/>
  <c r="E31" i="22" a="1"/>
  <c r="E31" i="22"/>
  <c r="F31" i="22"/>
  <c r="C28" i="25"/>
  <c r="I32" i="22"/>
  <c r="L32" i="22"/>
  <c r="K32" i="22"/>
  <c r="N32" i="22"/>
  <c r="E32" i="22" a="1"/>
  <c r="E32" i="22"/>
  <c r="F32" i="22"/>
  <c r="C29" i="25"/>
  <c r="I33" i="22"/>
  <c r="L33" i="22"/>
  <c r="K33" i="22"/>
  <c r="N33" i="22"/>
  <c r="E33" i="22" a="1"/>
  <c r="E33" i="22"/>
  <c r="F33" i="22"/>
  <c r="C30" i="25"/>
  <c r="I34" i="22"/>
  <c r="L34" i="22"/>
  <c r="K34" i="22"/>
  <c r="N34" i="22"/>
  <c r="E34" i="22" a="1"/>
  <c r="E34" i="22"/>
  <c r="F34" i="22"/>
  <c r="C31" i="25"/>
  <c r="I35" i="22"/>
  <c r="L35" i="22"/>
  <c r="K35" i="22"/>
  <c r="N35" i="22"/>
  <c r="E35" i="22" a="1"/>
  <c r="E35" i="22"/>
  <c r="F35" i="22"/>
  <c r="C32" i="25"/>
  <c r="I36" i="22"/>
  <c r="L36" i="22"/>
  <c r="K36" i="22"/>
  <c r="N36" i="22"/>
  <c r="E36" i="22" a="1"/>
  <c r="E36" i="22"/>
  <c r="F36" i="22"/>
  <c r="C33" i="25"/>
  <c r="I37" i="22"/>
  <c r="L37" i="22"/>
  <c r="K37" i="22"/>
  <c r="N37" i="22"/>
  <c r="E37" i="22" a="1"/>
  <c r="E37" i="22"/>
  <c r="F37" i="22"/>
  <c r="C34" i="25"/>
  <c r="I38" i="22"/>
  <c r="L38" i="22"/>
  <c r="K38" i="22"/>
  <c r="N38" i="22"/>
  <c r="E38" i="22" a="1"/>
  <c r="E38" i="22"/>
  <c r="F38" i="22"/>
  <c r="C35" i="25"/>
  <c r="I39" i="22"/>
  <c r="L39" i="22"/>
  <c r="K39" i="22"/>
  <c r="N39" i="22"/>
  <c r="E39" i="22" a="1"/>
  <c r="E39" i="22"/>
  <c r="F39" i="22"/>
  <c r="C36" i="25"/>
  <c r="I40" i="22"/>
  <c r="L40" i="22"/>
  <c r="K40" i="22"/>
  <c r="N40" i="22"/>
  <c r="E40" i="22" a="1"/>
  <c r="E40" i="22"/>
  <c r="F40" i="22"/>
  <c r="C37" i="25"/>
  <c r="I41" i="22"/>
  <c r="L41" i="22"/>
  <c r="K41" i="22"/>
  <c r="N41" i="22"/>
  <c r="E41" i="22" a="1"/>
  <c r="E41" i="22"/>
  <c r="F41" i="22"/>
  <c r="C38" i="25"/>
  <c r="I42" i="22"/>
  <c r="L42" i="22"/>
  <c r="K42" i="22"/>
  <c r="N42" i="22"/>
  <c r="E42" i="22" a="1"/>
  <c r="E42" i="22"/>
  <c r="F42" i="22"/>
  <c r="C39" i="25"/>
  <c r="I43" i="22"/>
  <c r="L43" i="22"/>
  <c r="K43" i="22"/>
  <c r="N43" i="22"/>
  <c r="E43" i="22" a="1"/>
  <c r="E43" i="22"/>
  <c r="F43" i="22"/>
  <c r="C40" i="25"/>
  <c r="I44" i="22"/>
  <c r="L44" i="22"/>
  <c r="K44" i="22"/>
  <c r="N44" i="22"/>
  <c r="E44" i="22" a="1"/>
  <c r="E44" i="22"/>
  <c r="F44" i="22"/>
  <c r="C41" i="25"/>
  <c r="I45" i="22"/>
  <c r="L45" i="22"/>
  <c r="K45" i="22"/>
  <c r="N45" i="22"/>
  <c r="E45" i="22" a="1"/>
  <c r="E45" i="22"/>
  <c r="F45" i="22"/>
  <c r="C42" i="25"/>
  <c r="I46" i="22"/>
  <c r="L46" i="22"/>
  <c r="K46" i="22"/>
  <c r="N46" i="22"/>
  <c r="E46" i="22" a="1"/>
  <c r="E46" i="22"/>
  <c r="F46" i="22"/>
  <c r="C43" i="25"/>
  <c r="I47" i="22"/>
  <c r="L47" i="22"/>
  <c r="K47" i="22"/>
  <c r="N47" i="22"/>
  <c r="E47" i="22" a="1"/>
  <c r="E47" i="22"/>
  <c r="F47" i="22"/>
  <c r="C44" i="25"/>
  <c r="I48" i="22"/>
  <c r="L48" i="22"/>
  <c r="K48" i="22"/>
  <c r="N48" i="22"/>
  <c r="E48" i="22" a="1"/>
  <c r="E48" i="22"/>
  <c r="F48" i="22"/>
  <c r="C45" i="25"/>
  <c r="I49" i="22"/>
  <c r="L49" i="22"/>
  <c r="K49" i="22"/>
  <c r="N49" i="22"/>
  <c r="E49" i="22" a="1"/>
  <c r="E49" i="22"/>
  <c r="F49" i="22"/>
  <c r="C46" i="25"/>
  <c r="I50" i="22"/>
  <c r="L50" i="22"/>
  <c r="K50" i="22"/>
  <c r="N50" i="22"/>
  <c r="E50" i="22" a="1"/>
  <c r="E50" i="22"/>
  <c r="F50" i="22"/>
  <c r="C47" i="25"/>
  <c r="I51" i="22"/>
  <c r="L51" i="22"/>
  <c r="K51" i="22"/>
  <c r="N51" i="22"/>
  <c r="E51" i="22" a="1"/>
  <c r="E51" i="22"/>
  <c r="F51" i="22"/>
  <c r="C48" i="25"/>
  <c r="I52" i="22"/>
  <c r="L52" i="22"/>
  <c r="K52" i="22"/>
  <c r="N52" i="22"/>
  <c r="E52" i="22" a="1"/>
  <c r="E52" i="22"/>
  <c r="F52" i="22"/>
  <c r="C49" i="25"/>
  <c r="I53" i="22"/>
  <c r="L53" i="22"/>
  <c r="K53" i="22"/>
  <c r="N53" i="22"/>
  <c r="E53" i="22" a="1"/>
  <c r="E53" i="22"/>
  <c r="F53" i="22"/>
  <c r="C50" i="25"/>
  <c r="I54" i="22"/>
  <c r="L54" i="22"/>
  <c r="K54" i="22"/>
  <c r="N54" i="22"/>
  <c r="E54" i="22" a="1"/>
  <c r="E54" i="22"/>
  <c r="F54" i="22"/>
  <c r="C51" i="25"/>
  <c r="I55" i="22"/>
  <c r="L55" i="22"/>
  <c r="K55" i="22"/>
  <c r="N55" i="22"/>
  <c r="E55" i="22" a="1"/>
  <c r="E55" i="22"/>
  <c r="F55" i="22"/>
  <c r="C52" i="25"/>
  <c r="I56" i="22"/>
  <c r="L56" i="22"/>
  <c r="K56" i="22"/>
  <c r="N56" i="22"/>
  <c r="E56" i="22" a="1"/>
  <c r="E56" i="22"/>
  <c r="F56" i="22"/>
  <c r="C53" i="25"/>
  <c r="I57" i="22"/>
  <c r="L57" i="22"/>
  <c r="K57" i="22"/>
  <c r="N57" i="22"/>
  <c r="E57" i="22" a="1"/>
  <c r="E57" i="22"/>
  <c r="F57" i="22"/>
  <c r="C54" i="25"/>
  <c r="I58" i="22"/>
  <c r="L58" i="22"/>
  <c r="K58" i="22"/>
  <c r="N58" i="22"/>
  <c r="E58" i="22" a="1"/>
  <c r="E58" i="22"/>
  <c r="F58" i="22"/>
  <c r="C55" i="25"/>
  <c r="I59" i="22"/>
  <c r="L59" i="22"/>
  <c r="K59" i="22"/>
  <c r="N59" i="22"/>
  <c r="E59" i="22" a="1"/>
  <c r="E59" i="22"/>
  <c r="F59" i="22"/>
  <c r="C56" i="25"/>
  <c r="I60" i="22"/>
  <c r="L60" i="22"/>
  <c r="K60" i="22"/>
  <c r="N60" i="22"/>
  <c r="E60" i="22" a="1"/>
  <c r="E60" i="22"/>
  <c r="F60" i="22"/>
  <c r="C57" i="25"/>
  <c r="I61" i="22"/>
  <c r="L61" i="22"/>
  <c r="K61" i="22"/>
  <c r="N61" i="22"/>
  <c r="E61" i="22" a="1"/>
  <c r="E61" i="22"/>
  <c r="F61" i="22"/>
  <c r="C58" i="25"/>
  <c r="I62" i="22"/>
  <c r="L62" i="22"/>
  <c r="K62" i="22"/>
  <c r="N62" i="22"/>
  <c r="E62" i="22" a="1"/>
  <c r="E62" i="22"/>
  <c r="F62" i="22"/>
  <c r="C59" i="25"/>
  <c r="I63" i="22"/>
  <c r="L63" i="22"/>
  <c r="K63" i="22"/>
  <c r="N63" i="22"/>
  <c r="E63" i="22" a="1"/>
  <c r="E63" i="22"/>
  <c r="F63" i="22"/>
  <c r="C60" i="25"/>
  <c r="I64" i="22"/>
  <c r="L64" i="22"/>
  <c r="K64" i="22"/>
  <c r="N64" i="22"/>
  <c r="E64" i="22" a="1"/>
  <c r="E64" i="22"/>
  <c r="F64" i="22"/>
  <c r="C61" i="25"/>
  <c r="I65" i="22"/>
  <c r="L65" i="22"/>
  <c r="K65" i="22"/>
  <c r="N65" i="22"/>
  <c r="E65" i="22" a="1"/>
  <c r="E65" i="22"/>
  <c r="F65" i="22"/>
  <c r="C62" i="25"/>
  <c r="I66" i="22"/>
  <c r="L66" i="22"/>
  <c r="K66" i="22"/>
  <c r="N66" i="22"/>
  <c r="E66" i="22" a="1"/>
  <c r="E66" i="22"/>
  <c r="F66" i="22"/>
  <c r="C63" i="25"/>
  <c r="I67" i="22"/>
  <c r="L67" i="22"/>
  <c r="K67" i="22"/>
  <c r="N67" i="22"/>
  <c r="E67" i="22" a="1"/>
  <c r="E67" i="22"/>
  <c r="F67" i="22"/>
  <c r="C64" i="25"/>
  <c r="I68" i="22"/>
  <c r="L68" i="22"/>
  <c r="K68" i="22"/>
  <c r="N68" i="22"/>
  <c r="E68" i="22" a="1"/>
  <c r="E68" i="22"/>
  <c r="F68" i="22"/>
  <c r="C65" i="25"/>
  <c r="I69" i="22"/>
  <c r="L69" i="22"/>
  <c r="K69" i="22"/>
  <c r="N69" i="22"/>
  <c r="E69" i="22" a="1"/>
  <c r="E69" i="22"/>
  <c r="F69" i="22"/>
  <c r="C66" i="25"/>
  <c r="I70" i="22"/>
  <c r="L70" i="22"/>
  <c r="K70" i="22"/>
  <c r="N70" i="22"/>
  <c r="E70" i="22" a="1"/>
  <c r="E70" i="22"/>
  <c r="F70" i="22"/>
  <c r="C67" i="25"/>
  <c r="I71" i="22"/>
  <c r="L71" i="22"/>
  <c r="K71" i="22"/>
  <c r="N71" i="22"/>
  <c r="E71" i="22" a="1"/>
  <c r="E71" i="22"/>
  <c r="F71" i="22"/>
  <c r="C68" i="25"/>
  <c r="I72" i="22"/>
  <c r="L72" i="22"/>
  <c r="K72" i="22"/>
  <c r="N72" i="22"/>
  <c r="E72" i="22" a="1"/>
  <c r="E72" i="22"/>
  <c r="F72" i="22"/>
  <c r="C69" i="25"/>
  <c r="I73" i="22"/>
  <c r="L73" i="22"/>
  <c r="K73" i="22"/>
  <c r="N73" i="22"/>
  <c r="E73" i="22" a="1"/>
  <c r="E73" i="22"/>
  <c r="F73" i="22"/>
  <c r="C70" i="25"/>
  <c r="I74" i="22"/>
  <c r="L74" i="22"/>
  <c r="K74" i="22"/>
  <c r="N74" i="22"/>
  <c r="E74" i="22" a="1"/>
  <c r="E74" i="22"/>
  <c r="F74" i="22"/>
  <c r="C71" i="25"/>
  <c r="I75" i="22"/>
  <c r="L75" i="22"/>
  <c r="K75" i="22"/>
  <c r="N75" i="22"/>
  <c r="E75" i="22" a="1"/>
  <c r="E75" i="22"/>
  <c r="F75" i="22"/>
  <c r="C72" i="25"/>
  <c r="I76" i="22"/>
  <c r="L76" i="22"/>
  <c r="K76" i="22"/>
  <c r="N76" i="22"/>
  <c r="E76" i="22" a="1"/>
  <c r="E76" i="22"/>
  <c r="F76" i="22"/>
  <c r="C73" i="25"/>
  <c r="I77" i="22"/>
  <c r="L77" i="22"/>
  <c r="K77" i="22"/>
  <c r="N77" i="22"/>
  <c r="E77" i="22" a="1"/>
  <c r="E77" i="22"/>
  <c r="F77" i="22"/>
  <c r="C74" i="25"/>
  <c r="C75" i="25"/>
  <c r="C76" i="25"/>
  <c r="C77" i="25"/>
  <c r="C78" i="25"/>
  <c r="C79" i="25"/>
  <c r="C80" i="25"/>
  <c r="C81" i="25"/>
  <c r="C82" i="25"/>
  <c r="C83" i="25"/>
  <c r="C84" i="25"/>
  <c r="C85" i="25"/>
  <c r="C86" i="25"/>
  <c r="C87" i="25"/>
  <c r="C88" i="25"/>
  <c r="C89" i="25"/>
  <c r="C90" i="25"/>
  <c r="C91" i="25"/>
  <c r="C92" i="25"/>
  <c r="C93" i="25"/>
  <c r="C94" i="25"/>
  <c r="C95" i="25"/>
  <c r="C96" i="25"/>
  <c r="C97" i="25"/>
  <c r="C98" i="25"/>
  <c r="C99" i="25"/>
  <c r="C100" i="25"/>
  <c r="C101" i="25"/>
  <c r="C102" i="25"/>
  <c r="C103" i="25"/>
  <c r="C104" i="25"/>
  <c r="C105" i="25"/>
  <c r="C106" i="25"/>
  <c r="C107" i="25"/>
  <c r="C108" i="25"/>
  <c r="C109" i="25"/>
  <c r="C110" i="25"/>
  <c r="C111" i="25"/>
  <c r="C112" i="25"/>
  <c r="C113" i="25"/>
  <c r="C114" i="25"/>
  <c r="C115" i="25"/>
  <c r="C116" i="25"/>
  <c r="C117" i="25"/>
  <c r="C118" i="25"/>
  <c r="C119" i="25"/>
  <c r="C120" i="25"/>
  <c r="C121" i="25"/>
  <c r="C122" i="25"/>
  <c r="C123" i="25"/>
  <c r="C124" i="25"/>
  <c r="C125" i="25"/>
  <c r="C126" i="25"/>
  <c r="C127" i="25"/>
  <c r="C128" i="25"/>
  <c r="C129" i="25"/>
  <c r="C130" i="25"/>
  <c r="C131" i="25"/>
  <c r="C132" i="25"/>
  <c r="C133" i="25"/>
  <c r="C134" i="25"/>
  <c r="C135" i="25"/>
  <c r="C136" i="25"/>
  <c r="C137" i="25"/>
  <c r="C138" i="25"/>
  <c r="C139" i="25"/>
  <c r="C140" i="25"/>
  <c r="C141" i="25"/>
  <c r="C142" i="25"/>
  <c r="C143" i="25"/>
  <c r="C144" i="25"/>
  <c r="C145" i="25"/>
  <c r="C146" i="25"/>
  <c r="E2" i="25"/>
  <c r="E63" i="9"/>
  <c r="B3" i="31"/>
  <c r="G43" i="31"/>
  <c r="E28" i="9"/>
  <c r="F43" i="31"/>
  <c r="E43" i="31"/>
  <c r="D43" i="31"/>
  <c r="C43" i="31"/>
  <c r="G31" i="31"/>
  <c r="F31" i="31"/>
  <c r="E31" i="31"/>
  <c r="D31" i="31"/>
  <c r="C31" i="31"/>
  <c r="G19" i="31"/>
  <c r="F19" i="31"/>
  <c r="E19" i="31"/>
  <c r="D19" i="31"/>
  <c r="C19" i="31"/>
  <c r="G7" i="31"/>
  <c r="F7" i="31"/>
  <c r="E7" i="31"/>
  <c r="D7" i="31"/>
  <c r="C7" i="31"/>
  <c r="E78" i="9"/>
  <c r="B4" i="31"/>
  <c r="E7" i="9"/>
  <c r="B2" i="31"/>
  <c r="V64" i="3"/>
  <c r="V65" i="3"/>
  <c r="V66" i="3"/>
  <c r="V67" i="3"/>
  <c r="F12" i="6"/>
  <c r="H12" i="6"/>
  <c r="W64" i="3"/>
  <c r="X64" i="3"/>
  <c r="F13" i="6"/>
  <c r="H13" i="6"/>
  <c r="W65" i="3"/>
  <c r="X65" i="3"/>
  <c r="F14" i="6"/>
  <c r="H14" i="6"/>
  <c r="W66" i="3"/>
  <c r="X66" i="3"/>
  <c r="F15" i="6"/>
  <c r="H15" i="6"/>
  <c r="W67" i="3"/>
  <c r="X67" i="3"/>
  <c r="F16" i="6"/>
  <c r="H16" i="6"/>
  <c r="V68" i="3"/>
  <c r="W68" i="3"/>
  <c r="X68" i="3"/>
  <c r="F17" i="6"/>
  <c r="H17" i="6"/>
  <c r="V69" i="3"/>
  <c r="W69" i="3"/>
  <c r="X69" i="3"/>
  <c r="F18" i="6"/>
  <c r="H18" i="6"/>
  <c r="V70" i="3"/>
  <c r="W70" i="3"/>
  <c r="X70" i="3"/>
  <c r="F19" i="6"/>
  <c r="H19" i="6"/>
  <c r="V71" i="3"/>
  <c r="W71" i="3"/>
  <c r="X71" i="3"/>
  <c r="F20" i="6"/>
  <c r="H20" i="6"/>
  <c r="V72" i="3"/>
  <c r="W72" i="3"/>
  <c r="X72" i="3"/>
  <c r="F21" i="6"/>
  <c r="H21" i="6"/>
  <c r="V73" i="3"/>
  <c r="W73" i="3"/>
  <c r="X73" i="3"/>
  <c r="F22" i="6"/>
  <c r="H22" i="6"/>
  <c r="V74" i="3"/>
  <c r="W74" i="3"/>
  <c r="X74" i="3"/>
  <c r="F23" i="6"/>
  <c r="H23" i="6"/>
  <c r="V75" i="3"/>
  <c r="W75" i="3"/>
  <c r="X75" i="3"/>
  <c r="F24" i="6"/>
  <c r="H24" i="6"/>
  <c r="V76" i="3"/>
  <c r="W76" i="3"/>
  <c r="X76" i="3"/>
  <c r="F25" i="6"/>
  <c r="H25" i="6"/>
  <c r="V77" i="3"/>
  <c r="W77" i="3"/>
  <c r="X77" i="3"/>
  <c r="F26" i="6"/>
  <c r="H26" i="6"/>
  <c r="V78" i="3"/>
  <c r="W78" i="3"/>
  <c r="X78" i="3"/>
  <c r="F27" i="6"/>
  <c r="H27" i="6"/>
  <c r="V79" i="3"/>
  <c r="W79" i="3"/>
  <c r="X79" i="3"/>
  <c r="F28" i="6"/>
  <c r="H28" i="6"/>
  <c r="V80" i="3"/>
  <c r="W80" i="3"/>
  <c r="X80" i="3"/>
  <c r="F29" i="6"/>
  <c r="H29" i="6"/>
  <c r="V81" i="3"/>
  <c r="W81" i="3"/>
  <c r="X81" i="3"/>
  <c r="F30" i="6"/>
  <c r="H30" i="6"/>
  <c r="V82" i="3"/>
  <c r="W82" i="3"/>
  <c r="X82" i="3"/>
  <c r="F31" i="6"/>
  <c r="H31" i="6"/>
  <c r="V83" i="3"/>
  <c r="W83" i="3"/>
  <c r="X83" i="3"/>
  <c r="F32" i="6"/>
  <c r="H32" i="6"/>
  <c r="V84" i="3"/>
  <c r="W84" i="3"/>
  <c r="X84" i="3"/>
  <c r="F33" i="6"/>
  <c r="H33" i="6"/>
  <c r="V85" i="3"/>
  <c r="W85" i="3"/>
  <c r="X85" i="3"/>
  <c r="F34" i="6"/>
  <c r="H34" i="6"/>
  <c r="V86" i="3"/>
  <c r="W86" i="3"/>
  <c r="X86" i="3"/>
  <c r="F35" i="6"/>
  <c r="H35" i="6"/>
  <c r="V87" i="3"/>
  <c r="W87" i="3"/>
  <c r="X87" i="3"/>
  <c r="F36" i="6"/>
  <c r="H36" i="6"/>
  <c r="V88" i="3"/>
  <c r="W88" i="3"/>
  <c r="X88" i="3"/>
  <c r="F37" i="6"/>
  <c r="H37" i="6"/>
  <c r="V89" i="3"/>
  <c r="W89" i="3"/>
  <c r="X89" i="3"/>
  <c r="F38" i="6"/>
  <c r="H38" i="6"/>
  <c r="V90" i="3"/>
  <c r="W90" i="3"/>
  <c r="X90" i="3"/>
  <c r="F39" i="6"/>
  <c r="H39" i="6"/>
  <c r="V91" i="3"/>
  <c r="W91" i="3"/>
  <c r="X91" i="3"/>
  <c r="F40" i="6"/>
  <c r="H40" i="6"/>
  <c r="V92" i="3"/>
  <c r="W92" i="3"/>
  <c r="X92" i="3"/>
  <c r="F41" i="6"/>
  <c r="H41" i="6"/>
  <c r="V93" i="3"/>
  <c r="W93" i="3"/>
  <c r="X93" i="3"/>
  <c r="F42" i="6"/>
  <c r="H42" i="6"/>
  <c r="V94" i="3"/>
  <c r="W94" i="3"/>
  <c r="X94" i="3"/>
  <c r="F43" i="6"/>
  <c r="H43" i="6"/>
  <c r="V95" i="3"/>
  <c r="W95" i="3"/>
  <c r="X95" i="3"/>
  <c r="F44" i="6"/>
  <c r="H44" i="6"/>
  <c r="V96" i="3"/>
  <c r="W96" i="3"/>
  <c r="X96" i="3"/>
  <c r="F45" i="6"/>
  <c r="H45" i="6"/>
  <c r="V97" i="3"/>
  <c r="W97" i="3"/>
  <c r="X97" i="3"/>
  <c r="F46" i="6"/>
  <c r="H46" i="6"/>
  <c r="V98" i="3"/>
  <c r="W98" i="3"/>
  <c r="X98" i="3"/>
  <c r="F47" i="6"/>
  <c r="H47" i="6"/>
  <c r="V99" i="3"/>
  <c r="W99" i="3"/>
  <c r="X99" i="3"/>
  <c r="F48" i="6"/>
  <c r="H48" i="6"/>
  <c r="V100" i="3"/>
  <c r="W100" i="3"/>
  <c r="X100" i="3"/>
  <c r="F49" i="6"/>
  <c r="H49" i="6"/>
  <c r="V101" i="3"/>
  <c r="W101" i="3"/>
  <c r="X101" i="3"/>
  <c r="F50" i="6"/>
  <c r="H50" i="6"/>
  <c r="V102" i="3"/>
  <c r="W102" i="3"/>
  <c r="X102" i="3"/>
  <c r="F51" i="6"/>
  <c r="H51" i="6"/>
  <c r="V103" i="3"/>
  <c r="W103" i="3"/>
  <c r="X103" i="3"/>
  <c r="F52" i="6"/>
  <c r="H52" i="6"/>
  <c r="V104" i="3"/>
  <c r="W104" i="3"/>
  <c r="X104" i="3"/>
  <c r="F53" i="6"/>
  <c r="H53" i="6"/>
  <c r="V105" i="3"/>
  <c r="W105" i="3"/>
  <c r="X105" i="3"/>
  <c r="F54" i="6"/>
  <c r="H54" i="6"/>
  <c r="V106" i="3"/>
  <c r="W106" i="3"/>
  <c r="X106" i="3"/>
  <c r="F55" i="6"/>
  <c r="H55" i="6"/>
  <c r="V107" i="3"/>
  <c r="W107" i="3"/>
  <c r="X107" i="3"/>
  <c r="F56" i="6"/>
  <c r="H56" i="6"/>
  <c r="V108" i="3"/>
  <c r="W108" i="3"/>
  <c r="X108" i="3"/>
  <c r="F57" i="6"/>
  <c r="H57" i="6"/>
  <c r="V109" i="3"/>
  <c r="W109" i="3"/>
  <c r="X109" i="3"/>
  <c r="F58" i="6"/>
  <c r="H58" i="6"/>
  <c r="V110" i="3"/>
  <c r="W110" i="3"/>
  <c r="X110" i="3"/>
  <c r="F59" i="6"/>
  <c r="H59" i="6"/>
  <c r="V111" i="3"/>
  <c r="W111" i="3"/>
  <c r="X111" i="3"/>
  <c r="F60" i="6"/>
  <c r="H60" i="6"/>
  <c r="V112" i="3"/>
  <c r="W112" i="3"/>
  <c r="X112" i="3"/>
  <c r="F61" i="6"/>
  <c r="H61" i="6"/>
  <c r="V113" i="3"/>
  <c r="W113" i="3"/>
  <c r="X113" i="3"/>
  <c r="F62" i="6"/>
  <c r="H62" i="6"/>
  <c r="V114" i="3"/>
  <c r="W114" i="3"/>
  <c r="X114" i="3"/>
  <c r="F63" i="6"/>
  <c r="H63" i="6"/>
  <c r="V115" i="3"/>
  <c r="W115" i="3"/>
  <c r="X115" i="3"/>
  <c r="F64" i="6"/>
  <c r="H64" i="6"/>
  <c r="V116" i="3"/>
  <c r="W116" i="3"/>
  <c r="X116" i="3"/>
  <c r="F65" i="6"/>
  <c r="H65" i="6"/>
  <c r="V117" i="3"/>
  <c r="W117" i="3"/>
  <c r="X117" i="3"/>
  <c r="F66" i="6"/>
  <c r="H66" i="6"/>
  <c r="V118" i="3"/>
  <c r="W118" i="3"/>
  <c r="X118" i="3"/>
  <c r="F67" i="6"/>
  <c r="H67" i="6"/>
  <c r="V119" i="3"/>
  <c r="W119" i="3"/>
  <c r="X119" i="3"/>
  <c r="F68" i="6"/>
  <c r="H68" i="6"/>
  <c r="V120" i="3"/>
  <c r="W120" i="3"/>
  <c r="X120" i="3"/>
  <c r="F69" i="6"/>
  <c r="H69" i="6"/>
  <c r="V121" i="3"/>
  <c r="W121" i="3"/>
  <c r="X121" i="3"/>
  <c r="F70" i="6"/>
  <c r="H70" i="6"/>
  <c r="V122" i="3"/>
  <c r="W122" i="3"/>
  <c r="X122" i="3"/>
  <c r="F71" i="6"/>
  <c r="H71" i="6"/>
  <c r="V123" i="3"/>
  <c r="W123" i="3"/>
  <c r="X123" i="3"/>
  <c r="F72" i="6"/>
  <c r="H72" i="6"/>
  <c r="V124" i="3"/>
  <c r="W124" i="3"/>
  <c r="X124" i="3"/>
  <c r="F73" i="6"/>
  <c r="H73" i="6"/>
  <c r="V125" i="3"/>
  <c r="W125" i="3"/>
  <c r="X125" i="3"/>
  <c r="F74" i="6"/>
  <c r="H74" i="6"/>
  <c r="V126" i="3"/>
  <c r="W126" i="3"/>
  <c r="X126" i="3"/>
  <c r="F75" i="6"/>
  <c r="H75" i="6"/>
  <c r="V127" i="3"/>
  <c r="W127" i="3"/>
  <c r="X127" i="3"/>
  <c r="F76" i="6"/>
  <c r="H76" i="6"/>
  <c r="V128" i="3"/>
  <c r="W128" i="3"/>
  <c r="X128" i="3"/>
  <c r="F77" i="6"/>
  <c r="H77" i="6"/>
  <c r="V129" i="3"/>
  <c r="W129" i="3"/>
  <c r="X129" i="3"/>
  <c r="F78" i="6"/>
  <c r="H78" i="6"/>
  <c r="V130" i="3"/>
  <c r="W130" i="3"/>
  <c r="X130" i="3"/>
  <c r="F79" i="6"/>
  <c r="H79" i="6"/>
  <c r="V131" i="3"/>
  <c r="W131" i="3"/>
  <c r="X131" i="3"/>
  <c r="F80" i="6"/>
  <c r="H80" i="6"/>
  <c r="V132" i="3"/>
  <c r="W132" i="3"/>
  <c r="X132" i="3"/>
  <c r="F81" i="6"/>
  <c r="H81" i="6"/>
  <c r="V133" i="3"/>
  <c r="W133" i="3"/>
  <c r="X133" i="3"/>
  <c r="F82" i="6"/>
  <c r="H82" i="6"/>
  <c r="V134" i="3"/>
  <c r="W134" i="3"/>
  <c r="X134" i="3"/>
  <c r="F83" i="6"/>
  <c r="H83" i="6"/>
  <c r="V135" i="3"/>
  <c r="W135" i="3"/>
  <c r="X135" i="3"/>
  <c r="Y64" i="3"/>
  <c r="Y65" i="3"/>
  <c r="Y66" i="3"/>
  <c r="Y67" i="3"/>
  <c r="Y68" i="3"/>
  <c r="Y69" i="3"/>
  <c r="Y70" i="3"/>
  <c r="Y71" i="3"/>
  <c r="Y72" i="3"/>
  <c r="Y73" i="3"/>
  <c r="Y74" i="3"/>
  <c r="Y75" i="3"/>
  <c r="Y76" i="3"/>
  <c r="Y77" i="3"/>
  <c r="Y78" i="3"/>
  <c r="Y79" i="3"/>
  <c r="Y80" i="3"/>
  <c r="Y81" i="3"/>
  <c r="Y82" i="3"/>
  <c r="Y83" i="3"/>
  <c r="Y84" i="3"/>
  <c r="Y85" i="3"/>
  <c r="Y86" i="3"/>
  <c r="Y87" i="3"/>
  <c r="Y88" i="3"/>
  <c r="Y89" i="3"/>
  <c r="Y90" i="3"/>
  <c r="Y91" i="3"/>
  <c r="Y92" i="3"/>
  <c r="Y93" i="3"/>
  <c r="Y94" i="3"/>
  <c r="Y95" i="3"/>
  <c r="Y96" i="3"/>
  <c r="Y97" i="3"/>
  <c r="Y98" i="3"/>
  <c r="Y99" i="3"/>
  <c r="Y100" i="3"/>
  <c r="Y101" i="3"/>
  <c r="Y102" i="3"/>
  <c r="Y103" i="3"/>
  <c r="Y104" i="3"/>
  <c r="Y105" i="3"/>
  <c r="Y106" i="3"/>
  <c r="Y107" i="3"/>
  <c r="Y108" i="3"/>
  <c r="Y109" i="3"/>
  <c r="Y110" i="3"/>
  <c r="Y111" i="3"/>
  <c r="Y112" i="3"/>
  <c r="Y113" i="3"/>
  <c r="Y114" i="3"/>
  <c r="Y115" i="3"/>
  <c r="Y116" i="3"/>
  <c r="Y117" i="3"/>
  <c r="Y118" i="3"/>
  <c r="Y119" i="3"/>
  <c r="Y120" i="3"/>
  <c r="Y121" i="3"/>
  <c r="Y122" i="3"/>
  <c r="Y123" i="3"/>
  <c r="Y124" i="3"/>
  <c r="Y125" i="3"/>
  <c r="Y126" i="3"/>
  <c r="Y127" i="3"/>
  <c r="Y128" i="3"/>
  <c r="Y129" i="3"/>
  <c r="Y130" i="3"/>
  <c r="Y131" i="3"/>
  <c r="Y132" i="3"/>
  <c r="Y133" i="3"/>
  <c r="Y134" i="3"/>
  <c r="Y135" i="3"/>
  <c r="G10" i="3"/>
  <c r="H10" i="3"/>
  <c r="I10" i="3"/>
  <c r="J23" i="3"/>
  <c r="H23" i="3"/>
  <c r="AE23" i="3"/>
  <c r="G11" i="3"/>
  <c r="H11" i="3"/>
  <c r="I11" i="3"/>
  <c r="J24" i="3"/>
  <c r="H24" i="3"/>
  <c r="AE24" i="3"/>
  <c r="G12" i="3"/>
  <c r="H12" i="3"/>
  <c r="I12" i="3"/>
  <c r="J25" i="3"/>
  <c r="H25" i="3"/>
  <c r="AE25" i="3"/>
  <c r="AA64" i="3"/>
  <c r="AE64" i="3"/>
  <c r="AA65" i="3"/>
  <c r="AE65" i="3"/>
  <c r="AA66" i="3"/>
  <c r="AE66" i="3"/>
  <c r="AA67" i="3"/>
  <c r="AE67" i="3"/>
  <c r="AA68" i="3"/>
  <c r="AE68" i="3"/>
  <c r="AA69" i="3"/>
  <c r="AE69" i="3"/>
  <c r="AA70" i="3"/>
  <c r="AE70" i="3"/>
  <c r="AA71" i="3"/>
  <c r="AE71" i="3"/>
  <c r="AA72" i="3"/>
  <c r="AE72" i="3"/>
  <c r="AA73" i="3"/>
  <c r="AE73" i="3"/>
  <c r="AA74" i="3"/>
  <c r="AE74" i="3"/>
  <c r="AA75" i="3"/>
  <c r="AE75" i="3"/>
  <c r="AA76" i="3"/>
  <c r="AE76" i="3"/>
  <c r="AA77" i="3"/>
  <c r="AE77" i="3"/>
  <c r="AA78" i="3"/>
  <c r="AE78" i="3"/>
  <c r="AA79" i="3"/>
  <c r="AE79" i="3"/>
  <c r="AA80" i="3"/>
  <c r="AE80" i="3"/>
  <c r="AA81" i="3"/>
  <c r="AE81" i="3"/>
  <c r="AA82" i="3"/>
  <c r="AE82" i="3"/>
  <c r="AA83" i="3"/>
  <c r="AE83" i="3"/>
  <c r="AA84" i="3"/>
  <c r="AE84" i="3"/>
  <c r="AA85" i="3"/>
  <c r="AE85" i="3"/>
  <c r="AA86" i="3"/>
  <c r="AE86" i="3"/>
  <c r="AA87" i="3"/>
  <c r="AE87" i="3"/>
  <c r="AA88" i="3"/>
  <c r="AE88" i="3"/>
  <c r="AA89" i="3"/>
  <c r="AE89" i="3"/>
  <c r="AA90" i="3"/>
  <c r="AE90" i="3"/>
  <c r="AA91" i="3"/>
  <c r="AE91" i="3"/>
  <c r="AA92" i="3"/>
  <c r="AE92" i="3"/>
  <c r="AA93" i="3"/>
  <c r="AE93" i="3"/>
  <c r="AA94" i="3"/>
  <c r="AE94" i="3"/>
  <c r="AA95" i="3"/>
  <c r="AE95" i="3"/>
  <c r="AA96" i="3"/>
  <c r="AE96" i="3"/>
  <c r="AA97" i="3"/>
  <c r="AE97" i="3"/>
  <c r="AA98" i="3"/>
  <c r="AE98" i="3"/>
  <c r="AA99" i="3"/>
  <c r="AE99" i="3"/>
  <c r="AA100" i="3"/>
  <c r="AE100" i="3"/>
  <c r="AA101" i="3"/>
  <c r="AE101" i="3"/>
  <c r="AA102" i="3"/>
  <c r="AE102" i="3"/>
  <c r="AA103" i="3"/>
  <c r="AE103" i="3"/>
  <c r="AA104" i="3"/>
  <c r="AE104" i="3"/>
  <c r="AA105" i="3"/>
  <c r="AE105" i="3"/>
  <c r="AA106" i="3"/>
  <c r="AE106" i="3"/>
  <c r="AA107" i="3"/>
  <c r="AE107" i="3"/>
  <c r="AA108" i="3"/>
  <c r="AE108" i="3"/>
  <c r="AA109" i="3"/>
  <c r="AE109" i="3"/>
  <c r="AA110" i="3"/>
  <c r="AE110" i="3"/>
  <c r="AA111" i="3"/>
  <c r="AE111" i="3"/>
  <c r="AA112" i="3"/>
  <c r="AE112" i="3"/>
  <c r="AA113" i="3"/>
  <c r="AE113" i="3"/>
  <c r="AA114" i="3"/>
  <c r="AE114" i="3"/>
  <c r="AA115" i="3"/>
  <c r="AE115" i="3"/>
  <c r="AA116" i="3"/>
  <c r="AE116" i="3"/>
  <c r="AA117" i="3"/>
  <c r="AE117" i="3"/>
  <c r="AA118" i="3"/>
  <c r="AE118" i="3"/>
  <c r="AA119" i="3"/>
  <c r="AE119" i="3"/>
  <c r="AA120" i="3"/>
  <c r="AE120" i="3"/>
  <c r="AA121" i="3"/>
  <c r="AE121" i="3"/>
  <c r="AA122" i="3"/>
  <c r="AE122" i="3"/>
  <c r="AA123" i="3"/>
  <c r="AE123" i="3"/>
  <c r="AA124" i="3"/>
  <c r="AE124" i="3"/>
  <c r="AA125" i="3"/>
  <c r="AE125" i="3"/>
  <c r="AA126" i="3"/>
  <c r="AE126" i="3"/>
  <c r="AA127" i="3"/>
  <c r="AE127" i="3"/>
  <c r="AA128" i="3"/>
  <c r="AE128" i="3"/>
  <c r="AA129" i="3"/>
  <c r="AE129" i="3"/>
  <c r="AA130" i="3"/>
  <c r="AE130" i="3"/>
  <c r="AA131" i="3"/>
  <c r="AE131" i="3"/>
  <c r="AA132" i="3"/>
  <c r="AE132" i="3"/>
  <c r="AA133" i="3"/>
  <c r="AE133" i="3"/>
  <c r="AA134" i="3"/>
  <c r="AE134" i="3"/>
  <c r="AA135" i="3"/>
  <c r="AE135" i="3"/>
  <c r="AF64" i="3"/>
  <c r="AF65" i="3"/>
  <c r="AF66" i="3"/>
  <c r="AF67" i="3"/>
  <c r="AF68" i="3"/>
  <c r="AF69" i="3"/>
  <c r="AF70" i="3"/>
  <c r="AF71" i="3"/>
  <c r="AF72" i="3"/>
  <c r="AF73" i="3"/>
  <c r="AF74" i="3"/>
  <c r="AF75" i="3"/>
  <c r="AF76" i="3"/>
  <c r="AF77" i="3"/>
  <c r="AF78" i="3"/>
  <c r="AF79" i="3"/>
  <c r="AF80" i="3"/>
  <c r="AF81" i="3"/>
  <c r="AF82" i="3"/>
  <c r="AF83" i="3"/>
  <c r="AF84" i="3"/>
  <c r="AF85" i="3"/>
  <c r="AF86" i="3"/>
  <c r="AF87" i="3"/>
  <c r="AF88" i="3"/>
  <c r="AF89" i="3"/>
  <c r="AF90" i="3"/>
  <c r="AF91" i="3"/>
  <c r="AF92" i="3"/>
  <c r="AF93" i="3"/>
  <c r="AF94" i="3"/>
  <c r="AF95" i="3"/>
  <c r="AF96" i="3"/>
  <c r="AF97" i="3"/>
  <c r="AF98" i="3"/>
  <c r="AF99" i="3"/>
  <c r="AF100" i="3"/>
  <c r="AF101" i="3"/>
  <c r="AF102" i="3"/>
  <c r="AF103" i="3"/>
  <c r="AF104" i="3"/>
  <c r="AF105" i="3"/>
  <c r="AF106" i="3"/>
  <c r="AF107" i="3"/>
  <c r="AF108" i="3"/>
  <c r="AF109" i="3"/>
  <c r="AF110" i="3"/>
  <c r="AF111" i="3"/>
  <c r="AF112" i="3"/>
  <c r="AF113" i="3"/>
  <c r="AF114" i="3"/>
  <c r="AF115" i="3"/>
  <c r="AF116" i="3"/>
  <c r="AF117" i="3"/>
  <c r="AF118" i="3"/>
  <c r="AF119" i="3"/>
  <c r="AF120" i="3"/>
  <c r="AF121" i="3"/>
  <c r="AF122" i="3"/>
  <c r="AF123" i="3"/>
  <c r="AF124" i="3"/>
  <c r="AF125" i="3"/>
  <c r="AF126" i="3"/>
  <c r="AF127" i="3"/>
  <c r="AF128" i="3"/>
  <c r="AF129" i="3"/>
  <c r="AF130" i="3"/>
  <c r="AF131" i="3"/>
  <c r="AF132" i="3"/>
  <c r="AF133" i="3"/>
  <c r="AF134" i="3"/>
  <c r="AF135" i="3"/>
  <c r="J10" i="3"/>
  <c r="K23" i="3"/>
  <c r="J4" i="3"/>
  <c r="K17" i="3"/>
  <c r="J5" i="3"/>
  <c r="K18" i="3"/>
  <c r="J6" i="3"/>
  <c r="K19" i="3"/>
  <c r="J7" i="3"/>
  <c r="K20" i="3"/>
  <c r="J8" i="3"/>
  <c r="K21" i="3"/>
  <c r="J9" i="3"/>
  <c r="K22" i="3"/>
  <c r="J11" i="3"/>
  <c r="K24" i="3"/>
  <c r="J12" i="3"/>
  <c r="K25" i="3"/>
  <c r="AI15" i="3"/>
  <c r="L23" i="3"/>
  <c r="G4" i="3"/>
  <c r="H4" i="3"/>
  <c r="I4" i="3"/>
  <c r="J17" i="3"/>
  <c r="H17" i="3"/>
  <c r="L17" i="3"/>
  <c r="G5" i="3"/>
  <c r="H5" i="3"/>
  <c r="I5" i="3"/>
  <c r="J18" i="3"/>
  <c r="H18" i="3"/>
  <c r="L18" i="3"/>
  <c r="G6" i="3"/>
  <c r="H6" i="3"/>
  <c r="I6" i="3"/>
  <c r="J19" i="3"/>
  <c r="H19" i="3"/>
  <c r="L19" i="3"/>
  <c r="G7" i="3"/>
  <c r="H7" i="3"/>
  <c r="I7" i="3"/>
  <c r="J20" i="3"/>
  <c r="H20" i="3"/>
  <c r="L20" i="3"/>
  <c r="G8" i="3"/>
  <c r="H8" i="3"/>
  <c r="I8" i="3"/>
  <c r="J21" i="3"/>
  <c r="H21" i="3"/>
  <c r="L21" i="3"/>
  <c r="G9" i="3"/>
  <c r="H9" i="3"/>
  <c r="I9" i="3"/>
  <c r="J22" i="3"/>
  <c r="H22" i="3"/>
  <c r="L22" i="3"/>
  <c r="L24" i="3"/>
  <c r="L25" i="3"/>
  <c r="M23" i="3"/>
  <c r="N23" i="3" a="1"/>
  <c r="N23" i="3"/>
  <c r="O23" i="3"/>
  <c r="C23" i="3"/>
  <c r="E36" i="3" a="1"/>
  <c r="E36" i="3"/>
  <c r="F36" i="3" a="1"/>
  <c r="F36" i="3"/>
  <c r="G36" i="3" a="1"/>
  <c r="H36" i="3" a="1"/>
  <c r="I36" i="3" a="1"/>
  <c r="J36" i="3" a="1"/>
  <c r="K36" i="3" a="1"/>
  <c r="L36" i="3" a="1"/>
  <c r="P23" i="3"/>
  <c r="M17" i="3"/>
  <c r="N17" i="3" a="1"/>
  <c r="N17" i="3"/>
  <c r="P17" i="3"/>
  <c r="BR52" i="3"/>
  <c r="BT51" i="3"/>
  <c r="BT52" i="3"/>
  <c r="BU51" i="3"/>
  <c r="BU52" i="3"/>
  <c r="BV51" i="3"/>
  <c r="BV52" i="3"/>
  <c r="BW51" i="3"/>
  <c r="BW52" i="3"/>
  <c r="BX51" i="3"/>
  <c r="BX52" i="3"/>
  <c r="BY51" i="3"/>
  <c r="BY52" i="3"/>
  <c r="BZ51" i="3"/>
  <c r="BZ52" i="3"/>
  <c r="CA51" i="3"/>
  <c r="CA52" i="3"/>
  <c r="BR53" i="3"/>
  <c r="BS51" i="3"/>
  <c r="BS53" i="3"/>
  <c r="BU53" i="3"/>
  <c r="BV53" i="3"/>
  <c r="BW53" i="3"/>
  <c r="BX53" i="3"/>
  <c r="BY53" i="3"/>
  <c r="BZ53" i="3"/>
  <c r="CA53" i="3"/>
  <c r="BR54" i="3"/>
  <c r="BS54" i="3"/>
  <c r="BT54" i="3"/>
  <c r="BV54" i="3"/>
  <c r="BW54" i="3"/>
  <c r="BX54" i="3"/>
  <c r="BY54" i="3"/>
  <c r="BZ54" i="3"/>
  <c r="CA54" i="3"/>
  <c r="BR55" i="3"/>
  <c r="BS55" i="3"/>
  <c r="BT55" i="3"/>
  <c r="BU55" i="3"/>
  <c r="BW55" i="3"/>
  <c r="BX55" i="3"/>
  <c r="BY55" i="3"/>
  <c r="BZ55" i="3"/>
  <c r="CA55" i="3"/>
  <c r="BR56" i="3"/>
  <c r="BS56" i="3"/>
  <c r="BT56" i="3"/>
  <c r="BU56" i="3"/>
  <c r="BV56" i="3"/>
  <c r="BX56" i="3"/>
  <c r="BY56" i="3"/>
  <c r="BZ56" i="3"/>
  <c r="CA56" i="3"/>
  <c r="BR57" i="3"/>
  <c r="BS57" i="3"/>
  <c r="BT57" i="3"/>
  <c r="BU57" i="3"/>
  <c r="BV57" i="3"/>
  <c r="BW57" i="3"/>
  <c r="BY57" i="3"/>
  <c r="BZ57" i="3"/>
  <c r="CA57" i="3"/>
  <c r="BR58" i="3"/>
  <c r="BS58" i="3"/>
  <c r="BT58" i="3"/>
  <c r="BU58" i="3"/>
  <c r="BV58" i="3"/>
  <c r="BW58" i="3"/>
  <c r="BX58" i="3"/>
  <c r="BZ58" i="3"/>
  <c r="CA58" i="3"/>
  <c r="BR59" i="3"/>
  <c r="BS59" i="3"/>
  <c r="BT59" i="3"/>
  <c r="BU59" i="3"/>
  <c r="BV59" i="3"/>
  <c r="BW59" i="3"/>
  <c r="BX59" i="3"/>
  <c r="BY59" i="3"/>
  <c r="CA59" i="3"/>
  <c r="BR60" i="3"/>
  <c r="BS60" i="3"/>
  <c r="BT60" i="3"/>
  <c r="BU60" i="3"/>
  <c r="BV60" i="3"/>
  <c r="BW60" i="3"/>
  <c r="BX60" i="3"/>
  <c r="BY60" i="3"/>
  <c r="BZ60" i="3"/>
  <c r="M36" i="3" a="1"/>
  <c r="M18" i="3"/>
  <c r="N18" i="3" a="1"/>
  <c r="N18" i="3"/>
  <c r="P18" i="3"/>
  <c r="N36" i="3" a="1"/>
  <c r="M19" i="3"/>
  <c r="N19" i="3" a="1"/>
  <c r="N19" i="3"/>
  <c r="P19" i="3"/>
  <c r="O36" i="3" a="1"/>
  <c r="M20" i="3"/>
  <c r="N20" i="3" a="1"/>
  <c r="N20" i="3"/>
  <c r="P20" i="3"/>
  <c r="P36" i="3" a="1"/>
  <c r="M21" i="3"/>
  <c r="N21" i="3" a="1"/>
  <c r="N21" i="3"/>
  <c r="P21" i="3"/>
  <c r="Q36" i="3" a="1"/>
  <c r="M22" i="3"/>
  <c r="N22" i="3" a="1"/>
  <c r="N22" i="3"/>
  <c r="C22" i="3"/>
  <c r="P22" i="3"/>
  <c r="R36" i="3" a="1"/>
  <c r="M24" i="3"/>
  <c r="N24" i="3" a="1"/>
  <c r="N24" i="3"/>
  <c r="P24" i="3"/>
  <c r="S36" i="3" a="1"/>
  <c r="M25" i="3"/>
  <c r="N25" i="3" a="1"/>
  <c r="N25" i="3"/>
  <c r="C25" i="3"/>
  <c r="P25" i="3"/>
  <c r="T36" i="3" a="1"/>
  <c r="Q23" i="3"/>
  <c r="U36" i="3" a="1"/>
  <c r="V36" i="3" a="1"/>
  <c r="W36" i="3" a="1"/>
  <c r="X36" i="3" a="1"/>
  <c r="Y36" i="3" a="1"/>
  <c r="Z36" i="3" a="1"/>
  <c r="AA36" i="3" a="1"/>
  <c r="AB36" i="3" a="1"/>
  <c r="R23" i="3"/>
  <c r="AC36" i="3" a="1"/>
  <c r="AD36" i="3" a="1"/>
  <c r="AE36" i="3" a="1"/>
  <c r="AF36" i="3" a="1"/>
  <c r="AG36" i="3" a="1"/>
  <c r="AH36" i="3" a="1"/>
  <c r="AI36" i="3" a="1"/>
  <c r="AJ36" i="3" a="1"/>
  <c r="S23" i="3"/>
  <c r="S17" i="3"/>
  <c r="AK36" i="3" a="1"/>
  <c r="S18" i="3"/>
  <c r="AL36" i="3" a="1"/>
  <c r="S19" i="3"/>
  <c r="AM36" i="3" a="1"/>
  <c r="S20" i="3"/>
  <c r="AN36" i="3" a="1"/>
  <c r="C21" i="3"/>
  <c r="S21" i="3"/>
  <c r="AO36" i="3" a="1"/>
  <c r="S22" i="3"/>
  <c r="AP36" i="3" a="1"/>
  <c r="S24" i="3"/>
  <c r="AQ36" i="3" a="1"/>
  <c r="S25" i="3"/>
  <c r="AR36" i="3" a="1"/>
  <c r="T23" i="3"/>
  <c r="T17" i="3"/>
  <c r="AS36" i="3" a="1"/>
  <c r="T18" i="3"/>
  <c r="AT36" i="3" a="1"/>
  <c r="T19" i="3"/>
  <c r="AU36" i="3" a="1"/>
  <c r="T20" i="3"/>
  <c r="AV36" i="3" a="1"/>
  <c r="T21" i="3"/>
  <c r="AW36" i="3" a="1"/>
  <c r="T22" i="3"/>
  <c r="AX36" i="3" a="1"/>
  <c r="T24" i="3"/>
  <c r="AY36" i="3" a="1"/>
  <c r="T25" i="3"/>
  <c r="AZ36" i="3" a="1"/>
  <c r="U23" i="3"/>
  <c r="BA36" i="3" a="1"/>
  <c r="BB36" i="3" a="1"/>
  <c r="BC36" i="3" a="1"/>
  <c r="BD36" i="3" a="1"/>
  <c r="BE36" i="3" a="1"/>
  <c r="BF36" i="3" a="1"/>
  <c r="BG36" i="3" a="1"/>
  <c r="BH36" i="3" a="1"/>
  <c r="V23" i="3"/>
  <c r="BI36" i="3" a="1"/>
  <c r="BJ36" i="3" a="1"/>
  <c r="BK36" i="3" a="1"/>
  <c r="BL36" i="3" a="1"/>
  <c r="BM36" i="3" a="1"/>
  <c r="BN36" i="3" a="1"/>
  <c r="BO36" i="3" a="1"/>
  <c r="BP36" i="3" a="1"/>
  <c r="G36" i="3"/>
  <c r="H36" i="3"/>
  <c r="I36" i="3"/>
  <c r="J36" i="3"/>
  <c r="K36" i="3"/>
  <c r="L36" i="3"/>
  <c r="M36" i="3"/>
  <c r="N36" i="3"/>
  <c r="O36" i="3"/>
  <c r="P36" i="3"/>
  <c r="Q36" i="3"/>
  <c r="R36" i="3"/>
  <c r="S36" i="3"/>
  <c r="T36" i="3"/>
  <c r="U36" i="3"/>
  <c r="V36" i="3"/>
  <c r="W36" i="3"/>
  <c r="X36" i="3"/>
  <c r="Y36" i="3"/>
  <c r="Z36" i="3"/>
  <c r="AA36" i="3"/>
  <c r="AB36" i="3"/>
  <c r="AC36" i="3"/>
  <c r="AD36" i="3"/>
  <c r="AE36" i="3"/>
  <c r="AF36" i="3"/>
  <c r="AG36" i="3"/>
  <c r="AH36" i="3"/>
  <c r="AI36" i="3"/>
  <c r="AJ36" i="3"/>
  <c r="AK36" i="3"/>
  <c r="AL36" i="3"/>
  <c r="AM36" i="3"/>
  <c r="AN36" i="3"/>
  <c r="AO36" i="3"/>
  <c r="AP36" i="3"/>
  <c r="AQ36" i="3"/>
  <c r="AR36" i="3"/>
  <c r="AS36" i="3"/>
  <c r="AT36" i="3"/>
  <c r="AU36" i="3"/>
  <c r="AV36" i="3"/>
  <c r="AW36" i="3"/>
  <c r="AX36" i="3"/>
  <c r="AY36" i="3"/>
  <c r="AZ36" i="3"/>
  <c r="BA36" i="3"/>
  <c r="BB36" i="3"/>
  <c r="BC36" i="3"/>
  <c r="BD36" i="3"/>
  <c r="BE36" i="3"/>
  <c r="BF36" i="3"/>
  <c r="BG36" i="3"/>
  <c r="BH36" i="3"/>
  <c r="BI36" i="3"/>
  <c r="BJ36" i="3"/>
  <c r="BK36" i="3"/>
  <c r="BL36" i="3"/>
  <c r="BM36" i="3"/>
  <c r="BN36" i="3"/>
  <c r="BO36" i="3"/>
  <c r="BP36" i="3"/>
  <c r="AA23" i="3"/>
  <c r="E47" i="3" a="1"/>
  <c r="E47" i="3"/>
  <c r="F47" i="3" a="1"/>
  <c r="F47" i="3"/>
  <c r="G47" i="3" a="1"/>
  <c r="H47" i="3" a="1"/>
  <c r="I47" i="3" a="1"/>
  <c r="J47" i="3" a="1"/>
  <c r="K47" i="3" a="1"/>
  <c r="L47" i="3" a="1"/>
  <c r="BR30" i="3"/>
  <c r="BT29" i="3"/>
  <c r="BT30" i="3"/>
  <c r="BR31" i="3"/>
  <c r="BS29" i="3"/>
  <c r="BS31" i="3"/>
  <c r="BT41" i="3"/>
  <c r="BU29" i="3"/>
  <c r="BU30" i="3"/>
  <c r="BR32" i="3"/>
  <c r="BS32" i="3"/>
  <c r="BU41" i="3"/>
  <c r="BV29" i="3"/>
  <c r="BV30" i="3"/>
  <c r="BR33" i="3"/>
  <c r="BS33" i="3"/>
  <c r="BV41" i="3"/>
  <c r="BW29" i="3"/>
  <c r="BW30" i="3"/>
  <c r="BR34" i="3"/>
  <c r="BS34" i="3"/>
  <c r="BW41" i="3"/>
  <c r="BX29" i="3"/>
  <c r="BX30" i="3"/>
  <c r="BR35" i="3"/>
  <c r="BS35" i="3"/>
  <c r="BX41" i="3"/>
  <c r="BY29" i="3"/>
  <c r="BY30" i="3"/>
  <c r="BR36" i="3"/>
  <c r="BS36" i="3"/>
  <c r="BY41" i="3"/>
  <c r="BZ29" i="3"/>
  <c r="BZ30" i="3"/>
  <c r="BR37" i="3"/>
  <c r="BS37" i="3"/>
  <c r="BZ41" i="3"/>
  <c r="CA29" i="3"/>
  <c r="CA30" i="3"/>
  <c r="BR38" i="3"/>
  <c r="BS38" i="3"/>
  <c r="CA41" i="3"/>
  <c r="BS42" i="3"/>
  <c r="BU31" i="3"/>
  <c r="BT32" i="3"/>
  <c r="BU42" i="3"/>
  <c r="BV31" i="3"/>
  <c r="BT33" i="3"/>
  <c r="BV42" i="3"/>
  <c r="BW31" i="3"/>
  <c r="BT34" i="3"/>
  <c r="BW42" i="3"/>
  <c r="BX31" i="3"/>
  <c r="BT35" i="3"/>
  <c r="BX42" i="3"/>
  <c r="BY31" i="3"/>
  <c r="BT36" i="3"/>
  <c r="BY42" i="3"/>
  <c r="BZ31" i="3"/>
  <c r="BT37" i="3"/>
  <c r="BZ42" i="3"/>
  <c r="CA31" i="3"/>
  <c r="BT38" i="3"/>
  <c r="CA42" i="3"/>
  <c r="BS43" i="3"/>
  <c r="BT43" i="3"/>
  <c r="BV32" i="3"/>
  <c r="BU33" i="3"/>
  <c r="BV43" i="3"/>
  <c r="BW32" i="3"/>
  <c r="BU34" i="3"/>
  <c r="BW43" i="3"/>
  <c r="BX32" i="3"/>
  <c r="BU35" i="3"/>
  <c r="BX43" i="3"/>
  <c r="BY32" i="3"/>
  <c r="BU36" i="3"/>
  <c r="BY43" i="3"/>
  <c r="BZ32" i="3"/>
  <c r="BU37" i="3"/>
  <c r="BZ43" i="3"/>
  <c r="CA32" i="3"/>
  <c r="BU38" i="3"/>
  <c r="CA43" i="3"/>
  <c r="BS44" i="3"/>
  <c r="BT44" i="3"/>
  <c r="BU44" i="3"/>
  <c r="BW33" i="3"/>
  <c r="BV34" i="3"/>
  <c r="BW44" i="3"/>
  <c r="BX33" i="3"/>
  <c r="BV35" i="3"/>
  <c r="BX44" i="3"/>
  <c r="BY33" i="3"/>
  <c r="BV36" i="3"/>
  <c r="BY44" i="3"/>
  <c r="BZ33" i="3"/>
  <c r="BV37" i="3"/>
  <c r="BZ44" i="3"/>
  <c r="CA33" i="3"/>
  <c r="BV38" i="3"/>
  <c r="CA44" i="3"/>
  <c r="BS45" i="3"/>
  <c r="BT45" i="3"/>
  <c r="BU45" i="3"/>
  <c r="BV45" i="3"/>
  <c r="BX34" i="3"/>
  <c r="BW35" i="3"/>
  <c r="BX45" i="3"/>
  <c r="BY34" i="3"/>
  <c r="BW36" i="3"/>
  <c r="BY45" i="3"/>
  <c r="BZ34" i="3"/>
  <c r="BW37" i="3"/>
  <c r="BZ45" i="3"/>
  <c r="CA34" i="3"/>
  <c r="BW38" i="3"/>
  <c r="CA45" i="3"/>
  <c r="BS46" i="3"/>
  <c r="BT46" i="3"/>
  <c r="BU46" i="3"/>
  <c r="BV46" i="3"/>
  <c r="BW46" i="3"/>
  <c r="BY35" i="3"/>
  <c r="BX36" i="3"/>
  <c r="BY46" i="3"/>
  <c r="BZ35" i="3"/>
  <c r="BX37" i="3"/>
  <c r="BZ46" i="3"/>
  <c r="CA35" i="3"/>
  <c r="BX38" i="3"/>
  <c r="CA46" i="3"/>
  <c r="BS47" i="3"/>
  <c r="BT47" i="3"/>
  <c r="BU47" i="3"/>
  <c r="BV47" i="3"/>
  <c r="BW47" i="3"/>
  <c r="BX47" i="3"/>
  <c r="BZ36" i="3"/>
  <c r="BY37" i="3"/>
  <c r="BZ47" i="3"/>
  <c r="CA36" i="3"/>
  <c r="BY38" i="3"/>
  <c r="CA47" i="3"/>
  <c r="BS48" i="3"/>
  <c r="BT48" i="3"/>
  <c r="BU48" i="3"/>
  <c r="BV48" i="3"/>
  <c r="BW48" i="3"/>
  <c r="BX48" i="3"/>
  <c r="BY48" i="3"/>
  <c r="CA37" i="3"/>
  <c r="BZ38" i="3"/>
  <c r="CA48" i="3"/>
  <c r="BS49" i="3"/>
  <c r="BT49" i="3"/>
  <c r="BU49" i="3"/>
  <c r="BV49" i="3"/>
  <c r="BW49" i="3"/>
  <c r="BX49" i="3"/>
  <c r="BY49" i="3"/>
  <c r="BZ49" i="3"/>
  <c r="M47" i="3" a="1"/>
  <c r="N47" i="3" a="1"/>
  <c r="O47" i="3" a="1"/>
  <c r="P47" i="3" a="1"/>
  <c r="Q47" i="3" a="1"/>
  <c r="R47" i="3" a="1"/>
  <c r="S47" i="3" a="1"/>
  <c r="T47" i="3" a="1"/>
  <c r="U47" i="3" a="1"/>
  <c r="V47" i="3" a="1"/>
  <c r="W47" i="3" a="1"/>
  <c r="X47" i="3" a="1"/>
  <c r="Y47" i="3" a="1"/>
  <c r="Z47" i="3" a="1"/>
  <c r="AA47" i="3" a="1"/>
  <c r="AB47" i="3" a="1"/>
  <c r="AC47" i="3" a="1"/>
  <c r="AD47" i="3" a="1"/>
  <c r="AE47" i="3" a="1"/>
  <c r="AF47" i="3" a="1"/>
  <c r="AG47" i="3" a="1"/>
  <c r="AH47" i="3" a="1"/>
  <c r="AI47" i="3" a="1"/>
  <c r="AJ47" i="3" a="1"/>
  <c r="AS47" i="3" a="1"/>
  <c r="AT47" i="3" a="1"/>
  <c r="AU47" i="3" a="1"/>
  <c r="AV47" i="3" a="1"/>
  <c r="AW47" i="3" a="1"/>
  <c r="AX47" i="3" a="1"/>
  <c r="AY47" i="3" a="1"/>
  <c r="AZ47" i="3" a="1"/>
  <c r="BA47" i="3" a="1"/>
  <c r="BB47" i="3" a="1"/>
  <c r="BC47" i="3" a="1"/>
  <c r="BD47" i="3" a="1"/>
  <c r="BE47" i="3" a="1"/>
  <c r="BF47" i="3" a="1"/>
  <c r="BG47" i="3" a="1"/>
  <c r="BH47" i="3" a="1"/>
  <c r="BI47" i="3" a="1"/>
  <c r="BJ47" i="3" a="1"/>
  <c r="BK47" i="3" a="1"/>
  <c r="BL47" i="3" a="1"/>
  <c r="BM47" i="3" a="1"/>
  <c r="BN47" i="3" a="1"/>
  <c r="BO47" i="3" a="1"/>
  <c r="BP47" i="3" a="1"/>
  <c r="G47" i="3"/>
  <c r="H47" i="3"/>
  <c r="I47" i="3"/>
  <c r="J47" i="3"/>
  <c r="K47" i="3"/>
  <c r="L47" i="3"/>
  <c r="M47" i="3"/>
  <c r="N47" i="3"/>
  <c r="O47" i="3"/>
  <c r="P47" i="3"/>
  <c r="Q47" i="3"/>
  <c r="R47" i="3"/>
  <c r="S47" i="3"/>
  <c r="T47" i="3"/>
  <c r="U47" i="3"/>
  <c r="V47" i="3"/>
  <c r="W47" i="3"/>
  <c r="X47" i="3"/>
  <c r="Y47" i="3"/>
  <c r="Z47" i="3"/>
  <c r="AA47" i="3"/>
  <c r="AB47" i="3"/>
  <c r="AC47" i="3"/>
  <c r="AD47" i="3"/>
  <c r="AE47" i="3"/>
  <c r="AF47" i="3"/>
  <c r="AG47" i="3"/>
  <c r="AH47" i="3"/>
  <c r="AI47" i="3"/>
  <c r="AJ47" i="3"/>
  <c r="AS47" i="3"/>
  <c r="AT47" i="3"/>
  <c r="AU47" i="3"/>
  <c r="AV47" i="3"/>
  <c r="AW47" i="3"/>
  <c r="AX47" i="3"/>
  <c r="AY47" i="3"/>
  <c r="AZ47" i="3"/>
  <c r="BA47" i="3"/>
  <c r="BB47" i="3"/>
  <c r="BC47" i="3"/>
  <c r="BD47" i="3"/>
  <c r="BE47" i="3"/>
  <c r="BF47" i="3"/>
  <c r="BG47" i="3"/>
  <c r="BH47" i="3"/>
  <c r="BI47" i="3"/>
  <c r="BJ47" i="3"/>
  <c r="BK47" i="3"/>
  <c r="BL47" i="3"/>
  <c r="BM47" i="3"/>
  <c r="BN47" i="3"/>
  <c r="BO47" i="3"/>
  <c r="BP47" i="3"/>
  <c r="E58" i="3" a="1"/>
  <c r="E58" i="3"/>
  <c r="F58" i="3" a="1"/>
  <c r="F58" i="3"/>
  <c r="G58" i="3" a="1"/>
  <c r="H58" i="3" a="1"/>
  <c r="I58" i="3" a="1"/>
  <c r="J58" i="3" a="1"/>
  <c r="K58" i="3" a="1"/>
  <c r="L58" i="3" a="1"/>
  <c r="M58" i="3" a="1"/>
  <c r="N58" i="3" a="1"/>
  <c r="O58" i="3" a="1"/>
  <c r="P58" i="3" a="1"/>
  <c r="Q58" i="3" a="1"/>
  <c r="R58" i="3" a="1"/>
  <c r="S58" i="3" a="1"/>
  <c r="T58" i="3" a="1"/>
  <c r="U58" i="3" a="1"/>
  <c r="V58" i="3" a="1"/>
  <c r="W58" i="3" a="1"/>
  <c r="X58" i="3" a="1"/>
  <c r="Y58" i="3" a="1"/>
  <c r="Z58" i="3" a="1"/>
  <c r="AA58" i="3" a="1"/>
  <c r="AB58" i="3" a="1"/>
  <c r="AC58" i="3" a="1"/>
  <c r="AD58" i="3" a="1"/>
  <c r="AE58" i="3" a="1"/>
  <c r="AF58" i="3" a="1"/>
  <c r="AG58" i="3" a="1"/>
  <c r="AH58" i="3" a="1"/>
  <c r="AI58" i="3" a="1"/>
  <c r="AJ58" i="3" a="1"/>
  <c r="AK58" i="3" a="1"/>
  <c r="AL58" i="3" a="1"/>
  <c r="AM58" i="3" a="1"/>
  <c r="AN58" i="3" a="1"/>
  <c r="AO58" i="3" a="1"/>
  <c r="AP58" i="3" a="1"/>
  <c r="AQ58" i="3" a="1"/>
  <c r="AR58" i="3" a="1"/>
  <c r="AS58" i="3" a="1"/>
  <c r="AT58" i="3" a="1"/>
  <c r="AU58" i="3" a="1"/>
  <c r="AV58" i="3" a="1"/>
  <c r="AW58" i="3" a="1"/>
  <c r="AX58" i="3" a="1"/>
  <c r="AY58" i="3" a="1"/>
  <c r="AZ58" i="3" a="1"/>
  <c r="BA58" i="3" a="1"/>
  <c r="BB58" i="3" a="1"/>
  <c r="BC58" i="3" a="1"/>
  <c r="BD58" i="3" a="1"/>
  <c r="BE58" i="3" a="1"/>
  <c r="BF58" i="3" a="1"/>
  <c r="BG58" i="3" a="1"/>
  <c r="BH58" i="3" a="1"/>
  <c r="BI58" i="3" a="1"/>
  <c r="BJ58" i="3" a="1"/>
  <c r="BK58" i="3" a="1"/>
  <c r="BL58" i="3" a="1"/>
  <c r="BM58" i="3" a="1"/>
  <c r="BN58" i="3" a="1"/>
  <c r="BO58" i="3" a="1"/>
  <c r="BP58" i="3" a="1"/>
  <c r="G58" i="3"/>
  <c r="H58" i="3"/>
  <c r="I58" i="3"/>
  <c r="J58" i="3"/>
  <c r="K58" i="3"/>
  <c r="L58" i="3"/>
  <c r="M58" i="3"/>
  <c r="N58" i="3"/>
  <c r="O58" i="3"/>
  <c r="P58" i="3"/>
  <c r="Q58" i="3"/>
  <c r="R58" i="3"/>
  <c r="S58" i="3"/>
  <c r="T58" i="3"/>
  <c r="U58" i="3"/>
  <c r="V58" i="3"/>
  <c r="W58" i="3"/>
  <c r="X58" i="3"/>
  <c r="Y58" i="3"/>
  <c r="Z58" i="3"/>
  <c r="AA58" i="3"/>
  <c r="AB58" i="3"/>
  <c r="AC58" i="3"/>
  <c r="AD58" i="3"/>
  <c r="AE58" i="3"/>
  <c r="AF58" i="3"/>
  <c r="AG58" i="3"/>
  <c r="AH58" i="3"/>
  <c r="AI58" i="3"/>
  <c r="AJ58" i="3"/>
  <c r="AK58" i="3"/>
  <c r="AL58" i="3"/>
  <c r="AM58" i="3"/>
  <c r="AN58" i="3"/>
  <c r="AO58" i="3"/>
  <c r="AP58" i="3"/>
  <c r="AQ58" i="3"/>
  <c r="AR58" i="3"/>
  <c r="AS58" i="3"/>
  <c r="AT58" i="3"/>
  <c r="AU58" i="3"/>
  <c r="AV58" i="3"/>
  <c r="AW58" i="3"/>
  <c r="AX58" i="3"/>
  <c r="AY58" i="3"/>
  <c r="AZ58" i="3"/>
  <c r="BA58" i="3"/>
  <c r="BB58" i="3"/>
  <c r="BC58" i="3"/>
  <c r="BD58" i="3"/>
  <c r="BE58" i="3"/>
  <c r="BF58" i="3"/>
  <c r="BG58" i="3"/>
  <c r="BH58" i="3"/>
  <c r="BI58" i="3"/>
  <c r="BJ58" i="3"/>
  <c r="BK58" i="3"/>
  <c r="BL58" i="3"/>
  <c r="BM58" i="3"/>
  <c r="BN58" i="3"/>
  <c r="BO58" i="3"/>
  <c r="BP58" i="3"/>
  <c r="AC23" i="3"/>
  <c r="O24" i="3"/>
  <c r="C24" i="3"/>
  <c r="O17" i="3"/>
  <c r="E37" i="3" a="1"/>
  <c r="E37" i="3"/>
  <c r="O18" i="3"/>
  <c r="F37" i="3" a="1"/>
  <c r="F37" i="3"/>
  <c r="O19" i="3"/>
  <c r="G37" i="3" a="1"/>
  <c r="O20" i="3"/>
  <c r="H37" i="3" a="1"/>
  <c r="O21" i="3"/>
  <c r="I37" i="3" a="1"/>
  <c r="O22" i="3"/>
  <c r="J37" i="3" a="1"/>
  <c r="K37" i="3" a="1"/>
  <c r="O25" i="3"/>
  <c r="L37" i="3" a="1"/>
  <c r="M37" i="3" a="1"/>
  <c r="N37" i="3" a="1"/>
  <c r="O37" i="3" a="1"/>
  <c r="P37" i="3" a="1"/>
  <c r="Q37" i="3" a="1"/>
  <c r="R37" i="3" a="1"/>
  <c r="S37" i="3" a="1"/>
  <c r="T37" i="3" a="1"/>
  <c r="Q24" i="3"/>
  <c r="Q17" i="3"/>
  <c r="U37" i="3" a="1"/>
  <c r="Q18" i="3"/>
  <c r="V37" i="3" a="1"/>
  <c r="Q19" i="3"/>
  <c r="W37" i="3" a="1"/>
  <c r="Q20" i="3"/>
  <c r="X37" i="3" a="1"/>
  <c r="Q21" i="3"/>
  <c r="Y37" i="3" a="1"/>
  <c r="Q22" i="3"/>
  <c r="Z37" i="3" a="1"/>
  <c r="AA37" i="3" a="1"/>
  <c r="Q25" i="3"/>
  <c r="AB37" i="3" a="1"/>
  <c r="R24" i="3"/>
  <c r="R17" i="3"/>
  <c r="AC37" i="3" a="1"/>
  <c r="R18" i="3"/>
  <c r="AD37" i="3" a="1"/>
  <c r="C19" i="3"/>
  <c r="R19" i="3"/>
  <c r="AE37" i="3" a="1"/>
  <c r="R20" i="3"/>
  <c r="AF37" i="3" a="1"/>
  <c r="R21" i="3"/>
  <c r="AG37" i="3" a="1"/>
  <c r="R22" i="3"/>
  <c r="AH37" i="3" a="1"/>
  <c r="AI37" i="3" a="1"/>
  <c r="R25" i="3"/>
  <c r="AJ37" i="3" a="1"/>
  <c r="AK37" i="3" a="1"/>
  <c r="AL37" i="3" a="1"/>
  <c r="AM37" i="3" a="1"/>
  <c r="AN37" i="3" a="1"/>
  <c r="AO37" i="3" a="1"/>
  <c r="AP37" i="3" a="1"/>
  <c r="AQ37" i="3" a="1"/>
  <c r="AR37" i="3" a="1"/>
  <c r="AS37" i="3" a="1"/>
  <c r="AT37" i="3" a="1"/>
  <c r="AU37" i="3" a="1"/>
  <c r="AV37" i="3" a="1"/>
  <c r="AW37" i="3" a="1"/>
  <c r="AX37" i="3" a="1"/>
  <c r="AY37" i="3" a="1"/>
  <c r="AZ37" i="3" a="1"/>
  <c r="U24" i="3"/>
  <c r="U17" i="3"/>
  <c r="BA37" i="3" a="1"/>
  <c r="U18" i="3"/>
  <c r="BB37" i="3" a="1"/>
  <c r="U19" i="3"/>
  <c r="BC37" i="3" a="1"/>
  <c r="U20" i="3"/>
  <c r="BD37" i="3" a="1"/>
  <c r="U21" i="3"/>
  <c r="BE37" i="3" a="1"/>
  <c r="U22" i="3"/>
  <c r="BF37" i="3" a="1"/>
  <c r="BG37" i="3" a="1"/>
  <c r="U25" i="3"/>
  <c r="BH37" i="3" a="1"/>
  <c r="V24" i="3"/>
  <c r="V17" i="3"/>
  <c r="BI37" i="3" a="1"/>
  <c r="V18" i="3"/>
  <c r="BJ37" i="3" a="1"/>
  <c r="V19" i="3"/>
  <c r="BK37" i="3" a="1"/>
  <c r="V20" i="3"/>
  <c r="BL37" i="3" a="1"/>
  <c r="V21" i="3"/>
  <c r="BM37" i="3" a="1"/>
  <c r="V22" i="3"/>
  <c r="BN37" i="3" a="1"/>
  <c r="BO37" i="3" a="1"/>
  <c r="V25" i="3"/>
  <c r="BP37" i="3" a="1"/>
  <c r="G37" i="3"/>
  <c r="H37" i="3"/>
  <c r="I37" i="3"/>
  <c r="J37" i="3"/>
  <c r="K37" i="3"/>
  <c r="L37" i="3"/>
  <c r="M37" i="3"/>
  <c r="N37" i="3"/>
  <c r="O37" i="3"/>
  <c r="P37" i="3"/>
  <c r="Q37" i="3"/>
  <c r="R37" i="3"/>
  <c r="S37" i="3"/>
  <c r="T37" i="3"/>
  <c r="U37" i="3"/>
  <c r="V37" i="3"/>
  <c r="W37" i="3"/>
  <c r="X37" i="3"/>
  <c r="Y37" i="3"/>
  <c r="Z37" i="3"/>
  <c r="AA37" i="3"/>
  <c r="AB37" i="3"/>
  <c r="AC37" i="3"/>
  <c r="AD37" i="3"/>
  <c r="AE37" i="3"/>
  <c r="AF37" i="3"/>
  <c r="AG37" i="3"/>
  <c r="AH37" i="3"/>
  <c r="AI37" i="3"/>
  <c r="AJ37" i="3"/>
  <c r="AK37" i="3"/>
  <c r="AL37" i="3"/>
  <c r="AM37" i="3"/>
  <c r="AN37" i="3"/>
  <c r="AO37" i="3"/>
  <c r="AP37" i="3"/>
  <c r="AQ37" i="3"/>
  <c r="AR37" i="3"/>
  <c r="AS37" i="3"/>
  <c r="AT37" i="3"/>
  <c r="AU37" i="3"/>
  <c r="AV37" i="3"/>
  <c r="AW37" i="3"/>
  <c r="AX37" i="3"/>
  <c r="AY37" i="3"/>
  <c r="AZ37" i="3"/>
  <c r="BA37" i="3"/>
  <c r="BB37" i="3"/>
  <c r="BC37" i="3"/>
  <c r="BD37" i="3"/>
  <c r="BE37" i="3"/>
  <c r="BF37" i="3"/>
  <c r="BG37" i="3"/>
  <c r="BH37" i="3"/>
  <c r="BI37" i="3"/>
  <c r="BJ37" i="3"/>
  <c r="BK37" i="3"/>
  <c r="BL37" i="3"/>
  <c r="BM37" i="3"/>
  <c r="BN37" i="3"/>
  <c r="BO37" i="3"/>
  <c r="BP37" i="3"/>
  <c r="AA24" i="3"/>
  <c r="BZ40" i="3"/>
  <c r="BR48" i="3"/>
  <c r="E48" i="3" a="1"/>
  <c r="E48" i="3"/>
  <c r="F48" i="3" a="1"/>
  <c r="F48" i="3"/>
  <c r="G48" i="3" a="1"/>
  <c r="H48" i="3" a="1"/>
  <c r="I48" i="3" a="1"/>
  <c r="J48" i="3" a="1"/>
  <c r="K48" i="3" a="1"/>
  <c r="L48" i="3" a="1"/>
  <c r="M48" i="3" a="1"/>
  <c r="N48" i="3" a="1"/>
  <c r="O48" i="3" a="1"/>
  <c r="P48" i="3" a="1"/>
  <c r="Q48" i="3" a="1"/>
  <c r="R48" i="3" a="1"/>
  <c r="S48" i="3" a="1"/>
  <c r="T48" i="3" a="1"/>
  <c r="U48" i="3" a="1"/>
  <c r="V48" i="3" a="1"/>
  <c r="W48" i="3" a="1"/>
  <c r="X48" i="3" a="1"/>
  <c r="Y48" i="3" a="1"/>
  <c r="Z48" i="3" a="1"/>
  <c r="AA48" i="3" a="1"/>
  <c r="AB48" i="3" a="1"/>
  <c r="AK48" i="3" a="1"/>
  <c r="AL48" i="3" a="1"/>
  <c r="AM48" i="3" a="1"/>
  <c r="AN48" i="3" a="1"/>
  <c r="AO48" i="3" a="1"/>
  <c r="AP48" i="3" a="1"/>
  <c r="AQ48" i="3" a="1"/>
  <c r="AR48" i="3" a="1"/>
  <c r="AS48" i="3" a="1"/>
  <c r="AT48" i="3" a="1"/>
  <c r="AU48" i="3" a="1"/>
  <c r="AV48" i="3" a="1"/>
  <c r="AW48" i="3" a="1"/>
  <c r="AX48" i="3" a="1"/>
  <c r="AY48" i="3" a="1"/>
  <c r="AZ48" i="3" a="1"/>
  <c r="BA48" i="3" a="1"/>
  <c r="BB48" i="3" a="1"/>
  <c r="BC48" i="3" a="1"/>
  <c r="BD48" i="3" a="1"/>
  <c r="BE48" i="3" a="1"/>
  <c r="BF48" i="3" a="1"/>
  <c r="BG48" i="3" a="1"/>
  <c r="BH48" i="3" a="1"/>
  <c r="BI48" i="3" a="1"/>
  <c r="BJ48" i="3" a="1"/>
  <c r="BK48" i="3" a="1"/>
  <c r="BL48" i="3" a="1"/>
  <c r="BM48" i="3" a="1"/>
  <c r="BN48" i="3" a="1"/>
  <c r="BO48" i="3" a="1"/>
  <c r="BP48" i="3" a="1"/>
  <c r="G48" i="3"/>
  <c r="H48" i="3"/>
  <c r="I48" i="3"/>
  <c r="J48" i="3"/>
  <c r="K48" i="3"/>
  <c r="L48" i="3"/>
  <c r="M48" i="3"/>
  <c r="N48" i="3"/>
  <c r="O48" i="3"/>
  <c r="P48" i="3"/>
  <c r="Q48" i="3"/>
  <c r="R48" i="3"/>
  <c r="S48" i="3"/>
  <c r="T48" i="3"/>
  <c r="U48" i="3"/>
  <c r="V48" i="3"/>
  <c r="W48" i="3"/>
  <c r="X48" i="3"/>
  <c r="Y48" i="3"/>
  <c r="Z48" i="3"/>
  <c r="AA48" i="3"/>
  <c r="AB48" i="3"/>
  <c r="AK48" i="3"/>
  <c r="AL48" i="3"/>
  <c r="AM48" i="3"/>
  <c r="AN48" i="3"/>
  <c r="AO48" i="3"/>
  <c r="AP48" i="3"/>
  <c r="AQ48" i="3"/>
  <c r="AR48" i="3"/>
  <c r="AS48" i="3"/>
  <c r="AT48" i="3"/>
  <c r="AU48" i="3"/>
  <c r="AV48" i="3"/>
  <c r="AW48" i="3"/>
  <c r="AX48" i="3"/>
  <c r="AY48" i="3"/>
  <c r="AZ48" i="3"/>
  <c r="BA48" i="3"/>
  <c r="BB48" i="3"/>
  <c r="BC48" i="3"/>
  <c r="BD48" i="3"/>
  <c r="BE48" i="3"/>
  <c r="BF48" i="3"/>
  <c r="BG48" i="3"/>
  <c r="BH48" i="3"/>
  <c r="BI48" i="3"/>
  <c r="BJ48" i="3"/>
  <c r="BK48" i="3"/>
  <c r="BL48" i="3"/>
  <c r="BM48" i="3"/>
  <c r="BN48" i="3"/>
  <c r="BO48" i="3"/>
  <c r="BP48" i="3"/>
  <c r="E59" i="3" a="1"/>
  <c r="E59" i="3"/>
  <c r="F59" i="3" a="1"/>
  <c r="F59" i="3"/>
  <c r="G59" i="3" a="1"/>
  <c r="H59" i="3" a="1"/>
  <c r="I59" i="3" a="1"/>
  <c r="J59" i="3" a="1"/>
  <c r="K59" i="3" a="1"/>
  <c r="L59" i="3" a="1"/>
  <c r="M59" i="3" a="1"/>
  <c r="N59" i="3" a="1"/>
  <c r="O59" i="3" a="1"/>
  <c r="P59" i="3" a="1"/>
  <c r="Q59" i="3" a="1"/>
  <c r="R59" i="3" a="1"/>
  <c r="S59" i="3" a="1"/>
  <c r="T59" i="3" a="1"/>
  <c r="U59" i="3" a="1"/>
  <c r="V59" i="3" a="1"/>
  <c r="W59" i="3" a="1"/>
  <c r="X59" i="3" a="1"/>
  <c r="Y59" i="3" a="1"/>
  <c r="Z59" i="3" a="1"/>
  <c r="AA59" i="3" a="1"/>
  <c r="AB59" i="3" a="1"/>
  <c r="AC59" i="3" a="1"/>
  <c r="AD59" i="3" a="1"/>
  <c r="AE59" i="3" a="1"/>
  <c r="AF59" i="3" a="1"/>
  <c r="AG59" i="3" a="1"/>
  <c r="AH59" i="3" a="1"/>
  <c r="AI59" i="3" a="1"/>
  <c r="AJ59" i="3" a="1"/>
  <c r="AK59" i="3" a="1"/>
  <c r="AL59" i="3" a="1"/>
  <c r="AM59" i="3" a="1"/>
  <c r="AN59" i="3" a="1"/>
  <c r="AO59" i="3" a="1"/>
  <c r="AP59" i="3" a="1"/>
  <c r="AQ59" i="3" a="1"/>
  <c r="AR59" i="3" a="1"/>
  <c r="AS59" i="3" a="1"/>
  <c r="AT59" i="3" a="1"/>
  <c r="AU59" i="3" a="1"/>
  <c r="AV59" i="3" a="1"/>
  <c r="AW59" i="3" a="1"/>
  <c r="AX59" i="3" a="1"/>
  <c r="AY59" i="3" a="1"/>
  <c r="AZ59" i="3" a="1"/>
  <c r="BA59" i="3" a="1"/>
  <c r="BB59" i="3" a="1"/>
  <c r="BC59" i="3" a="1"/>
  <c r="BD59" i="3" a="1"/>
  <c r="BE59" i="3" a="1"/>
  <c r="BF59" i="3" a="1"/>
  <c r="BG59" i="3" a="1"/>
  <c r="BH59" i="3" a="1"/>
  <c r="BI59" i="3" a="1"/>
  <c r="BJ59" i="3" a="1"/>
  <c r="BK59" i="3" a="1"/>
  <c r="BL59" i="3" a="1"/>
  <c r="BM59" i="3" a="1"/>
  <c r="BN59" i="3" a="1"/>
  <c r="BO59" i="3" a="1"/>
  <c r="BP59" i="3" a="1"/>
  <c r="G59" i="3"/>
  <c r="H59" i="3"/>
  <c r="I59" i="3"/>
  <c r="J59" i="3"/>
  <c r="K59" i="3"/>
  <c r="L59" i="3"/>
  <c r="M59" i="3"/>
  <c r="N59" i="3"/>
  <c r="O59" i="3"/>
  <c r="P59" i="3"/>
  <c r="Q59" i="3"/>
  <c r="R59" i="3"/>
  <c r="S59" i="3"/>
  <c r="T59" i="3"/>
  <c r="U59" i="3"/>
  <c r="V59" i="3"/>
  <c r="W59" i="3"/>
  <c r="X59" i="3"/>
  <c r="Y59" i="3"/>
  <c r="Z59" i="3"/>
  <c r="AA59" i="3"/>
  <c r="AB59" i="3"/>
  <c r="AC59" i="3"/>
  <c r="AD59" i="3"/>
  <c r="AE59" i="3"/>
  <c r="AF59" i="3"/>
  <c r="AG59" i="3"/>
  <c r="AH59" i="3"/>
  <c r="AI59" i="3"/>
  <c r="AJ59" i="3"/>
  <c r="AK59" i="3"/>
  <c r="AL59" i="3"/>
  <c r="AM59" i="3"/>
  <c r="AN59" i="3"/>
  <c r="AO59" i="3"/>
  <c r="AP59" i="3"/>
  <c r="AQ59" i="3"/>
  <c r="AR59" i="3"/>
  <c r="AS59" i="3"/>
  <c r="AT59" i="3"/>
  <c r="AU59" i="3"/>
  <c r="AV59" i="3"/>
  <c r="AW59" i="3"/>
  <c r="AX59" i="3"/>
  <c r="AY59" i="3"/>
  <c r="AZ59" i="3"/>
  <c r="BA59" i="3"/>
  <c r="BB59" i="3"/>
  <c r="BC59" i="3"/>
  <c r="BD59" i="3"/>
  <c r="BE59" i="3"/>
  <c r="BF59" i="3"/>
  <c r="BG59" i="3"/>
  <c r="BH59" i="3"/>
  <c r="BI59" i="3"/>
  <c r="BJ59" i="3"/>
  <c r="BK59" i="3"/>
  <c r="BL59" i="3"/>
  <c r="BM59" i="3"/>
  <c r="BN59" i="3"/>
  <c r="BO59" i="3"/>
  <c r="BP59" i="3"/>
  <c r="AC24" i="3"/>
  <c r="E38" i="3" a="1"/>
  <c r="E38" i="3"/>
  <c r="F38" i="3" a="1"/>
  <c r="F38" i="3"/>
  <c r="G38" i="3" a="1"/>
  <c r="H38" i="3" a="1"/>
  <c r="I38" i="3" a="1"/>
  <c r="J38" i="3" a="1"/>
  <c r="K38" i="3" a="1"/>
  <c r="L38" i="3" a="1"/>
  <c r="M38" i="3" a="1"/>
  <c r="N38" i="3" a="1"/>
  <c r="O38" i="3" a="1"/>
  <c r="P38" i="3" a="1"/>
  <c r="Q38" i="3" a="1"/>
  <c r="R38" i="3" a="1"/>
  <c r="S38" i="3" a="1"/>
  <c r="T38" i="3" a="1"/>
  <c r="U38" i="3" a="1"/>
  <c r="V38" i="3" a="1"/>
  <c r="W38" i="3" a="1"/>
  <c r="X38" i="3" a="1"/>
  <c r="Y38" i="3" a="1"/>
  <c r="Z38" i="3" a="1"/>
  <c r="AA38" i="3" a="1"/>
  <c r="AB38" i="3" a="1"/>
  <c r="AC38" i="3" a="1"/>
  <c r="AD38" i="3" a="1"/>
  <c r="AE38" i="3" a="1"/>
  <c r="AF38" i="3" a="1"/>
  <c r="AG38" i="3" a="1"/>
  <c r="AH38" i="3" a="1"/>
  <c r="AI38" i="3" a="1"/>
  <c r="AJ38" i="3" a="1"/>
  <c r="AK38" i="3" a="1"/>
  <c r="AL38" i="3" a="1"/>
  <c r="AM38" i="3" a="1"/>
  <c r="AN38" i="3" a="1"/>
  <c r="AO38" i="3" a="1"/>
  <c r="AP38" i="3" a="1"/>
  <c r="AQ38" i="3" a="1"/>
  <c r="AR38" i="3" a="1"/>
  <c r="AS38" i="3" a="1"/>
  <c r="AT38" i="3" a="1"/>
  <c r="AU38" i="3" a="1"/>
  <c r="AV38" i="3" a="1"/>
  <c r="AW38" i="3" a="1"/>
  <c r="AX38" i="3" a="1"/>
  <c r="AY38" i="3" a="1"/>
  <c r="AZ38" i="3" a="1"/>
  <c r="BA38" i="3" a="1"/>
  <c r="BB38" i="3" a="1"/>
  <c r="BC38" i="3" a="1"/>
  <c r="BD38" i="3" a="1"/>
  <c r="BE38" i="3" a="1"/>
  <c r="BF38" i="3" a="1"/>
  <c r="BG38" i="3" a="1"/>
  <c r="BH38" i="3" a="1"/>
  <c r="BI38" i="3" a="1"/>
  <c r="BJ38" i="3" a="1"/>
  <c r="BK38" i="3" a="1"/>
  <c r="BL38" i="3" a="1"/>
  <c r="BM38" i="3" a="1"/>
  <c r="BN38" i="3" a="1"/>
  <c r="BO38" i="3" a="1"/>
  <c r="BP38" i="3" a="1"/>
  <c r="G38" i="3"/>
  <c r="H38" i="3"/>
  <c r="I38" i="3"/>
  <c r="J38" i="3"/>
  <c r="K38" i="3"/>
  <c r="L38" i="3"/>
  <c r="M38" i="3"/>
  <c r="N38" i="3"/>
  <c r="O38" i="3"/>
  <c r="P38" i="3"/>
  <c r="Q38" i="3"/>
  <c r="R38" i="3"/>
  <c r="S38" i="3"/>
  <c r="T38" i="3"/>
  <c r="U38" i="3"/>
  <c r="V38" i="3"/>
  <c r="W38" i="3"/>
  <c r="X38" i="3"/>
  <c r="Y38" i="3"/>
  <c r="Z38" i="3"/>
  <c r="AA38" i="3"/>
  <c r="AB38" i="3"/>
  <c r="AC38" i="3"/>
  <c r="AD38" i="3"/>
  <c r="AE38" i="3"/>
  <c r="AF38" i="3"/>
  <c r="AG38" i="3"/>
  <c r="AH38" i="3"/>
  <c r="AI38" i="3"/>
  <c r="AJ38" i="3"/>
  <c r="AK38" i="3"/>
  <c r="AL38" i="3"/>
  <c r="AM38" i="3"/>
  <c r="AN38" i="3"/>
  <c r="AO38" i="3"/>
  <c r="AP38" i="3"/>
  <c r="AQ38" i="3"/>
  <c r="AR38" i="3"/>
  <c r="AS38" i="3"/>
  <c r="AT38" i="3"/>
  <c r="AU38" i="3"/>
  <c r="AV38" i="3"/>
  <c r="AW38" i="3"/>
  <c r="AX38" i="3"/>
  <c r="AY38" i="3"/>
  <c r="AZ38" i="3"/>
  <c r="BA38" i="3"/>
  <c r="BB38" i="3"/>
  <c r="BC38" i="3"/>
  <c r="BD38" i="3"/>
  <c r="BE38" i="3"/>
  <c r="BF38" i="3"/>
  <c r="BG38" i="3"/>
  <c r="BH38" i="3"/>
  <c r="BI38" i="3"/>
  <c r="BJ38" i="3"/>
  <c r="BK38" i="3"/>
  <c r="BL38" i="3"/>
  <c r="BM38" i="3"/>
  <c r="BN38" i="3"/>
  <c r="BO38" i="3"/>
  <c r="BP38" i="3"/>
  <c r="AA25" i="3"/>
  <c r="CA40" i="3"/>
  <c r="BR49" i="3"/>
  <c r="BX40" i="3"/>
  <c r="BY40" i="3"/>
  <c r="BR46" i="3"/>
  <c r="BR47" i="3"/>
  <c r="E49" i="3" a="1"/>
  <c r="E49" i="3"/>
  <c r="F49" i="3" a="1"/>
  <c r="F49" i="3"/>
  <c r="G49" i="3" a="1"/>
  <c r="H49" i="3" a="1"/>
  <c r="I49" i="3" a="1"/>
  <c r="J49" i="3" a="1"/>
  <c r="K49" i="3" a="1"/>
  <c r="L49" i="3" a="1"/>
  <c r="U49" i="3" a="1"/>
  <c r="V49" i="3" a="1"/>
  <c r="W49" i="3" a="1"/>
  <c r="X49" i="3" a="1"/>
  <c r="Y49" i="3" a="1"/>
  <c r="Z49" i="3" a="1"/>
  <c r="AA49" i="3" a="1"/>
  <c r="AB49" i="3" a="1"/>
  <c r="AC49" i="3" a="1"/>
  <c r="AD49" i="3" a="1"/>
  <c r="AE49" i="3" a="1"/>
  <c r="AF49" i="3" a="1"/>
  <c r="AG49" i="3" a="1"/>
  <c r="AH49" i="3" a="1"/>
  <c r="AI49" i="3" a="1"/>
  <c r="AJ49" i="3" a="1"/>
  <c r="AK49" i="3" a="1"/>
  <c r="AL49" i="3" a="1"/>
  <c r="AM49" i="3" a="1"/>
  <c r="AN49" i="3" a="1"/>
  <c r="AO49" i="3" a="1"/>
  <c r="AP49" i="3" a="1"/>
  <c r="AQ49" i="3" a="1"/>
  <c r="AR49" i="3" a="1"/>
  <c r="AS49" i="3" a="1"/>
  <c r="AT49" i="3" a="1"/>
  <c r="AU49" i="3" a="1"/>
  <c r="AV49" i="3" a="1"/>
  <c r="AW49" i="3" a="1"/>
  <c r="AX49" i="3" a="1"/>
  <c r="AY49" i="3" a="1"/>
  <c r="AZ49" i="3" a="1"/>
  <c r="BA49" i="3" a="1"/>
  <c r="BB49" i="3" a="1"/>
  <c r="BC49" i="3" a="1"/>
  <c r="BD49" i="3" a="1"/>
  <c r="BE49" i="3" a="1"/>
  <c r="BF49" i="3" a="1"/>
  <c r="BG49" i="3" a="1"/>
  <c r="BH49" i="3" a="1"/>
  <c r="BI49" i="3" a="1"/>
  <c r="BJ49" i="3" a="1"/>
  <c r="BK49" i="3" a="1"/>
  <c r="BL49" i="3" a="1"/>
  <c r="BM49" i="3" a="1"/>
  <c r="BN49" i="3" a="1"/>
  <c r="BO49" i="3" a="1"/>
  <c r="BP49" i="3" a="1"/>
  <c r="G49" i="3"/>
  <c r="H49" i="3"/>
  <c r="I49" i="3"/>
  <c r="J49" i="3"/>
  <c r="K49" i="3"/>
  <c r="L49" i="3"/>
  <c r="U49" i="3"/>
  <c r="V49" i="3"/>
  <c r="W49" i="3"/>
  <c r="X49" i="3"/>
  <c r="Y49" i="3"/>
  <c r="Z49" i="3"/>
  <c r="AA49" i="3"/>
  <c r="AB49" i="3"/>
  <c r="AC49" i="3"/>
  <c r="AD49" i="3"/>
  <c r="AE49" i="3"/>
  <c r="AF49" i="3"/>
  <c r="AG49" i="3"/>
  <c r="AH49" i="3"/>
  <c r="AI49" i="3"/>
  <c r="AJ49" i="3"/>
  <c r="AK49" i="3"/>
  <c r="AL49" i="3"/>
  <c r="AM49" i="3"/>
  <c r="AN49" i="3"/>
  <c r="AO49" i="3"/>
  <c r="AP49" i="3"/>
  <c r="AQ49" i="3"/>
  <c r="AR49" i="3"/>
  <c r="AS49" i="3"/>
  <c r="AT49" i="3"/>
  <c r="AU49" i="3"/>
  <c r="AV49" i="3"/>
  <c r="AW49" i="3"/>
  <c r="AX49" i="3"/>
  <c r="AY49" i="3"/>
  <c r="AZ49" i="3"/>
  <c r="BA49" i="3"/>
  <c r="BB49" i="3"/>
  <c r="BC49" i="3"/>
  <c r="BD49" i="3"/>
  <c r="BE49" i="3"/>
  <c r="BF49" i="3"/>
  <c r="BG49" i="3"/>
  <c r="BH49" i="3"/>
  <c r="BI49" i="3"/>
  <c r="BJ49" i="3"/>
  <c r="BK49" i="3"/>
  <c r="BL49" i="3"/>
  <c r="BM49" i="3"/>
  <c r="BN49" i="3"/>
  <c r="BO49" i="3"/>
  <c r="BP49" i="3"/>
  <c r="E60" i="3" a="1"/>
  <c r="E60" i="3"/>
  <c r="F60" i="3" a="1"/>
  <c r="F60" i="3"/>
  <c r="G60" i="3" a="1"/>
  <c r="H60" i="3" a="1"/>
  <c r="I60" i="3" a="1"/>
  <c r="J60" i="3" a="1"/>
  <c r="K60" i="3" a="1"/>
  <c r="L60" i="3" a="1"/>
  <c r="M60" i="3" a="1"/>
  <c r="N60" i="3" a="1"/>
  <c r="O60" i="3" a="1"/>
  <c r="P60" i="3" a="1"/>
  <c r="Q60" i="3" a="1"/>
  <c r="R60" i="3" a="1"/>
  <c r="S60" i="3" a="1"/>
  <c r="T60" i="3" a="1"/>
  <c r="U60" i="3" a="1"/>
  <c r="V60" i="3" a="1"/>
  <c r="W60" i="3" a="1"/>
  <c r="X60" i="3" a="1"/>
  <c r="Y60" i="3" a="1"/>
  <c r="Z60" i="3" a="1"/>
  <c r="AA60" i="3" a="1"/>
  <c r="AB60" i="3" a="1"/>
  <c r="AC60" i="3" a="1"/>
  <c r="AD60" i="3" a="1"/>
  <c r="AE60" i="3" a="1"/>
  <c r="AF60" i="3" a="1"/>
  <c r="AG60" i="3" a="1"/>
  <c r="AH60" i="3" a="1"/>
  <c r="AI60" i="3" a="1"/>
  <c r="AJ60" i="3" a="1"/>
  <c r="AK60" i="3" a="1"/>
  <c r="AL60" i="3" a="1"/>
  <c r="AM60" i="3" a="1"/>
  <c r="AN60" i="3" a="1"/>
  <c r="AO60" i="3" a="1"/>
  <c r="AP60" i="3" a="1"/>
  <c r="AQ60" i="3" a="1"/>
  <c r="AR60" i="3" a="1"/>
  <c r="AS60" i="3" a="1"/>
  <c r="AT60" i="3" a="1"/>
  <c r="AU60" i="3" a="1"/>
  <c r="AV60" i="3" a="1"/>
  <c r="AW60" i="3" a="1"/>
  <c r="AX60" i="3" a="1"/>
  <c r="AY60" i="3" a="1"/>
  <c r="AZ60" i="3" a="1"/>
  <c r="BA60" i="3" a="1"/>
  <c r="BB60" i="3" a="1"/>
  <c r="BC60" i="3" a="1"/>
  <c r="BD60" i="3" a="1"/>
  <c r="BE60" i="3" a="1"/>
  <c r="BF60" i="3" a="1"/>
  <c r="BG60" i="3" a="1"/>
  <c r="BH60" i="3" a="1"/>
  <c r="BI60" i="3" a="1"/>
  <c r="BJ60" i="3" a="1"/>
  <c r="BK60" i="3" a="1"/>
  <c r="BL60" i="3" a="1"/>
  <c r="BM60" i="3" a="1"/>
  <c r="BN60" i="3" a="1"/>
  <c r="BO60" i="3" a="1"/>
  <c r="BP60" i="3" a="1"/>
  <c r="G60" i="3"/>
  <c r="H60" i="3"/>
  <c r="I60" i="3"/>
  <c r="J60" i="3"/>
  <c r="K60" i="3"/>
  <c r="L60" i="3"/>
  <c r="M60" i="3"/>
  <c r="N60" i="3"/>
  <c r="O60" i="3"/>
  <c r="P60" i="3"/>
  <c r="Q60" i="3"/>
  <c r="R60" i="3"/>
  <c r="S60" i="3"/>
  <c r="T60" i="3"/>
  <c r="U60" i="3"/>
  <c r="V60" i="3"/>
  <c r="W60" i="3"/>
  <c r="X60" i="3"/>
  <c r="Y60" i="3"/>
  <c r="Z60" i="3"/>
  <c r="AA60" i="3"/>
  <c r="AB60" i="3"/>
  <c r="AC60" i="3"/>
  <c r="AD60" i="3"/>
  <c r="AE60" i="3"/>
  <c r="AF60" i="3"/>
  <c r="AG60" i="3"/>
  <c r="AH60" i="3"/>
  <c r="AI60" i="3"/>
  <c r="AJ60" i="3"/>
  <c r="AK60" i="3"/>
  <c r="AL60" i="3"/>
  <c r="AM60" i="3"/>
  <c r="AN60" i="3"/>
  <c r="AO60" i="3"/>
  <c r="AP60" i="3"/>
  <c r="AQ60" i="3"/>
  <c r="AR60" i="3"/>
  <c r="AS60" i="3"/>
  <c r="AT60" i="3"/>
  <c r="AU60" i="3"/>
  <c r="AV60" i="3"/>
  <c r="AW60" i="3"/>
  <c r="AX60" i="3"/>
  <c r="AY60" i="3"/>
  <c r="AZ60" i="3"/>
  <c r="BA60" i="3"/>
  <c r="BB60" i="3"/>
  <c r="BC60" i="3"/>
  <c r="BD60" i="3"/>
  <c r="BE60" i="3"/>
  <c r="BF60" i="3"/>
  <c r="BG60" i="3"/>
  <c r="BH60" i="3"/>
  <c r="BI60" i="3"/>
  <c r="BJ60" i="3"/>
  <c r="BK60" i="3"/>
  <c r="BL60" i="3"/>
  <c r="BM60" i="3"/>
  <c r="BN60" i="3"/>
  <c r="BO60" i="3"/>
  <c r="BP60" i="3"/>
  <c r="AC25" i="3"/>
  <c r="V64" i="17"/>
  <c r="V65" i="17"/>
  <c r="V66" i="17"/>
  <c r="V67" i="17"/>
  <c r="V68" i="17"/>
  <c r="V69" i="17"/>
  <c r="V70" i="17"/>
  <c r="V71" i="17"/>
  <c r="V72" i="17"/>
  <c r="V73" i="17"/>
  <c r="V74" i="17"/>
  <c r="V75" i="17"/>
  <c r="V76" i="17"/>
  <c r="V77" i="17"/>
  <c r="V78" i="17"/>
  <c r="V79" i="17"/>
  <c r="V80" i="17"/>
  <c r="V81" i="17"/>
  <c r="V82" i="17"/>
  <c r="V83" i="17"/>
  <c r="V84" i="17"/>
  <c r="V85" i="17"/>
  <c r="V86" i="17"/>
  <c r="V87" i="17"/>
  <c r="V88" i="17"/>
  <c r="V89" i="17"/>
  <c r="V90" i="17"/>
  <c r="V91" i="17"/>
  <c r="V92" i="17"/>
  <c r="V93" i="17"/>
  <c r="V94" i="17"/>
  <c r="V95" i="17"/>
  <c r="V96" i="17"/>
  <c r="V97" i="17"/>
  <c r="V98" i="17"/>
  <c r="V99" i="17"/>
  <c r="V100" i="17"/>
  <c r="V101" i="17"/>
  <c r="V102" i="17"/>
  <c r="V103" i="17"/>
  <c r="V104" i="17"/>
  <c r="V105" i="17"/>
  <c r="V106" i="17"/>
  <c r="V107" i="17"/>
  <c r="V108" i="17"/>
  <c r="V109" i="17"/>
  <c r="V110" i="17"/>
  <c r="V111" i="17"/>
  <c r="V112" i="17"/>
  <c r="V113" i="17"/>
  <c r="V114" i="17"/>
  <c r="V115" i="17"/>
  <c r="V116" i="17"/>
  <c r="V117" i="17"/>
  <c r="V118" i="17"/>
  <c r="V119" i="17"/>
  <c r="V120" i="17"/>
  <c r="V121" i="17"/>
  <c r="V122" i="17"/>
  <c r="V123" i="17"/>
  <c r="V124" i="17"/>
  <c r="V125" i="17"/>
  <c r="V126" i="17"/>
  <c r="V127" i="17"/>
  <c r="V128" i="17"/>
  <c r="V129" i="17"/>
  <c r="V130" i="17"/>
  <c r="V131" i="17"/>
  <c r="V132" i="17"/>
  <c r="V133" i="17"/>
  <c r="V134" i="17"/>
  <c r="V135" i="17"/>
  <c r="W64" i="17"/>
  <c r="X64" i="17"/>
  <c r="Y64" i="17"/>
  <c r="AA64" i="17"/>
  <c r="AE64" i="17"/>
  <c r="W65" i="17"/>
  <c r="X65" i="17"/>
  <c r="Y65" i="17"/>
  <c r="AA65" i="17"/>
  <c r="AE65" i="17"/>
  <c r="W66" i="17"/>
  <c r="X66" i="17"/>
  <c r="Y66" i="17"/>
  <c r="AA66" i="17"/>
  <c r="AE66" i="17"/>
  <c r="W67" i="17"/>
  <c r="X67" i="17"/>
  <c r="Y67" i="17"/>
  <c r="AA67" i="17"/>
  <c r="AE67" i="17"/>
  <c r="W68" i="17"/>
  <c r="X68" i="17"/>
  <c r="Y68" i="17"/>
  <c r="AA68" i="17"/>
  <c r="AE68" i="17"/>
  <c r="W69" i="17"/>
  <c r="X69" i="17"/>
  <c r="Y69" i="17"/>
  <c r="AA69" i="17"/>
  <c r="AE69" i="17"/>
  <c r="W70" i="17"/>
  <c r="X70" i="17"/>
  <c r="Y70" i="17"/>
  <c r="AA70" i="17"/>
  <c r="AE70" i="17"/>
  <c r="W71" i="17"/>
  <c r="X71" i="17"/>
  <c r="Y71" i="17"/>
  <c r="AA71" i="17"/>
  <c r="AE71" i="17"/>
  <c r="W72" i="17"/>
  <c r="X72" i="17"/>
  <c r="Y72" i="17"/>
  <c r="AA72" i="17"/>
  <c r="AE72" i="17"/>
  <c r="W73" i="17"/>
  <c r="X73" i="17"/>
  <c r="Y73" i="17"/>
  <c r="AA73" i="17"/>
  <c r="AE73" i="17"/>
  <c r="W74" i="17"/>
  <c r="X74" i="17"/>
  <c r="Y74" i="17"/>
  <c r="AA74" i="17"/>
  <c r="AE74" i="17"/>
  <c r="W75" i="17"/>
  <c r="X75" i="17"/>
  <c r="Y75" i="17"/>
  <c r="AA75" i="17"/>
  <c r="AE75" i="17"/>
  <c r="W76" i="17"/>
  <c r="X76" i="17"/>
  <c r="Y76" i="17"/>
  <c r="AA76" i="17"/>
  <c r="AE76" i="17"/>
  <c r="W77" i="17"/>
  <c r="X77" i="17"/>
  <c r="Y77" i="17"/>
  <c r="AA77" i="17"/>
  <c r="AE77" i="17"/>
  <c r="W78" i="17"/>
  <c r="X78" i="17"/>
  <c r="Y78" i="17"/>
  <c r="AA78" i="17"/>
  <c r="AE78" i="17"/>
  <c r="W79" i="17"/>
  <c r="X79" i="17"/>
  <c r="Y79" i="17"/>
  <c r="AA79" i="17"/>
  <c r="AE79" i="17"/>
  <c r="W80" i="17"/>
  <c r="X80" i="17"/>
  <c r="Y80" i="17"/>
  <c r="AA80" i="17"/>
  <c r="AE80" i="17"/>
  <c r="W81" i="17"/>
  <c r="X81" i="17"/>
  <c r="Y81" i="17"/>
  <c r="AA81" i="17"/>
  <c r="AE81" i="17"/>
  <c r="W82" i="17"/>
  <c r="X82" i="17"/>
  <c r="Y82" i="17"/>
  <c r="AA82" i="17"/>
  <c r="AE82" i="17"/>
  <c r="W83" i="17"/>
  <c r="X83" i="17"/>
  <c r="Y83" i="17"/>
  <c r="AA83" i="17"/>
  <c r="AE83" i="17"/>
  <c r="W84" i="17"/>
  <c r="X84" i="17"/>
  <c r="Y84" i="17"/>
  <c r="AA84" i="17"/>
  <c r="AE84" i="17"/>
  <c r="W85" i="17"/>
  <c r="X85" i="17"/>
  <c r="Y85" i="17"/>
  <c r="AA85" i="17"/>
  <c r="AE85" i="17"/>
  <c r="W86" i="17"/>
  <c r="X86" i="17"/>
  <c r="Y86" i="17"/>
  <c r="AA86" i="17"/>
  <c r="AE86" i="17"/>
  <c r="W87" i="17"/>
  <c r="X87" i="17"/>
  <c r="Y87" i="17"/>
  <c r="AA87" i="17"/>
  <c r="AE87" i="17"/>
  <c r="W88" i="17"/>
  <c r="X88" i="17"/>
  <c r="Y88" i="17"/>
  <c r="AA88" i="17"/>
  <c r="AE88" i="17"/>
  <c r="W89" i="17"/>
  <c r="X89" i="17"/>
  <c r="Y89" i="17"/>
  <c r="AA89" i="17"/>
  <c r="AE89" i="17"/>
  <c r="W90" i="17"/>
  <c r="X90" i="17"/>
  <c r="Y90" i="17"/>
  <c r="AA90" i="17"/>
  <c r="AE90" i="17"/>
  <c r="W91" i="17"/>
  <c r="X91" i="17"/>
  <c r="Y91" i="17"/>
  <c r="AA91" i="17"/>
  <c r="AE91" i="17"/>
  <c r="W92" i="17"/>
  <c r="X92" i="17"/>
  <c r="Y92" i="17"/>
  <c r="AA92" i="17"/>
  <c r="AE92" i="17"/>
  <c r="W93" i="17"/>
  <c r="X93" i="17"/>
  <c r="Y93" i="17"/>
  <c r="AA93" i="17"/>
  <c r="AE93" i="17"/>
  <c r="W94" i="17"/>
  <c r="X94" i="17"/>
  <c r="Y94" i="17"/>
  <c r="AA94" i="17"/>
  <c r="AE94" i="17"/>
  <c r="W95" i="17"/>
  <c r="X95" i="17"/>
  <c r="Y95" i="17"/>
  <c r="AA95" i="17"/>
  <c r="AE95" i="17"/>
  <c r="W96" i="17"/>
  <c r="X96" i="17"/>
  <c r="Y96" i="17"/>
  <c r="AA96" i="17"/>
  <c r="AE96" i="17"/>
  <c r="W97" i="17"/>
  <c r="X97" i="17"/>
  <c r="Y97" i="17"/>
  <c r="AA97" i="17"/>
  <c r="AE97" i="17"/>
  <c r="W98" i="17"/>
  <c r="X98" i="17"/>
  <c r="Y98" i="17"/>
  <c r="AA98" i="17"/>
  <c r="AE98" i="17"/>
  <c r="W99" i="17"/>
  <c r="X99" i="17"/>
  <c r="Y99" i="17"/>
  <c r="AA99" i="17"/>
  <c r="AE99" i="17"/>
  <c r="W100" i="17"/>
  <c r="X100" i="17"/>
  <c r="Y100" i="17"/>
  <c r="AA100" i="17"/>
  <c r="AE100" i="17"/>
  <c r="W101" i="17"/>
  <c r="X101" i="17"/>
  <c r="Y101" i="17"/>
  <c r="AA101" i="17"/>
  <c r="AE101" i="17"/>
  <c r="W102" i="17"/>
  <c r="X102" i="17"/>
  <c r="Y102" i="17"/>
  <c r="AA102" i="17"/>
  <c r="AE102" i="17"/>
  <c r="W103" i="17"/>
  <c r="X103" i="17"/>
  <c r="Y103" i="17"/>
  <c r="AA103" i="17"/>
  <c r="AE103" i="17"/>
  <c r="W104" i="17"/>
  <c r="X104" i="17"/>
  <c r="Y104" i="17"/>
  <c r="AA104" i="17"/>
  <c r="AE104" i="17"/>
  <c r="W105" i="17"/>
  <c r="X105" i="17"/>
  <c r="Y105" i="17"/>
  <c r="AA105" i="17"/>
  <c r="AE105" i="17"/>
  <c r="W106" i="17"/>
  <c r="X106" i="17"/>
  <c r="Y106" i="17"/>
  <c r="AA106" i="17"/>
  <c r="AE106" i="17"/>
  <c r="W107" i="17"/>
  <c r="X107" i="17"/>
  <c r="Y107" i="17"/>
  <c r="AA107" i="17"/>
  <c r="AE107" i="17"/>
  <c r="W108" i="17"/>
  <c r="X108" i="17"/>
  <c r="Y108" i="17"/>
  <c r="AA108" i="17"/>
  <c r="AE108" i="17"/>
  <c r="W109" i="17"/>
  <c r="X109" i="17"/>
  <c r="Y109" i="17"/>
  <c r="AA109" i="17"/>
  <c r="AE109" i="17"/>
  <c r="W110" i="17"/>
  <c r="X110" i="17"/>
  <c r="Y110" i="17"/>
  <c r="AA110" i="17"/>
  <c r="AE110" i="17"/>
  <c r="W111" i="17"/>
  <c r="X111" i="17"/>
  <c r="Y111" i="17"/>
  <c r="AA111" i="17"/>
  <c r="AE111" i="17"/>
  <c r="W112" i="17"/>
  <c r="X112" i="17"/>
  <c r="Y112" i="17"/>
  <c r="AA112" i="17"/>
  <c r="AE112" i="17"/>
  <c r="W113" i="17"/>
  <c r="X113" i="17"/>
  <c r="Y113" i="17"/>
  <c r="AA113" i="17"/>
  <c r="AE113" i="17"/>
  <c r="W114" i="17"/>
  <c r="X114" i="17"/>
  <c r="Y114" i="17"/>
  <c r="AA114" i="17"/>
  <c r="AE114" i="17"/>
  <c r="W115" i="17"/>
  <c r="X115" i="17"/>
  <c r="Y115" i="17"/>
  <c r="AA115" i="17"/>
  <c r="AE115" i="17"/>
  <c r="W116" i="17"/>
  <c r="X116" i="17"/>
  <c r="Y116" i="17"/>
  <c r="AA116" i="17"/>
  <c r="AE116" i="17"/>
  <c r="W117" i="17"/>
  <c r="X117" i="17"/>
  <c r="Y117" i="17"/>
  <c r="AA117" i="17"/>
  <c r="AE117" i="17"/>
  <c r="W118" i="17"/>
  <c r="X118" i="17"/>
  <c r="Y118" i="17"/>
  <c r="AA118" i="17"/>
  <c r="AE118" i="17"/>
  <c r="W119" i="17"/>
  <c r="X119" i="17"/>
  <c r="Y119" i="17"/>
  <c r="AA119" i="17"/>
  <c r="AE119" i="17"/>
  <c r="W120" i="17"/>
  <c r="X120" i="17"/>
  <c r="Y120" i="17"/>
  <c r="AA120" i="17"/>
  <c r="AE120" i="17"/>
  <c r="W121" i="17"/>
  <c r="X121" i="17"/>
  <c r="Y121" i="17"/>
  <c r="AA121" i="17"/>
  <c r="AE121" i="17"/>
  <c r="W122" i="17"/>
  <c r="X122" i="17"/>
  <c r="Y122" i="17"/>
  <c r="AA122" i="17"/>
  <c r="AE122" i="17"/>
  <c r="W123" i="17"/>
  <c r="X123" i="17"/>
  <c r="Y123" i="17"/>
  <c r="AA123" i="17"/>
  <c r="AE123" i="17"/>
  <c r="W124" i="17"/>
  <c r="X124" i="17"/>
  <c r="Y124" i="17"/>
  <c r="AA124" i="17"/>
  <c r="AE124" i="17"/>
  <c r="W125" i="17"/>
  <c r="X125" i="17"/>
  <c r="Y125" i="17"/>
  <c r="AA125" i="17"/>
  <c r="AE125" i="17"/>
  <c r="W126" i="17"/>
  <c r="X126" i="17"/>
  <c r="Y126" i="17"/>
  <c r="AA126" i="17"/>
  <c r="AE126" i="17"/>
  <c r="W127" i="17"/>
  <c r="X127" i="17"/>
  <c r="Y127" i="17"/>
  <c r="AA127" i="17"/>
  <c r="AE127" i="17"/>
  <c r="W128" i="17"/>
  <c r="X128" i="17"/>
  <c r="Y128" i="17"/>
  <c r="AA128" i="17"/>
  <c r="AE128" i="17"/>
  <c r="W129" i="17"/>
  <c r="X129" i="17"/>
  <c r="Y129" i="17"/>
  <c r="AA129" i="17"/>
  <c r="AE129" i="17"/>
  <c r="W130" i="17"/>
  <c r="X130" i="17"/>
  <c r="Y130" i="17"/>
  <c r="AA130" i="17"/>
  <c r="AE130" i="17"/>
  <c r="W131" i="17"/>
  <c r="X131" i="17"/>
  <c r="Y131" i="17"/>
  <c r="AA131" i="17"/>
  <c r="AE131" i="17"/>
  <c r="W132" i="17"/>
  <c r="X132" i="17"/>
  <c r="Y132" i="17"/>
  <c r="AA132" i="17"/>
  <c r="AE132" i="17"/>
  <c r="W133" i="17"/>
  <c r="X133" i="17"/>
  <c r="Y133" i="17"/>
  <c r="AA133" i="17"/>
  <c r="AE133" i="17"/>
  <c r="W134" i="17"/>
  <c r="X134" i="17"/>
  <c r="Y134" i="17"/>
  <c r="AA134" i="17"/>
  <c r="AE134" i="17"/>
  <c r="W135" i="17"/>
  <c r="X135" i="17"/>
  <c r="Y135" i="17"/>
  <c r="AA135" i="17"/>
  <c r="AE135" i="17"/>
  <c r="AF64" i="17"/>
  <c r="AF65" i="17"/>
  <c r="AF66" i="17"/>
  <c r="AF67" i="17"/>
  <c r="AF68" i="17"/>
  <c r="AF69" i="17"/>
  <c r="AF70" i="17"/>
  <c r="AF71" i="17"/>
  <c r="AF72" i="17"/>
  <c r="AF73" i="17"/>
  <c r="AF74" i="17"/>
  <c r="AF75" i="17"/>
  <c r="AF76" i="17"/>
  <c r="AF77" i="17"/>
  <c r="AF78" i="17"/>
  <c r="AF79" i="17"/>
  <c r="AF80" i="17"/>
  <c r="AF81" i="17"/>
  <c r="AF82" i="17"/>
  <c r="AF83" i="17"/>
  <c r="AF84" i="17"/>
  <c r="AF85" i="17"/>
  <c r="AF86" i="17"/>
  <c r="AF87" i="17"/>
  <c r="AF88" i="17"/>
  <c r="AF89" i="17"/>
  <c r="AF90" i="17"/>
  <c r="AF91" i="17"/>
  <c r="AF92" i="17"/>
  <c r="AF93" i="17"/>
  <c r="AF94" i="17"/>
  <c r="AF95" i="17"/>
  <c r="AF96" i="17"/>
  <c r="AF97" i="17"/>
  <c r="AF98" i="17"/>
  <c r="AF99" i="17"/>
  <c r="AF100" i="17"/>
  <c r="AF101" i="17"/>
  <c r="AF102" i="17"/>
  <c r="AF103" i="17"/>
  <c r="AF104" i="17"/>
  <c r="AF105" i="17"/>
  <c r="AF106" i="17"/>
  <c r="AF107" i="17"/>
  <c r="AF108" i="17"/>
  <c r="AF109" i="17"/>
  <c r="AF110" i="17"/>
  <c r="AF111" i="17"/>
  <c r="AF112" i="17"/>
  <c r="AF113" i="17"/>
  <c r="AF114" i="17"/>
  <c r="AF115" i="17"/>
  <c r="AF116" i="17"/>
  <c r="AF117" i="17"/>
  <c r="AF118" i="17"/>
  <c r="AF119" i="17"/>
  <c r="AF120" i="17"/>
  <c r="AF121" i="17"/>
  <c r="AF122" i="17"/>
  <c r="AF123" i="17"/>
  <c r="AF124" i="17"/>
  <c r="AF125" i="17"/>
  <c r="AF126" i="17"/>
  <c r="AF127" i="17"/>
  <c r="AF128" i="17"/>
  <c r="AF129" i="17"/>
  <c r="AF130" i="17"/>
  <c r="AF131" i="17"/>
  <c r="AF132" i="17"/>
  <c r="AF133" i="17"/>
  <c r="AF134" i="17"/>
  <c r="AF135" i="17"/>
  <c r="J10" i="17"/>
  <c r="K23" i="17"/>
  <c r="J4" i="17"/>
  <c r="K17" i="17"/>
  <c r="J5" i="17"/>
  <c r="K18" i="17"/>
  <c r="J6" i="17"/>
  <c r="K19" i="17"/>
  <c r="J7" i="17"/>
  <c r="K20" i="17"/>
  <c r="J8" i="17"/>
  <c r="K21" i="17"/>
  <c r="J9" i="17"/>
  <c r="K22" i="17"/>
  <c r="J11" i="17"/>
  <c r="K24" i="17"/>
  <c r="J12" i="17"/>
  <c r="K25" i="17"/>
  <c r="AI15" i="17"/>
  <c r="G10" i="17"/>
  <c r="H10" i="17"/>
  <c r="I10" i="17"/>
  <c r="J23" i="17"/>
  <c r="H23" i="17"/>
  <c r="L23" i="17"/>
  <c r="G4" i="17"/>
  <c r="H4" i="17"/>
  <c r="I4" i="17"/>
  <c r="J17" i="17"/>
  <c r="H17" i="17"/>
  <c r="L17" i="17"/>
  <c r="G5" i="17"/>
  <c r="H5" i="17"/>
  <c r="I5" i="17"/>
  <c r="J18" i="17"/>
  <c r="H18" i="17"/>
  <c r="L18" i="17"/>
  <c r="G6" i="17"/>
  <c r="H6" i="17"/>
  <c r="I6" i="17"/>
  <c r="J19" i="17"/>
  <c r="H19" i="17"/>
  <c r="L19" i="17"/>
  <c r="G7" i="17"/>
  <c r="H7" i="17"/>
  <c r="I7" i="17"/>
  <c r="J20" i="17"/>
  <c r="H20" i="17"/>
  <c r="L20" i="17"/>
  <c r="G8" i="17"/>
  <c r="H8" i="17"/>
  <c r="I8" i="17"/>
  <c r="J21" i="17"/>
  <c r="H21" i="17"/>
  <c r="L21" i="17"/>
  <c r="G9" i="17"/>
  <c r="H9" i="17"/>
  <c r="I9" i="17"/>
  <c r="J22" i="17"/>
  <c r="H22" i="17"/>
  <c r="L22" i="17"/>
  <c r="G11" i="17"/>
  <c r="H11" i="17"/>
  <c r="I11" i="17"/>
  <c r="J24" i="17"/>
  <c r="H24" i="17"/>
  <c r="L24" i="17"/>
  <c r="G12" i="17"/>
  <c r="H12" i="17"/>
  <c r="I12" i="17"/>
  <c r="J25" i="17"/>
  <c r="H25" i="17"/>
  <c r="L25" i="17"/>
  <c r="M23" i="17"/>
  <c r="N23" i="17" a="1"/>
  <c r="N23" i="17"/>
  <c r="O23" i="17"/>
  <c r="C23" i="17"/>
  <c r="M17" i="17"/>
  <c r="N17" i="17" a="1"/>
  <c r="N17" i="17"/>
  <c r="O17" i="17"/>
  <c r="BT52" i="17"/>
  <c r="BU52" i="17"/>
  <c r="BV52" i="17"/>
  <c r="BW52" i="17"/>
  <c r="BX51" i="17"/>
  <c r="BX52" i="17"/>
  <c r="BY51" i="17"/>
  <c r="BY52" i="17"/>
  <c r="BZ51" i="17"/>
  <c r="BZ52" i="17"/>
  <c r="CA51" i="17"/>
  <c r="CA52" i="17"/>
  <c r="BS53" i="17"/>
  <c r="BU53" i="17"/>
  <c r="BV53" i="17"/>
  <c r="BW53" i="17"/>
  <c r="BX53" i="17"/>
  <c r="BY53" i="17"/>
  <c r="BZ53" i="17"/>
  <c r="CA53" i="17"/>
  <c r="BS54" i="17"/>
  <c r="BT54" i="17"/>
  <c r="BV54" i="17"/>
  <c r="BW54" i="17"/>
  <c r="BX54" i="17"/>
  <c r="BY54" i="17"/>
  <c r="BZ54" i="17"/>
  <c r="CA54" i="17"/>
  <c r="BS55" i="17"/>
  <c r="BT55" i="17"/>
  <c r="BU55" i="17"/>
  <c r="BW55" i="17"/>
  <c r="BX55" i="17"/>
  <c r="BY55" i="17"/>
  <c r="BZ55" i="17"/>
  <c r="CA55" i="17"/>
  <c r="BS56" i="17"/>
  <c r="BT56" i="17"/>
  <c r="BU56" i="17"/>
  <c r="BV56" i="17"/>
  <c r="BX56" i="17"/>
  <c r="BY56" i="17"/>
  <c r="BZ56" i="17"/>
  <c r="CA56" i="17"/>
  <c r="BR57" i="17"/>
  <c r="BS57" i="17"/>
  <c r="BT57" i="17"/>
  <c r="BU57" i="17"/>
  <c r="BV57" i="17"/>
  <c r="BW57" i="17"/>
  <c r="BY57" i="17"/>
  <c r="BZ57" i="17"/>
  <c r="CA57" i="17"/>
  <c r="BR58" i="17"/>
  <c r="BS58" i="17"/>
  <c r="BT58" i="17"/>
  <c r="BU58" i="17"/>
  <c r="BV58" i="17"/>
  <c r="BW58" i="17"/>
  <c r="BX58" i="17"/>
  <c r="BZ58" i="17"/>
  <c r="CA58" i="17"/>
  <c r="BR59" i="17"/>
  <c r="BS59" i="17"/>
  <c r="BT59" i="17"/>
  <c r="BU59" i="17"/>
  <c r="BV59" i="17"/>
  <c r="BW59" i="17"/>
  <c r="BX59" i="17"/>
  <c r="BY59" i="17"/>
  <c r="CA59" i="17"/>
  <c r="BR60" i="17"/>
  <c r="BS60" i="17"/>
  <c r="BT60" i="17"/>
  <c r="BU60" i="17"/>
  <c r="BV60" i="17"/>
  <c r="BW60" i="17"/>
  <c r="BX60" i="17"/>
  <c r="BY60" i="17"/>
  <c r="BZ60" i="17"/>
  <c r="E36" i="17" a="1"/>
  <c r="E36" i="17"/>
  <c r="M18" i="17"/>
  <c r="N18" i="17" a="1"/>
  <c r="N18" i="17"/>
  <c r="O18" i="17"/>
  <c r="F36" i="17" a="1"/>
  <c r="F36" i="17"/>
  <c r="M19" i="17"/>
  <c r="N19" i="17" a="1"/>
  <c r="N19" i="17"/>
  <c r="O19" i="17"/>
  <c r="G36" i="17" a="1"/>
  <c r="M20" i="17"/>
  <c r="N20" i="17" a="1"/>
  <c r="N20" i="17"/>
  <c r="O20" i="17"/>
  <c r="H36" i="17" a="1"/>
  <c r="M21" i="17"/>
  <c r="N21" i="17" a="1"/>
  <c r="N21" i="17"/>
  <c r="O21" i="17"/>
  <c r="I36" i="17" a="1"/>
  <c r="M22" i="17"/>
  <c r="N22" i="17" a="1"/>
  <c r="N22" i="17"/>
  <c r="O22" i="17"/>
  <c r="J36" i="17" a="1"/>
  <c r="M24" i="17"/>
  <c r="N24" i="17" a="1"/>
  <c r="N24" i="17"/>
  <c r="O24" i="17"/>
  <c r="K36" i="17" a="1"/>
  <c r="M25" i="17"/>
  <c r="N25" i="17" a="1"/>
  <c r="N25" i="17"/>
  <c r="O25" i="17"/>
  <c r="L36" i="17" a="1"/>
  <c r="P23" i="17"/>
  <c r="C17" i="17"/>
  <c r="P17" i="17"/>
  <c r="BR52" i="17"/>
  <c r="BT51" i="17"/>
  <c r="BU51" i="17"/>
  <c r="BV51" i="17"/>
  <c r="BW51" i="17"/>
  <c r="BR53" i="17"/>
  <c r="BS51" i="17"/>
  <c r="BR54" i="17"/>
  <c r="BR55" i="17"/>
  <c r="BR56" i="17"/>
  <c r="M36" i="17" a="1"/>
  <c r="P18" i="17"/>
  <c r="N36" i="17" a="1"/>
  <c r="C19" i="17"/>
  <c r="P19" i="17"/>
  <c r="O36" i="17" a="1"/>
  <c r="P20" i="17"/>
  <c r="P36" i="17" a="1"/>
  <c r="P21" i="17"/>
  <c r="Q36" i="17" a="1"/>
  <c r="C22" i="17"/>
  <c r="P22" i="17"/>
  <c r="R36" i="17" a="1"/>
  <c r="C24" i="17"/>
  <c r="P24" i="17"/>
  <c r="S36" i="17" a="1"/>
  <c r="P25" i="17"/>
  <c r="T36" i="17" a="1"/>
  <c r="Q23" i="17"/>
  <c r="Q17" i="17"/>
  <c r="U36" i="17" a="1"/>
  <c r="Q18" i="17"/>
  <c r="V36" i="17" a="1"/>
  <c r="Q19" i="17"/>
  <c r="W36" i="17" a="1"/>
  <c r="Q20" i="17"/>
  <c r="X36" i="17" a="1"/>
  <c r="Q21" i="17"/>
  <c r="Y36" i="17" a="1"/>
  <c r="Q22" i="17"/>
  <c r="Z36" i="17" a="1"/>
  <c r="Q24" i="17"/>
  <c r="AA36" i="17" a="1"/>
  <c r="Q25" i="17"/>
  <c r="AB36" i="17" a="1"/>
  <c r="R23" i="17"/>
  <c r="R17" i="17"/>
  <c r="AC36" i="17" a="1"/>
  <c r="C18" i="17"/>
  <c r="R18" i="17"/>
  <c r="AD36" i="17" a="1"/>
  <c r="R19" i="17"/>
  <c r="AE36" i="17" a="1"/>
  <c r="C20" i="17"/>
  <c r="R20" i="17"/>
  <c r="AF36" i="17" a="1"/>
  <c r="R21" i="17"/>
  <c r="AG36" i="17" a="1"/>
  <c r="R22" i="17"/>
  <c r="AH36" i="17" a="1"/>
  <c r="R24" i="17"/>
  <c r="AI36" i="17" a="1"/>
  <c r="R25" i="17"/>
  <c r="AJ36" i="17" a="1"/>
  <c r="S23" i="17"/>
  <c r="S17" i="17"/>
  <c r="AK36" i="17" a="1"/>
  <c r="S18" i="17"/>
  <c r="AL36" i="17" a="1"/>
  <c r="S19" i="17"/>
  <c r="AM36" i="17" a="1"/>
  <c r="S20" i="17"/>
  <c r="AN36" i="17" a="1"/>
  <c r="S21" i="17"/>
  <c r="AO36" i="17" a="1"/>
  <c r="S22" i="17"/>
  <c r="AP36" i="17" a="1"/>
  <c r="S24" i="17"/>
  <c r="AQ36" i="17" a="1"/>
  <c r="C25" i="17"/>
  <c r="S25" i="17"/>
  <c r="AR36" i="17" a="1"/>
  <c r="T23" i="17"/>
  <c r="T17" i="17"/>
  <c r="AS36" i="17" a="1"/>
  <c r="T18" i="17"/>
  <c r="AT36" i="17" a="1"/>
  <c r="T19" i="17"/>
  <c r="AU36" i="17" a="1"/>
  <c r="T20" i="17"/>
  <c r="AV36" i="17" a="1"/>
  <c r="T21" i="17"/>
  <c r="AW36" i="17" a="1"/>
  <c r="T22" i="17"/>
  <c r="AX36" i="17" a="1"/>
  <c r="T24" i="17"/>
  <c r="AY36" i="17" a="1"/>
  <c r="T25" i="17"/>
  <c r="AZ36" i="17" a="1"/>
  <c r="U23" i="17"/>
  <c r="U17" i="17"/>
  <c r="BA36" i="17" a="1"/>
  <c r="U18" i="17"/>
  <c r="BB36" i="17" a="1"/>
  <c r="U19" i="17"/>
  <c r="BC36" i="17" a="1"/>
  <c r="U20" i="17"/>
  <c r="BD36" i="17" a="1"/>
  <c r="U21" i="17"/>
  <c r="BE36" i="17" a="1"/>
  <c r="U22" i="17"/>
  <c r="BF36" i="17" a="1"/>
  <c r="U24" i="17"/>
  <c r="BG36" i="17" a="1"/>
  <c r="U25" i="17"/>
  <c r="BH36" i="17" a="1"/>
  <c r="V23" i="17"/>
  <c r="V17" i="17"/>
  <c r="BI36" i="17" a="1"/>
  <c r="V18" i="17"/>
  <c r="BJ36" i="17" a="1"/>
  <c r="V19" i="17"/>
  <c r="BK36" i="17" a="1"/>
  <c r="V20" i="17"/>
  <c r="BL36" i="17" a="1"/>
  <c r="V21" i="17"/>
  <c r="BM36" i="17" a="1"/>
  <c r="V22" i="17"/>
  <c r="BN36" i="17" a="1"/>
  <c r="V24" i="17"/>
  <c r="BO36" i="17" a="1"/>
  <c r="V25" i="17"/>
  <c r="BP36" i="17" a="1"/>
  <c r="G36" i="17"/>
  <c r="H36" i="17"/>
  <c r="I36" i="17"/>
  <c r="J36" i="17"/>
  <c r="K36" i="17"/>
  <c r="L36" i="17"/>
  <c r="M36" i="17"/>
  <c r="N36" i="17"/>
  <c r="O36" i="17"/>
  <c r="P36" i="17"/>
  <c r="Q36" i="17"/>
  <c r="R36" i="17"/>
  <c r="S36" i="17"/>
  <c r="T36" i="17"/>
  <c r="U36" i="17"/>
  <c r="V36" i="17"/>
  <c r="W36" i="17"/>
  <c r="X36" i="17"/>
  <c r="Y36" i="17"/>
  <c r="Z36" i="17"/>
  <c r="AA36" i="17"/>
  <c r="AB36" i="17"/>
  <c r="AC36" i="17"/>
  <c r="AD36" i="17"/>
  <c r="AE36" i="17"/>
  <c r="AF36" i="17"/>
  <c r="AG36" i="17"/>
  <c r="AH36" i="17"/>
  <c r="AI36" i="17"/>
  <c r="AJ36" i="17"/>
  <c r="AK36" i="17"/>
  <c r="AL36" i="17"/>
  <c r="AM36" i="17"/>
  <c r="AN36" i="17"/>
  <c r="AO36" i="17"/>
  <c r="AP36" i="17"/>
  <c r="AQ36" i="17"/>
  <c r="AR36" i="17"/>
  <c r="AS36" i="17"/>
  <c r="AT36" i="17"/>
  <c r="AU36" i="17"/>
  <c r="AV36" i="17"/>
  <c r="AW36" i="17"/>
  <c r="AX36" i="17"/>
  <c r="AY36" i="17"/>
  <c r="AZ36" i="17"/>
  <c r="BA36" i="17"/>
  <c r="BB36" i="17"/>
  <c r="BC36" i="17"/>
  <c r="BD36" i="17"/>
  <c r="BE36" i="17"/>
  <c r="BF36" i="17"/>
  <c r="BG36" i="17"/>
  <c r="BH36" i="17"/>
  <c r="BI36" i="17"/>
  <c r="BJ36" i="17"/>
  <c r="BK36" i="17"/>
  <c r="BL36" i="17"/>
  <c r="BM36" i="17"/>
  <c r="BN36" i="17"/>
  <c r="BO36" i="17"/>
  <c r="BP36" i="17"/>
  <c r="AA23" i="17"/>
  <c r="BT30" i="17"/>
  <c r="BS31" i="17"/>
  <c r="BT41" i="17"/>
  <c r="BU30" i="17"/>
  <c r="BS32" i="17"/>
  <c r="BU41" i="17"/>
  <c r="BV30" i="17"/>
  <c r="BS33" i="17"/>
  <c r="BV41" i="17"/>
  <c r="BW30" i="17"/>
  <c r="BS34" i="17"/>
  <c r="BW41" i="17"/>
  <c r="BX40" i="17"/>
  <c r="BX29" i="17"/>
  <c r="BX30" i="17"/>
  <c r="BR35" i="17"/>
  <c r="BS35" i="17"/>
  <c r="BX41" i="17"/>
  <c r="BY40" i="17"/>
  <c r="BY29" i="17"/>
  <c r="BY30" i="17"/>
  <c r="BR36" i="17"/>
  <c r="BS36" i="17"/>
  <c r="BY41" i="17"/>
  <c r="BZ40" i="17"/>
  <c r="BZ29" i="17"/>
  <c r="BZ30" i="17"/>
  <c r="BR37" i="17"/>
  <c r="BS37" i="17"/>
  <c r="BZ41" i="17"/>
  <c r="CA29" i="17"/>
  <c r="CA30" i="17"/>
  <c r="BR38" i="17"/>
  <c r="BS38" i="17"/>
  <c r="CA41" i="17"/>
  <c r="BS42" i="17"/>
  <c r="BU31" i="17"/>
  <c r="BT32" i="17"/>
  <c r="BU42" i="17"/>
  <c r="BV31" i="17"/>
  <c r="BT33" i="17"/>
  <c r="BV42" i="17"/>
  <c r="BW31" i="17"/>
  <c r="BT34" i="17"/>
  <c r="BW42" i="17"/>
  <c r="BX31" i="17"/>
  <c r="BT35" i="17"/>
  <c r="BX42" i="17"/>
  <c r="BY31" i="17"/>
  <c r="BT36" i="17"/>
  <c r="BY42" i="17"/>
  <c r="BZ31" i="17"/>
  <c r="BT37" i="17"/>
  <c r="BZ42" i="17"/>
  <c r="CA31" i="17"/>
  <c r="BT38" i="17"/>
  <c r="CA42" i="17"/>
  <c r="BS43" i="17"/>
  <c r="BT43" i="17"/>
  <c r="BV32" i="17"/>
  <c r="BU33" i="17"/>
  <c r="BV43" i="17"/>
  <c r="BW32" i="17"/>
  <c r="BU34" i="17"/>
  <c r="BW43" i="17"/>
  <c r="BX32" i="17"/>
  <c r="BU35" i="17"/>
  <c r="BX43" i="17"/>
  <c r="BY32" i="17"/>
  <c r="BU36" i="17"/>
  <c r="BY43" i="17"/>
  <c r="BZ32" i="17"/>
  <c r="BU37" i="17"/>
  <c r="BZ43" i="17"/>
  <c r="CA32" i="17"/>
  <c r="BU38" i="17"/>
  <c r="CA43" i="17"/>
  <c r="BS44" i="17"/>
  <c r="BT44" i="17"/>
  <c r="BU44" i="17"/>
  <c r="BW33" i="17"/>
  <c r="BV34" i="17"/>
  <c r="BW44" i="17"/>
  <c r="BX33" i="17"/>
  <c r="BV35" i="17"/>
  <c r="BX44" i="17"/>
  <c r="BY33" i="17"/>
  <c r="BV36" i="17"/>
  <c r="BY44" i="17"/>
  <c r="BZ33" i="17"/>
  <c r="BV37" i="17"/>
  <c r="BZ44" i="17"/>
  <c r="CA33" i="17"/>
  <c r="BV38" i="17"/>
  <c r="CA44" i="17"/>
  <c r="BS45" i="17"/>
  <c r="BT45" i="17"/>
  <c r="BU45" i="17"/>
  <c r="BV45" i="17"/>
  <c r="BX34" i="17"/>
  <c r="BW35" i="17"/>
  <c r="BX45" i="17"/>
  <c r="BY34" i="17"/>
  <c r="BW36" i="17"/>
  <c r="BY45" i="17"/>
  <c r="BZ34" i="17"/>
  <c r="BW37" i="17"/>
  <c r="BZ45" i="17"/>
  <c r="CA34" i="17"/>
  <c r="BW38" i="17"/>
  <c r="CA45" i="17"/>
  <c r="BR46" i="17"/>
  <c r="BS46" i="17"/>
  <c r="BT46" i="17"/>
  <c r="BU46" i="17"/>
  <c r="BV46" i="17"/>
  <c r="BW46" i="17"/>
  <c r="BY35" i="17"/>
  <c r="BX36" i="17"/>
  <c r="BY46" i="17"/>
  <c r="BZ35" i="17"/>
  <c r="BX37" i="17"/>
  <c r="BZ46" i="17"/>
  <c r="CA35" i="17"/>
  <c r="BX38" i="17"/>
  <c r="CA46" i="17"/>
  <c r="BR47" i="17"/>
  <c r="BS47" i="17"/>
  <c r="BT47" i="17"/>
  <c r="BU47" i="17"/>
  <c r="BV47" i="17"/>
  <c r="BW47" i="17"/>
  <c r="BX47" i="17"/>
  <c r="BZ36" i="17"/>
  <c r="BY37" i="17"/>
  <c r="BZ47" i="17"/>
  <c r="CA36" i="17"/>
  <c r="BY38" i="17"/>
  <c r="CA47" i="17"/>
  <c r="BR48" i="17"/>
  <c r="BS48" i="17"/>
  <c r="BT48" i="17"/>
  <c r="BU48" i="17"/>
  <c r="BV48" i="17"/>
  <c r="BW48" i="17"/>
  <c r="BX48" i="17"/>
  <c r="BY48" i="17"/>
  <c r="CA37" i="17"/>
  <c r="BZ38" i="17"/>
  <c r="CA48" i="17"/>
  <c r="BS49" i="17"/>
  <c r="BT49" i="17"/>
  <c r="BU49" i="17"/>
  <c r="BV49" i="17"/>
  <c r="BW49" i="17"/>
  <c r="BX49" i="17"/>
  <c r="BY49" i="17"/>
  <c r="BZ49" i="17"/>
  <c r="E47" i="17" a="1"/>
  <c r="E47" i="17"/>
  <c r="F47" i="17" a="1"/>
  <c r="F47" i="17"/>
  <c r="G47" i="17" a="1"/>
  <c r="H47" i="17" a="1"/>
  <c r="I47" i="17" a="1"/>
  <c r="J47" i="17" a="1"/>
  <c r="K47" i="17" a="1"/>
  <c r="L47" i="17" a="1"/>
  <c r="BR30" i="17"/>
  <c r="BT29" i="17"/>
  <c r="BR31" i="17"/>
  <c r="BS29" i="17"/>
  <c r="BU29" i="17"/>
  <c r="BR32" i="17"/>
  <c r="BV29" i="17"/>
  <c r="BR33" i="17"/>
  <c r="BW29" i="17"/>
  <c r="BR34" i="17"/>
  <c r="M47" i="17" a="1"/>
  <c r="N47" i="17" a="1"/>
  <c r="O47" i="17" a="1"/>
  <c r="P47" i="17" a="1"/>
  <c r="Q47" i="17" a="1"/>
  <c r="R47" i="17" a="1"/>
  <c r="S47" i="17" a="1"/>
  <c r="T47" i="17" a="1"/>
  <c r="CA40" i="17"/>
  <c r="BR49" i="17"/>
  <c r="U47" i="17" a="1"/>
  <c r="V47" i="17" a="1"/>
  <c r="W47" i="17" a="1"/>
  <c r="X47" i="17" a="1"/>
  <c r="Y47" i="17" a="1"/>
  <c r="Z47" i="17" a="1"/>
  <c r="AA47" i="17" a="1"/>
  <c r="AB47" i="17" a="1"/>
  <c r="AC47" i="17" a="1"/>
  <c r="AD47" i="17" a="1"/>
  <c r="AE47" i="17" a="1"/>
  <c r="AF47" i="17" a="1"/>
  <c r="AG47" i="17" a="1"/>
  <c r="AH47" i="17" a="1"/>
  <c r="AI47" i="17" a="1"/>
  <c r="AJ47" i="17" a="1"/>
  <c r="AK47" i="17" a="1"/>
  <c r="AL47" i="17" a="1"/>
  <c r="AM47" i="17" a="1"/>
  <c r="AN47" i="17" a="1"/>
  <c r="AO47" i="17" a="1"/>
  <c r="AP47" i="17" a="1"/>
  <c r="AQ47" i="17" a="1"/>
  <c r="AR47" i="17" a="1"/>
  <c r="AS47" i="17" a="1"/>
  <c r="AT47" i="17" a="1"/>
  <c r="AU47" i="17" a="1"/>
  <c r="AV47" i="17" a="1"/>
  <c r="AW47" i="17" a="1"/>
  <c r="AX47" i="17" a="1"/>
  <c r="AY47" i="17" a="1"/>
  <c r="AZ47" i="17" a="1"/>
  <c r="BA47" i="17" a="1"/>
  <c r="BB47" i="17" a="1"/>
  <c r="BC47" i="17" a="1"/>
  <c r="BD47" i="17" a="1"/>
  <c r="BE47" i="17" a="1"/>
  <c r="BF47" i="17" a="1"/>
  <c r="BG47" i="17" a="1"/>
  <c r="BH47" i="17" a="1"/>
  <c r="BI47" i="17" a="1"/>
  <c r="BJ47" i="17" a="1"/>
  <c r="BK47" i="17" a="1"/>
  <c r="BL47" i="17" a="1"/>
  <c r="BM47" i="17" a="1"/>
  <c r="BN47" i="17" a="1"/>
  <c r="BO47" i="17" a="1"/>
  <c r="BP47" i="17" a="1"/>
  <c r="G47" i="17"/>
  <c r="H47" i="17"/>
  <c r="I47" i="17"/>
  <c r="J47" i="17"/>
  <c r="K47" i="17"/>
  <c r="L47" i="17"/>
  <c r="M47" i="17"/>
  <c r="N47" i="17"/>
  <c r="O47" i="17"/>
  <c r="P47" i="17"/>
  <c r="Q47" i="17"/>
  <c r="R47" i="17"/>
  <c r="S47" i="17"/>
  <c r="T47" i="17"/>
  <c r="U47" i="17"/>
  <c r="V47" i="17"/>
  <c r="W47" i="17"/>
  <c r="X47" i="17"/>
  <c r="Y47" i="17"/>
  <c r="Z47" i="17"/>
  <c r="AA47" i="17"/>
  <c r="AB47" i="17"/>
  <c r="AC47" i="17"/>
  <c r="AD47" i="17"/>
  <c r="AE47" i="17"/>
  <c r="AF47" i="17"/>
  <c r="AG47" i="17"/>
  <c r="AH47" i="17"/>
  <c r="AI47" i="17"/>
  <c r="AJ47" i="17"/>
  <c r="AK47" i="17"/>
  <c r="AL47" i="17"/>
  <c r="AM47" i="17"/>
  <c r="AN47" i="17"/>
  <c r="AO47" i="17"/>
  <c r="AP47" i="17"/>
  <c r="AQ47" i="17"/>
  <c r="AR47" i="17"/>
  <c r="AS47" i="17"/>
  <c r="AT47" i="17"/>
  <c r="AU47" i="17"/>
  <c r="AV47" i="17"/>
  <c r="AW47" i="17"/>
  <c r="AX47" i="17"/>
  <c r="AY47" i="17"/>
  <c r="AZ47" i="17"/>
  <c r="BA47" i="17"/>
  <c r="BB47" i="17"/>
  <c r="BC47" i="17"/>
  <c r="BD47" i="17"/>
  <c r="BE47" i="17"/>
  <c r="BF47" i="17"/>
  <c r="BG47" i="17"/>
  <c r="BH47" i="17"/>
  <c r="BI47" i="17"/>
  <c r="BJ47" i="17"/>
  <c r="BK47" i="17"/>
  <c r="BL47" i="17"/>
  <c r="BM47" i="17"/>
  <c r="BN47" i="17"/>
  <c r="BO47" i="17"/>
  <c r="BP47" i="17"/>
  <c r="AB23" i="17"/>
  <c r="E58" i="17" a="1"/>
  <c r="E58" i="17"/>
  <c r="F58" i="17" a="1"/>
  <c r="F58" i="17"/>
  <c r="G58" i="17" a="1"/>
  <c r="H58" i="17" a="1"/>
  <c r="I58" i="17" a="1"/>
  <c r="J58" i="17" a="1"/>
  <c r="K58" i="17" a="1"/>
  <c r="L58" i="17" a="1"/>
  <c r="M58" i="17" a="1"/>
  <c r="N58" i="17" a="1"/>
  <c r="O58" i="17" a="1"/>
  <c r="P58" i="17" a="1"/>
  <c r="Q58" i="17" a="1"/>
  <c r="R58" i="17" a="1"/>
  <c r="S58" i="17" a="1"/>
  <c r="T58" i="17" a="1"/>
  <c r="U58" i="17" a="1"/>
  <c r="V58" i="17" a="1"/>
  <c r="W58" i="17" a="1"/>
  <c r="X58" i="17" a="1"/>
  <c r="Y58" i="17" a="1"/>
  <c r="Z58" i="17" a="1"/>
  <c r="AA58" i="17" a="1"/>
  <c r="AB58" i="17" a="1"/>
  <c r="AC58" i="17" a="1"/>
  <c r="AD58" i="17" a="1"/>
  <c r="AE58" i="17" a="1"/>
  <c r="AF58" i="17" a="1"/>
  <c r="AG58" i="17" a="1"/>
  <c r="AH58" i="17" a="1"/>
  <c r="AI58" i="17" a="1"/>
  <c r="AJ58" i="17" a="1"/>
  <c r="AK58" i="17" a="1"/>
  <c r="AL58" i="17" a="1"/>
  <c r="AM58" i="17" a="1"/>
  <c r="AN58" i="17" a="1"/>
  <c r="AO58" i="17" a="1"/>
  <c r="AP58" i="17" a="1"/>
  <c r="AQ58" i="17" a="1"/>
  <c r="AR58" i="17" a="1"/>
  <c r="AS58" i="17" a="1"/>
  <c r="AT58" i="17" a="1"/>
  <c r="AU58" i="17" a="1"/>
  <c r="AV58" i="17" a="1"/>
  <c r="AW58" i="17" a="1"/>
  <c r="AX58" i="17" a="1"/>
  <c r="AY58" i="17" a="1"/>
  <c r="AZ58" i="17" a="1"/>
  <c r="BA58" i="17" a="1"/>
  <c r="BB58" i="17" a="1"/>
  <c r="BC58" i="17" a="1"/>
  <c r="BD58" i="17" a="1"/>
  <c r="BE58" i="17" a="1"/>
  <c r="BF58" i="17" a="1"/>
  <c r="BG58" i="17" a="1"/>
  <c r="BH58" i="17" a="1"/>
  <c r="BI58" i="17" a="1"/>
  <c r="BJ58" i="17" a="1"/>
  <c r="BK58" i="17" a="1"/>
  <c r="BL58" i="17" a="1"/>
  <c r="BM58" i="17" a="1"/>
  <c r="BN58" i="17" a="1"/>
  <c r="BO58" i="17" a="1"/>
  <c r="BP58" i="17" a="1"/>
  <c r="G58" i="17"/>
  <c r="H58" i="17"/>
  <c r="I58" i="17"/>
  <c r="J58" i="17"/>
  <c r="K58" i="17"/>
  <c r="L58" i="17"/>
  <c r="M58" i="17"/>
  <c r="N58" i="17"/>
  <c r="O58" i="17"/>
  <c r="P58" i="17"/>
  <c r="Q58" i="17"/>
  <c r="R58" i="17"/>
  <c r="S58" i="17"/>
  <c r="T58" i="17"/>
  <c r="U58" i="17"/>
  <c r="V58" i="17"/>
  <c r="W58" i="17"/>
  <c r="X58" i="17"/>
  <c r="Y58" i="17"/>
  <c r="Z58" i="17"/>
  <c r="AA58" i="17"/>
  <c r="AB58" i="17"/>
  <c r="AC58" i="17"/>
  <c r="AD58" i="17"/>
  <c r="AE58" i="17"/>
  <c r="AF58" i="17"/>
  <c r="AG58" i="17"/>
  <c r="AH58" i="17"/>
  <c r="AI58" i="17"/>
  <c r="AJ58" i="17"/>
  <c r="AK58" i="17"/>
  <c r="AL58" i="17"/>
  <c r="AM58" i="17"/>
  <c r="AN58" i="17"/>
  <c r="AO58" i="17"/>
  <c r="AP58" i="17"/>
  <c r="AQ58" i="17"/>
  <c r="AR58" i="17"/>
  <c r="AS58" i="17"/>
  <c r="AT58" i="17"/>
  <c r="AU58" i="17"/>
  <c r="AV58" i="17"/>
  <c r="AW58" i="17"/>
  <c r="AX58" i="17"/>
  <c r="AY58" i="17"/>
  <c r="AZ58" i="17"/>
  <c r="BA58" i="17"/>
  <c r="BB58" i="17"/>
  <c r="BC58" i="17"/>
  <c r="BD58" i="17"/>
  <c r="BE58" i="17"/>
  <c r="BF58" i="17"/>
  <c r="BG58" i="17"/>
  <c r="BH58" i="17"/>
  <c r="BI58" i="17"/>
  <c r="BJ58" i="17"/>
  <c r="BK58" i="17"/>
  <c r="BL58" i="17"/>
  <c r="BM58" i="17"/>
  <c r="BN58" i="17"/>
  <c r="BO58" i="17"/>
  <c r="BP58" i="17"/>
  <c r="AC23" i="17"/>
  <c r="W23" i="17"/>
  <c r="E37" i="17" a="1"/>
  <c r="E37" i="17"/>
  <c r="F37" i="17" a="1"/>
  <c r="F37" i="17"/>
  <c r="G37" i="17" a="1"/>
  <c r="H37" i="17" a="1"/>
  <c r="I37" i="17" a="1"/>
  <c r="J37" i="17" a="1"/>
  <c r="K37" i="17" a="1"/>
  <c r="L37" i="17" a="1"/>
  <c r="M37" i="17" a="1"/>
  <c r="N37" i="17" a="1"/>
  <c r="O37" i="17" a="1"/>
  <c r="P37" i="17" a="1"/>
  <c r="Q37" i="17" a="1"/>
  <c r="R37" i="17" a="1"/>
  <c r="S37" i="17" a="1"/>
  <c r="T37" i="17" a="1"/>
  <c r="U37" i="17" a="1"/>
  <c r="V37" i="17" a="1"/>
  <c r="W37" i="17" a="1"/>
  <c r="X37" i="17" a="1"/>
  <c r="Y37" i="17" a="1"/>
  <c r="Z37" i="17" a="1"/>
  <c r="AA37" i="17" a="1"/>
  <c r="AB37" i="17" a="1"/>
  <c r="AC37" i="17" a="1"/>
  <c r="AD37" i="17" a="1"/>
  <c r="AE37" i="17" a="1"/>
  <c r="AF37" i="17" a="1"/>
  <c r="AG37" i="17" a="1"/>
  <c r="AH37" i="17" a="1"/>
  <c r="AI37" i="17" a="1"/>
  <c r="AJ37" i="17" a="1"/>
  <c r="AK37" i="17" a="1"/>
  <c r="AL37" i="17" a="1"/>
  <c r="AM37" i="17" a="1"/>
  <c r="AN37" i="17" a="1"/>
  <c r="AO37" i="17" a="1"/>
  <c r="AP37" i="17" a="1"/>
  <c r="AQ37" i="17" a="1"/>
  <c r="AR37" i="17" a="1"/>
  <c r="AS37" i="17" a="1"/>
  <c r="AT37" i="17" a="1"/>
  <c r="AU37" i="17" a="1"/>
  <c r="AV37" i="17" a="1"/>
  <c r="AW37" i="17" a="1"/>
  <c r="AX37" i="17" a="1"/>
  <c r="AY37" i="17" a="1"/>
  <c r="AZ37" i="17" a="1"/>
  <c r="BA37" i="17" a="1"/>
  <c r="BB37" i="17" a="1"/>
  <c r="BC37" i="17" a="1"/>
  <c r="BD37" i="17" a="1"/>
  <c r="BE37" i="17" a="1"/>
  <c r="BF37" i="17" a="1"/>
  <c r="BG37" i="17" a="1"/>
  <c r="BH37" i="17" a="1"/>
  <c r="BI37" i="17" a="1"/>
  <c r="BJ37" i="17" a="1"/>
  <c r="BK37" i="17" a="1"/>
  <c r="BL37" i="17" a="1"/>
  <c r="BM37" i="17" a="1"/>
  <c r="BN37" i="17" a="1"/>
  <c r="BO37" i="17" a="1"/>
  <c r="BP37" i="17" a="1"/>
  <c r="G37" i="17"/>
  <c r="H37" i="17"/>
  <c r="I37" i="17"/>
  <c r="J37" i="17"/>
  <c r="K37" i="17"/>
  <c r="L37" i="17"/>
  <c r="M37" i="17"/>
  <c r="N37" i="17"/>
  <c r="O37" i="17"/>
  <c r="P37" i="17"/>
  <c r="Q37" i="17"/>
  <c r="R37" i="17"/>
  <c r="S37" i="17"/>
  <c r="T37" i="17"/>
  <c r="U37" i="17"/>
  <c r="V37" i="17"/>
  <c r="W37" i="17"/>
  <c r="X37" i="17"/>
  <c r="Y37" i="17"/>
  <c r="Z37" i="17"/>
  <c r="AA37" i="17"/>
  <c r="AB37" i="17"/>
  <c r="AC37" i="17"/>
  <c r="AD37" i="17"/>
  <c r="AE37" i="17"/>
  <c r="AF37" i="17"/>
  <c r="AG37" i="17"/>
  <c r="AH37" i="17"/>
  <c r="AI37" i="17"/>
  <c r="AJ37" i="17"/>
  <c r="AK37" i="17"/>
  <c r="AL37" i="17"/>
  <c r="AM37" i="17"/>
  <c r="AN37" i="17"/>
  <c r="AO37" i="17"/>
  <c r="AP37" i="17"/>
  <c r="AQ37" i="17"/>
  <c r="AR37" i="17"/>
  <c r="AS37" i="17"/>
  <c r="AT37" i="17"/>
  <c r="AU37" i="17"/>
  <c r="AV37" i="17"/>
  <c r="AW37" i="17"/>
  <c r="AX37" i="17"/>
  <c r="AY37" i="17"/>
  <c r="AZ37" i="17"/>
  <c r="BA37" i="17"/>
  <c r="BB37" i="17"/>
  <c r="BC37" i="17"/>
  <c r="BD37" i="17"/>
  <c r="BE37" i="17"/>
  <c r="BF37" i="17"/>
  <c r="BG37" i="17"/>
  <c r="BH37" i="17"/>
  <c r="BI37" i="17"/>
  <c r="BJ37" i="17"/>
  <c r="BK37" i="17"/>
  <c r="BL37" i="17"/>
  <c r="BM37" i="17"/>
  <c r="BN37" i="17"/>
  <c r="BO37" i="17"/>
  <c r="BP37" i="17"/>
  <c r="AA24" i="17"/>
  <c r="E48" i="17" a="1"/>
  <c r="E48" i="17"/>
  <c r="F48" i="17" a="1"/>
  <c r="F48" i="17"/>
  <c r="G48" i="17" a="1"/>
  <c r="H48" i="17" a="1"/>
  <c r="I48" i="17" a="1"/>
  <c r="J48" i="17" a="1"/>
  <c r="K48" i="17" a="1"/>
  <c r="L48" i="17" a="1"/>
  <c r="BR41" i="17"/>
  <c r="BS40" i="17"/>
  <c r="BT40" i="17"/>
  <c r="BU40" i="17"/>
  <c r="BV40" i="17"/>
  <c r="BW40" i="17"/>
  <c r="BR42" i="17"/>
  <c r="BR43" i="17"/>
  <c r="BR44" i="17"/>
  <c r="BR45" i="17"/>
  <c r="M48" i="17" a="1"/>
  <c r="N48" i="17" a="1"/>
  <c r="O48" i="17" a="1"/>
  <c r="P48" i="17" a="1"/>
  <c r="Q48" i="17" a="1"/>
  <c r="R48" i="17" a="1"/>
  <c r="S48" i="17" a="1"/>
  <c r="T48" i="17" a="1"/>
  <c r="U48" i="17" a="1"/>
  <c r="V48" i="17" a="1"/>
  <c r="W48" i="17" a="1"/>
  <c r="X48" i="17" a="1"/>
  <c r="Y48" i="17" a="1"/>
  <c r="Z48" i="17" a="1"/>
  <c r="AA48" i="17" a="1"/>
  <c r="AB48" i="17" a="1"/>
  <c r="AC48" i="17" a="1"/>
  <c r="AD48" i="17" a="1"/>
  <c r="AE48" i="17" a="1"/>
  <c r="AF48" i="17" a="1"/>
  <c r="AG48" i="17" a="1"/>
  <c r="AH48" i="17" a="1"/>
  <c r="AI48" i="17" a="1"/>
  <c r="AJ48" i="17" a="1"/>
  <c r="AK48" i="17" a="1"/>
  <c r="AL48" i="17" a="1"/>
  <c r="AM48" i="17" a="1"/>
  <c r="AN48" i="17" a="1"/>
  <c r="AO48" i="17" a="1"/>
  <c r="AP48" i="17" a="1"/>
  <c r="AQ48" i="17" a="1"/>
  <c r="AR48" i="17" a="1"/>
  <c r="AS48" i="17" a="1"/>
  <c r="AT48" i="17" a="1"/>
  <c r="AU48" i="17" a="1"/>
  <c r="AV48" i="17" a="1"/>
  <c r="AW48" i="17" a="1"/>
  <c r="AX48" i="17" a="1"/>
  <c r="AY48" i="17" a="1"/>
  <c r="AZ48" i="17" a="1"/>
  <c r="BA48" i="17" a="1"/>
  <c r="BB48" i="17" a="1"/>
  <c r="BC48" i="17" a="1"/>
  <c r="BD48" i="17" a="1"/>
  <c r="BE48" i="17" a="1"/>
  <c r="BF48" i="17" a="1"/>
  <c r="BG48" i="17" a="1"/>
  <c r="BH48" i="17" a="1"/>
  <c r="BI48" i="17" a="1"/>
  <c r="BJ48" i="17" a="1"/>
  <c r="BK48" i="17" a="1"/>
  <c r="BL48" i="17" a="1"/>
  <c r="BM48" i="17" a="1"/>
  <c r="BN48" i="17" a="1"/>
  <c r="BO48" i="17" a="1"/>
  <c r="BP48" i="17" a="1"/>
  <c r="G48" i="17"/>
  <c r="H48" i="17"/>
  <c r="I48" i="17"/>
  <c r="J48" i="17"/>
  <c r="K48" i="17"/>
  <c r="L48" i="17"/>
  <c r="M48" i="17"/>
  <c r="N48" i="17"/>
  <c r="O48" i="17"/>
  <c r="P48" i="17"/>
  <c r="Q48" i="17"/>
  <c r="R48" i="17"/>
  <c r="S48" i="17"/>
  <c r="T48" i="17"/>
  <c r="U48" i="17"/>
  <c r="V48" i="17"/>
  <c r="W48" i="17"/>
  <c r="X48" i="17"/>
  <c r="Y48" i="17"/>
  <c r="Z48" i="17"/>
  <c r="AA48" i="17"/>
  <c r="AB48" i="17"/>
  <c r="AC48" i="17"/>
  <c r="AD48" i="17"/>
  <c r="AE48" i="17"/>
  <c r="AF48" i="17"/>
  <c r="AG48" i="17"/>
  <c r="AH48" i="17"/>
  <c r="AI48" i="17"/>
  <c r="AJ48" i="17"/>
  <c r="AK48" i="17"/>
  <c r="AL48" i="17"/>
  <c r="AM48" i="17"/>
  <c r="AN48" i="17"/>
  <c r="AO48" i="17"/>
  <c r="AP48" i="17"/>
  <c r="AQ48" i="17"/>
  <c r="AR48" i="17"/>
  <c r="AS48" i="17"/>
  <c r="AT48" i="17"/>
  <c r="AU48" i="17"/>
  <c r="AV48" i="17"/>
  <c r="AW48" i="17"/>
  <c r="AX48" i="17"/>
  <c r="AY48" i="17"/>
  <c r="AZ48" i="17"/>
  <c r="BA48" i="17"/>
  <c r="BB48" i="17"/>
  <c r="BC48" i="17"/>
  <c r="BD48" i="17"/>
  <c r="BE48" i="17"/>
  <c r="BF48" i="17"/>
  <c r="BG48" i="17"/>
  <c r="BH48" i="17"/>
  <c r="BI48" i="17"/>
  <c r="BJ48" i="17"/>
  <c r="BK48" i="17"/>
  <c r="BL48" i="17"/>
  <c r="BM48" i="17"/>
  <c r="BN48" i="17"/>
  <c r="BO48" i="17"/>
  <c r="BP48" i="17"/>
  <c r="AB24" i="17"/>
  <c r="E59" i="17" a="1"/>
  <c r="E59" i="17"/>
  <c r="F59" i="17" a="1"/>
  <c r="F59" i="17"/>
  <c r="G59" i="17" a="1"/>
  <c r="H59" i="17" a="1"/>
  <c r="I59" i="17" a="1"/>
  <c r="J59" i="17" a="1"/>
  <c r="K59" i="17" a="1"/>
  <c r="L59" i="17" a="1"/>
  <c r="M59" i="17" a="1"/>
  <c r="N59" i="17" a="1"/>
  <c r="O59" i="17" a="1"/>
  <c r="P59" i="17" a="1"/>
  <c r="Q59" i="17" a="1"/>
  <c r="R59" i="17" a="1"/>
  <c r="S59" i="17" a="1"/>
  <c r="T59" i="17" a="1"/>
  <c r="U59" i="17" a="1"/>
  <c r="V59" i="17" a="1"/>
  <c r="W59" i="17" a="1"/>
  <c r="X59" i="17" a="1"/>
  <c r="Y59" i="17" a="1"/>
  <c r="Z59" i="17" a="1"/>
  <c r="AA59" i="17" a="1"/>
  <c r="AB59" i="17" a="1"/>
  <c r="AC59" i="17" a="1"/>
  <c r="AD59" i="17" a="1"/>
  <c r="AE59" i="17" a="1"/>
  <c r="AF59" i="17" a="1"/>
  <c r="AG59" i="17" a="1"/>
  <c r="AH59" i="17" a="1"/>
  <c r="AI59" i="17" a="1"/>
  <c r="AJ59" i="17" a="1"/>
  <c r="AK59" i="17" a="1"/>
  <c r="AL59" i="17" a="1"/>
  <c r="AM59" i="17" a="1"/>
  <c r="AN59" i="17" a="1"/>
  <c r="AO59" i="17" a="1"/>
  <c r="AP59" i="17" a="1"/>
  <c r="AQ59" i="17" a="1"/>
  <c r="AR59" i="17" a="1"/>
  <c r="AS59" i="17" a="1"/>
  <c r="AT59" i="17" a="1"/>
  <c r="AU59" i="17" a="1"/>
  <c r="AV59" i="17" a="1"/>
  <c r="AW59" i="17" a="1"/>
  <c r="AX59" i="17" a="1"/>
  <c r="AY59" i="17" a="1"/>
  <c r="AZ59" i="17" a="1"/>
  <c r="BA59" i="17" a="1"/>
  <c r="BB59" i="17" a="1"/>
  <c r="BC59" i="17" a="1"/>
  <c r="BD59" i="17" a="1"/>
  <c r="BE59" i="17" a="1"/>
  <c r="BF59" i="17" a="1"/>
  <c r="BG59" i="17" a="1"/>
  <c r="BH59" i="17" a="1"/>
  <c r="BI59" i="17" a="1"/>
  <c r="BJ59" i="17" a="1"/>
  <c r="BK59" i="17" a="1"/>
  <c r="BL59" i="17" a="1"/>
  <c r="BM59" i="17" a="1"/>
  <c r="BN59" i="17" a="1"/>
  <c r="BO59" i="17" a="1"/>
  <c r="BP59" i="17" a="1"/>
  <c r="G59" i="17"/>
  <c r="H59" i="17"/>
  <c r="I59" i="17"/>
  <c r="J59" i="17"/>
  <c r="K59" i="17"/>
  <c r="L59" i="17"/>
  <c r="M59" i="17"/>
  <c r="N59" i="17"/>
  <c r="O59" i="17"/>
  <c r="P59" i="17"/>
  <c r="Q59" i="17"/>
  <c r="R59" i="17"/>
  <c r="S59" i="17"/>
  <c r="T59" i="17"/>
  <c r="U59" i="17"/>
  <c r="V59" i="17"/>
  <c r="W59" i="17"/>
  <c r="X59" i="17"/>
  <c r="Y59" i="17"/>
  <c r="Z59" i="17"/>
  <c r="AA59" i="17"/>
  <c r="AB59" i="17"/>
  <c r="AC59" i="17"/>
  <c r="AD59" i="17"/>
  <c r="AE59" i="17"/>
  <c r="AF59" i="17"/>
  <c r="AG59" i="17"/>
  <c r="AH59" i="17"/>
  <c r="AI59" i="17"/>
  <c r="AJ59" i="17"/>
  <c r="AK59" i="17"/>
  <c r="AL59" i="17"/>
  <c r="AM59" i="17"/>
  <c r="AN59" i="17"/>
  <c r="AO59" i="17"/>
  <c r="AP59" i="17"/>
  <c r="AQ59" i="17"/>
  <c r="AR59" i="17"/>
  <c r="AS59" i="17"/>
  <c r="AT59" i="17"/>
  <c r="AU59" i="17"/>
  <c r="AV59" i="17"/>
  <c r="AW59" i="17"/>
  <c r="AX59" i="17"/>
  <c r="AY59" i="17"/>
  <c r="AZ59" i="17"/>
  <c r="BA59" i="17"/>
  <c r="BB59" i="17"/>
  <c r="BC59" i="17"/>
  <c r="BD59" i="17"/>
  <c r="BE59" i="17"/>
  <c r="BF59" i="17"/>
  <c r="BG59" i="17"/>
  <c r="BH59" i="17"/>
  <c r="BI59" i="17"/>
  <c r="BJ59" i="17"/>
  <c r="BK59" i="17"/>
  <c r="BL59" i="17"/>
  <c r="BM59" i="17"/>
  <c r="BN59" i="17"/>
  <c r="BO59" i="17"/>
  <c r="BP59" i="17"/>
  <c r="AC24" i="17"/>
  <c r="W24" i="17"/>
  <c r="E38" i="17" a="1"/>
  <c r="E38" i="17"/>
  <c r="F38" i="17" a="1"/>
  <c r="F38" i="17"/>
  <c r="G38" i="17" a="1"/>
  <c r="H38" i="17" a="1"/>
  <c r="I38" i="17" a="1"/>
  <c r="J38" i="17" a="1"/>
  <c r="K38" i="17" a="1"/>
  <c r="L38" i="17" a="1"/>
  <c r="M38" i="17" a="1"/>
  <c r="N38" i="17" a="1"/>
  <c r="O38" i="17" a="1"/>
  <c r="P38" i="17" a="1"/>
  <c r="Q38" i="17" a="1"/>
  <c r="R38" i="17" a="1"/>
  <c r="S38" i="17" a="1"/>
  <c r="T38" i="17" a="1"/>
  <c r="U38" i="17" a="1"/>
  <c r="V38" i="17" a="1"/>
  <c r="W38" i="17" a="1"/>
  <c r="X38" i="17" a="1"/>
  <c r="Y38" i="17" a="1"/>
  <c r="Z38" i="17" a="1"/>
  <c r="AA38" i="17" a="1"/>
  <c r="AB38" i="17" a="1"/>
  <c r="AC38" i="17" a="1"/>
  <c r="AD38" i="17" a="1"/>
  <c r="AE38" i="17" a="1"/>
  <c r="AF38" i="17" a="1"/>
  <c r="AG38" i="17" a="1"/>
  <c r="AH38" i="17" a="1"/>
  <c r="AI38" i="17" a="1"/>
  <c r="AJ38" i="17" a="1"/>
  <c r="AK38" i="17" a="1"/>
  <c r="AL38" i="17" a="1"/>
  <c r="AM38" i="17" a="1"/>
  <c r="AN38" i="17" a="1"/>
  <c r="AO38" i="17" a="1"/>
  <c r="AP38" i="17" a="1"/>
  <c r="AQ38" i="17" a="1"/>
  <c r="AR38" i="17" a="1"/>
  <c r="AS38" i="17" a="1"/>
  <c r="AT38" i="17" a="1"/>
  <c r="AU38" i="17" a="1"/>
  <c r="AV38" i="17" a="1"/>
  <c r="AW38" i="17" a="1"/>
  <c r="AX38" i="17" a="1"/>
  <c r="AY38" i="17" a="1"/>
  <c r="AZ38" i="17" a="1"/>
  <c r="BA38" i="17" a="1"/>
  <c r="BB38" i="17" a="1"/>
  <c r="BC38" i="17" a="1"/>
  <c r="BD38" i="17" a="1"/>
  <c r="BE38" i="17" a="1"/>
  <c r="BF38" i="17" a="1"/>
  <c r="BG38" i="17" a="1"/>
  <c r="BH38" i="17" a="1"/>
  <c r="BI38" i="17" a="1"/>
  <c r="BJ38" i="17" a="1"/>
  <c r="BK38" i="17" a="1"/>
  <c r="BL38" i="17" a="1"/>
  <c r="BM38" i="17" a="1"/>
  <c r="BN38" i="17" a="1"/>
  <c r="BO38" i="17" a="1"/>
  <c r="BP38" i="17" a="1"/>
  <c r="G38" i="17"/>
  <c r="H38" i="17"/>
  <c r="I38" i="17"/>
  <c r="J38" i="17"/>
  <c r="K38" i="17"/>
  <c r="L38" i="17"/>
  <c r="M38" i="17"/>
  <c r="N38" i="17"/>
  <c r="O38" i="17"/>
  <c r="P38" i="17"/>
  <c r="Q38" i="17"/>
  <c r="R38" i="17"/>
  <c r="S38" i="17"/>
  <c r="T38" i="17"/>
  <c r="U38" i="17"/>
  <c r="V38" i="17"/>
  <c r="W38" i="17"/>
  <c r="X38" i="17"/>
  <c r="Y38" i="17"/>
  <c r="Z38" i="17"/>
  <c r="AA38" i="17"/>
  <c r="AB38" i="17"/>
  <c r="AC38" i="17"/>
  <c r="AD38" i="17"/>
  <c r="AE38" i="17"/>
  <c r="AF38" i="17"/>
  <c r="AG38" i="17"/>
  <c r="AH38" i="17"/>
  <c r="AI38" i="17"/>
  <c r="AJ38" i="17"/>
  <c r="AK38" i="17"/>
  <c r="AL38" i="17"/>
  <c r="AM38" i="17"/>
  <c r="AN38" i="17"/>
  <c r="AO38" i="17"/>
  <c r="AP38" i="17"/>
  <c r="AQ38" i="17"/>
  <c r="AR38" i="17"/>
  <c r="AS38" i="17"/>
  <c r="AT38" i="17"/>
  <c r="AU38" i="17"/>
  <c r="AV38" i="17"/>
  <c r="AW38" i="17"/>
  <c r="AX38" i="17"/>
  <c r="AY38" i="17"/>
  <c r="AZ38" i="17"/>
  <c r="BA38" i="17"/>
  <c r="BB38" i="17"/>
  <c r="BC38" i="17"/>
  <c r="BD38" i="17"/>
  <c r="BE38" i="17"/>
  <c r="BF38" i="17"/>
  <c r="BG38" i="17"/>
  <c r="BH38" i="17"/>
  <c r="BI38" i="17"/>
  <c r="BJ38" i="17"/>
  <c r="BK38" i="17"/>
  <c r="BL38" i="17"/>
  <c r="BM38" i="17"/>
  <c r="BN38" i="17"/>
  <c r="BO38" i="17"/>
  <c r="BP38" i="17"/>
  <c r="AA25" i="17"/>
  <c r="E49" i="17" a="1"/>
  <c r="E49" i="17"/>
  <c r="F49" i="17" a="1"/>
  <c r="F49" i="17"/>
  <c r="G49" i="17" a="1"/>
  <c r="H49" i="17" a="1"/>
  <c r="I49" i="17" a="1"/>
  <c r="J49" i="17" a="1"/>
  <c r="K49" i="17" a="1"/>
  <c r="L49" i="17" a="1"/>
  <c r="M49" i="17" a="1"/>
  <c r="N49" i="17" a="1"/>
  <c r="O49" i="17" a="1"/>
  <c r="P49" i="17" a="1"/>
  <c r="Q49" i="17" a="1"/>
  <c r="R49" i="17" a="1"/>
  <c r="S49" i="17" a="1"/>
  <c r="T49" i="17" a="1"/>
  <c r="U49" i="17" a="1"/>
  <c r="V49" i="17" a="1"/>
  <c r="W49" i="17" a="1"/>
  <c r="X49" i="17" a="1"/>
  <c r="Y49" i="17" a="1"/>
  <c r="Z49" i="17" a="1"/>
  <c r="AA49" i="17" a="1"/>
  <c r="AB49" i="17" a="1"/>
  <c r="AC49" i="17" a="1"/>
  <c r="AD49" i="17" a="1"/>
  <c r="AE49" i="17" a="1"/>
  <c r="AF49" i="17" a="1"/>
  <c r="AG49" i="17" a="1"/>
  <c r="AH49" i="17" a="1"/>
  <c r="AI49" i="17" a="1"/>
  <c r="AJ49" i="17" a="1"/>
  <c r="AK49" i="17" a="1"/>
  <c r="AL49" i="17" a="1"/>
  <c r="AM49" i="17" a="1"/>
  <c r="AN49" i="17" a="1"/>
  <c r="AO49" i="17" a="1"/>
  <c r="AP49" i="17" a="1"/>
  <c r="AQ49" i="17" a="1"/>
  <c r="AR49" i="17" a="1"/>
  <c r="AS49" i="17" a="1"/>
  <c r="AT49" i="17" a="1"/>
  <c r="AU49" i="17" a="1"/>
  <c r="AV49" i="17" a="1"/>
  <c r="AW49" i="17" a="1"/>
  <c r="AX49" i="17" a="1"/>
  <c r="AY49" i="17" a="1"/>
  <c r="AZ49" i="17" a="1"/>
  <c r="BA49" i="17" a="1"/>
  <c r="BB49" i="17" a="1"/>
  <c r="BC49" i="17" a="1"/>
  <c r="BD49" i="17" a="1"/>
  <c r="BE49" i="17" a="1"/>
  <c r="BF49" i="17" a="1"/>
  <c r="BG49" i="17" a="1"/>
  <c r="BH49" i="17" a="1"/>
  <c r="BI49" i="17" a="1"/>
  <c r="BJ49" i="17" a="1"/>
  <c r="BK49" i="17" a="1"/>
  <c r="BL49" i="17" a="1"/>
  <c r="BM49" i="17" a="1"/>
  <c r="BN49" i="17" a="1"/>
  <c r="BO49" i="17" a="1"/>
  <c r="BP49" i="17" a="1"/>
  <c r="G49" i="17"/>
  <c r="H49" i="17"/>
  <c r="I49" i="17"/>
  <c r="J49" i="17"/>
  <c r="K49" i="17"/>
  <c r="L49" i="17"/>
  <c r="M49" i="17"/>
  <c r="N49" i="17"/>
  <c r="O49" i="17"/>
  <c r="P49" i="17"/>
  <c r="Q49" i="17"/>
  <c r="R49" i="17"/>
  <c r="S49" i="17"/>
  <c r="T49" i="17"/>
  <c r="U49" i="17"/>
  <c r="V49" i="17"/>
  <c r="W49" i="17"/>
  <c r="X49" i="17"/>
  <c r="Y49" i="17"/>
  <c r="Z49" i="17"/>
  <c r="AA49" i="17"/>
  <c r="AB49" i="17"/>
  <c r="AC49" i="17"/>
  <c r="AD49" i="17"/>
  <c r="AE49" i="17"/>
  <c r="AF49" i="17"/>
  <c r="AG49" i="17"/>
  <c r="AH49" i="17"/>
  <c r="AI49" i="17"/>
  <c r="AJ49" i="17"/>
  <c r="AK49" i="17"/>
  <c r="AL49" i="17"/>
  <c r="AM49" i="17"/>
  <c r="AN49" i="17"/>
  <c r="AO49" i="17"/>
  <c r="AP49" i="17"/>
  <c r="AQ49" i="17"/>
  <c r="AR49" i="17"/>
  <c r="AS49" i="17"/>
  <c r="AT49" i="17"/>
  <c r="AU49" i="17"/>
  <c r="AV49" i="17"/>
  <c r="AW49" i="17"/>
  <c r="AX49" i="17"/>
  <c r="AY49" i="17"/>
  <c r="AZ49" i="17"/>
  <c r="BA49" i="17"/>
  <c r="BB49" i="17"/>
  <c r="BC49" i="17"/>
  <c r="BD49" i="17"/>
  <c r="BE49" i="17"/>
  <c r="BF49" i="17"/>
  <c r="BG49" i="17"/>
  <c r="BH49" i="17"/>
  <c r="BI49" i="17"/>
  <c r="BJ49" i="17"/>
  <c r="BK49" i="17"/>
  <c r="BL49" i="17"/>
  <c r="BM49" i="17"/>
  <c r="BN49" i="17"/>
  <c r="BO49" i="17"/>
  <c r="BP49" i="17"/>
  <c r="AB25" i="17"/>
  <c r="E60" i="17" a="1"/>
  <c r="E60" i="17"/>
  <c r="F60" i="17" a="1"/>
  <c r="F60" i="17"/>
  <c r="G60" i="17" a="1"/>
  <c r="H60" i="17" a="1"/>
  <c r="I60" i="17" a="1"/>
  <c r="J60" i="17" a="1"/>
  <c r="K60" i="17" a="1"/>
  <c r="L60" i="17" a="1"/>
  <c r="M60" i="17" a="1"/>
  <c r="N60" i="17" a="1"/>
  <c r="O60" i="17" a="1"/>
  <c r="P60" i="17" a="1"/>
  <c r="Q60" i="17" a="1"/>
  <c r="R60" i="17" a="1"/>
  <c r="S60" i="17" a="1"/>
  <c r="T60" i="17" a="1"/>
  <c r="U60" i="17" a="1"/>
  <c r="V60" i="17" a="1"/>
  <c r="W60" i="17" a="1"/>
  <c r="X60" i="17" a="1"/>
  <c r="Y60" i="17" a="1"/>
  <c r="Z60" i="17" a="1"/>
  <c r="AA60" i="17" a="1"/>
  <c r="AB60" i="17" a="1"/>
  <c r="AC60" i="17" a="1"/>
  <c r="AD60" i="17" a="1"/>
  <c r="AE60" i="17" a="1"/>
  <c r="AF60" i="17" a="1"/>
  <c r="AG60" i="17" a="1"/>
  <c r="AH60" i="17" a="1"/>
  <c r="AI60" i="17" a="1"/>
  <c r="AJ60" i="17" a="1"/>
  <c r="AK60" i="17" a="1"/>
  <c r="AL60" i="17" a="1"/>
  <c r="AM60" i="17" a="1"/>
  <c r="AN60" i="17" a="1"/>
  <c r="AO60" i="17" a="1"/>
  <c r="AP60" i="17" a="1"/>
  <c r="AQ60" i="17" a="1"/>
  <c r="AR60" i="17" a="1"/>
  <c r="AS60" i="17" a="1"/>
  <c r="AT60" i="17" a="1"/>
  <c r="AU60" i="17" a="1"/>
  <c r="AV60" i="17" a="1"/>
  <c r="AW60" i="17" a="1"/>
  <c r="AX60" i="17" a="1"/>
  <c r="AY60" i="17" a="1"/>
  <c r="AZ60" i="17" a="1"/>
  <c r="BA60" i="17" a="1"/>
  <c r="BB60" i="17" a="1"/>
  <c r="BC60" i="17" a="1"/>
  <c r="BD60" i="17" a="1"/>
  <c r="BE60" i="17" a="1"/>
  <c r="BF60" i="17" a="1"/>
  <c r="BG60" i="17" a="1"/>
  <c r="BH60" i="17" a="1"/>
  <c r="BI60" i="17" a="1"/>
  <c r="BJ60" i="17" a="1"/>
  <c r="BK60" i="17" a="1"/>
  <c r="BL60" i="17" a="1"/>
  <c r="BM60" i="17" a="1"/>
  <c r="BN60" i="17" a="1"/>
  <c r="BO60" i="17" a="1"/>
  <c r="BP60" i="17" a="1"/>
  <c r="G60" i="17"/>
  <c r="H60" i="17"/>
  <c r="I60" i="17"/>
  <c r="J60" i="17"/>
  <c r="K60" i="17"/>
  <c r="L60" i="17"/>
  <c r="M60" i="17"/>
  <c r="N60" i="17"/>
  <c r="O60" i="17"/>
  <c r="P60" i="17"/>
  <c r="Q60" i="17"/>
  <c r="R60" i="17"/>
  <c r="S60" i="17"/>
  <c r="T60" i="17"/>
  <c r="U60" i="17"/>
  <c r="V60" i="17"/>
  <c r="W60" i="17"/>
  <c r="X60" i="17"/>
  <c r="Y60" i="17"/>
  <c r="Z60" i="17"/>
  <c r="AA60" i="17"/>
  <c r="AB60" i="17"/>
  <c r="AC60" i="17"/>
  <c r="AD60" i="17"/>
  <c r="AE60" i="17"/>
  <c r="AF60" i="17"/>
  <c r="AG60" i="17"/>
  <c r="AH60" i="17"/>
  <c r="AI60" i="17"/>
  <c r="AJ60" i="17"/>
  <c r="AK60" i="17"/>
  <c r="AL60" i="17"/>
  <c r="AM60" i="17"/>
  <c r="AN60" i="17"/>
  <c r="AO60" i="17"/>
  <c r="AP60" i="17"/>
  <c r="AQ60" i="17"/>
  <c r="AR60" i="17"/>
  <c r="AS60" i="17"/>
  <c r="AT60" i="17"/>
  <c r="AU60" i="17"/>
  <c r="AV60" i="17"/>
  <c r="AW60" i="17"/>
  <c r="AX60" i="17"/>
  <c r="AY60" i="17"/>
  <c r="AZ60" i="17"/>
  <c r="BA60" i="17"/>
  <c r="BB60" i="17"/>
  <c r="BC60" i="17"/>
  <c r="BD60" i="17"/>
  <c r="BE60" i="17"/>
  <c r="BF60" i="17"/>
  <c r="BG60" i="17"/>
  <c r="BH60" i="17"/>
  <c r="BI60" i="17"/>
  <c r="BJ60" i="17"/>
  <c r="BK60" i="17"/>
  <c r="BL60" i="17"/>
  <c r="BM60" i="17"/>
  <c r="BN60" i="17"/>
  <c r="BO60" i="17"/>
  <c r="BP60" i="17"/>
  <c r="AC25" i="17"/>
  <c r="W25" i="17"/>
  <c r="AE23" i="17"/>
  <c r="AE24" i="17"/>
  <c r="AE25" i="17"/>
  <c r="H35" i="22"/>
  <c r="E41" i="6"/>
  <c r="J41" i="6"/>
  <c r="B42" i="6"/>
  <c r="C42" i="6"/>
  <c r="G36" i="22"/>
  <c r="D42" i="6"/>
  <c r="H36" i="22"/>
  <c r="E42" i="6"/>
  <c r="J42" i="6"/>
  <c r="B43" i="6"/>
  <c r="C43" i="6"/>
  <c r="G37" i="22"/>
  <c r="D43" i="6"/>
  <c r="H37" i="22"/>
  <c r="E43" i="6"/>
  <c r="J43" i="6"/>
  <c r="B44" i="6"/>
  <c r="C44" i="6"/>
  <c r="G38" i="22"/>
  <c r="D44" i="6"/>
  <c r="H38" i="22"/>
  <c r="E44" i="6"/>
  <c r="J44" i="6"/>
  <c r="B45" i="6"/>
  <c r="C45" i="6"/>
  <c r="G39" i="22"/>
  <c r="D45" i="6"/>
  <c r="H39" i="22"/>
  <c r="E45" i="6"/>
  <c r="J45" i="6"/>
  <c r="B46" i="6"/>
  <c r="C46" i="6"/>
  <c r="G40" i="22"/>
  <c r="D46" i="6"/>
  <c r="H40" i="22"/>
  <c r="E46" i="6"/>
  <c r="J46" i="6"/>
  <c r="B47" i="6"/>
  <c r="C47" i="6"/>
  <c r="G41" i="22"/>
  <c r="D47" i="6"/>
  <c r="H41" i="22"/>
  <c r="E47" i="6"/>
  <c r="J47" i="6"/>
  <c r="B48" i="6"/>
  <c r="C48" i="6"/>
  <c r="G42" i="22"/>
  <c r="D48" i="6"/>
  <c r="H42" i="22"/>
  <c r="E48" i="6"/>
  <c r="J48" i="6"/>
  <c r="B49" i="6"/>
  <c r="C49" i="6"/>
  <c r="G43" i="22"/>
  <c r="D49" i="6"/>
  <c r="H43" i="22"/>
  <c r="E49" i="6"/>
  <c r="J49" i="6"/>
  <c r="B50" i="6"/>
  <c r="C50" i="6"/>
  <c r="G44" i="22"/>
  <c r="D50" i="6"/>
  <c r="H44" i="22"/>
  <c r="E50" i="6"/>
  <c r="J50" i="6"/>
  <c r="B51" i="6"/>
  <c r="C51" i="6"/>
  <c r="G45" i="22"/>
  <c r="D51" i="6"/>
  <c r="H45" i="22"/>
  <c r="E51" i="6"/>
  <c r="J51" i="6"/>
  <c r="B52" i="6"/>
  <c r="C52" i="6"/>
  <c r="G46" i="22"/>
  <c r="D52" i="6"/>
  <c r="H46" i="22"/>
  <c r="E52" i="6"/>
  <c r="J52" i="6"/>
  <c r="B53" i="6"/>
  <c r="C53" i="6"/>
  <c r="G47" i="22"/>
  <c r="D53" i="6"/>
  <c r="H47" i="22"/>
  <c r="E53" i="6"/>
  <c r="J53" i="6"/>
  <c r="H48" i="22"/>
  <c r="E54" i="6"/>
  <c r="J54" i="6"/>
  <c r="B55" i="6"/>
  <c r="C55" i="6"/>
  <c r="G49" i="22"/>
  <c r="D55" i="6"/>
  <c r="H49" i="22"/>
  <c r="E55" i="6"/>
  <c r="J55" i="6"/>
  <c r="B56" i="6"/>
  <c r="C56" i="6"/>
  <c r="G50" i="22"/>
  <c r="D56" i="6"/>
  <c r="H50" i="22"/>
  <c r="E56" i="6"/>
  <c r="J56" i="6"/>
  <c r="B57" i="6"/>
  <c r="C57" i="6"/>
  <c r="G51" i="22"/>
  <c r="D57" i="6"/>
  <c r="H51" i="22"/>
  <c r="E57" i="6"/>
  <c r="J57" i="6"/>
  <c r="B58" i="6"/>
  <c r="C58" i="6"/>
  <c r="G52" i="22"/>
  <c r="D58" i="6"/>
  <c r="H52" i="22"/>
  <c r="E58" i="6"/>
  <c r="J58" i="6"/>
  <c r="B59" i="6"/>
  <c r="C59" i="6"/>
  <c r="G53" i="22"/>
  <c r="D59" i="6"/>
  <c r="H53" i="22"/>
  <c r="E59" i="6"/>
  <c r="J59" i="6"/>
  <c r="B60" i="6"/>
  <c r="C60" i="6"/>
  <c r="G54" i="22"/>
  <c r="D60" i="6"/>
  <c r="H54" i="22"/>
  <c r="E60" i="6"/>
  <c r="J60" i="6"/>
  <c r="B61" i="6"/>
  <c r="C61" i="6"/>
  <c r="G55" i="22"/>
  <c r="D61" i="6"/>
  <c r="H55" i="22"/>
  <c r="E61" i="6"/>
  <c r="J61" i="6"/>
  <c r="B62" i="6"/>
  <c r="C62" i="6"/>
  <c r="G56" i="22"/>
  <c r="D62" i="6"/>
  <c r="H56" i="22"/>
  <c r="E62" i="6"/>
  <c r="J62" i="6"/>
  <c r="B63" i="6"/>
  <c r="C63" i="6"/>
  <c r="G57" i="22"/>
  <c r="D63" i="6"/>
  <c r="H57" i="22"/>
  <c r="E63" i="6"/>
  <c r="J63" i="6"/>
  <c r="B64" i="6"/>
  <c r="C64" i="6"/>
  <c r="G58" i="22"/>
  <c r="D64" i="6"/>
  <c r="H58" i="22"/>
  <c r="E64" i="6"/>
  <c r="J64" i="6"/>
  <c r="B65" i="6"/>
  <c r="C65" i="6"/>
  <c r="G59" i="22"/>
  <c r="D65" i="6"/>
  <c r="H59" i="22"/>
  <c r="E65" i="6"/>
  <c r="J65" i="6"/>
  <c r="B66" i="6"/>
  <c r="C66" i="6"/>
  <c r="G60" i="22"/>
  <c r="D66" i="6"/>
  <c r="H60" i="22"/>
  <c r="E66" i="6"/>
  <c r="J66" i="6"/>
  <c r="B67" i="6"/>
  <c r="C67" i="6"/>
  <c r="G61" i="22"/>
  <c r="D67" i="6"/>
  <c r="H61" i="22"/>
  <c r="E67" i="6"/>
  <c r="J67" i="6"/>
  <c r="B68" i="6"/>
  <c r="C68" i="6"/>
  <c r="G62" i="22"/>
  <c r="D68" i="6"/>
  <c r="H62" i="22"/>
  <c r="E68" i="6"/>
  <c r="J68" i="6"/>
  <c r="B69" i="6"/>
  <c r="C69" i="6"/>
  <c r="G63" i="22"/>
  <c r="D69" i="6"/>
  <c r="H63" i="22"/>
  <c r="E69" i="6"/>
  <c r="J69" i="6"/>
  <c r="B70" i="6"/>
  <c r="C70" i="6"/>
  <c r="G64" i="22"/>
  <c r="D70" i="6"/>
  <c r="H64" i="22"/>
  <c r="E70" i="6"/>
  <c r="J70" i="6"/>
  <c r="B71" i="6"/>
  <c r="C71" i="6"/>
  <c r="G65" i="22"/>
  <c r="D71" i="6"/>
  <c r="H65" i="22"/>
  <c r="E71" i="6"/>
  <c r="J71" i="6"/>
  <c r="B72" i="6"/>
  <c r="C72" i="6"/>
  <c r="G66" i="22"/>
  <c r="D72" i="6"/>
  <c r="H66" i="22"/>
  <c r="E72" i="6"/>
  <c r="J72" i="6"/>
  <c r="B73" i="6"/>
  <c r="C73" i="6"/>
  <c r="G67" i="22"/>
  <c r="D73" i="6"/>
  <c r="H67" i="22"/>
  <c r="E73" i="6"/>
  <c r="J73" i="6"/>
  <c r="B74" i="6"/>
  <c r="C74" i="6"/>
  <c r="G68" i="22"/>
  <c r="D74" i="6"/>
  <c r="H68" i="22"/>
  <c r="E74" i="6"/>
  <c r="J74" i="6"/>
  <c r="B75" i="6"/>
  <c r="C75" i="6"/>
  <c r="G69" i="22"/>
  <c r="D75" i="6"/>
  <c r="H69" i="22"/>
  <c r="E75" i="6"/>
  <c r="J75" i="6"/>
  <c r="B76" i="6"/>
  <c r="C76" i="6"/>
  <c r="G70" i="22"/>
  <c r="D76" i="6"/>
  <c r="H70" i="22"/>
  <c r="E76" i="6"/>
  <c r="J76" i="6"/>
  <c r="B77" i="6"/>
  <c r="C77" i="6"/>
  <c r="G71" i="22"/>
  <c r="D77" i="6"/>
  <c r="H71" i="22"/>
  <c r="E77" i="6"/>
  <c r="J77" i="6"/>
  <c r="B78" i="6"/>
  <c r="C78" i="6"/>
  <c r="G72" i="22"/>
  <c r="D78" i="6"/>
  <c r="H72" i="22"/>
  <c r="E78" i="6"/>
  <c r="J78" i="6"/>
  <c r="B79" i="6"/>
  <c r="C79" i="6"/>
  <c r="G73" i="22"/>
  <c r="D79" i="6"/>
  <c r="H73" i="22"/>
  <c r="E79" i="6"/>
  <c r="J79" i="6"/>
  <c r="B80" i="6"/>
  <c r="C80" i="6"/>
  <c r="G74" i="22"/>
  <c r="D80" i="6"/>
  <c r="H74" i="22"/>
  <c r="E80" i="6"/>
  <c r="J80" i="6"/>
  <c r="B81" i="6"/>
  <c r="C81" i="6"/>
  <c r="G75" i="22"/>
  <c r="D81" i="6"/>
  <c r="H75" i="22"/>
  <c r="E81" i="6"/>
  <c r="J81" i="6"/>
  <c r="B82" i="6"/>
  <c r="C82" i="6"/>
  <c r="G76" i="22"/>
  <c r="D82" i="6"/>
  <c r="H76" i="22"/>
  <c r="E82" i="6"/>
  <c r="J82" i="6"/>
  <c r="B83" i="6"/>
  <c r="C83" i="6"/>
  <c r="G77" i="22"/>
  <c r="D83" i="6"/>
  <c r="H77" i="22"/>
  <c r="E83" i="6"/>
  <c r="J83" i="6"/>
  <c r="O3" i="17"/>
  <c r="P3" i="17"/>
  <c r="Q3" i="17"/>
  <c r="R3" i="17"/>
  <c r="S3" i="17"/>
  <c r="T3" i="17"/>
  <c r="U3" i="17"/>
  <c r="V3" i="17"/>
  <c r="R4" i="17"/>
  <c r="AL3" i="17"/>
  <c r="AL12" i="17"/>
  <c r="AN12" i="17"/>
  <c r="AL4" i="17"/>
  <c r="AN4" i="17"/>
  <c r="AL5" i="17"/>
  <c r="AN5" i="17"/>
  <c r="AL6" i="17"/>
  <c r="AN6" i="17"/>
  <c r="AL7" i="17"/>
  <c r="AN7" i="17"/>
  <c r="AL8" i="17"/>
  <c r="AN8" i="17"/>
  <c r="AL9" i="17"/>
  <c r="AN9" i="17"/>
  <c r="AL10" i="17"/>
  <c r="AN10" i="17"/>
  <c r="AL11" i="17"/>
  <c r="AN11" i="17"/>
  <c r="AD25" i="17"/>
  <c r="E30" i="17" a="1"/>
  <c r="E30" i="17"/>
  <c r="F30" i="17" a="1"/>
  <c r="F30" i="17"/>
  <c r="G30" i="17" a="1"/>
  <c r="H30" i="17" a="1"/>
  <c r="I30" i="17" a="1"/>
  <c r="J30" i="17" a="1"/>
  <c r="K30" i="17" a="1"/>
  <c r="L30" i="17" a="1"/>
  <c r="M30" i="17" a="1"/>
  <c r="N30" i="17" a="1"/>
  <c r="O30" i="17" a="1"/>
  <c r="P30" i="17" a="1"/>
  <c r="Q30" i="17" a="1"/>
  <c r="R30" i="17" a="1"/>
  <c r="S30" i="17" a="1"/>
  <c r="T30" i="17" a="1"/>
  <c r="U30" i="17" a="1"/>
  <c r="V30" i="17" a="1"/>
  <c r="W30" i="17" a="1"/>
  <c r="X30" i="17" a="1"/>
  <c r="Y30" i="17" a="1"/>
  <c r="Z30" i="17" a="1"/>
  <c r="AA30" i="17" a="1"/>
  <c r="AB30" i="17" a="1"/>
  <c r="AC30" i="17" a="1"/>
  <c r="AD30" i="17" a="1"/>
  <c r="AE30" i="17" a="1"/>
  <c r="AF30" i="17" a="1"/>
  <c r="AG30" i="17" a="1"/>
  <c r="AH30" i="17" a="1"/>
  <c r="AI30" i="17" a="1"/>
  <c r="AJ30" i="17" a="1"/>
  <c r="AK30" i="17" a="1"/>
  <c r="AL30" i="17" a="1"/>
  <c r="AM30" i="17" a="1"/>
  <c r="AN30" i="17" a="1"/>
  <c r="AO30" i="17" a="1"/>
  <c r="AP30" i="17" a="1"/>
  <c r="AQ30" i="17" a="1"/>
  <c r="AR30" i="17" a="1"/>
  <c r="AS30" i="17" a="1"/>
  <c r="AT30" i="17" a="1"/>
  <c r="AU30" i="17" a="1"/>
  <c r="AV30" i="17" a="1"/>
  <c r="AW30" i="17" a="1"/>
  <c r="AX30" i="17" a="1"/>
  <c r="AY30" i="17" a="1"/>
  <c r="AZ30" i="17" a="1"/>
  <c r="BA30" i="17" a="1"/>
  <c r="BB30" i="17" a="1"/>
  <c r="BC30" i="17" a="1"/>
  <c r="BD30" i="17" a="1"/>
  <c r="BE30" i="17" a="1"/>
  <c r="BF30" i="17" a="1"/>
  <c r="BG30" i="17" a="1"/>
  <c r="BH30" i="17" a="1"/>
  <c r="BI30" i="17" a="1"/>
  <c r="BJ30" i="17" a="1"/>
  <c r="BK30" i="17" a="1"/>
  <c r="BL30" i="17" a="1"/>
  <c r="BM30" i="17" a="1"/>
  <c r="BN30" i="17" a="1"/>
  <c r="BO30" i="17" a="1"/>
  <c r="BP30" i="17" a="1"/>
  <c r="G30" i="17"/>
  <c r="H30" i="17"/>
  <c r="I30" i="17"/>
  <c r="J30" i="17"/>
  <c r="K30" i="17"/>
  <c r="L30" i="17"/>
  <c r="M30" i="17"/>
  <c r="N30" i="17"/>
  <c r="O30" i="17"/>
  <c r="P30" i="17"/>
  <c r="Q30" i="17"/>
  <c r="R30" i="17"/>
  <c r="S30" i="17"/>
  <c r="T30" i="17"/>
  <c r="U30" i="17"/>
  <c r="V30" i="17"/>
  <c r="W30" i="17"/>
  <c r="X30" i="17"/>
  <c r="Y30" i="17"/>
  <c r="Z30" i="17"/>
  <c r="AA30" i="17"/>
  <c r="AB30" i="17"/>
  <c r="AC30" i="17"/>
  <c r="AD30" i="17"/>
  <c r="AE30" i="17"/>
  <c r="AF30" i="17"/>
  <c r="AG30" i="17"/>
  <c r="AH30" i="17"/>
  <c r="AI30" i="17"/>
  <c r="AJ30" i="17"/>
  <c r="AK30" i="17"/>
  <c r="AL30" i="17"/>
  <c r="AM30" i="17"/>
  <c r="AN30" i="17"/>
  <c r="AO30" i="17"/>
  <c r="AP30" i="17"/>
  <c r="AQ30" i="17"/>
  <c r="AR30" i="17"/>
  <c r="AS30" i="17"/>
  <c r="AT30" i="17"/>
  <c r="AU30" i="17"/>
  <c r="AV30" i="17"/>
  <c r="AW30" i="17"/>
  <c r="AX30" i="17"/>
  <c r="AY30" i="17"/>
  <c r="AZ30" i="17"/>
  <c r="BA30" i="17"/>
  <c r="BB30" i="17"/>
  <c r="BC30" i="17"/>
  <c r="BD30" i="17"/>
  <c r="BE30" i="17"/>
  <c r="BF30" i="17"/>
  <c r="BG30" i="17"/>
  <c r="BH30" i="17"/>
  <c r="BI30" i="17"/>
  <c r="BJ30" i="17"/>
  <c r="BK30" i="17"/>
  <c r="BL30" i="17"/>
  <c r="BM30" i="17"/>
  <c r="BN30" i="17"/>
  <c r="BO30" i="17"/>
  <c r="BP30" i="17"/>
  <c r="AA17" i="17"/>
  <c r="E41" i="17" a="1"/>
  <c r="E41" i="17"/>
  <c r="F41" i="17" a="1"/>
  <c r="F41" i="17"/>
  <c r="G41" i="17" a="1"/>
  <c r="H41" i="17" a="1"/>
  <c r="I41" i="17" a="1"/>
  <c r="J41" i="17" a="1"/>
  <c r="K41" i="17" a="1"/>
  <c r="L41" i="17" a="1"/>
  <c r="M41" i="17" a="1"/>
  <c r="N41" i="17" a="1"/>
  <c r="O41" i="17" a="1"/>
  <c r="P41" i="17" a="1"/>
  <c r="Q41" i="17" a="1"/>
  <c r="R41" i="17" a="1"/>
  <c r="S41" i="17" a="1"/>
  <c r="T41" i="17" a="1"/>
  <c r="U41" i="17" a="1"/>
  <c r="V41" i="17" a="1"/>
  <c r="W41" i="17" a="1"/>
  <c r="X41" i="17" a="1"/>
  <c r="Y41" i="17" a="1"/>
  <c r="Z41" i="17" a="1"/>
  <c r="AA41" i="17" a="1"/>
  <c r="AB41" i="17" a="1"/>
  <c r="AC41" i="17" a="1"/>
  <c r="AD41" i="17" a="1"/>
  <c r="AE41" i="17" a="1"/>
  <c r="AF41" i="17" a="1"/>
  <c r="AG41" i="17" a="1"/>
  <c r="AH41" i="17" a="1"/>
  <c r="AI41" i="17" a="1"/>
  <c r="AJ41" i="17" a="1"/>
  <c r="AK41" i="17" a="1"/>
  <c r="AL41" i="17" a="1"/>
  <c r="AM41" i="17" a="1"/>
  <c r="AN41" i="17" a="1"/>
  <c r="AO41" i="17" a="1"/>
  <c r="AP41" i="17" a="1"/>
  <c r="AQ41" i="17" a="1"/>
  <c r="AR41" i="17" a="1"/>
  <c r="AS41" i="17" a="1"/>
  <c r="AT41" i="17" a="1"/>
  <c r="AU41" i="17" a="1"/>
  <c r="AV41" i="17" a="1"/>
  <c r="AW41" i="17" a="1"/>
  <c r="AX41" i="17" a="1"/>
  <c r="AY41" i="17" a="1"/>
  <c r="AZ41" i="17" a="1"/>
  <c r="BA41" i="17" a="1"/>
  <c r="BB41" i="17" a="1"/>
  <c r="BC41" i="17" a="1"/>
  <c r="BD41" i="17" a="1"/>
  <c r="BE41" i="17" a="1"/>
  <c r="BF41" i="17" a="1"/>
  <c r="BG41" i="17" a="1"/>
  <c r="BH41" i="17" a="1"/>
  <c r="BI41" i="17" a="1"/>
  <c r="BJ41" i="17" a="1"/>
  <c r="BK41" i="17" a="1"/>
  <c r="BL41" i="17" a="1"/>
  <c r="BM41" i="17" a="1"/>
  <c r="BN41" i="17" a="1"/>
  <c r="BO41" i="17" a="1"/>
  <c r="BP41" i="17" a="1"/>
  <c r="G41" i="17"/>
  <c r="H41" i="17"/>
  <c r="I41" i="17"/>
  <c r="J41" i="17"/>
  <c r="K41" i="17"/>
  <c r="L41" i="17"/>
  <c r="M41" i="17"/>
  <c r="N41" i="17"/>
  <c r="O41" i="17"/>
  <c r="P41" i="17"/>
  <c r="Q41" i="17"/>
  <c r="R41" i="17"/>
  <c r="S41" i="17"/>
  <c r="T41" i="17"/>
  <c r="U41" i="17"/>
  <c r="V41" i="17"/>
  <c r="W41" i="17"/>
  <c r="X41" i="17"/>
  <c r="Y41" i="17"/>
  <c r="Z41" i="17"/>
  <c r="AA41" i="17"/>
  <c r="AB41" i="17"/>
  <c r="AC41" i="17"/>
  <c r="AD41" i="17"/>
  <c r="AE41" i="17"/>
  <c r="AF41" i="17"/>
  <c r="AG41" i="17"/>
  <c r="AH41" i="17"/>
  <c r="AI41" i="17"/>
  <c r="AJ41" i="17"/>
  <c r="AK41" i="17"/>
  <c r="AL41" i="17"/>
  <c r="AM41" i="17"/>
  <c r="AN41" i="17"/>
  <c r="AO41" i="17"/>
  <c r="AP41" i="17"/>
  <c r="AQ41" i="17"/>
  <c r="AR41" i="17"/>
  <c r="AS41" i="17"/>
  <c r="AT41" i="17"/>
  <c r="AU41" i="17"/>
  <c r="AV41" i="17"/>
  <c r="AW41" i="17"/>
  <c r="AX41" i="17"/>
  <c r="AY41" i="17"/>
  <c r="AZ41" i="17"/>
  <c r="BA41" i="17"/>
  <c r="BB41" i="17"/>
  <c r="BC41" i="17"/>
  <c r="BD41" i="17"/>
  <c r="BE41" i="17"/>
  <c r="BF41" i="17"/>
  <c r="BG41" i="17"/>
  <c r="BH41" i="17"/>
  <c r="BI41" i="17"/>
  <c r="BJ41" i="17"/>
  <c r="BK41" i="17"/>
  <c r="BL41" i="17"/>
  <c r="BM41" i="17"/>
  <c r="BN41" i="17"/>
  <c r="BO41" i="17"/>
  <c r="BP41" i="17"/>
  <c r="AB17" i="17"/>
  <c r="E52" i="17" a="1"/>
  <c r="E52" i="17"/>
  <c r="F52" i="17" a="1"/>
  <c r="F52" i="17"/>
  <c r="G52" i="17" a="1"/>
  <c r="H52" i="17" a="1"/>
  <c r="I52" i="17" a="1"/>
  <c r="J52" i="17" a="1"/>
  <c r="K52" i="17" a="1"/>
  <c r="L52" i="17" a="1"/>
  <c r="M52" i="17" a="1"/>
  <c r="N52" i="17" a="1"/>
  <c r="O52" i="17" a="1"/>
  <c r="P52" i="17" a="1"/>
  <c r="Q52" i="17" a="1"/>
  <c r="R52" i="17" a="1"/>
  <c r="S52" i="17" a="1"/>
  <c r="T52" i="17" a="1"/>
  <c r="U52" i="17" a="1"/>
  <c r="V52" i="17" a="1"/>
  <c r="W52" i="17" a="1"/>
  <c r="X52" i="17" a="1"/>
  <c r="Y52" i="17" a="1"/>
  <c r="Z52" i="17" a="1"/>
  <c r="AA52" i="17" a="1"/>
  <c r="AB52" i="17" a="1"/>
  <c r="AC52" i="17" a="1"/>
  <c r="AD52" i="17" a="1"/>
  <c r="AE52" i="17" a="1"/>
  <c r="AF52" i="17" a="1"/>
  <c r="AG52" i="17" a="1"/>
  <c r="AH52" i="17" a="1"/>
  <c r="AI52" i="17" a="1"/>
  <c r="AJ52" i="17" a="1"/>
  <c r="AK52" i="17" a="1"/>
  <c r="AL52" i="17" a="1"/>
  <c r="AM52" i="17" a="1"/>
  <c r="AN52" i="17" a="1"/>
  <c r="AO52" i="17" a="1"/>
  <c r="AP52" i="17" a="1"/>
  <c r="AQ52" i="17" a="1"/>
  <c r="AR52" i="17" a="1"/>
  <c r="AS52" i="17" a="1"/>
  <c r="AT52" i="17" a="1"/>
  <c r="AU52" i="17" a="1"/>
  <c r="AV52" i="17" a="1"/>
  <c r="AW52" i="17" a="1"/>
  <c r="AX52" i="17" a="1"/>
  <c r="AY52" i="17" a="1"/>
  <c r="AZ52" i="17" a="1"/>
  <c r="BA52" i="17" a="1"/>
  <c r="BB52" i="17" a="1"/>
  <c r="BC52" i="17" a="1"/>
  <c r="BD52" i="17" a="1"/>
  <c r="BE52" i="17" a="1"/>
  <c r="BF52" i="17" a="1"/>
  <c r="BG52" i="17" a="1"/>
  <c r="BH52" i="17" a="1"/>
  <c r="BI52" i="17" a="1"/>
  <c r="BJ52" i="17" a="1"/>
  <c r="BK52" i="17" a="1"/>
  <c r="BL52" i="17" a="1"/>
  <c r="BM52" i="17" a="1"/>
  <c r="BN52" i="17" a="1"/>
  <c r="BO52" i="17" a="1"/>
  <c r="BP52" i="17" a="1"/>
  <c r="G52" i="17"/>
  <c r="H52" i="17"/>
  <c r="I52" i="17"/>
  <c r="J52" i="17"/>
  <c r="K52" i="17"/>
  <c r="L52" i="17"/>
  <c r="M52" i="17"/>
  <c r="N52" i="17"/>
  <c r="O52" i="17"/>
  <c r="P52" i="17"/>
  <c r="Q52" i="17"/>
  <c r="R52" i="17"/>
  <c r="S52" i="17"/>
  <c r="T52" i="17"/>
  <c r="U52" i="17"/>
  <c r="V52" i="17"/>
  <c r="W52" i="17"/>
  <c r="X52" i="17"/>
  <c r="Y52" i="17"/>
  <c r="Z52" i="17"/>
  <c r="AA52" i="17"/>
  <c r="AB52" i="17"/>
  <c r="AC52" i="17"/>
  <c r="AD52" i="17"/>
  <c r="AE52" i="17"/>
  <c r="AF52" i="17"/>
  <c r="AG52" i="17"/>
  <c r="AH52" i="17"/>
  <c r="AI52" i="17"/>
  <c r="AJ52" i="17"/>
  <c r="AK52" i="17"/>
  <c r="AL52" i="17"/>
  <c r="AM52" i="17"/>
  <c r="AN52" i="17"/>
  <c r="AO52" i="17"/>
  <c r="AP52" i="17"/>
  <c r="AQ52" i="17"/>
  <c r="AR52" i="17"/>
  <c r="AS52" i="17"/>
  <c r="AT52" i="17"/>
  <c r="AU52" i="17"/>
  <c r="AV52" i="17"/>
  <c r="AW52" i="17"/>
  <c r="AX52" i="17"/>
  <c r="AY52" i="17"/>
  <c r="AZ52" i="17"/>
  <c r="BA52" i="17"/>
  <c r="BB52" i="17"/>
  <c r="BC52" i="17"/>
  <c r="BD52" i="17"/>
  <c r="BE52" i="17"/>
  <c r="BF52" i="17"/>
  <c r="BG52" i="17"/>
  <c r="BH52" i="17"/>
  <c r="BI52" i="17"/>
  <c r="BJ52" i="17"/>
  <c r="BK52" i="17"/>
  <c r="BL52" i="17"/>
  <c r="BM52" i="17"/>
  <c r="BN52" i="17"/>
  <c r="BO52" i="17"/>
  <c r="BP52" i="17"/>
  <c r="AC17" i="17"/>
  <c r="W17" i="17"/>
  <c r="E31" i="17" a="1"/>
  <c r="E31" i="17"/>
  <c r="F31" i="17" a="1"/>
  <c r="F31" i="17"/>
  <c r="G31" i="17" a="1"/>
  <c r="H31" i="17" a="1"/>
  <c r="I31" i="17" a="1"/>
  <c r="J31" i="17" a="1"/>
  <c r="K31" i="17" a="1"/>
  <c r="L31" i="17" a="1"/>
  <c r="M31" i="17" a="1"/>
  <c r="N31" i="17" a="1"/>
  <c r="O31" i="17" a="1"/>
  <c r="P31" i="17" a="1"/>
  <c r="Q31" i="17" a="1"/>
  <c r="R31" i="17" a="1"/>
  <c r="S31" i="17" a="1"/>
  <c r="T31" i="17" a="1"/>
  <c r="U31" i="17" a="1"/>
  <c r="V31" i="17" a="1"/>
  <c r="W31" i="17" a="1"/>
  <c r="X31" i="17" a="1"/>
  <c r="Y31" i="17" a="1"/>
  <c r="Z31" i="17" a="1"/>
  <c r="AA31" i="17" a="1"/>
  <c r="AB31" i="17" a="1"/>
  <c r="AC31" i="17" a="1"/>
  <c r="AD31" i="17" a="1"/>
  <c r="AE31" i="17" a="1"/>
  <c r="AF31" i="17" a="1"/>
  <c r="AG31" i="17" a="1"/>
  <c r="AH31" i="17" a="1"/>
  <c r="AI31" i="17" a="1"/>
  <c r="AJ31" i="17" a="1"/>
  <c r="AK31" i="17" a="1"/>
  <c r="AL31" i="17" a="1"/>
  <c r="AM31" i="17" a="1"/>
  <c r="AN31" i="17" a="1"/>
  <c r="AO31" i="17" a="1"/>
  <c r="AP31" i="17" a="1"/>
  <c r="AQ31" i="17" a="1"/>
  <c r="AR31" i="17" a="1"/>
  <c r="AS31" i="17" a="1"/>
  <c r="AT31" i="17" a="1"/>
  <c r="AU31" i="17" a="1"/>
  <c r="AV31" i="17" a="1"/>
  <c r="AW31" i="17" a="1"/>
  <c r="AX31" i="17" a="1"/>
  <c r="AY31" i="17" a="1"/>
  <c r="AZ31" i="17" a="1"/>
  <c r="BA31" i="17" a="1"/>
  <c r="BB31" i="17" a="1"/>
  <c r="BC31" i="17" a="1"/>
  <c r="BD31" i="17" a="1"/>
  <c r="BE31" i="17" a="1"/>
  <c r="BF31" i="17" a="1"/>
  <c r="BG31" i="17" a="1"/>
  <c r="BH31" i="17" a="1"/>
  <c r="BI31" i="17" a="1"/>
  <c r="BJ31" i="17" a="1"/>
  <c r="BK31" i="17" a="1"/>
  <c r="BL31" i="17" a="1"/>
  <c r="BM31" i="17" a="1"/>
  <c r="BN31" i="17" a="1"/>
  <c r="BO31" i="17" a="1"/>
  <c r="BP31" i="17" a="1"/>
  <c r="G31" i="17"/>
  <c r="H31" i="17"/>
  <c r="I31" i="17"/>
  <c r="J31" i="17"/>
  <c r="K31" i="17"/>
  <c r="L31" i="17"/>
  <c r="M31" i="17"/>
  <c r="N31" i="17"/>
  <c r="O31" i="17"/>
  <c r="P31" i="17"/>
  <c r="Q31" i="17"/>
  <c r="R31" i="17"/>
  <c r="S31" i="17"/>
  <c r="T31" i="17"/>
  <c r="U31" i="17"/>
  <c r="V31" i="17"/>
  <c r="W31" i="17"/>
  <c r="X31" i="17"/>
  <c r="Y31" i="17"/>
  <c r="Z31" i="17"/>
  <c r="AA31" i="17"/>
  <c r="AB31" i="17"/>
  <c r="AC31" i="17"/>
  <c r="AD31" i="17"/>
  <c r="AE31" i="17"/>
  <c r="AF31" i="17"/>
  <c r="AG31" i="17"/>
  <c r="AH31" i="17"/>
  <c r="AI31" i="17"/>
  <c r="AJ31" i="17"/>
  <c r="AK31" i="17"/>
  <c r="AL31" i="17"/>
  <c r="AM31" i="17"/>
  <c r="AN31" i="17"/>
  <c r="AO31" i="17"/>
  <c r="AP31" i="17"/>
  <c r="AQ31" i="17"/>
  <c r="AR31" i="17"/>
  <c r="AS31" i="17"/>
  <c r="AT31" i="17"/>
  <c r="AU31" i="17"/>
  <c r="AV31" i="17"/>
  <c r="AW31" i="17"/>
  <c r="AX31" i="17"/>
  <c r="AY31" i="17"/>
  <c r="AZ31" i="17"/>
  <c r="BA31" i="17"/>
  <c r="BB31" i="17"/>
  <c r="BC31" i="17"/>
  <c r="BD31" i="17"/>
  <c r="BE31" i="17"/>
  <c r="BF31" i="17"/>
  <c r="BG31" i="17"/>
  <c r="BH31" i="17"/>
  <c r="BI31" i="17"/>
  <c r="BJ31" i="17"/>
  <c r="BK31" i="17"/>
  <c r="BL31" i="17"/>
  <c r="BM31" i="17"/>
  <c r="BN31" i="17"/>
  <c r="BO31" i="17"/>
  <c r="BP31" i="17"/>
  <c r="AA18" i="17"/>
  <c r="E42" i="17" a="1"/>
  <c r="E42" i="17"/>
  <c r="F42" i="17" a="1"/>
  <c r="F42" i="17"/>
  <c r="G42" i="17" a="1"/>
  <c r="H42" i="17" a="1"/>
  <c r="I42" i="17" a="1"/>
  <c r="J42" i="17" a="1"/>
  <c r="K42" i="17" a="1"/>
  <c r="L42" i="17" a="1"/>
  <c r="M42" i="17" a="1"/>
  <c r="N42" i="17" a="1"/>
  <c r="O42" i="17" a="1"/>
  <c r="P42" i="17" a="1"/>
  <c r="Q42" i="17" a="1"/>
  <c r="R42" i="17" a="1"/>
  <c r="S42" i="17" a="1"/>
  <c r="T42" i="17" a="1"/>
  <c r="U42" i="17" a="1"/>
  <c r="V42" i="17" a="1"/>
  <c r="W42" i="17" a="1"/>
  <c r="X42" i="17" a="1"/>
  <c r="Y42" i="17" a="1"/>
  <c r="Z42" i="17" a="1"/>
  <c r="AA42" i="17" a="1"/>
  <c r="AB42" i="17" a="1"/>
  <c r="AC42" i="17" a="1"/>
  <c r="AD42" i="17" a="1"/>
  <c r="AE42" i="17" a="1"/>
  <c r="AF42" i="17" a="1"/>
  <c r="AG42" i="17" a="1"/>
  <c r="AH42" i="17" a="1"/>
  <c r="AI42" i="17" a="1"/>
  <c r="AJ42" i="17" a="1"/>
  <c r="AK42" i="17" a="1"/>
  <c r="AL42" i="17" a="1"/>
  <c r="AM42" i="17" a="1"/>
  <c r="AN42" i="17" a="1"/>
  <c r="AO42" i="17" a="1"/>
  <c r="AP42" i="17" a="1"/>
  <c r="AQ42" i="17" a="1"/>
  <c r="AR42" i="17" a="1"/>
  <c r="AS42" i="17" a="1"/>
  <c r="AT42" i="17" a="1"/>
  <c r="AU42" i="17" a="1"/>
  <c r="AV42" i="17" a="1"/>
  <c r="AW42" i="17" a="1"/>
  <c r="AX42" i="17" a="1"/>
  <c r="AY42" i="17" a="1"/>
  <c r="AZ42" i="17" a="1"/>
  <c r="BA42" i="17" a="1"/>
  <c r="BB42" i="17" a="1"/>
  <c r="BC42" i="17" a="1"/>
  <c r="BD42" i="17" a="1"/>
  <c r="BE42" i="17" a="1"/>
  <c r="BF42" i="17" a="1"/>
  <c r="BG42" i="17" a="1"/>
  <c r="BH42" i="17" a="1"/>
  <c r="BI42" i="17" a="1"/>
  <c r="BJ42" i="17" a="1"/>
  <c r="BK42" i="17" a="1"/>
  <c r="BL42" i="17" a="1"/>
  <c r="BM42" i="17" a="1"/>
  <c r="BN42" i="17" a="1"/>
  <c r="BO42" i="17" a="1"/>
  <c r="BP42" i="17" a="1"/>
  <c r="G42" i="17"/>
  <c r="H42" i="17"/>
  <c r="I42" i="17"/>
  <c r="J42" i="17"/>
  <c r="K42" i="17"/>
  <c r="L42" i="17"/>
  <c r="M42" i="17"/>
  <c r="N42" i="17"/>
  <c r="O42" i="17"/>
  <c r="P42" i="17"/>
  <c r="Q42" i="17"/>
  <c r="R42" i="17"/>
  <c r="S42" i="17"/>
  <c r="T42" i="17"/>
  <c r="U42" i="17"/>
  <c r="V42" i="17"/>
  <c r="W42" i="17"/>
  <c r="X42" i="17"/>
  <c r="Y42" i="17"/>
  <c r="Z42" i="17"/>
  <c r="AA42" i="17"/>
  <c r="AB42" i="17"/>
  <c r="AC42" i="17"/>
  <c r="AD42" i="17"/>
  <c r="AE42" i="17"/>
  <c r="AF42" i="17"/>
  <c r="AG42" i="17"/>
  <c r="AH42" i="17"/>
  <c r="AI42" i="17"/>
  <c r="AJ42" i="17"/>
  <c r="AK42" i="17"/>
  <c r="AL42" i="17"/>
  <c r="AM42" i="17"/>
  <c r="AN42" i="17"/>
  <c r="AO42" i="17"/>
  <c r="AP42" i="17"/>
  <c r="AQ42" i="17"/>
  <c r="AR42" i="17"/>
  <c r="AS42" i="17"/>
  <c r="AT42" i="17"/>
  <c r="AU42" i="17"/>
  <c r="AV42" i="17"/>
  <c r="AW42" i="17"/>
  <c r="AX42" i="17"/>
  <c r="AY42" i="17"/>
  <c r="AZ42" i="17"/>
  <c r="BA42" i="17"/>
  <c r="BB42" i="17"/>
  <c r="BC42" i="17"/>
  <c r="BD42" i="17"/>
  <c r="BE42" i="17"/>
  <c r="BF42" i="17"/>
  <c r="BG42" i="17"/>
  <c r="BH42" i="17"/>
  <c r="BI42" i="17"/>
  <c r="BJ42" i="17"/>
  <c r="BK42" i="17"/>
  <c r="BL42" i="17"/>
  <c r="BM42" i="17"/>
  <c r="BN42" i="17"/>
  <c r="BO42" i="17"/>
  <c r="BP42" i="17"/>
  <c r="AB18" i="17"/>
  <c r="E53" i="17" a="1"/>
  <c r="E53" i="17"/>
  <c r="F53" i="17" a="1"/>
  <c r="F53" i="17"/>
  <c r="G53" i="17" a="1"/>
  <c r="H53" i="17" a="1"/>
  <c r="I53" i="17" a="1"/>
  <c r="J53" i="17" a="1"/>
  <c r="K53" i="17" a="1"/>
  <c r="L53" i="17" a="1"/>
  <c r="M53" i="17" a="1"/>
  <c r="N53" i="17" a="1"/>
  <c r="O53" i="17" a="1"/>
  <c r="P53" i="17" a="1"/>
  <c r="Q53" i="17" a="1"/>
  <c r="R53" i="17" a="1"/>
  <c r="S53" i="17" a="1"/>
  <c r="T53" i="17" a="1"/>
  <c r="U53" i="17" a="1"/>
  <c r="V53" i="17" a="1"/>
  <c r="W53" i="17" a="1"/>
  <c r="X53" i="17" a="1"/>
  <c r="Y53" i="17" a="1"/>
  <c r="Z53" i="17" a="1"/>
  <c r="AA53" i="17" a="1"/>
  <c r="AB53" i="17" a="1"/>
  <c r="AC53" i="17" a="1"/>
  <c r="AD53" i="17" a="1"/>
  <c r="AE53" i="17" a="1"/>
  <c r="AF53" i="17" a="1"/>
  <c r="AG53" i="17" a="1"/>
  <c r="AH53" i="17" a="1"/>
  <c r="AI53" i="17" a="1"/>
  <c r="AJ53" i="17" a="1"/>
  <c r="AK53" i="17" a="1"/>
  <c r="AL53" i="17" a="1"/>
  <c r="AM53" i="17" a="1"/>
  <c r="AN53" i="17" a="1"/>
  <c r="AO53" i="17" a="1"/>
  <c r="AP53" i="17" a="1"/>
  <c r="AQ53" i="17" a="1"/>
  <c r="AR53" i="17" a="1"/>
  <c r="AS53" i="17" a="1"/>
  <c r="AT53" i="17" a="1"/>
  <c r="AU53" i="17" a="1"/>
  <c r="AV53" i="17" a="1"/>
  <c r="AW53" i="17" a="1"/>
  <c r="AX53" i="17" a="1"/>
  <c r="AY53" i="17" a="1"/>
  <c r="AZ53" i="17" a="1"/>
  <c r="BA53" i="17" a="1"/>
  <c r="BB53" i="17" a="1"/>
  <c r="BC53" i="17" a="1"/>
  <c r="BD53" i="17" a="1"/>
  <c r="BE53" i="17" a="1"/>
  <c r="BF53" i="17" a="1"/>
  <c r="BG53" i="17" a="1"/>
  <c r="BH53" i="17" a="1"/>
  <c r="BI53" i="17" a="1"/>
  <c r="BJ53" i="17" a="1"/>
  <c r="BK53" i="17" a="1"/>
  <c r="BL53" i="17" a="1"/>
  <c r="BM53" i="17" a="1"/>
  <c r="BN53" i="17" a="1"/>
  <c r="BO53" i="17" a="1"/>
  <c r="BP53" i="17" a="1"/>
  <c r="G53" i="17"/>
  <c r="H53" i="17"/>
  <c r="I53" i="17"/>
  <c r="J53" i="17"/>
  <c r="K53" i="17"/>
  <c r="L53" i="17"/>
  <c r="M53" i="17"/>
  <c r="N53" i="17"/>
  <c r="O53" i="17"/>
  <c r="P53" i="17"/>
  <c r="Q53" i="17"/>
  <c r="R53" i="17"/>
  <c r="S53" i="17"/>
  <c r="T53" i="17"/>
  <c r="U53" i="17"/>
  <c r="V53" i="17"/>
  <c r="W53" i="17"/>
  <c r="X53" i="17"/>
  <c r="Y53" i="17"/>
  <c r="Z53" i="17"/>
  <c r="AA53" i="17"/>
  <c r="AB53" i="17"/>
  <c r="AC53" i="17"/>
  <c r="AD53" i="17"/>
  <c r="AE53" i="17"/>
  <c r="AF53" i="17"/>
  <c r="AG53" i="17"/>
  <c r="AH53" i="17"/>
  <c r="AI53" i="17"/>
  <c r="AJ53" i="17"/>
  <c r="AK53" i="17"/>
  <c r="AL53" i="17"/>
  <c r="AM53" i="17"/>
  <c r="AN53" i="17"/>
  <c r="AO53" i="17"/>
  <c r="AP53" i="17"/>
  <c r="AQ53" i="17"/>
  <c r="AR53" i="17"/>
  <c r="AS53" i="17"/>
  <c r="AT53" i="17"/>
  <c r="AU53" i="17"/>
  <c r="AV53" i="17"/>
  <c r="AW53" i="17"/>
  <c r="AX53" i="17"/>
  <c r="AY53" i="17"/>
  <c r="AZ53" i="17"/>
  <c r="BA53" i="17"/>
  <c r="BB53" i="17"/>
  <c r="BC53" i="17"/>
  <c r="BD53" i="17"/>
  <c r="BE53" i="17"/>
  <c r="BF53" i="17"/>
  <c r="BG53" i="17"/>
  <c r="BH53" i="17"/>
  <c r="BI53" i="17"/>
  <c r="BJ53" i="17"/>
  <c r="BK53" i="17"/>
  <c r="BL53" i="17"/>
  <c r="BM53" i="17"/>
  <c r="BN53" i="17"/>
  <c r="BO53" i="17"/>
  <c r="BP53" i="17"/>
  <c r="AC18" i="17"/>
  <c r="W18" i="17"/>
  <c r="E32" i="17" a="1"/>
  <c r="E32" i="17"/>
  <c r="F32" i="17" a="1"/>
  <c r="F32" i="17"/>
  <c r="G32" i="17" a="1"/>
  <c r="H32" i="17" a="1"/>
  <c r="I32" i="17" a="1"/>
  <c r="J32" i="17" a="1"/>
  <c r="K32" i="17" a="1"/>
  <c r="L32" i="17" a="1"/>
  <c r="M32" i="17" a="1"/>
  <c r="N32" i="17" a="1"/>
  <c r="O32" i="17" a="1"/>
  <c r="P32" i="17" a="1"/>
  <c r="Q32" i="17" a="1"/>
  <c r="R32" i="17" a="1"/>
  <c r="S32" i="17" a="1"/>
  <c r="T32" i="17" a="1"/>
  <c r="U32" i="17" a="1"/>
  <c r="V32" i="17" a="1"/>
  <c r="W32" i="17" a="1"/>
  <c r="X32" i="17" a="1"/>
  <c r="Y32" i="17" a="1"/>
  <c r="Z32" i="17" a="1"/>
  <c r="AA32" i="17" a="1"/>
  <c r="AB32" i="17" a="1"/>
  <c r="AC32" i="17" a="1"/>
  <c r="AD32" i="17" a="1"/>
  <c r="AE32" i="17" a="1"/>
  <c r="AF32" i="17" a="1"/>
  <c r="AG32" i="17" a="1"/>
  <c r="AH32" i="17" a="1"/>
  <c r="AI32" i="17" a="1"/>
  <c r="AJ32" i="17" a="1"/>
  <c r="AK32" i="17" a="1"/>
  <c r="AL32" i="17" a="1"/>
  <c r="AM32" i="17" a="1"/>
  <c r="AN32" i="17" a="1"/>
  <c r="AO32" i="17" a="1"/>
  <c r="AP32" i="17" a="1"/>
  <c r="AQ32" i="17" a="1"/>
  <c r="AR32" i="17" a="1"/>
  <c r="AS32" i="17" a="1"/>
  <c r="AT32" i="17" a="1"/>
  <c r="AU32" i="17" a="1"/>
  <c r="AV32" i="17" a="1"/>
  <c r="AW32" i="17" a="1"/>
  <c r="AX32" i="17" a="1"/>
  <c r="AY32" i="17" a="1"/>
  <c r="AZ32" i="17" a="1"/>
  <c r="BA32" i="17" a="1"/>
  <c r="BB32" i="17" a="1"/>
  <c r="BC32" i="17" a="1"/>
  <c r="BD32" i="17" a="1"/>
  <c r="BE32" i="17" a="1"/>
  <c r="BF32" i="17" a="1"/>
  <c r="BG32" i="17" a="1"/>
  <c r="BH32" i="17" a="1"/>
  <c r="BI32" i="17" a="1"/>
  <c r="BJ32" i="17" a="1"/>
  <c r="BK32" i="17" a="1"/>
  <c r="BL32" i="17" a="1"/>
  <c r="BM32" i="17" a="1"/>
  <c r="BN32" i="17" a="1"/>
  <c r="BO32" i="17" a="1"/>
  <c r="BP32" i="17" a="1"/>
  <c r="G32" i="17"/>
  <c r="H32" i="17"/>
  <c r="I32" i="17"/>
  <c r="J32" i="17"/>
  <c r="K32" i="17"/>
  <c r="L32" i="17"/>
  <c r="M32" i="17"/>
  <c r="N32" i="17"/>
  <c r="O32" i="17"/>
  <c r="P32" i="17"/>
  <c r="Q32" i="17"/>
  <c r="R32" i="17"/>
  <c r="S32" i="17"/>
  <c r="T32" i="17"/>
  <c r="U32" i="17"/>
  <c r="V32" i="17"/>
  <c r="W32" i="17"/>
  <c r="X32" i="17"/>
  <c r="Y32" i="17"/>
  <c r="Z32" i="17"/>
  <c r="AA32" i="17"/>
  <c r="AB32" i="17"/>
  <c r="AC32" i="17"/>
  <c r="AD32" i="17"/>
  <c r="AE32" i="17"/>
  <c r="AF32" i="17"/>
  <c r="AG32" i="17"/>
  <c r="AH32" i="17"/>
  <c r="AI32" i="17"/>
  <c r="AJ32" i="17"/>
  <c r="AK32" i="17"/>
  <c r="AL32" i="17"/>
  <c r="AM32" i="17"/>
  <c r="AN32" i="17"/>
  <c r="AO32" i="17"/>
  <c r="AP32" i="17"/>
  <c r="AQ32" i="17"/>
  <c r="AR32" i="17"/>
  <c r="AS32" i="17"/>
  <c r="AT32" i="17"/>
  <c r="AU32" i="17"/>
  <c r="AV32" i="17"/>
  <c r="AW32" i="17"/>
  <c r="AX32" i="17"/>
  <c r="AY32" i="17"/>
  <c r="AZ32" i="17"/>
  <c r="BA32" i="17"/>
  <c r="BB32" i="17"/>
  <c r="BC32" i="17"/>
  <c r="BD32" i="17"/>
  <c r="BE32" i="17"/>
  <c r="BF32" i="17"/>
  <c r="BG32" i="17"/>
  <c r="BH32" i="17"/>
  <c r="BI32" i="17"/>
  <c r="BJ32" i="17"/>
  <c r="BK32" i="17"/>
  <c r="BL32" i="17"/>
  <c r="BM32" i="17"/>
  <c r="BN32" i="17"/>
  <c r="BO32" i="17"/>
  <c r="BP32" i="17"/>
  <c r="AA19" i="17"/>
  <c r="E43" i="17" a="1"/>
  <c r="E43" i="17"/>
  <c r="F43" i="17" a="1"/>
  <c r="F43" i="17"/>
  <c r="G43" i="17" a="1"/>
  <c r="H43" i="17" a="1"/>
  <c r="I43" i="17" a="1"/>
  <c r="J43" i="17" a="1"/>
  <c r="K43" i="17" a="1"/>
  <c r="L43" i="17" a="1"/>
  <c r="M43" i="17" a="1"/>
  <c r="N43" i="17" a="1"/>
  <c r="O43" i="17" a="1"/>
  <c r="P43" i="17" a="1"/>
  <c r="Q43" i="17" a="1"/>
  <c r="R43" i="17" a="1"/>
  <c r="S43" i="17" a="1"/>
  <c r="T43" i="17" a="1"/>
  <c r="U43" i="17" a="1"/>
  <c r="V43" i="17" a="1"/>
  <c r="W43" i="17" a="1"/>
  <c r="X43" i="17" a="1"/>
  <c r="Y43" i="17" a="1"/>
  <c r="Z43" i="17" a="1"/>
  <c r="AA43" i="17" a="1"/>
  <c r="AB43" i="17" a="1"/>
  <c r="AC43" i="17" a="1"/>
  <c r="AD43" i="17" a="1"/>
  <c r="AE43" i="17" a="1"/>
  <c r="AF43" i="17" a="1"/>
  <c r="AG43" i="17" a="1"/>
  <c r="AH43" i="17" a="1"/>
  <c r="AI43" i="17" a="1"/>
  <c r="AJ43" i="17" a="1"/>
  <c r="AK43" i="17" a="1"/>
  <c r="AL43" i="17" a="1"/>
  <c r="AM43" i="17" a="1"/>
  <c r="AN43" i="17" a="1"/>
  <c r="AO43" i="17" a="1"/>
  <c r="AP43" i="17" a="1"/>
  <c r="AQ43" i="17" a="1"/>
  <c r="AR43" i="17" a="1"/>
  <c r="AS43" i="17" a="1"/>
  <c r="AT43" i="17" a="1"/>
  <c r="AU43" i="17" a="1"/>
  <c r="AV43" i="17" a="1"/>
  <c r="AW43" i="17" a="1"/>
  <c r="AX43" i="17" a="1"/>
  <c r="AY43" i="17" a="1"/>
  <c r="AZ43" i="17" a="1"/>
  <c r="BA43" i="17" a="1"/>
  <c r="BB43" i="17" a="1"/>
  <c r="BC43" i="17" a="1"/>
  <c r="BD43" i="17" a="1"/>
  <c r="BE43" i="17" a="1"/>
  <c r="BF43" i="17" a="1"/>
  <c r="BG43" i="17" a="1"/>
  <c r="BH43" i="17" a="1"/>
  <c r="BI43" i="17" a="1"/>
  <c r="BJ43" i="17" a="1"/>
  <c r="BK43" i="17" a="1"/>
  <c r="BL43" i="17" a="1"/>
  <c r="BM43" i="17" a="1"/>
  <c r="BN43" i="17" a="1"/>
  <c r="BO43" i="17" a="1"/>
  <c r="BP43" i="17" a="1"/>
  <c r="G43" i="17"/>
  <c r="H43" i="17"/>
  <c r="I43" i="17"/>
  <c r="J43" i="17"/>
  <c r="K43" i="17"/>
  <c r="L43" i="17"/>
  <c r="M43" i="17"/>
  <c r="N43" i="17"/>
  <c r="O43" i="17"/>
  <c r="P43" i="17"/>
  <c r="Q43" i="17"/>
  <c r="R43" i="17"/>
  <c r="S43" i="17"/>
  <c r="T43" i="17"/>
  <c r="U43" i="17"/>
  <c r="V43" i="17"/>
  <c r="W43" i="17"/>
  <c r="X43" i="17"/>
  <c r="Y43" i="17"/>
  <c r="Z43" i="17"/>
  <c r="AA43" i="17"/>
  <c r="AB43" i="17"/>
  <c r="AC43" i="17"/>
  <c r="AD43" i="17"/>
  <c r="AE43" i="17"/>
  <c r="AF43" i="17"/>
  <c r="AG43" i="17"/>
  <c r="AH43" i="17"/>
  <c r="AI43" i="17"/>
  <c r="AJ43" i="17"/>
  <c r="AK43" i="17"/>
  <c r="AL43" i="17"/>
  <c r="AM43" i="17"/>
  <c r="AN43" i="17"/>
  <c r="AO43" i="17"/>
  <c r="AP43" i="17"/>
  <c r="AQ43" i="17"/>
  <c r="AR43" i="17"/>
  <c r="AS43" i="17"/>
  <c r="AT43" i="17"/>
  <c r="AU43" i="17"/>
  <c r="AV43" i="17"/>
  <c r="AW43" i="17"/>
  <c r="AX43" i="17"/>
  <c r="AY43" i="17"/>
  <c r="AZ43" i="17"/>
  <c r="BA43" i="17"/>
  <c r="BB43" i="17"/>
  <c r="BC43" i="17"/>
  <c r="BD43" i="17"/>
  <c r="BE43" i="17"/>
  <c r="BF43" i="17"/>
  <c r="BG43" i="17"/>
  <c r="BH43" i="17"/>
  <c r="BI43" i="17"/>
  <c r="BJ43" i="17"/>
  <c r="BK43" i="17"/>
  <c r="BL43" i="17"/>
  <c r="BM43" i="17"/>
  <c r="BN43" i="17"/>
  <c r="BO43" i="17"/>
  <c r="BP43" i="17"/>
  <c r="AB19" i="17"/>
  <c r="E54" i="17" a="1"/>
  <c r="E54" i="17"/>
  <c r="F54" i="17" a="1"/>
  <c r="F54" i="17"/>
  <c r="G54" i="17" a="1"/>
  <c r="H54" i="17" a="1"/>
  <c r="I54" i="17" a="1"/>
  <c r="J54" i="17" a="1"/>
  <c r="K54" i="17" a="1"/>
  <c r="L54" i="17" a="1"/>
  <c r="M54" i="17" a="1"/>
  <c r="N54" i="17" a="1"/>
  <c r="O54" i="17" a="1"/>
  <c r="P54" i="17" a="1"/>
  <c r="Q54" i="17" a="1"/>
  <c r="R54" i="17" a="1"/>
  <c r="S54" i="17" a="1"/>
  <c r="T54" i="17" a="1"/>
  <c r="U54" i="17" a="1"/>
  <c r="V54" i="17" a="1"/>
  <c r="W54" i="17" a="1"/>
  <c r="X54" i="17" a="1"/>
  <c r="Y54" i="17" a="1"/>
  <c r="Z54" i="17" a="1"/>
  <c r="AA54" i="17" a="1"/>
  <c r="AB54" i="17" a="1"/>
  <c r="AC54" i="17" a="1"/>
  <c r="AD54" i="17" a="1"/>
  <c r="AE54" i="17" a="1"/>
  <c r="AF54" i="17" a="1"/>
  <c r="AG54" i="17" a="1"/>
  <c r="AH54" i="17" a="1"/>
  <c r="AI54" i="17" a="1"/>
  <c r="AJ54" i="17" a="1"/>
  <c r="AK54" i="17" a="1"/>
  <c r="AL54" i="17" a="1"/>
  <c r="AM54" i="17" a="1"/>
  <c r="AN54" i="17" a="1"/>
  <c r="AO54" i="17" a="1"/>
  <c r="AP54" i="17" a="1"/>
  <c r="AQ54" i="17" a="1"/>
  <c r="AR54" i="17" a="1"/>
  <c r="AS54" i="17" a="1"/>
  <c r="AT54" i="17" a="1"/>
  <c r="AU54" i="17" a="1"/>
  <c r="AV54" i="17" a="1"/>
  <c r="AW54" i="17" a="1"/>
  <c r="AX54" i="17" a="1"/>
  <c r="AY54" i="17" a="1"/>
  <c r="AZ54" i="17" a="1"/>
  <c r="BA54" i="17" a="1"/>
  <c r="BB54" i="17" a="1"/>
  <c r="BC54" i="17" a="1"/>
  <c r="BD54" i="17" a="1"/>
  <c r="BE54" i="17" a="1"/>
  <c r="BF54" i="17" a="1"/>
  <c r="BG54" i="17" a="1"/>
  <c r="BH54" i="17" a="1"/>
  <c r="BI54" i="17" a="1"/>
  <c r="BJ54" i="17" a="1"/>
  <c r="BK54" i="17" a="1"/>
  <c r="BL54" i="17" a="1"/>
  <c r="BM54" i="17" a="1"/>
  <c r="BN54" i="17" a="1"/>
  <c r="BO54" i="17" a="1"/>
  <c r="BP54" i="17" a="1"/>
  <c r="G54" i="17"/>
  <c r="H54" i="17"/>
  <c r="I54" i="17"/>
  <c r="J54" i="17"/>
  <c r="K54" i="17"/>
  <c r="L54" i="17"/>
  <c r="M54" i="17"/>
  <c r="N54" i="17"/>
  <c r="O54" i="17"/>
  <c r="P54" i="17"/>
  <c r="Q54" i="17"/>
  <c r="R54" i="17"/>
  <c r="S54" i="17"/>
  <c r="T54" i="17"/>
  <c r="U54" i="17"/>
  <c r="V54" i="17"/>
  <c r="W54" i="17"/>
  <c r="X54" i="17"/>
  <c r="Y54" i="17"/>
  <c r="Z54" i="17"/>
  <c r="AA54" i="17"/>
  <c r="AB54" i="17"/>
  <c r="AC54" i="17"/>
  <c r="AD54" i="17"/>
  <c r="AE54" i="17"/>
  <c r="AF54" i="17"/>
  <c r="AG54" i="17"/>
  <c r="AH54" i="17"/>
  <c r="AI54" i="17"/>
  <c r="AJ54" i="17"/>
  <c r="AK54" i="17"/>
  <c r="AL54" i="17"/>
  <c r="AM54" i="17"/>
  <c r="AN54" i="17"/>
  <c r="AO54" i="17"/>
  <c r="AP54" i="17"/>
  <c r="AQ54" i="17"/>
  <c r="AR54" i="17"/>
  <c r="AS54" i="17"/>
  <c r="AT54" i="17"/>
  <c r="AU54" i="17"/>
  <c r="AV54" i="17"/>
  <c r="AW54" i="17"/>
  <c r="AX54" i="17"/>
  <c r="AY54" i="17"/>
  <c r="AZ54" i="17"/>
  <c r="BA54" i="17"/>
  <c r="BB54" i="17"/>
  <c r="BC54" i="17"/>
  <c r="BD54" i="17"/>
  <c r="BE54" i="17"/>
  <c r="BF54" i="17"/>
  <c r="BG54" i="17"/>
  <c r="BH54" i="17"/>
  <c r="BI54" i="17"/>
  <c r="BJ54" i="17"/>
  <c r="BK54" i="17"/>
  <c r="BL54" i="17"/>
  <c r="BM54" i="17"/>
  <c r="BN54" i="17"/>
  <c r="BO54" i="17"/>
  <c r="BP54" i="17"/>
  <c r="AC19" i="17"/>
  <c r="W19" i="17"/>
  <c r="E33" i="17" a="1"/>
  <c r="E33" i="17"/>
  <c r="F33" i="17" a="1"/>
  <c r="F33" i="17"/>
  <c r="G33" i="17" a="1"/>
  <c r="H33" i="17" a="1"/>
  <c r="I33" i="17" a="1"/>
  <c r="J33" i="17" a="1"/>
  <c r="K33" i="17" a="1"/>
  <c r="L33" i="17" a="1"/>
  <c r="M33" i="17" a="1"/>
  <c r="N33" i="17" a="1"/>
  <c r="O33" i="17" a="1"/>
  <c r="P33" i="17" a="1"/>
  <c r="Q33" i="17" a="1"/>
  <c r="R33" i="17" a="1"/>
  <c r="S33" i="17" a="1"/>
  <c r="T33" i="17" a="1"/>
  <c r="U33" i="17" a="1"/>
  <c r="V33" i="17" a="1"/>
  <c r="W33" i="17" a="1"/>
  <c r="X33" i="17" a="1"/>
  <c r="Y33" i="17" a="1"/>
  <c r="Z33" i="17" a="1"/>
  <c r="AA33" i="17" a="1"/>
  <c r="AB33" i="17" a="1"/>
  <c r="AC33" i="17" a="1"/>
  <c r="AD33" i="17" a="1"/>
  <c r="AE33" i="17" a="1"/>
  <c r="AF33" i="17" a="1"/>
  <c r="AG33" i="17" a="1"/>
  <c r="AH33" i="17" a="1"/>
  <c r="AI33" i="17" a="1"/>
  <c r="AJ33" i="17" a="1"/>
  <c r="AK33" i="17" a="1"/>
  <c r="AL33" i="17" a="1"/>
  <c r="AM33" i="17" a="1"/>
  <c r="AN33" i="17" a="1"/>
  <c r="AO33" i="17" a="1"/>
  <c r="AP33" i="17" a="1"/>
  <c r="AQ33" i="17" a="1"/>
  <c r="AR33" i="17" a="1"/>
  <c r="AS33" i="17" a="1"/>
  <c r="AT33" i="17" a="1"/>
  <c r="AU33" i="17" a="1"/>
  <c r="AV33" i="17" a="1"/>
  <c r="AW33" i="17" a="1"/>
  <c r="AX33" i="17" a="1"/>
  <c r="AY33" i="17" a="1"/>
  <c r="AZ33" i="17" a="1"/>
  <c r="BA33" i="17" a="1"/>
  <c r="BB33" i="17" a="1"/>
  <c r="BC33" i="17" a="1"/>
  <c r="BD33" i="17" a="1"/>
  <c r="BE33" i="17" a="1"/>
  <c r="BF33" i="17" a="1"/>
  <c r="BG33" i="17" a="1"/>
  <c r="BH33" i="17" a="1"/>
  <c r="BI33" i="17" a="1"/>
  <c r="BJ33" i="17" a="1"/>
  <c r="BK33" i="17" a="1"/>
  <c r="BL33" i="17" a="1"/>
  <c r="BM33" i="17" a="1"/>
  <c r="BN33" i="17" a="1"/>
  <c r="BO33" i="17" a="1"/>
  <c r="BP33" i="17" a="1"/>
  <c r="G33" i="17"/>
  <c r="H33" i="17"/>
  <c r="I33" i="17"/>
  <c r="J33" i="17"/>
  <c r="K33" i="17"/>
  <c r="L33" i="17"/>
  <c r="M33" i="17"/>
  <c r="N33" i="17"/>
  <c r="O33" i="17"/>
  <c r="P33" i="17"/>
  <c r="Q33" i="17"/>
  <c r="R33" i="17"/>
  <c r="S33" i="17"/>
  <c r="T33" i="17"/>
  <c r="U33" i="17"/>
  <c r="V33" i="17"/>
  <c r="W33" i="17"/>
  <c r="X33" i="17"/>
  <c r="Y33" i="17"/>
  <c r="Z33" i="17"/>
  <c r="AA33" i="17"/>
  <c r="AB33" i="17"/>
  <c r="AC33" i="17"/>
  <c r="AD33" i="17"/>
  <c r="AE33" i="17"/>
  <c r="AF33" i="17"/>
  <c r="AG33" i="17"/>
  <c r="AH33" i="17"/>
  <c r="AI33" i="17"/>
  <c r="AJ33" i="17"/>
  <c r="AK33" i="17"/>
  <c r="AL33" i="17"/>
  <c r="AM33" i="17"/>
  <c r="AN33" i="17"/>
  <c r="AO33" i="17"/>
  <c r="AP33" i="17"/>
  <c r="AQ33" i="17"/>
  <c r="AR33" i="17"/>
  <c r="AS33" i="17"/>
  <c r="AT33" i="17"/>
  <c r="AU33" i="17"/>
  <c r="AV33" i="17"/>
  <c r="AW33" i="17"/>
  <c r="AX33" i="17"/>
  <c r="AY33" i="17"/>
  <c r="AZ33" i="17"/>
  <c r="BA33" i="17"/>
  <c r="BB33" i="17"/>
  <c r="BC33" i="17"/>
  <c r="BD33" i="17"/>
  <c r="BE33" i="17"/>
  <c r="BF33" i="17"/>
  <c r="BG33" i="17"/>
  <c r="BH33" i="17"/>
  <c r="BI33" i="17"/>
  <c r="BJ33" i="17"/>
  <c r="BK33" i="17"/>
  <c r="BL33" i="17"/>
  <c r="BM33" i="17"/>
  <c r="BN33" i="17"/>
  <c r="BO33" i="17"/>
  <c r="BP33" i="17"/>
  <c r="AA20" i="17"/>
  <c r="E44" i="17" a="1"/>
  <c r="E44" i="17"/>
  <c r="F44" i="17" a="1"/>
  <c r="F44" i="17"/>
  <c r="G44" i="17" a="1"/>
  <c r="H44" i="17" a="1"/>
  <c r="I44" i="17" a="1"/>
  <c r="J44" i="17" a="1"/>
  <c r="K44" i="17" a="1"/>
  <c r="L44" i="17" a="1"/>
  <c r="M44" i="17" a="1"/>
  <c r="N44" i="17" a="1"/>
  <c r="O44" i="17" a="1"/>
  <c r="P44" i="17" a="1"/>
  <c r="Q44" i="17" a="1"/>
  <c r="R44" i="17" a="1"/>
  <c r="S44" i="17" a="1"/>
  <c r="T44" i="17" a="1"/>
  <c r="U44" i="17" a="1"/>
  <c r="V44" i="17" a="1"/>
  <c r="W44" i="17" a="1"/>
  <c r="X44" i="17" a="1"/>
  <c r="Y44" i="17" a="1"/>
  <c r="Z44" i="17" a="1"/>
  <c r="AA44" i="17" a="1"/>
  <c r="AB44" i="17" a="1"/>
  <c r="AC44" i="17" a="1"/>
  <c r="AD44" i="17" a="1"/>
  <c r="AE44" i="17" a="1"/>
  <c r="AF44" i="17" a="1"/>
  <c r="AG44" i="17" a="1"/>
  <c r="AH44" i="17" a="1"/>
  <c r="AI44" i="17" a="1"/>
  <c r="AJ44" i="17" a="1"/>
  <c r="AK44" i="17" a="1"/>
  <c r="AL44" i="17" a="1"/>
  <c r="AM44" i="17" a="1"/>
  <c r="AN44" i="17" a="1"/>
  <c r="AO44" i="17" a="1"/>
  <c r="AP44" i="17" a="1"/>
  <c r="AQ44" i="17" a="1"/>
  <c r="AR44" i="17" a="1"/>
  <c r="AS44" i="17" a="1"/>
  <c r="AT44" i="17" a="1"/>
  <c r="AU44" i="17" a="1"/>
  <c r="AV44" i="17" a="1"/>
  <c r="AW44" i="17" a="1"/>
  <c r="AX44" i="17" a="1"/>
  <c r="AY44" i="17" a="1"/>
  <c r="AZ44" i="17" a="1"/>
  <c r="BA44" i="17" a="1"/>
  <c r="BB44" i="17" a="1"/>
  <c r="BC44" i="17" a="1"/>
  <c r="BD44" i="17" a="1"/>
  <c r="BE44" i="17" a="1"/>
  <c r="BF44" i="17" a="1"/>
  <c r="BG44" i="17" a="1"/>
  <c r="BH44" i="17" a="1"/>
  <c r="BI44" i="17" a="1"/>
  <c r="BJ44" i="17" a="1"/>
  <c r="BK44" i="17" a="1"/>
  <c r="BL44" i="17" a="1"/>
  <c r="BM44" i="17" a="1"/>
  <c r="BN44" i="17" a="1"/>
  <c r="BO44" i="17" a="1"/>
  <c r="BP44" i="17" a="1"/>
  <c r="G44" i="17"/>
  <c r="H44" i="17"/>
  <c r="I44" i="17"/>
  <c r="J44" i="17"/>
  <c r="K44" i="17"/>
  <c r="L44" i="17"/>
  <c r="M44" i="17"/>
  <c r="N44" i="17"/>
  <c r="O44" i="17"/>
  <c r="P44" i="17"/>
  <c r="Q44" i="17"/>
  <c r="R44" i="17"/>
  <c r="S44" i="17"/>
  <c r="T44" i="17"/>
  <c r="U44" i="17"/>
  <c r="V44" i="17"/>
  <c r="W44" i="17"/>
  <c r="X44" i="17"/>
  <c r="Y44" i="17"/>
  <c r="Z44" i="17"/>
  <c r="AA44" i="17"/>
  <c r="AB44" i="17"/>
  <c r="AC44" i="17"/>
  <c r="AD44" i="17"/>
  <c r="AE44" i="17"/>
  <c r="AF44" i="17"/>
  <c r="AG44" i="17"/>
  <c r="AH44" i="17"/>
  <c r="AI44" i="17"/>
  <c r="AJ44" i="17"/>
  <c r="AK44" i="17"/>
  <c r="AL44" i="17"/>
  <c r="AM44" i="17"/>
  <c r="AN44" i="17"/>
  <c r="AO44" i="17"/>
  <c r="AP44" i="17"/>
  <c r="AQ44" i="17"/>
  <c r="AR44" i="17"/>
  <c r="AS44" i="17"/>
  <c r="AT44" i="17"/>
  <c r="AU44" i="17"/>
  <c r="AV44" i="17"/>
  <c r="AW44" i="17"/>
  <c r="AX44" i="17"/>
  <c r="AY44" i="17"/>
  <c r="AZ44" i="17"/>
  <c r="BA44" i="17"/>
  <c r="BB44" i="17"/>
  <c r="BC44" i="17"/>
  <c r="BD44" i="17"/>
  <c r="BE44" i="17"/>
  <c r="BF44" i="17"/>
  <c r="BG44" i="17"/>
  <c r="BH44" i="17"/>
  <c r="BI44" i="17"/>
  <c r="BJ44" i="17"/>
  <c r="BK44" i="17"/>
  <c r="BL44" i="17"/>
  <c r="BM44" i="17"/>
  <c r="BN44" i="17"/>
  <c r="BO44" i="17"/>
  <c r="BP44" i="17"/>
  <c r="AB20" i="17"/>
  <c r="E55" i="17" a="1"/>
  <c r="E55" i="17"/>
  <c r="F55" i="17" a="1"/>
  <c r="F55" i="17"/>
  <c r="G55" i="17" a="1"/>
  <c r="H55" i="17" a="1"/>
  <c r="I55" i="17" a="1"/>
  <c r="J55" i="17" a="1"/>
  <c r="K55" i="17" a="1"/>
  <c r="L55" i="17" a="1"/>
  <c r="M55" i="17" a="1"/>
  <c r="N55" i="17" a="1"/>
  <c r="O55" i="17" a="1"/>
  <c r="P55" i="17" a="1"/>
  <c r="Q55" i="17" a="1"/>
  <c r="R55" i="17" a="1"/>
  <c r="S55" i="17" a="1"/>
  <c r="T55" i="17" a="1"/>
  <c r="U55" i="17" a="1"/>
  <c r="V55" i="17" a="1"/>
  <c r="W55" i="17" a="1"/>
  <c r="X55" i="17" a="1"/>
  <c r="Y55" i="17" a="1"/>
  <c r="Z55" i="17" a="1"/>
  <c r="AA55" i="17" a="1"/>
  <c r="AB55" i="17" a="1"/>
  <c r="AC55" i="17" a="1"/>
  <c r="AD55" i="17" a="1"/>
  <c r="AE55" i="17" a="1"/>
  <c r="AF55" i="17" a="1"/>
  <c r="AG55" i="17" a="1"/>
  <c r="AH55" i="17" a="1"/>
  <c r="AI55" i="17" a="1"/>
  <c r="AJ55" i="17" a="1"/>
  <c r="AK55" i="17" a="1"/>
  <c r="AL55" i="17" a="1"/>
  <c r="AM55" i="17" a="1"/>
  <c r="AN55" i="17" a="1"/>
  <c r="AO55" i="17" a="1"/>
  <c r="AP55" i="17" a="1"/>
  <c r="AQ55" i="17" a="1"/>
  <c r="AR55" i="17" a="1"/>
  <c r="AS55" i="17" a="1"/>
  <c r="AT55" i="17" a="1"/>
  <c r="AU55" i="17" a="1"/>
  <c r="AV55" i="17" a="1"/>
  <c r="AW55" i="17" a="1"/>
  <c r="AX55" i="17" a="1"/>
  <c r="AY55" i="17" a="1"/>
  <c r="AZ55" i="17" a="1"/>
  <c r="BA55" i="17" a="1"/>
  <c r="BB55" i="17" a="1"/>
  <c r="BC55" i="17" a="1"/>
  <c r="BD55" i="17" a="1"/>
  <c r="BE55" i="17" a="1"/>
  <c r="BF55" i="17" a="1"/>
  <c r="BG55" i="17" a="1"/>
  <c r="BH55" i="17" a="1"/>
  <c r="BI55" i="17" a="1"/>
  <c r="BJ55" i="17" a="1"/>
  <c r="BK55" i="17" a="1"/>
  <c r="BL55" i="17" a="1"/>
  <c r="BM55" i="17" a="1"/>
  <c r="BN55" i="17" a="1"/>
  <c r="BO55" i="17" a="1"/>
  <c r="BP55" i="17" a="1"/>
  <c r="G55" i="17"/>
  <c r="H55" i="17"/>
  <c r="I55" i="17"/>
  <c r="J55" i="17"/>
  <c r="K55" i="17"/>
  <c r="L55" i="17"/>
  <c r="M55" i="17"/>
  <c r="N55" i="17"/>
  <c r="O55" i="17"/>
  <c r="P55" i="17"/>
  <c r="Q55" i="17"/>
  <c r="R55" i="17"/>
  <c r="S55" i="17"/>
  <c r="T55" i="17"/>
  <c r="U55" i="17"/>
  <c r="V55" i="17"/>
  <c r="W55" i="17"/>
  <c r="X55" i="17"/>
  <c r="Y55" i="17"/>
  <c r="Z55" i="17"/>
  <c r="AA55" i="17"/>
  <c r="AB55" i="17"/>
  <c r="AC55" i="17"/>
  <c r="AD55" i="17"/>
  <c r="AE55" i="17"/>
  <c r="AF55" i="17"/>
  <c r="AG55" i="17"/>
  <c r="AH55" i="17"/>
  <c r="AI55" i="17"/>
  <c r="AJ55" i="17"/>
  <c r="AK55" i="17"/>
  <c r="AL55" i="17"/>
  <c r="AM55" i="17"/>
  <c r="AN55" i="17"/>
  <c r="AO55" i="17"/>
  <c r="AP55" i="17"/>
  <c r="AQ55" i="17"/>
  <c r="AR55" i="17"/>
  <c r="AS55" i="17"/>
  <c r="AT55" i="17"/>
  <c r="AU55" i="17"/>
  <c r="AV55" i="17"/>
  <c r="AW55" i="17"/>
  <c r="AX55" i="17"/>
  <c r="AY55" i="17"/>
  <c r="AZ55" i="17"/>
  <c r="BA55" i="17"/>
  <c r="BB55" i="17"/>
  <c r="BC55" i="17"/>
  <c r="BD55" i="17"/>
  <c r="BE55" i="17"/>
  <c r="BF55" i="17"/>
  <c r="BG55" i="17"/>
  <c r="BH55" i="17"/>
  <c r="BI55" i="17"/>
  <c r="BJ55" i="17"/>
  <c r="BK55" i="17"/>
  <c r="BL55" i="17"/>
  <c r="BM55" i="17"/>
  <c r="BN55" i="17"/>
  <c r="BO55" i="17"/>
  <c r="BP55" i="17"/>
  <c r="AC20" i="17"/>
  <c r="W20" i="17"/>
  <c r="C21" i="17"/>
  <c r="E34" i="17" a="1"/>
  <c r="E34" i="17"/>
  <c r="F34" i="17" a="1"/>
  <c r="F34" i="17"/>
  <c r="G34" i="17" a="1"/>
  <c r="H34" i="17" a="1"/>
  <c r="I34" i="17" a="1"/>
  <c r="J34" i="17" a="1"/>
  <c r="K34" i="17" a="1"/>
  <c r="L34" i="17" a="1"/>
  <c r="M34" i="17" a="1"/>
  <c r="N34" i="17" a="1"/>
  <c r="O34" i="17" a="1"/>
  <c r="P34" i="17" a="1"/>
  <c r="Q34" i="17" a="1"/>
  <c r="R34" i="17" a="1"/>
  <c r="S34" i="17" a="1"/>
  <c r="T34" i="17" a="1"/>
  <c r="U34" i="17" a="1"/>
  <c r="V34" i="17" a="1"/>
  <c r="W34" i="17" a="1"/>
  <c r="X34" i="17" a="1"/>
  <c r="Y34" i="17" a="1"/>
  <c r="Z34" i="17" a="1"/>
  <c r="AA34" i="17" a="1"/>
  <c r="AB34" i="17" a="1"/>
  <c r="AC34" i="17" a="1"/>
  <c r="AD34" i="17" a="1"/>
  <c r="AE34" i="17" a="1"/>
  <c r="AF34" i="17" a="1"/>
  <c r="AG34" i="17" a="1"/>
  <c r="AH34" i="17" a="1"/>
  <c r="AI34" i="17" a="1"/>
  <c r="AJ34" i="17" a="1"/>
  <c r="AK34" i="17" a="1"/>
  <c r="AL34" i="17" a="1"/>
  <c r="AM34" i="17" a="1"/>
  <c r="AN34" i="17" a="1"/>
  <c r="AO34" i="17" a="1"/>
  <c r="AP34" i="17" a="1"/>
  <c r="AQ34" i="17" a="1"/>
  <c r="AR34" i="17" a="1"/>
  <c r="AS34" i="17" a="1"/>
  <c r="AT34" i="17" a="1"/>
  <c r="AU34" i="17" a="1"/>
  <c r="AV34" i="17" a="1"/>
  <c r="AW34" i="17" a="1"/>
  <c r="AX34" i="17" a="1"/>
  <c r="AY34" i="17" a="1"/>
  <c r="AZ34" i="17" a="1"/>
  <c r="BA34" i="17" a="1"/>
  <c r="BB34" i="17" a="1"/>
  <c r="BC34" i="17" a="1"/>
  <c r="BD34" i="17" a="1"/>
  <c r="BE34" i="17" a="1"/>
  <c r="BF34" i="17" a="1"/>
  <c r="BG34" i="17" a="1"/>
  <c r="BH34" i="17" a="1"/>
  <c r="BI34" i="17" a="1"/>
  <c r="BJ34" i="17" a="1"/>
  <c r="BK34" i="17" a="1"/>
  <c r="BL34" i="17" a="1"/>
  <c r="BM34" i="17" a="1"/>
  <c r="BN34" i="17" a="1"/>
  <c r="BO34" i="17" a="1"/>
  <c r="BP34" i="17" a="1"/>
  <c r="G34" i="17"/>
  <c r="H34" i="17"/>
  <c r="I34" i="17"/>
  <c r="J34" i="17"/>
  <c r="K34" i="17"/>
  <c r="L34" i="17"/>
  <c r="M34" i="17"/>
  <c r="N34" i="17"/>
  <c r="O34" i="17"/>
  <c r="P34" i="17"/>
  <c r="Q34" i="17"/>
  <c r="R34" i="17"/>
  <c r="S34" i="17"/>
  <c r="T34" i="17"/>
  <c r="U34" i="17"/>
  <c r="V34" i="17"/>
  <c r="W34" i="17"/>
  <c r="X34" i="17"/>
  <c r="Y34" i="17"/>
  <c r="Z34" i="17"/>
  <c r="AA34" i="17"/>
  <c r="AB34" i="17"/>
  <c r="AC34" i="17"/>
  <c r="AD34" i="17"/>
  <c r="AE34" i="17"/>
  <c r="AF34" i="17"/>
  <c r="AG34" i="17"/>
  <c r="AH34" i="17"/>
  <c r="AI34" i="17"/>
  <c r="AJ34" i="17"/>
  <c r="AK34" i="17"/>
  <c r="AL34" i="17"/>
  <c r="AM34" i="17"/>
  <c r="AN34" i="17"/>
  <c r="AO34" i="17"/>
  <c r="AP34" i="17"/>
  <c r="AQ34" i="17"/>
  <c r="AR34" i="17"/>
  <c r="AS34" i="17"/>
  <c r="AT34" i="17"/>
  <c r="AU34" i="17"/>
  <c r="AV34" i="17"/>
  <c r="AW34" i="17"/>
  <c r="AX34" i="17"/>
  <c r="AY34" i="17"/>
  <c r="AZ34" i="17"/>
  <c r="BA34" i="17"/>
  <c r="BB34" i="17"/>
  <c r="BC34" i="17"/>
  <c r="BD34" i="17"/>
  <c r="BE34" i="17"/>
  <c r="BF34" i="17"/>
  <c r="BG34" i="17"/>
  <c r="BH34" i="17"/>
  <c r="BI34" i="17"/>
  <c r="BJ34" i="17"/>
  <c r="BK34" i="17"/>
  <c r="BL34" i="17"/>
  <c r="BM34" i="17"/>
  <c r="BN34" i="17"/>
  <c r="BO34" i="17"/>
  <c r="BP34" i="17"/>
  <c r="AA21" i="17"/>
  <c r="E45" i="17" a="1"/>
  <c r="E45" i="17"/>
  <c r="F45" i="17" a="1"/>
  <c r="F45" i="17"/>
  <c r="G45" i="17" a="1"/>
  <c r="H45" i="17" a="1"/>
  <c r="I45" i="17" a="1"/>
  <c r="J45" i="17" a="1"/>
  <c r="K45" i="17" a="1"/>
  <c r="L45" i="17" a="1"/>
  <c r="M45" i="17" a="1"/>
  <c r="N45" i="17" a="1"/>
  <c r="O45" i="17" a="1"/>
  <c r="P45" i="17" a="1"/>
  <c r="Q45" i="17" a="1"/>
  <c r="R45" i="17" a="1"/>
  <c r="S45" i="17" a="1"/>
  <c r="T45" i="17" a="1"/>
  <c r="U45" i="17" a="1"/>
  <c r="V45" i="17" a="1"/>
  <c r="W45" i="17" a="1"/>
  <c r="X45" i="17" a="1"/>
  <c r="Y45" i="17" a="1"/>
  <c r="Z45" i="17" a="1"/>
  <c r="AA45" i="17" a="1"/>
  <c r="AB45" i="17" a="1"/>
  <c r="AC45" i="17" a="1"/>
  <c r="AD45" i="17" a="1"/>
  <c r="AE45" i="17" a="1"/>
  <c r="AF45" i="17" a="1"/>
  <c r="AG45" i="17" a="1"/>
  <c r="AH45" i="17" a="1"/>
  <c r="AI45" i="17" a="1"/>
  <c r="AJ45" i="17" a="1"/>
  <c r="AK45" i="17" a="1"/>
  <c r="AL45" i="17" a="1"/>
  <c r="AM45" i="17" a="1"/>
  <c r="AN45" i="17" a="1"/>
  <c r="AO45" i="17" a="1"/>
  <c r="AP45" i="17" a="1"/>
  <c r="AQ45" i="17" a="1"/>
  <c r="AR45" i="17" a="1"/>
  <c r="AS45" i="17" a="1"/>
  <c r="AT45" i="17" a="1"/>
  <c r="AU45" i="17" a="1"/>
  <c r="AV45" i="17" a="1"/>
  <c r="AW45" i="17" a="1"/>
  <c r="AX45" i="17" a="1"/>
  <c r="AY45" i="17" a="1"/>
  <c r="AZ45" i="17" a="1"/>
  <c r="BA45" i="17" a="1"/>
  <c r="BB45" i="17" a="1"/>
  <c r="BC45" i="17" a="1"/>
  <c r="BD45" i="17" a="1"/>
  <c r="BE45" i="17" a="1"/>
  <c r="BF45" i="17" a="1"/>
  <c r="BG45" i="17" a="1"/>
  <c r="BH45" i="17" a="1"/>
  <c r="BI45" i="17" a="1"/>
  <c r="BJ45" i="17" a="1"/>
  <c r="BK45" i="17" a="1"/>
  <c r="BL45" i="17" a="1"/>
  <c r="BM45" i="17" a="1"/>
  <c r="BN45" i="17" a="1"/>
  <c r="BO45" i="17" a="1"/>
  <c r="BP45" i="17" a="1"/>
  <c r="G45" i="17"/>
  <c r="H45" i="17"/>
  <c r="I45" i="17"/>
  <c r="J45" i="17"/>
  <c r="K45" i="17"/>
  <c r="L45" i="17"/>
  <c r="M45" i="17"/>
  <c r="N45" i="17"/>
  <c r="O45" i="17"/>
  <c r="P45" i="17"/>
  <c r="Q45" i="17"/>
  <c r="R45" i="17"/>
  <c r="S45" i="17"/>
  <c r="T45" i="17"/>
  <c r="U45" i="17"/>
  <c r="V45" i="17"/>
  <c r="W45" i="17"/>
  <c r="X45" i="17"/>
  <c r="Y45" i="17"/>
  <c r="Z45" i="17"/>
  <c r="AA45" i="17"/>
  <c r="AB45" i="17"/>
  <c r="AC45" i="17"/>
  <c r="AD45" i="17"/>
  <c r="AE45" i="17"/>
  <c r="AF45" i="17"/>
  <c r="AG45" i="17"/>
  <c r="AH45" i="17"/>
  <c r="AI45" i="17"/>
  <c r="AJ45" i="17"/>
  <c r="AK45" i="17"/>
  <c r="AL45" i="17"/>
  <c r="AM45" i="17"/>
  <c r="AN45" i="17"/>
  <c r="AO45" i="17"/>
  <c r="AP45" i="17"/>
  <c r="AQ45" i="17"/>
  <c r="AR45" i="17"/>
  <c r="AS45" i="17"/>
  <c r="AT45" i="17"/>
  <c r="AU45" i="17"/>
  <c r="AV45" i="17"/>
  <c r="AW45" i="17"/>
  <c r="AX45" i="17"/>
  <c r="AY45" i="17"/>
  <c r="AZ45" i="17"/>
  <c r="BA45" i="17"/>
  <c r="BB45" i="17"/>
  <c r="BC45" i="17"/>
  <c r="BD45" i="17"/>
  <c r="BE45" i="17"/>
  <c r="BF45" i="17"/>
  <c r="BG45" i="17"/>
  <c r="BH45" i="17"/>
  <c r="BI45" i="17"/>
  <c r="BJ45" i="17"/>
  <c r="BK45" i="17"/>
  <c r="BL45" i="17"/>
  <c r="BM45" i="17"/>
  <c r="BN45" i="17"/>
  <c r="BO45" i="17"/>
  <c r="BP45" i="17"/>
  <c r="AB21" i="17"/>
  <c r="E56" i="17" a="1"/>
  <c r="E56" i="17"/>
  <c r="F56" i="17" a="1"/>
  <c r="F56" i="17"/>
  <c r="G56" i="17" a="1"/>
  <c r="H56" i="17" a="1"/>
  <c r="I56" i="17" a="1"/>
  <c r="J56" i="17" a="1"/>
  <c r="K56" i="17" a="1"/>
  <c r="L56" i="17" a="1"/>
  <c r="M56" i="17" a="1"/>
  <c r="N56" i="17" a="1"/>
  <c r="O56" i="17" a="1"/>
  <c r="P56" i="17" a="1"/>
  <c r="Q56" i="17" a="1"/>
  <c r="R56" i="17" a="1"/>
  <c r="S56" i="17" a="1"/>
  <c r="T56" i="17" a="1"/>
  <c r="U56" i="17" a="1"/>
  <c r="V56" i="17" a="1"/>
  <c r="W56" i="17" a="1"/>
  <c r="X56" i="17" a="1"/>
  <c r="Y56" i="17" a="1"/>
  <c r="Z56" i="17" a="1"/>
  <c r="AA56" i="17" a="1"/>
  <c r="AB56" i="17" a="1"/>
  <c r="AC56" i="17" a="1"/>
  <c r="AD56" i="17" a="1"/>
  <c r="AE56" i="17" a="1"/>
  <c r="AF56" i="17" a="1"/>
  <c r="AG56" i="17" a="1"/>
  <c r="AH56" i="17" a="1"/>
  <c r="AI56" i="17" a="1"/>
  <c r="AJ56" i="17" a="1"/>
  <c r="AK56" i="17" a="1"/>
  <c r="AL56" i="17" a="1"/>
  <c r="AM56" i="17" a="1"/>
  <c r="AN56" i="17" a="1"/>
  <c r="AO56" i="17" a="1"/>
  <c r="AP56" i="17" a="1"/>
  <c r="AQ56" i="17" a="1"/>
  <c r="AR56" i="17" a="1"/>
  <c r="AS56" i="17" a="1"/>
  <c r="AT56" i="17" a="1"/>
  <c r="AU56" i="17" a="1"/>
  <c r="AV56" i="17" a="1"/>
  <c r="AW56" i="17" a="1"/>
  <c r="AX56" i="17" a="1"/>
  <c r="AY56" i="17" a="1"/>
  <c r="AZ56" i="17" a="1"/>
  <c r="BA56" i="17" a="1"/>
  <c r="BB56" i="17" a="1"/>
  <c r="BC56" i="17" a="1"/>
  <c r="BD56" i="17" a="1"/>
  <c r="BE56" i="17" a="1"/>
  <c r="BF56" i="17" a="1"/>
  <c r="BG56" i="17" a="1"/>
  <c r="BH56" i="17" a="1"/>
  <c r="BI56" i="17" a="1"/>
  <c r="BJ56" i="17" a="1"/>
  <c r="BK56" i="17" a="1"/>
  <c r="BL56" i="17" a="1"/>
  <c r="BM56" i="17" a="1"/>
  <c r="BN56" i="17" a="1"/>
  <c r="BO56" i="17" a="1"/>
  <c r="BP56" i="17" a="1"/>
  <c r="G56" i="17"/>
  <c r="H56" i="17"/>
  <c r="I56" i="17"/>
  <c r="J56" i="17"/>
  <c r="K56" i="17"/>
  <c r="L56" i="17"/>
  <c r="M56" i="17"/>
  <c r="N56" i="17"/>
  <c r="O56" i="17"/>
  <c r="P56" i="17"/>
  <c r="Q56" i="17"/>
  <c r="R56" i="17"/>
  <c r="S56" i="17"/>
  <c r="T56" i="17"/>
  <c r="U56" i="17"/>
  <c r="V56" i="17"/>
  <c r="W56" i="17"/>
  <c r="X56" i="17"/>
  <c r="Y56" i="17"/>
  <c r="Z56" i="17"/>
  <c r="AA56" i="17"/>
  <c r="AB56" i="17"/>
  <c r="AC56" i="17"/>
  <c r="AD56" i="17"/>
  <c r="AE56" i="17"/>
  <c r="AF56" i="17"/>
  <c r="AG56" i="17"/>
  <c r="AH56" i="17"/>
  <c r="AI56" i="17"/>
  <c r="AJ56" i="17"/>
  <c r="AK56" i="17"/>
  <c r="AL56" i="17"/>
  <c r="AM56" i="17"/>
  <c r="AN56" i="17"/>
  <c r="AO56" i="17"/>
  <c r="AP56" i="17"/>
  <c r="AQ56" i="17"/>
  <c r="AR56" i="17"/>
  <c r="AS56" i="17"/>
  <c r="AT56" i="17"/>
  <c r="AU56" i="17"/>
  <c r="AV56" i="17"/>
  <c r="AW56" i="17"/>
  <c r="AX56" i="17"/>
  <c r="AY56" i="17"/>
  <c r="AZ56" i="17"/>
  <c r="BA56" i="17"/>
  <c r="BB56" i="17"/>
  <c r="BC56" i="17"/>
  <c r="BD56" i="17"/>
  <c r="BE56" i="17"/>
  <c r="BF56" i="17"/>
  <c r="BG56" i="17"/>
  <c r="BH56" i="17"/>
  <c r="BI56" i="17"/>
  <c r="BJ56" i="17"/>
  <c r="BK56" i="17"/>
  <c r="BL56" i="17"/>
  <c r="BM56" i="17"/>
  <c r="BN56" i="17"/>
  <c r="BO56" i="17"/>
  <c r="BP56" i="17"/>
  <c r="AC21" i="17"/>
  <c r="W21" i="17"/>
  <c r="E35" i="17" a="1"/>
  <c r="E35" i="17"/>
  <c r="F35" i="17" a="1"/>
  <c r="F35" i="17"/>
  <c r="G35" i="17" a="1"/>
  <c r="H35" i="17" a="1"/>
  <c r="I35" i="17" a="1"/>
  <c r="J35" i="17" a="1"/>
  <c r="K35" i="17" a="1"/>
  <c r="L35" i="17" a="1"/>
  <c r="M35" i="17" a="1"/>
  <c r="N35" i="17" a="1"/>
  <c r="O35" i="17" a="1"/>
  <c r="P35" i="17" a="1"/>
  <c r="Q35" i="17" a="1"/>
  <c r="R35" i="17" a="1"/>
  <c r="S35" i="17" a="1"/>
  <c r="T35" i="17" a="1"/>
  <c r="U35" i="17" a="1"/>
  <c r="V35" i="17" a="1"/>
  <c r="W35" i="17" a="1"/>
  <c r="X35" i="17" a="1"/>
  <c r="Y35" i="17" a="1"/>
  <c r="Z35" i="17" a="1"/>
  <c r="AA35" i="17" a="1"/>
  <c r="AB35" i="17" a="1"/>
  <c r="AC35" i="17" a="1"/>
  <c r="AD35" i="17" a="1"/>
  <c r="AE35" i="17" a="1"/>
  <c r="AF35" i="17" a="1"/>
  <c r="AG35" i="17" a="1"/>
  <c r="AH35" i="17" a="1"/>
  <c r="AI35" i="17" a="1"/>
  <c r="AJ35" i="17" a="1"/>
  <c r="AK35" i="17" a="1"/>
  <c r="AL35" i="17" a="1"/>
  <c r="AM35" i="17" a="1"/>
  <c r="AN35" i="17" a="1"/>
  <c r="AO35" i="17" a="1"/>
  <c r="AP35" i="17" a="1"/>
  <c r="AQ35" i="17" a="1"/>
  <c r="AR35" i="17" a="1"/>
  <c r="AS35" i="17" a="1"/>
  <c r="AT35" i="17" a="1"/>
  <c r="AU35" i="17" a="1"/>
  <c r="AV35" i="17" a="1"/>
  <c r="AW35" i="17" a="1"/>
  <c r="AX35" i="17" a="1"/>
  <c r="AY35" i="17" a="1"/>
  <c r="AZ35" i="17" a="1"/>
  <c r="BA35" i="17" a="1"/>
  <c r="BB35" i="17" a="1"/>
  <c r="BC35" i="17" a="1"/>
  <c r="BD35" i="17" a="1"/>
  <c r="BE35" i="17" a="1"/>
  <c r="BF35" i="17" a="1"/>
  <c r="BG35" i="17" a="1"/>
  <c r="BH35" i="17" a="1"/>
  <c r="BI35" i="17" a="1"/>
  <c r="BJ35" i="17" a="1"/>
  <c r="BK35" i="17" a="1"/>
  <c r="BL35" i="17" a="1"/>
  <c r="BM35" i="17" a="1"/>
  <c r="BN35" i="17" a="1"/>
  <c r="BO35" i="17" a="1"/>
  <c r="BP35" i="17" a="1"/>
  <c r="G35" i="17"/>
  <c r="H35" i="17"/>
  <c r="I35" i="17"/>
  <c r="J35" i="17"/>
  <c r="K35" i="17"/>
  <c r="L35" i="17"/>
  <c r="M35" i="17"/>
  <c r="N35" i="17"/>
  <c r="O35" i="17"/>
  <c r="P35" i="17"/>
  <c r="Q35" i="17"/>
  <c r="R35" i="17"/>
  <c r="S35" i="17"/>
  <c r="T35" i="17"/>
  <c r="U35" i="17"/>
  <c r="V35" i="17"/>
  <c r="W35" i="17"/>
  <c r="X35" i="17"/>
  <c r="Y35" i="17"/>
  <c r="Z35" i="17"/>
  <c r="AA35" i="17"/>
  <c r="AB35" i="17"/>
  <c r="AC35" i="17"/>
  <c r="AD35" i="17"/>
  <c r="AE35" i="17"/>
  <c r="AF35" i="17"/>
  <c r="AG35" i="17"/>
  <c r="AH35" i="17"/>
  <c r="AI35" i="17"/>
  <c r="AJ35" i="17"/>
  <c r="AK35" i="17"/>
  <c r="AL35" i="17"/>
  <c r="AM35" i="17"/>
  <c r="AN35" i="17"/>
  <c r="AO35" i="17"/>
  <c r="AP35" i="17"/>
  <c r="AQ35" i="17"/>
  <c r="AR35" i="17"/>
  <c r="AS35" i="17"/>
  <c r="AT35" i="17"/>
  <c r="AU35" i="17"/>
  <c r="AV35" i="17"/>
  <c r="AW35" i="17"/>
  <c r="AX35" i="17"/>
  <c r="AY35" i="17"/>
  <c r="AZ35" i="17"/>
  <c r="BA35" i="17"/>
  <c r="BB35" i="17"/>
  <c r="BC35" i="17"/>
  <c r="BD35" i="17"/>
  <c r="BE35" i="17"/>
  <c r="BF35" i="17"/>
  <c r="BG35" i="17"/>
  <c r="BH35" i="17"/>
  <c r="BI35" i="17"/>
  <c r="BJ35" i="17"/>
  <c r="BK35" i="17"/>
  <c r="BL35" i="17"/>
  <c r="BM35" i="17"/>
  <c r="BN35" i="17"/>
  <c r="BO35" i="17"/>
  <c r="BP35" i="17"/>
  <c r="AA22" i="17"/>
  <c r="E46" i="17" a="1"/>
  <c r="E46" i="17"/>
  <c r="F46" i="17" a="1"/>
  <c r="F46" i="17"/>
  <c r="G46" i="17" a="1"/>
  <c r="H46" i="17" a="1"/>
  <c r="I46" i="17" a="1"/>
  <c r="J46" i="17" a="1"/>
  <c r="K46" i="17" a="1"/>
  <c r="L46" i="17" a="1"/>
  <c r="M46" i="17" a="1"/>
  <c r="N46" i="17" a="1"/>
  <c r="O46" i="17" a="1"/>
  <c r="P46" i="17" a="1"/>
  <c r="Q46" i="17" a="1"/>
  <c r="R46" i="17" a="1"/>
  <c r="S46" i="17" a="1"/>
  <c r="T46" i="17" a="1"/>
  <c r="U46" i="17" a="1"/>
  <c r="V46" i="17" a="1"/>
  <c r="W46" i="17" a="1"/>
  <c r="X46" i="17" a="1"/>
  <c r="Y46" i="17" a="1"/>
  <c r="Z46" i="17" a="1"/>
  <c r="AA46" i="17" a="1"/>
  <c r="AB46" i="17" a="1"/>
  <c r="AC46" i="17" a="1"/>
  <c r="AD46" i="17" a="1"/>
  <c r="AE46" i="17" a="1"/>
  <c r="AF46" i="17" a="1"/>
  <c r="AG46" i="17" a="1"/>
  <c r="AH46" i="17" a="1"/>
  <c r="AI46" i="17" a="1"/>
  <c r="AJ46" i="17" a="1"/>
  <c r="AK46" i="17" a="1"/>
  <c r="AL46" i="17" a="1"/>
  <c r="AM46" i="17" a="1"/>
  <c r="AN46" i="17" a="1"/>
  <c r="AO46" i="17" a="1"/>
  <c r="AP46" i="17" a="1"/>
  <c r="AQ46" i="17" a="1"/>
  <c r="AR46" i="17" a="1"/>
  <c r="AS46" i="17" a="1"/>
  <c r="AT46" i="17" a="1"/>
  <c r="AU46" i="17" a="1"/>
  <c r="AV46" i="17" a="1"/>
  <c r="AW46" i="17" a="1"/>
  <c r="AX46" i="17" a="1"/>
  <c r="AY46" i="17" a="1"/>
  <c r="AZ46" i="17" a="1"/>
  <c r="BA46" i="17" a="1"/>
  <c r="BB46" i="17" a="1"/>
  <c r="BC46" i="17" a="1"/>
  <c r="BD46" i="17" a="1"/>
  <c r="BE46" i="17" a="1"/>
  <c r="BF46" i="17" a="1"/>
  <c r="BG46" i="17" a="1"/>
  <c r="BH46" i="17" a="1"/>
  <c r="BI46" i="17" a="1"/>
  <c r="BJ46" i="17" a="1"/>
  <c r="BK46" i="17" a="1"/>
  <c r="BL46" i="17" a="1"/>
  <c r="BM46" i="17" a="1"/>
  <c r="BN46" i="17" a="1"/>
  <c r="BO46" i="17" a="1"/>
  <c r="BP46" i="17" a="1"/>
  <c r="G46" i="17"/>
  <c r="H46" i="17"/>
  <c r="I46" i="17"/>
  <c r="J46" i="17"/>
  <c r="K46" i="17"/>
  <c r="L46" i="17"/>
  <c r="M46" i="17"/>
  <c r="N46" i="17"/>
  <c r="O46" i="17"/>
  <c r="P46" i="17"/>
  <c r="Q46" i="17"/>
  <c r="R46" i="17"/>
  <c r="S46" i="17"/>
  <c r="T46" i="17"/>
  <c r="U46" i="17"/>
  <c r="V46" i="17"/>
  <c r="W46" i="17"/>
  <c r="X46" i="17"/>
  <c r="Y46" i="17"/>
  <c r="Z46" i="17"/>
  <c r="AA46" i="17"/>
  <c r="AB46" i="17"/>
  <c r="AC46" i="17"/>
  <c r="AD46" i="17"/>
  <c r="AE46" i="17"/>
  <c r="AF46" i="17"/>
  <c r="AG46" i="17"/>
  <c r="AH46" i="17"/>
  <c r="AI46" i="17"/>
  <c r="AJ46" i="17"/>
  <c r="AK46" i="17"/>
  <c r="AL46" i="17"/>
  <c r="AM46" i="17"/>
  <c r="AN46" i="17"/>
  <c r="AO46" i="17"/>
  <c r="AP46" i="17"/>
  <c r="AQ46" i="17"/>
  <c r="AR46" i="17"/>
  <c r="AS46" i="17"/>
  <c r="AT46" i="17"/>
  <c r="AU46" i="17"/>
  <c r="AV46" i="17"/>
  <c r="AW46" i="17"/>
  <c r="AX46" i="17"/>
  <c r="AY46" i="17"/>
  <c r="AZ46" i="17"/>
  <c r="BA46" i="17"/>
  <c r="BB46" i="17"/>
  <c r="BC46" i="17"/>
  <c r="BD46" i="17"/>
  <c r="BE46" i="17"/>
  <c r="BF46" i="17"/>
  <c r="BG46" i="17"/>
  <c r="BH46" i="17"/>
  <c r="BI46" i="17"/>
  <c r="BJ46" i="17"/>
  <c r="BK46" i="17"/>
  <c r="BL46" i="17"/>
  <c r="BM46" i="17"/>
  <c r="BN46" i="17"/>
  <c r="BO46" i="17"/>
  <c r="BP46" i="17"/>
  <c r="AB22" i="17"/>
  <c r="E57" i="17" a="1"/>
  <c r="E57" i="17"/>
  <c r="F57" i="17" a="1"/>
  <c r="F57" i="17"/>
  <c r="G57" i="17" a="1"/>
  <c r="H57" i="17" a="1"/>
  <c r="I57" i="17" a="1"/>
  <c r="J57" i="17" a="1"/>
  <c r="K57" i="17" a="1"/>
  <c r="L57" i="17" a="1"/>
  <c r="M57" i="17" a="1"/>
  <c r="N57" i="17" a="1"/>
  <c r="O57" i="17" a="1"/>
  <c r="P57" i="17" a="1"/>
  <c r="Q57" i="17" a="1"/>
  <c r="R57" i="17" a="1"/>
  <c r="S57" i="17" a="1"/>
  <c r="T57" i="17" a="1"/>
  <c r="U57" i="17" a="1"/>
  <c r="V57" i="17" a="1"/>
  <c r="W57" i="17" a="1"/>
  <c r="X57" i="17" a="1"/>
  <c r="Y57" i="17" a="1"/>
  <c r="Z57" i="17" a="1"/>
  <c r="AA57" i="17" a="1"/>
  <c r="AB57" i="17" a="1"/>
  <c r="AC57" i="17" a="1"/>
  <c r="AD57" i="17" a="1"/>
  <c r="AE57" i="17" a="1"/>
  <c r="AF57" i="17" a="1"/>
  <c r="AG57" i="17" a="1"/>
  <c r="AH57" i="17" a="1"/>
  <c r="AI57" i="17" a="1"/>
  <c r="AJ57" i="17" a="1"/>
  <c r="AK57" i="17" a="1"/>
  <c r="AL57" i="17" a="1"/>
  <c r="AM57" i="17" a="1"/>
  <c r="AN57" i="17" a="1"/>
  <c r="AO57" i="17" a="1"/>
  <c r="AP57" i="17" a="1"/>
  <c r="AQ57" i="17" a="1"/>
  <c r="AR57" i="17" a="1"/>
  <c r="AS57" i="17" a="1"/>
  <c r="AT57" i="17" a="1"/>
  <c r="AU57" i="17" a="1"/>
  <c r="AV57" i="17" a="1"/>
  <c r="AW57" i="17" a="1"/>
  <c r="AX57" i="17" a="1"/>
  <c r="AY57" i="17" a="1"/>
  <c r="AZ57" i="17" a="1"/>
  <c r="BA57" i="17" a="1"/>
  <c r="BB57" i="17" a="1"/>
  <c r="BC57" i="17" a="1"/>
  <c r="BD57" i="17" a="1"/>
  <c r="BE57" i="17" a="1"/>
  <c r="BF57" i="17" a="1"/>
  <c r="BG57" i="17" a="1"/>
  <c r="BH57" i="17" a="1"/>
  <c r="BI57" i="17" a="1"/>
  <c r="BJ57" i="17" a="1"/>
  <c r="BK57" i="17" a="1"/>
  <c r="BL57" i="17" a="1"/>
  <c r="BM57" i="17" a="1"/>
  <c r="BN57" i="17" a="1"/>
  <c r="BO57" i="17" a="1"/>
  <c r="BP57" i="17" a="1"/>
  <c r="G57" i="17"/>
  <c r="H57" i="17"/>
  <c r="I57" i="17"/>
  <c r="J57" i="17"/>
  <c r="K57" i="17"/>
  <c r="L57" i="17"/>
  <c r="M57" i="17"/>
  <c r="N57" i="17"/>
  <c r="O57" i="17"/>
  <c r="P57" i="17"/>
  <c r="Q57" i="17"/>
  <c r="R57" i="17"/>
  <c r="S57" i="17"/>
  <c r="T57" i="17"/>
  <c r="U57" i="17"/>
  <c r="V57" i="17"/>
  <c r="W57" i="17"/>
  <c r="X57" i="17"/>
  <c r="Y57" i="17"/>
  <c r="Z57" i="17"/>
  <c r="AA57" i="17"/>
  <c r="AB57" i="17"/>
  <c r="AC57" i="17"/>
  <c r="AD57" i="17"/>
  <c r="AE57" i="17"/>
  <c r="AF57" i="17"/>
  <c r="AG57" i="17"/>
  <c r="AH57" i="17"/>
  <c r="AI57" i="17"/>
  <c r="AJ57" i="17"/>
  <c r="AK57" i="17"/>
  <c r="AL57" i="17"/>
  <c r="AM57" i="17"/>
  <c r="AN57" i="17"/>
  <c r="AO57" i="17"/>
  <c r="AP57" i="17"/>
  <c r="AQ57" i="17"/>
  <c r="AR57" i="17"/>
  <c r="AS57" i="17"/>
  <c r="AT57" i="17"/>
  <c r="AU57" i="17"/>
  <c r="AV57" i="17"/>
  <c r="AW57" i="17"/>
  <c r="AX57" i="17"/>
  <c r="AY57" i="17"/>
  <c r="AZ57" i="17"/>
  <c r="BA57" i="17"/>
  <c r="BB57" i="17"/>
  <c r="BC57" i="17"/>
  <c r="BD57" i="17"/>
  <c r="BE57" i="17"/>
  <c r="BF57" i="17"/>
  <c r="BG57" i="17"/>
  <c r="BH57" i="17"/>
  <c r="BI57" i="17"/>
  <c r="BJ57" i="17"/>
  <c r="BK57" i="17"/>
  <c r="BL57" i="17"/>
  <c r="BM57" i="17"/>
  <c r="BN57" i="17"/>
  <c r="BO57" i="17"/>
  <c r="BP57" i="17"/>
  <c r="AC22" i="17"/>
  <c r="W22" i="17"/>
  <c r="AG25" i="17"/>
  <c r="AE17" i="17"/>
  <c r="AE18" i="17"/>
  <c r="AE19" i="17"/>
  <c r="AE20" i="17"/>
  <c r="AE21" i="17"/>
  <c r="AE22" i="17"/>
  <c r="AF25" i="17"/>
  <c r="Y25" i="17"/>
  <c r="AH25" i="17"/>
  <c r="AD17" i="17"/>
  <c r="AG17" i="17"/>
  <c r="AF17" i="17"/>
  <c r="Y17" i="17"/>
  <c r="AH17" i="17"/>
  <c r="AD18" i="17"/>
  <c r="AG18" i="17"/>
  <c r="AF18" i="17"/>
  <c r="Y18" i="17"/>
  <c r="AH18" i="17"/>
  <c r="AD19" i="17"/>
  <c r="AG19" i="17"/>
  <c r="AF19" i="17"/>
  <c r="Y19" i="17"/>
  <c r="AH19" i="17"/>
  <c r="AD20" i="17"/>
  <c r="AG20" i="17"/>
  <c r="AF20" i="17"/>
  <c r="Y20" i="17"/>
  <c r="AH20" i="17"/>
  <c r="AD21" i="17"/>
  <c r="AG21" i="17"/>
  <c r="AF21" i="17"/>
  <c r="Y21" i="17"/>
  <c r="AH21" i="17"/>
  <c r="AD22" i="17"/>
  <c r="AG22" i="17"/>
  <c r="AF22" i="17"/>
  <c r="Y22" i="17"/>
  <c r="AH22" i="17"/>
  <c r="AD23" i="17"/>
  <c r="AG23" i="17"/>
  <c r="AF23" i="17"/>
  <c r="Y23" i="17"/>
  <c r="AH23" i="17"/>
  <c r="AD24" i="17"/>
  <c r="AG24" i="17"/>
  <c r="AF24" i="17"/>
  <c r="Y24" i="17"/>
  <c r="AH24" i="17"/>
  <c r="X25" i="17"/>
  <c r="X17" i="17"/>
  <c r="X18" i="17"/>
  <c r="X19" i="17"/>
  <c r="X20" i="17"/>
  <c r="X21" i="17"/>
  <c r="X22" i="17"/>
  <c r="X23" i="17"/>
  <c r="X24" i="17"/>
  <c r="E12" i="17"/>
  <c r="E9" i="17"/>
  <c r="E11" i="17"/>
  <c r="AO12" i="17"/>
  <c r="AO4" i="17"/>
  <c r="AO5" i="17"/>
  <c r="AO6" i="17"/>
  <c r="AO7" i="17"/>
  <c r="AO8" i="17"/>
  <c r="AO9" i="17"/>
  <c r="AO10" i="17"/>
  <c r="AO11" i="17"/>
  <c r="AP12" i="17"/>
  <c r="AP4" i="17"/>
  <c r="AP5" i="17"/>
  <c r="AP6" i="17"/>
  <c r="AP7" i="17"/>
  <c r="AP8" i="17"/>
  <c r="AP9" i="17"/>
  <c r="AP10" i="17"/>
  <c r="AP11" i="17"/>
  <c r="AM12" i="17"/>
  <c r="Q4" i="17"/>
  <c r="AG3" i="17"/>
  <c r="AG12" i="17"/>
  <c r="Z25" i="17"/>
  <c r="AI12" i="17"/>
  <c r="AG4" i="17"/>
  <c r="Z17" i="17"/>
  <c r="AI4" i="17"/>
  <c r="AG5" i="17"/>
  <c r="AI5" i="17"/>
  <c r="AG6" i="17"/>
  <c r="Z19" i="17"/>
  <c r="AI6" i="17"/>
  <c r="AG7" i="17"/>
  <c r="Z20" i="17"/>
  <c r="AI7" i="17"/>
  <c r="AG8" i="17"/>
  <c r="Z21" i="17"/>
  <c r="AI8" i="17"/>
  <c r="AG9" i="17"/>
  <c r="Z22" i="17"/>
  <c r="AI9" i="17"/>
  <c r="AG10" i="17"/>
  <c r="AI10" i="17"/>
  <c r="AG11" i="17"/>
  <c r="AI11" i="17"/>
  <c r="AJ12" i="17"/>
  <c r="E4" i="17"/>
  <c r="AJ4" i="17"/>
  <c r="AJ5" i="17"/>
  <c r="E6" i="17"/>
  <c r="AJ6" i="17"/>
  <c r="E7" i="17"/>
  <c r="AJ7" i="17"/>
  <c r="E8" i="17"/>
  <c r="AJ8" i="17"/>
  <c r="AJ9" i="17"/>
  <c r="AJ10" i="17"/>
  <c r="AJ11" i="17"/>
  <c r="AK12" i="17"/>
  <c r="AK4" i="17"/>
  <c r="AK5" i="17"/>
  <c r="AK6" i="17"/>
  <c r="AK7" i="17"/>
  <c r="AK8" i="17"/>
  <c r="AK9" i="17"/>
  <c r="AK10" i="17"/>
  <c r="AK11" i="17"/>
  <c r="AH12" i="17"/>
  <c r="P4" i="17"/>
  <c r="AB3" i="17"/>
  <c r="AB12" i="17"/>
  <c r="AD12" i="17"/>
  <c r="AB4" i="17"/>
  <c r="AD4" i="17"/>
  <c r="AB5" i="17"/>
  <c r="Z18" i="17"/>
  <c r="AD5" i="17"/>
  <c r="AB6" i="17"/>
  <c r="AD6" i="17"/>
  <c r="AB7" i="17"/>
  <c r="AD7" i="17"/>
  <c r="AB8" i="17"/>
  <c r="AD8" i="17"/>
  <c r="AB9" i="17"/>
  <c r="AD9" i="17"/>
  <c r="AB10" i="17"/>
  <c r="Z23" i="17"/>
  <c r="AD10" i="17"/>
  <c r="AB11" i="17"/>
  <c r="Z24" i="17"/>
  <c r="AD11" i="17"/>
  <c r="AE12" i="17"/>
  <c r="AE4" i="17"/>
  <c r="E5" i="17"/>
  <c r="AE5" i="17"/>
  <c r="AE6" i="17"/>
  <c r="AE7" i="17"/>
  <c r="AE8" i="17"/>
  <c r="AE9" i="17"/>
  <c r="E10" i="17"/>
  <c r="AE10" i="17"/>
  <c r="AE11" i="17"/>
  <c r="AF12" i="17"/>
  <c r="AF4" i="17"/>
  <c r="AF5" i="17"/>
  <c r="AF6" i="17"/>
  <c r="AF7" i="17"/>
  <c r="AF8" i="17"/>
  <c r="AF9" i="17"/>
  <c r="AF10" i="17"/>
  <c r="AF11" i="17"/>
  <c r="AC12" i="17"/>
  <c r="O4" i="17"/>
  <c r="W3" i="17"/>
  <c r="W12" i="17"/>
  <c r="Y12" i="17"/>
  <c r="W4" i="17"/>
  <c r="Y4" i="17"/>
  <c r="W5" i="17"/>
  <c r="Y5" i="17"/>
  <c r="W6" i="17"/>
  <c r="Y6" i="17"/>
  <c r="W7" i="17"/>
  <c r="Y7" i="17"/>
  <c r="W8" i="17"/>
  <c r="Y8" i="17"/>
  <c r="W9" i="17"/>
  <c r="Y9" i="17"/>
  <c r="W10" i="17"/>
  <c r="Y10" i="17"/>
  <c r="W11" i="17"/>
  <c r="Y11" i="17"/>
  <c r="Z12" i="17"/>
  <c r="Z4" i="17"/>
  <c r="Z5" i="17"/>
  <c r="Z6" i="17"/>
  <c r="Z7" i="17"/>
  <c r="Z8" i="17"/>
  <c r="Z9" i="17"/>
  <c r="Z10" i="17"/>
  <c r="Z11" i="17"/>
  <c r="AA12" i="17"/>
  <c r="AA4" i="17"/>
  <c r="AA5" i="17"/>
  <c r="AA6" i="17"/>
  <c r="AA7" i="17"/>
  <c r="AA8" i="17"/>
  <c r="AA9" i="17"/>
  <c r="AA10" i="17"/>
  <c r="AA11" i="17"/>
  <c r="X12" i="17"/>
  <c r="AM11" i="17"/>
  <c r="AH11" i="17"/>
  <c r="AC11" i="17"/>
  <c r="X11" i="17"/>
  <c r="AM10" i="17"/>
  <c r="AH10" i="17"/>
  <c r="AC10" i="17"/>
  <c r="X10" i="17"/>
  <c r="AM9" i="17"/>
  <c r="AH9" i="17"/>
  <c r="AC9" i="17"/>
  <c r="X9" i="17"/>
  <c r="AM8" i="17"/>
  <c r="AH8" i="17"/>
  <c r="AC8" i="17"/>
  <c r="X8" i="17"/>
  <c r="AM7" i="17"/>
  <c r="AH7" i="17"/>
  <c r="AC7" i="17"/>
  <c r="X7" i="17"/>
  <c r="AM6" i="17"/>
  <c r="AH6" i="17"/>
  <c r="AC6" i="17"/>
  <c r="X6" i="17"/>
  <c r="AM5" i="17"/>
  <c r="AH5" i="17"/>
  <c r="AC5" i="17"/>
  <c r="X5" i="17"/>
  <c r="AM4" i="17"/>
  <c r="AH4" i="17"/>
  <c r="AC4" i="17"/>
  <c r="X4" i="17"/>
  <c r="O3" i="3"/>
  <c r="P3" i="3"/>
  <c r="Q3" i="3"/>
  <c r="R3" i="3"/>
  <c r="S3" i="3"/>
  <c r="T3" i="3"/>
  <c r="U3" i="3"/>
  <c r="V3" i="3"/>
  <c r="R4" i="3"/>
  <c r="AL3" i="3"/>
  <c r="AL5" i="3"/>
  <c r="AN5" i="3"/>
  <c r="AL4" i="3"/>
  <c r="AN4" i="3"/>
  <c r="AL6" i="3"/>
  <c r="AN6" i="3"/>
  <c r="AL7" i="3"/>
  <c r="AN7" i="3"/>
  <c r="AL8" i="3"/>
  <c r="AN8" i="3"/>
  <c r="AL9" i="3"/>
  <c r="AN9" i="3"/>
  <c r="AL10" i="3"/>
  <c r="AN10" i="3"/>
  <c r="AL11" i="3"/>
  <c r="AN11" i="3"/>
  <c r="AL12" i="3"/>
  <c r="AN12" i="3"/>
  <c r="M49" i="3" a="1"/>
  <c r="M49" i="3"/>
  <c r="N49" i="3" a="1"/>
  <c r="N49" i="3"/>
  <c r="O49" i="3" a="1"/>
  <c r="P49" i="3" a="1"/>
  <c r="Q49" i="3" a="1"/>
  <c r="R49" i="3" a="1"/>
  <c r="S49" i="3" a="1"/>
  <c r="T49" i="3" a="1"/>
  <c r="O49" i="3"/>
  <c r="P49" i="3"/>
  <c r="Q49" i="3"/>
  <c r="R49" i="3"/>
  <c r="S49" i="3"/>
  <c r="T49" i="3"/>
  <c r="AB25" i="3"/>
  <c r="W25" i="3"/>
  <c r="E30" i="3" a="1"/>
  <c r="E30" i="3"/>
  <c r="F30" i="3" a="1"/>
  <c r="F30" i="3"/>
  <c r="G30" i="3" a="1"/>
  <c r="H30" i="3" a="1"/>
  <c r="I30" i="3" a="1"/>
  <c r="J30" i="3" a="1"/>
  <c r="K30" i="3" a="1"/>
  <c r="L30" i="3" a="1"/>
  <c r="M30" i="3" a="1"/>
  <c r="N30" i="3" a="1"/>
  <c r="O30" i="3" a="1"/>
  <c r="P30" i="3" a="1"/>
  <c r="Q30" i="3" a="1"/>
  <c r="R30" i="3" a="1"/>
  <c r="S30" i="3" a="1"/>
  <c r="T30" i="3" a="1"/>
  <c r="U30" i="3" a="1"/>
  <c r="V30" i="3" a="1"/>
  <c r="W30" i="3" a="1"/>
  <c r="X30" i="3" a="1"/>
  <c r="Y30" i="3" a="1"/>
  <c r="Z30" i="3" a="1"/>
  <c r="AA30" i="3" a="1"/>
  <c r="AB30" i="3" a="1"/>
  <c r="AC30" i="3" a="1"/>
  <c r="AD30" i="3" a="1"/>
  <c r="AE30" i="3" a="1"/>
  <c r="AF30" i="3" a="1"/>
  <c r="AG30" i="3" a="1"/>
  <c r="AH30" i="3" a="1"/>
  <c r="AI30" i="3" a="1"/>
  <c r="AJ30" i="3" a="1"/>
  <c r="AK30" i="3" a="1"/>
  <c r="AL30" i="3" a="1"/>
  <c r="AM30" i="3" a="1"/>
  <c r="AN30" i="3" a="1"/>
  <c r="AO30" i="3" a="1"/>
  <c r="AP30" i="3" a="1"/>
  <c r="AQ30" i="3" a="1"/>
  <c r="AR30" i="3" a="1"/>
  <c r="AS30" i="3" a="1"/>
  <c r="AT30" i="3" a="1"/>
  <c r="AU30" i="3" a="1"/>
  <c r="AV30" i="3" a="1"/>
  <c r="AW30" i="3" a="1"/>
  <c r="AX30" i="3" a="1"/>
  <c r="AY30" i="3" a="1"/>
  <c r="AZ30" i="3" a="1"/>
  <c r="BA30" i="3" a="1"/>
  <c r="BB30" i="3" a="1"/>
  <c r="BC30" i="3" a="1"/>
  <c r="BD30" i="3" a="1"/>
  <c r="BE30" i="3" a="1"/>
  <c r="BF30" i="3" a="1"/>
  <c r="BG30" i="3" a="1"/>
  <c r="BH30" i="3" a="1"/>
  <c r="BI30" i="3" a="1"/>
  <c r="BJ30" i="3" a="1"/>
  <c r="BK30" i="3" a="1"/>
  <c r="BL30" i="3" a="1"/>
  <c r="BM30" i="3" a="1"/>
  <c r="BN30" i="3" a="1"/>
  <c r="BO30" i="3" a="1"/>
  <c r="BP30" i="3" a="1"/>
  <c r="G30" i="3"/>
  <c r="H30" i="3"/>
  <c r="I30" i="3"/>
  <c r="J30" i="3"/>
  <c r="K30" i="3"/>
  <c r="L30" i="3"/>
  <c r="M30" i="3"/>
  <c r="N30" i="3"/>
  <c r="O30" i="3"/>
  <c r="P30" i="3"/>
  <c r="Q30" i="3"/>
  <c r="R30" i="3"/>
  <c r="S30" i="3"/>
  <c r="T30" i="3"/>
  <c r="U30" i="3"/>
  <c r="V30" i="3"/>
  <c r="W30" i="3"/>
  <c r="X30" i="3"/>
  <c r="Y30" i="3"/>
  <c r="Z30" i="3"/>
  <c r="AA30" i="3"/>
  <c r="AB30" i="3"/>
  <c r="AC30" i="3"/>
  <c r="AD30" i="3"/>
  <c r="AE30" i="3"/>
  <c r="AF30" i="3"/>
  <c r="AG30" i="3"/>
  <c r="AH30" i="3"/>
  <c r="AI30" i="3"/>
  <c r="AJ30" i="3"/>
  <c r="AK30" i="3"/>
  <c r="AL30" i="3"/>
  <c r="AM30" i="3"/>
  <c r="AN30" i="3"/>
  <c r="AO30" i="3"/>
  <c r="AP30" i="3"/>
  <c r="AQ30" i="3"/>
  <c r="AR30" i="3"/>
  <c r="AS30" i="3"/>
  <c r="AT30" i="3"/>
  <c r="AU30" i="3"/>
  <c r="AV30" i="3"/>
  <c r="AW30" i="3"/>
  <c r="AX30" i="3"/>
  <c r="AY30" i="3"/>
  <c r="AZ30" i="3"/>
  <c r="BA30" i="3"/>
  <c r="BB30" i="3"/>
  <c r="BC30" i="3"/>
  <c r="BD30" i="3"/>
  <c r="BE30" i="3"/>
  <c r="BF30" i="3"/>
  <c r="BG30" i="3"/>
  <c r="BH30" i="3"/>
  <c r="BI30" i="3"/>
  <c r="BJ30" i="3"/>
  <c r="BK30" i="3"/>
  <c r="BL30" i="3"/>
  <c r="BM30" i="3"/>
  <c r="BN30" i="3"/>
  <c r="BO30" i="3"/>
  <c r="BP30" i="3"/>
  <c r="AA17" i="3"/>
  <c r="E41" i="3" a="1"/>
  <c r="E41" i="3"/>
  <c r="F41" i="3" a="1"/>
  <c r="F41" i="3"/>
  <c r="G41" i="3" a="1"/>
  <c r="H41" i="3" a="1"/>
  <c r="I41" i="3" a="1"/>
  <c r="J41" i="3" a="1"/>
  <c r="K41" i="3" a="1"/>
  <c r="L41" i="3" a="1"/>
  <c r="M41" i="3" a="1"/>
  <c r="N41" i="3" a="1"/>
  <c r="O41" i="3" a="1"/>
  <c r="P41" i="3" a="1"/>
  <c r="Q41" i="3" a="1"/>
  <c r="R41" i="3" a="1"/>
  <c r="S41" i="3" a="1"/>
  <c r="T41" i="3" a="1"/>
  <c r="U41" i="3" a="1"/>
  <c r="V41" i="3" a="1"/>
  <c r="W41" i="3" a="1"/>
  <c r="X41" i="3" a="1"/>
  <c r="Y41" i="3" a="1"/>
  <c r="Z41" i="3" a="1"/>
  <c r="AA41" i="3" a="1"/>
  <c r="AB41" i="3" a="1"/>
  <c r="AC41" i="3" a="1"/>
  <c r="AD41" i="3" a="1"/>
  <c r="AE41" i="3" a="1"/>
  <c r="AF41" i="3" a="1"/>
  <c r="AG41" i="3" a="1"/>
  <c r="AH41" i="3" a="1"/>
  <c r="AI41" i="3" a="1"/>
  <c r="AJ41" i="3" a="1"/>
  <c r="AK41" i="3" a="1"/>
  <c r="AL41" i="3" a="1"/>
  <c r="AM41" i="3" a="1"/>
  <c r="AN41" i="3" a="1"/>
  <c r="AO41" i="3" a="1"/>
  <c r="AP41" i="3" a="1"/>
  <c r="AQ41" i="3" a="1"/>
  <c r="AR41" i="3" a="1"/>
  <c r="AS41" i="3" a="1"/>
  <c r="AT41" i="3" a="1"/>
  <c r="AU41" i="3" a="1"/>
  <c r="AV41" i="3" a="1"/>
  <c r="AW41" i="3" a="1"/>
  <c r="AX41" i="3" a="1"/>
  <c r="AY41" i="3" a="1"/>
  <c r="AZ41" i="3" a="1"/>
  <c r="BA41" i="3" a="1"/>
  <c r="BB41" i="3" a="1"/>
  <c r="BC41" i="3" a="1"/>
  <c r="BD41" i="3" a="1"/>
  <c r="BE41" i="3" a="1"/>
  <c r="BF41" i="3" a="1"/>
  <c r="BG41" i="3" a="1"/>
  <c r="BH41" i="3" a="1"/>
  <c r="BI41" i="3" a="1"/>
  <c r="BJ41" i="3" a="1"/>
  <c r="BK41" i="3" a="1"/>
  <c r="BL41" i="3" a="1"/>
  <c r="BM41" i="3" a="1"/>
  <c r="BN41" i="3" a="1"/>
  <c r="BO41" i="3" a="1"/>
  <c r="BP41" i="3" a="1"/>
  <c r="G41" i="3"/>
  <c r="H41" i="3"/>
  <c r="I41" i="3"/>
  <c r="J41" i="3"/>
  <c r="K41" i="3"/>
  <c r="L41" i="3"/>
  <c r="M41" i="3"/>
  <c r="N41" i="3"/>
  <c r="O41" i="3"/>
  <c r="P41" i="3"/>
  <c r="Q41" i="3"/>
  <c r="R41" i="3"/>
  <c r="S41" i="3"/>
  <c r="T41" i="3"/>
  <c r="U41" i="3"/>
  <c r="V41" i="3"/>
  <c r="W41" i="3"/>
  <c r="X41" i="3"/>
  <c r="Y41" i="3"/>
  <c r="Z41" i="3"/>
  <c r="AA41" i="3"/>
  <c r="AB41" i="3"/>
  <c r="AC41" i="3"/>
  <c r="AD41" i="3"/>
  <c r="AE41" i="3"/>
  <c r="AF41" i="3"/>
  <c r="AG41" i="3"/>
  <c r="AH41" i="3"/>
  <c r="AI41" i="3"/>
  <c r="AJ41" i="3"/>
  <c r="AK41" i="3"/>
  <c r="AL41" i="3"/>
  <c r="AM41" i="3"/>
  <c r="AN41" i="3"/>
  <c r="AO41" i="3"/>
  <c r="AP41" i="3"/>
  <c r="AQ41" i="3"/>
  <c r="AR41" i="3"/>
  <c r="AS41" i="3"/>
  <c r="AT41" i="3"/>
  <c r="AU41" i="3"/>
  <c r="AV41" i="3"/>
  <c r="AW41" i="3"/>
  <c r="AX41" i="3"/>
  <c r="AY41" i="3"/>
  <c r="AZ41" i="3"/>
  <c r="BA41" i="3"/>
  <c r="BB41" i="3"/>
  <c r="BC41" i="3"/>
  <c r="BD41" i="3"/>
  <c r="BE41" i="3"/>
  <c r="BF41" i="3"/>
  <c r="BG41" i="3"/>
  <c r="BH41" i="3"/>
  <c r="BI41" i="3"/>
  <c r="BJ41" i="3"/>
  <c r="BK41" i="3"/>
  <c r="BL41" i="3"/>
  <c r="BM41" i="3"/>
  <c r="BN41" i="3"/>
  <c r="BO41" i="3"/>
  <c r="BP41" i="3"/>
  <c r="AB17" i="3"/>
  <c r="E52" i="3" a="1"/>
  <c r="E52" i="3"/>
  <c r="F52" i="3" a="1"/>
  <c r="F52" i="3"/>
  <c r="G52" i="3" a="1"/>
  <c r="H52" i="3" a="1"/>
  <c r="I52" i="3" a="1"/>
  <c r="J52" i="3" a="1"/>
  <c r="K52" i="3" a="1"/>
  <c r="L52" i="3" a="1"/>
  <c r="M52" i="3" a="1"/>
  <c r="N52" i="3" a="1"/>
  <c r="O52" i="3" a="1"/>
  <c r="P52" i="3" a="1"/>
  <c r="Q52" i="3" a="1"/>
  <c r="R52" i="3" a="1"/>
  <c r="S52" i="3" a="1"/>
  <c r="T52" i="3" a="1"/>
  <c r="U52" i="3" a="1"/>
  <c r="V52" i="3" a="1"/>
  <c r="W52" i="3" a="1"/>
  <c r="X52" i="3" a="1"/>
  <c r="Y52" i="3" a="1"/>
  <c r="Z52" i="3" a="1"/>
  <c r="AA52" i="3" a="1"/>
  <c r="AB52" i="3" a="1"/>
  <c r="AC52" i="3" a="1"/>
  <c r="AD52" i="3" a="1"/>
  <c r="AE52" i="3" a="1"/>
  <c r="AF52" i="3" a="1"/>
  <c r="AG52" i="3" a="1"/>
  <c r="AH52" i="3" a="1"/>
  <c r="AI52" i="3" a="1"/>
  <c r="AJ52" i="3" a="1"/>
  <c r="AK52" i="3" a="1"/>
  <c r="AL52" i="3" a="1"/>
  <c r="AM52" i="3" a="1"/>
  <c r="AN52" i="3" a="1"/>
  <c r="AO52" i="3" a="1"/>
  <c r="AP52" i="3" a="1"/>
  <c r="AQ52" i="3" a="1"/>
  <c r="AR52" i="3" a="1"/>
  <c r="AS52" i="3" a="1"/>
  <c r="AT52" i="3" a="1"/>
  <c r="AU52" i="3" a="1"/>
  <c r="AV52" i="3" a="1"/>
  <c r="AW52" i="3" a="1"/>
  <c r="AX52" i="3" a="1"/>
  <c r="AY52" i="3" a="1"/>
  <c r="AZ52" i="3" a="1"/>
  <c r="BA52" i="3" a="1"/>
  <c r="BB52" i="3" a="1"/>
  <c r="BC52" i="3" a="1"/>
  <c r="BD52" i="3" a="1"/>
  <c r="BE52" i="3" a="1"/>
  <c r="BF52" i="3" a="1"/>
  <c r="BG52" i="3" a="1"/>
  <c r="BH52" i="3" a="1"/>
  <c r="BI52" i="3" a="1"/>
  <c r="BJ52" i="3" a="1"/>
  <c r="BK52" i="3" a="1"/>
  <c r="BL52" i="3" a="1"/>
  <c r="BM52" i="3" a="1"/>
  <c r="BN52" i="3" a="1"/>
  <c r="BO52" i="3" a="1"/>
  <c r="BP52" i="3" a="1"/>
  <c r="G52" i="3"/>
  <c r="H52" i="3"/>
  <c r="I52" i="3"/>
  <c r="J52" i="3"/>
  <c r="K52" i="3"/>
  <c r="L52" i="3"/>
  <c r="M52" i="3"/>
  <c r="N52" i="3"/>
  <c r="O52" i="3"/>
  <c r="P52" i="3"/>
  <c r="Q52" i="3"/>
  <c r="R52" i="3"/>
  <c r="S52" i="3"/>
  <c r="T52" i="3"/>
  <c r="U52" i="3"/>
  <c r="V52" i="3"/>
  <c r="W52" i="3"/>
  <c r="X52" i="3"/>
  <c r="Y52" i="3"/>
  <c r="Z52" i="3"/>
  <c r="AA52" i="3"/>
  <c r="AB52" i="3"/>
  <c r="AC52" i="3"/>
  <c r="AD52" i="3"/>
  <c r="AE52" i="3"/>
  <c r="AF52" i="3"/>
  <c r="AG52" i="3"/>
  <c r="AH52" i="3"/>
  <c r="AI52" i="3"/>
  <c r="AJ52" i="3"/>
  <c r="AK52" i="3"/>
  <c r="AL52" i="3"/>
  <c r="AM52" i="3"/>
  <c r="AN52" i="3"/>
  <c r="AO52" i="3"/>
  <c r="AP52" i="3"/>
  <c r="AQ52" i="3"/>
  <c r="AR52" i="3"/>
  <c r="AS52" i="3"/>
  <c r="AT52" i="3"/>
  <c r="AU52" i="3"/>
  <c r="AV52" i="3"/>
  <c r="AW52" i="3"/>
  <c r="AX52" i="3"/>
  <c r="AY52" i="3"/>
  <c r="AZ52" i="3"/>
  <c r="BA52" i="3"/>
  <c r="BB52" i="3"/>
  <c r="BC52" i="3"/>
  <c r="BD52" i="3"/>
  <c r="BE52" i="3"/>
  <c r="BF52" i="3"/>
  <c r="BG52" i="3"/>
  <c r="BH52" i="3"/>
  <c r="BI52" i="3"/>
  <c r="BJ52" i="3"/>
  <c r="BK52" i="3"/>
  <c r="BL52" i="3"/>
  <c r="BM52" i="3"/>
  <c r="BN52" i="3"/>
  <c r="BO52" i="3"/>
  <c r="BP52" i="3"/>
  <c r="AC17" i="3"/>
  <c r="W17" i="3"/>
  <c r="E31" i="3" a="1"/>
  <c r="E31" i="3"/>
  <c r="F31" i="3" a="1"/>
  <c r="F31" i="3"/>
  <c r="G31" i="3" a="1"/>
  <c r="H31" i="3" a="1"/>
  <c r="I31" i="3" a="1"/>
  <c r="J31" i="3" a="1"/>
  <c r="K31" i="3" a="1"/>
  <c r="L31" i="3" a="1"/>
  <c r="M31" i="3" a="1"/>
  <c r="N31" i="3" a="1"/>
  <c r="O31" i="3" a="1"/>
  <c r="P31" i="3" a="1"/>
  <c r="Q31" i="3" a="1"/>
  <c r="R31" i="3" a="1"/>
  <c r="S31" i="3" a="1"/>
  <c r="T31" i="3" a="1"/>
  <c r="U31" i="3" a="1"/>
  <c r="V31" i="3" a="1"/>
  <c r="W31" i="3" a="1"/>
  <c r="X31" i="3" a="1"/>
  <c r="Y31" i="3" a="1"/>
  <c r="Z31" i="3" a="1"/>
  <c r="AA31" i="3" a="1"/>
  <c r="AB31" i="3" a="1"/>
  <c r="AC31" i="3" a="1"/>
  <c r="AD31" i="3" a="1"/>
  <c r="AE31" i="3" a="1"/>
  <c r="AF31" i="3" a="1"/>
  <c r="AG31" i="3" a="1"/>
  <c r="AH31" i="3" a="1"/>
  <c r="AI31" i="3" a="1"/>
  <c r="AJ31" i="3" a="1"/>
  <c r="AK31" i="3" a="1"/>
  <c r="AL31" i="3" a="1"/>
  <c r="AM31" i="3" a="1"/>
  <c r="AN31" i="3" a="1"/>
  <c r="AO31" i="3" a="1"/>
  <c r="AP31" i="3" a="1"/>
  <c r="AQ31" i="3" a="1"/>
  <c r="AR31" i="3" a="1"/>
  <c r="AS31" i="3" a="1"/>
  <c r="AT31" i="3" a="1"/>
  <c r="AU31" i="3" a="1"/>
  <c r="AV31" i="3" a="1"/>
  <c r="AW31" i="3" a="1"/>
  <c r="AX31" i="3" a="1"/>
  <c r="AY31" i="3" a="1"/>
  <c r="AZ31" i="3" a="1"/>
  <c r="BA31" i="3" a="1"/>
  <c r="BB31" i="3" a="1"/>
  <c r="BC31" i="3" a="1"/>
  <c r="BD31" i="3" a="1"/>
  <c r="BE31" i="3" a="1"/>
  <c r="BF31" i="3" a="1"/>
  <c r="BG31" i="3" a="1"/>
  <c r="BH31" i="3" a="1"/>
  <c r="BI31" i="3" a="1"/>
  <c r="BJ31" i="3" a="1"/>
  <c r="BK31" i="3" a="1"/>
  <c r="BL31" i="3" a="1"/>
  <c r="BM31" i="3" a="1"/>
  <c r="BN31" i="3" a="1"/>
  <c r="BO31" i="3" a="1"/>
  <c r="BP31" i="3" a="1"/>
  <c r="G31" i="3"/>
  <c r="H31" i="3"/>
  <c r="I31" i="3"/>
  <c r="J31" i="3"/>
  <c r="K31" i="3"/>
  <c r="L31" i="3"/>
  <c r="M31" i="3"/>
  <c r="N31" i="3"/>
  <c r="O31" i="3"/>
  <c r="P31" i="3"/>
  <c r="Q31" i="3"/>
  <c r="R31" i="3"/>
  <c r="S31" i="3"/>
  <c r="T31" i="3"/>
  <c r="U31" i="3"/>
  <c r="V31" i="3"/>
  <c r="W31" i="3"/>
  <c r="X31" i="3"/>
  <c r="Y31" i="3"/>
  <c r="Z31" i="3"/>
  <c r="AA31" i="3"/>
  <c r="AB31" i="3"/>
  <c r="AC31" i="3"/>
  <c r="AD31" i="3"/>
  <c r="AE31" i="3"/>
  <c r="AF31" i="3"/>
  <c r="AG31" i="3"/>
  <c r="AH31" i="3"/>
  <c r="AI31" i="3"/>
  <c r="AJ31" i="3"/>
  <c r="AK31" i="3"/>
  <c r="AL31" i="3"/>
  <c r="AM31" i="3"/>
  <c r="AN31" i="3"/>
  <c r="AO31" i="3"/>
  <c r="AP31" i="3"/>
  <c r="AQ31" i="3"/>
  <c r="AR31" i="3"/>
  <c r="AS31" i="3"/>
  <c r="AT31" i="3"/>
  <c r="AU31" i="3"/>
  <c r="AV31" i="3"/>
  <c r="AW31" i="3"/>
  <c r="AX31" i="3"/>
  <c r="AY31" i="3"/>
  <c r="AZ31" i="3"/>
  <c r="BA31" i="3"/>
  <c r="BB31" i="3"/>
  <c r="BC31" i="3"/>
  <c r="BD31" i="3"/>
  <c r="BE31" i="3"/>
  <c r="BF31" i="3"/>
  <c r="BG31" i="3"/>
  <c r="BH31" i="3"/>
  <c r="BI31" i="3"/>
  <c r="BJ31" i="3"/>
  <c r="BK31" i="3"/>
  <c r="BL31" i="3"/>
  <c r="BM31" i="3"/>
  <c r="BN31" i="3"/>
  <c r="BO31" i="3"/>
  <c r="BP31" i="3"/>
  <c r="AA18" i="3"/>
  <c r="E42" i="3" a="1"/>
  <c r="E42" i="3"/>
  <c r="F42" i="3" a="1"/>
  <c r="F42" i="3"/>
  <c r="G42" i="3" a="1"/>
  <c r="H42" i="3" a="1"/>
  <c r="I42" i="3" a="1"/>
  <c r="J42" i="3" a="1"/>
  <c r="K42" i="3" a="1"/>
  <c r="L42" i="3" a="1"/>
  <c r="M42" i="3" a="1"/>
  <c r="N42" i="3" a="1"/>
  <c r="O42" i="3" a="1"/>
  <c r="P42" i="3" a="1"/>
  <c r="Q42" i="3" a="1"/>
  <c r="R42" i="3" a="1"/>
  <c r="S42" i="3" a="1"/>
  <c r="T42" i="3" a="1"/>
  <c r="U42" i="3" a="1"/>
  <c r="V42" i="3" a="1"/>
  <c r="W42" i="3" a="1"/>
  <c r="X42" i="3" a="1"/>
  <c r="Y42" i="3" a="1"/>
  <c r="Z42" i="3" a="1"/>
  <c r="AA42" i="3" a="1"/>
  <c r="AB42" i="3" a="1"/>
  <c r="AC42" i="3" a="1"/>
  <c r="AD42" i="3" a="1"/>
  <c r="AE42" i="3" a="1"/>
  <c r="AF42" i="3" a="1"/>
  <c r="AG42" i="3" a="1"/>
  <c r="AH42" i="3" a="1"/>
  <c r="AI42" i="3" a="1"/>
  <c r="AJ42" i="3" a="1"/>
  <c r="AK42" i="3" a="1"/>
  <c r="AL42" i="3" a="1"/>
  <c r="AM42" i="3" a="1"/>
  <c r="AN42" i="3" a="1"/>
  <c r="AO42" i="3" a="1"/>
  <c r="AP42" i="3" a="1"/>
  <c r="AQ42" i="3" a="1"/>
  <c r="AR42" i="3" a="1"/>
  <c r="AS42" i="3" a="1"/>
  <c r="AT42" i="3" a="1"/>
  <c r="AU42" i="3" a="1"/>
  <c r="AV42" i="3" a="1"/>
  <c r="AW42" i="3" a="1"/>
  <c r="AX42" i="3" a="1"/>
  <c r="AY42" i="3" a="1"/>
  <c r="AZ42" i="3" a="1"/>
  <c r="BA42" i="3" a="1"/>
  <c r="BB42" i="3" a="1"/>
  <c r="BC42" i="3" a="1"/>
  <c r="BD42" i="3" a="1"/>
  <c r="BE42" i="3" a="1"/>
  <c r="BF42" i="3" a="1"/>
  <c r="BG42" i="3" a="1"/>
  <c r="BH42" i="3" a="1"/>
  <c r="BI42" i="3" a="1"/>
  <c r="BJ42" i="3" a="1"/>
  <c r="BK42" i="3" a="1"/>
  <c r="BL42" i="3" a="1"/>
  <c r="BM42" i="3" a="1"/>
  <c r="BN42" i="3" a="1"/>
  <c r="BO42" i="3" a="1"/>
  <c r="BP42" i="3" a="1"/>
  <c r="G42" i="3"/>
  <c r="H42" i="3"/>
  <c r="I42" i="3"/>
  <c r="J42" i="3"/>
  <c r="K42" i="3"/>
  <c r="L42" i="3"/>
  <c r="M42" i="3"/>
  <c r="N42" i="3"/>
  <c r="O42" i="3"/>
  <c r="P42" i="3"/>
  <c r="Q42" i="3"/>
  <c r="R42" i="3"/>
  <c r="S42" i="3"/>
  <c r="T42" i="3"/>
  <c r="U42" i="3"/>
  <c r="V42" i="3"/>
  <c r="W42" i="3"/>
  <c r="X42" i="3"/>
  <c r="Y42" i="3"/>
  <c r="Z42" i="3"/>
  <c r="AA42" i="3"/>
  <c r="AB42" i="3"/>
  <c r="AC42" i="3"/>
  <c r="AD42" i="3"/>
  <c r="AE42" i="3"/>
  <c r="AF42" i="3"/>
  <c r="AG42" i="3"/>
  <c r="AH42" i="3"/>
  <c r="AI42" i="3"/>
  <c r="AJ42" i="3"/>
  <c r="AK42" i="3"/>
  <c r="AL42" i="3"/>
  <c r="AM42" i="3"/>
  <c r="AN42" i="3"/>
  <c r="AO42" i="3"/>
  <c r="AP42" i="3"/>
  <c r="AQ42" i="3"/>
  <c r="AR42" i="3"/>
  <c r="AS42" i="3"/>
  <c r="AT42" i="3"/>
  <c r="AU42" i="3"/>
  <c r="AV42" i="3"/>
  <c r="AW42" i="3"/>
  <c r="AX42" i="3"/>
  <c r="AY42" i="3"/>
  <c r="AZ42" i="3"/>
  <c r="BA42" i="3"/>
  <c r="BB42" i="3"/>
  <c r="BC42" i="3"/>
  <c r="BD42" i="3"/>
  <c r="BE42" i="3"/>
  <c r="BF42" i="3"/>
  <c r="BG42" i="3"/>
  <c r="BH42" i="3"/>
  <c r="BI42" i="3"/>
  <c r="BJ42" i="3"/>
  <c r="BK42" i="3"/>
  <c r="BL42" i="3"/>
  <c r="BM42" i="3"/>
  <c r="BN42" i="3"/>
  <c r="BO42" i="3"/>
  <c r="BP42" i="3"/>
  <c r="AB18" i="3"/>
  <c r="E53" i="3" a="1"/>
  <c r="E53" i="3"/>
  <c r="F53" i="3" a="1"/>
  <c r="F53" i="3"/>
  <c r="G53" i="3" a="1"/>
  <c r="H53" i="3" a="1"/>
  <c r="I53" i="3" a="1"/>
  <c r="J53" i="3" a="1"/>
  <c r="K53" i="3" a="1"/>
  <c r="L53" i="3" a="1"/>
  <c r="M53" i="3" a="1"/>
  <c r="N53" i="3" a="1"/>
  <c r="O53" i="3" a="1"/>
  <c r="P53" i="3" a="1"/>
  <c r="Q53" i="3" a="1"/>
  <c r="R53" i="3" a="1"/>
  <c r="S53" i="3" a="1"/>
  <c r="T53" i="3" a="1"/>
  <c r="U53" i="3" a="1"/>
  <c r="V53" i="3" a="1"/>
  <c r="W53" i="3" a="1"/>
  <c r="X53" i="3" a="1"/>
  <c r="Y53" i="3" a="1"/>
  <c r="Z53" i="3" a="1"/>
  <c r="AA53" i="3" a="1"/>
  <c r="AB53" i="3" a="1"/>
  <c r="AC53" i="3" a="1"/>
  <c r="AD53" i="3" a="1"/>
  <c r="AE53" i="3" a="1"/>
  <c r="AF53" i="3" a="1"/>
  <c r="AG53" i="3" a="1"/>
  <c r="AH53" i="3" a="1"/>
  <c r="AI53" i="3" a="1"/>
  <c r="AJ53" i="3" a="1"/>
  <c r="AK53" i="3" a="1"/>
  <c r="AL53" i="3" a="1"/>
  <c r="AM53" i="3" a="1"/>
  <c r="AN53" i="3" a="1"/>
  <c r="AO53" i="3" a="1"/>
  <c r="AP53" i="3" a="1"/>
  <c r="AQ53" i="3" a="1"/>
  <c r="AR53" i="3" a="1"/>
  <c r="AS53" i="3" a="1"/>
  <c r="AT53" i="3" a="1"/>
  <c r="AU53" i="3" a="1"/>
  <c r="AV53" i="3" a="1"/>
  <c r="AW53" i="3" a="1"/>
  <c r="AX53" i="3" a="1"/>
  <c r="AY53" i="3" a="1"/>
  <c r="AZ53" i="3" a="1"/>
  <c r="BA53" i="3" a="1"/>
  <c r="BB53" i="3" a="1"/>
  <c r="BC53" i="3" a="1"/>
  <c r="BD53" i="3" a="1"/>
  <c r="BE53" i="3" a="1"/>
  <c r="BF53" i="3" a="1"/>
  <c r="BG53" i="3" a="1"/>
  <c r="BH53" i="3" a="1"/>
  <c r="BI53" i="3" a="1"/>
  <c r="BJ53" i="3" a="1"/>
  <c r="BK53" i="3" a="1"/>
  <c r="BL53" i="3" a="1"/>
  <c r="BM53" i="3" a="1"/>
  <c r="BN53" i="3" a="1"/>
  <c r="BO53" i="3" a="1"/>
  <c r="BP53" i="3" a="1"/>
  <c r="G53" i="3"/>
  <c r="H53" i="3"/>
  <c r="I53" i="3"/>
  <c r="J53" i="3"/>
  <c r="K53" i="3"/>
  <c r="L53" i="3"/>
  <c r="M53" i="3"/>
  <c r="N53" i="3"/>
  <c r="O53" i="3"/>
  <c r="P53" i="3"/>
  <c r="Q53" i="3"/>
  <c r="R53" i="3"/>
  <c r="S53" i="3"/>
  <c r="T53" i="3"/>
  <c r="U53" i="3"/>
  <c r="V53" i="3"/>
  <c r="W53" i="3"/>
  <c r="X53" i="3"/>
  <c r="Y53" i="3"/>
  <c r="Z53" i="3"/>
  <c r="AA53" i="3"/>
  <c r="AB53" i="3"/>
  <c r="AC53" i="3"/>
  <c r="AD53" i="3"/>
  <c r="AE53" i="3"/>
  <c r="AF53" i="3"/>
  <c r="AG53" i="3"/>
  <c r="AH53" i="3"/>
  <c r="AI53" i="3"/>
  <c r="AJ53" i="3"/>
  <c r="AK53" i="3"/>
  <c r="AL53" i="3"/>
  <c r="AM53" i="3"/>
  <c r="AN53" i="3"/>
  <c r="AO53" i="3"/>
  <c r="AP53" i="3"/>
  <c r="AQ53" i="3"/>
  <c r="AR53" i="3"/>
  <c r="AS53" i="3"/>
  <c r="AT53" i="3"/>
  <c r="AU53" i="3"/>
  <c r="AV53" i="3"/>
  <c r="AW53" i="3"/>
  <c r="AX53" i="3"/>
  <c r="AY53" i="3"/>
  <c r="AZ53" i="3"/>
  <c r="BA53" i="3"/>
  <c r="BB53" i="3"/>
  <c r="BC53" i="3"/>
  <c r="BD53" i="3"/>
  <c r="BE53" i="3"/>
  <c r="BF53" i="3"/>
  <c r="BG53" i="3"/>
  <c r="BH53" i="3"/>
  <c r="BI53" i="3"/>
  <c r="BJ53" i="3"/>
  <c r="BK53" i="3"/>
  <c r="BL53" i="3"/>
  <c r="BM53" i="3"/>
  <c r="BN53" i="3"/>
  <c r="BO53" i="3"/>
  <c r="BP53" i="3"/>
  <c r="AC18" i="3"/>
  <c r="W18" i="3"/>
  <c r="E32" i="3" a="1"/>
  <c r="E32" i="3"/>
  <c r="F32" i="3" a="1"/>
  <c r="F32" i="3"/>
  <c r="G32" i="3" a="1"/>
  <c r="H32" i="3" a="1"/>
  <c r="I32" i="3" a="1"/>
  <c r="J32" i="3" a="1"/>
  <c r="K32" i="3" a="1"/>
  <c r="L32" i="3" a="1"/>
  <c r="M32" i="3" a="1"/>
  <c r="N32" i="3" a="1"/>
  <c r="O32" i="3" a="1"/>
  <c r="P32" i="3" a="1"/>
  <c r="Q32" i="3" a="1"/>
  <c r="R32" i="3" a="1"/>
  <c r="S32" i="3" a="1"/>
  <c r="T32" i="3" a="1"/>
  <c r="U32" i="3" a="1"/>
  <c r="V32" i="3" a="1"/>
  <c r="W32" i="3" a="1"/>
  <c r="X32" i="3" a="1"/>
  <c r="Y32" i="3" a="1"/>
  <c r="Z32" i="3" a="1"/>
  <c r="AA32" i="3" a="1"/>
  <c r="AB32" i="3" a="1"/>
  <c r="AC32" i="3" a="1"/>
  <c r="AD32" i="3" a="1"/>
  <c r="AE32" i="3" a="1"/>
  <c r="AF32" i="3" a="1"/>
  <c r="AG32" i="3" a="1"/>
  <c r="AH32" i="3" a="1"/>
  <c r="AI32" i="3" a="1"/>
  <c r="AJ32" i="3" a="1"/>
  <c r="AK32" i="3" a="1"/>
  <c r="AL32" i="3" a="1"/>
  <c r="AM32" i="3" a="1"/>
  <c r="AN32" i="3" a="1"/>
  <c r="AO32" i="3" a="1"/>
  <c r="AP32" i="3" a="1"/>
  <c r="AQ32" i="3" a="1"/>
  <c r="AR32" i="3" a="1"/>
  <c r="AS32" i="3" a="1"/>
  <c r="AT32" i="3" a="1"/>
  <c r="AU32" i="3" a="1"/>
  <c r="AV32" i="3" a="1"/>
  <c r="AW32" i="3" a="1"/>
  <c r="AX32" i="3" a="1"/>
  <c r="AY32" i="3" a="1"/>
  <c r="AZ32" i="3" a="1"/>
  <c r="BA32" i="3" a="1"/>
  <c r="BB32" i="3" a="1"/>
  <c r="BC32" i="3" a="1"/>
  <c r="BD32" i="3" a="1"/>
  <c r="BE32" i="3" a="1"/>
  <c r="BF32" i="3" a="1"/>
  <c r="BG32" i="3" a="1"/>
  <c r="BH32" i="3" a="1"/>
  <c r="BI32" i="3" a="1"/>
  <c r="BJ32" i="3" a="1"/>
  <c r="BK32" i="3" a="1"/>
  <c r="BL32" i="3" a="1"/>
  <c r="BM32" i="3" a="1"/>
  <c r="BN32" i="3" a="1"/>
  <c r="BO32" i="3" a="1"/>
  <c r="BP32" i="3" a="1"/>
  <c r="G32" i="3"/>
  <c r="H32" i="3"/>
  <c r="I32" i="3"/>
  <c r="J32" i="3"/>
  <c r="K32" i="3"/>
  <c r="L32" i="3"/>
  <c r="M32" i="3"/>
  <c r="N32" i="3"/>
  <c r="O32" i="3"/>
  <c r="P32" i="3"/>
  <c r="Q32" i="3"/>
  <c r="R32" i="3"/>
  <c r="S32" i="3"/>
  <c r="T32" i="3"/>
  <c r="U32" i="3"/>
  <c r="V32" i="3"/>
  <c r="W32" i="3"/>
  <c r="X32" i="3"/>
  <c r="Y32" i="3"/>
  <c r="Z32" i="3"/>
  <c r="AA32" i="3"/>
  <c r="AB32" i="3"/>
  <c r="AC32" i="3"/>
  <c r="AD32" i="3"/>
  <c r="AE32" i="3"/>
  <c r="AF32" i="3"/>
  <c r="AG32" i="3"/>
  <c r="AH32" i="3"/>
  <c r="AI32" i="3"/>
  <c r="AJ32" i="3"/>
  <c r="AK32" i="3"/>
  <c r="AL32" i="3"/>
  <c r="AM32" i="3"/>
  <c r="AN32" i="3"/>
  <c r="AO32" i="3"/>
  <c r="AP32" i="3"/>
  <c r="AQ32" i="3"/>
  <c r="AR32" i="3"/>
  <c r="AS32" i="3"/>
  <c r="AT32" i="3"/>
  <c r="AU32" i="3"/>
  <c r="AV32" i="3"/>
  <c r="AW32" i="3"/>
  <c r="AX32" i="3"/>
  <c r="AY32" i="3"/>
  <c r="AZ32" i="3"/>
  <c r="BA32" i="3"/>
  <c r="BB32" i="3"/>
  <c r="BC32" i="3"/>
  <c r="BD32" i="3"/>
  <c r="BE32" i="3"/>
  <c r="BF32" i="3"/>
  <c r="BG32" i="3"/>
  <c r="BH32" i="3"/>
  <c r="BI32" i="3"/>
  <c r="BJ32" i="3"/>
  <c r="BK32" i="3"/>
  <c r="BL32" i="3"/>
  <c r="BM32" i="3"/>
  <c r="BN32" i="3"/>
  <c r="BO32" i="3"/>
  <c r="BP32" i="3"/>
  <c r="AA19" i="3"/>
  <c r="E43" i="3" a="1"/>
  <c r="E43" i="3"/>
  <c r="F43" i="3" a="1"/>
  <c r="F43" i="3"/>
  <c r="G43" i="3" a="1"/>
  <c r="H43" i="3" a="1"/>
  <c r="I43" i="3" a="1"/>
  <c r="J43" i="3" a="1"/>
  <c r="K43" i="3" a="1"/>
  <c r="L43" i="3" a="1"/>
  <c r="M43" i="3" a="1"/>
  <c r="N43" i="3" a="1"/>
  <c r="O43" i="3" a="1"/>
  <c r="P43" i="3" a="1"/>
  <c r="Q43" i="3" a="1"/>
  <c r="R43" i="3" a="1"/>
  <c r="S43" i="3" a="1"/>
  <c r="T43" i="3" a="1"/>
  <c r="U43" i="3" a="1"/>
  <c r="V43" i="3" a="1"/>
  <c r="W43" i="3" a="1"/>
  <c r="X43" i="3" a="1"/>
  <c r="Y43" i="3" a="1"/>
  <c r="Z43" i="3" a="1"/>
  <c r="AA43" i="3" a="1"/>
  <c r="AB43" i="3" a="1"/>
  <c r="AC43" i="3" a="1"/>
  <c r="AD43" i="3" a="1"/>
  <c r="AE43" i="3" a="1"/>
  <c r="AF43" i="3" a="1"/>
  <c r="AG43" i="3" a="1"/>
  <c r="AH43" i="3" a="1"/>
  <c r="AI43" i="3" a="1"/>
  <c r="AJ43" i="3" a="1"/>
  <c r="AK43" i="3" a="1"/>
  <c r="AL43" i="3" a="1"/>
  <c r="AM43" i="3" a="1"/>
  <c r="AN43" i="3" a="1"/>
  <c r="AO43" i="3" a="1"/>
  <c r="AP43" i="3" a="1"/>
  <c r="AQ43" i="3" a="1"/>
  <c r="AR43" i="3" a="1"/>
  <c r="AS43" i="3" a="1"/>
  <c r="AT43" i="3" a="1"/>
  <c r="AU43" i="3" a="1"/>
  <c r="AV43" i="3" a="1"/>
  <c r="AW43" i="3" a="1"/>
  <c r="AX43" i="3" a="1"/>
  <c r="AY43" i="3" a="1"/>
  <c r="AZ43" i="3" a="1"/>
  <c r="BA43" i="3" a="1"/>
  <c r="BB43" i="3" a="1"/>
  <c r="BC43" i="3" a="1"/>
  <c r="BD43" i="3" a="1"/>
  <c r="BE43" i="3" a="1"/>
  <c r="BF43" i="3" a="1"/>
  <c r="BG43" i="3" a="1"/>
  <c r="BH43" i="3" a="1"/>
  <c r="BI43" i="3" a="1"/>
  <c r="BJ43" i="3" a="1"/>
  <c r="BK43" i="3" a="1"/>
  <c r="BL43" i="3" a="1"/>
  <c r="BM43" i="3" a="1"/>
  <c r="BN43" i="3" a="1"/>
  <c r="BO43" i="3" a="1"/>
  <c r="BP43" i="3" a="1"/>
  <c r="G43" i="3"/>
  <c r="H43" i="3"/>
  <c r="I43" i="3"/>
  <c r="J43" i="3"/>
  <c r="K43" i="3"/>
  <c r="L43" i="3"/>
  <c r="M43" i="3"/>
  <c r="N43" i="3"/>
  <c r="O43" i="3"/>
  <c r="P43" i="3"/>
  <c r="Q43" i="3"/>
  <c r="R43" i="3"/>
  <c r="S43" i="3"/>
  <c r="T43" i="3"/>
  <c r="U43" i="3"/>
  <c r="V43" i="3"/>
  <c r="W43" i="3"/>
  <c r="X43" i="3"/>
  <c r="Y43" i="3"/>
  <c r="Z43" i="3"/>
  <c r="AA43" i="3"/>
  <c r="AB43" i="3"/>
  <c r="AC43" i="3"/>
  <c r="AD43" i="3"/>
  <c r="AE43" i="3"/>
  <c r="AF43" i="3"/>
  <c r="AG43" i="3"/>
  <c r="AH43" i="3"/>
  <c r="AI43" i="3"/>
  <c r="AJ43" i="3"/>
  <c r="AK43" i="3"/>
  <c r="AL43" i="3"/>
  <c r="AM43" i="3"/>
  <c r="AN43" i="3"/>
  <c r="AO43" i="3"/>
  <c r="AP43" i="3"/>
  <c r="AQ43" i="3"/>
  <c r="AR43" i="3"/>
  <c r="AS43" i="3"/>
  <c r="AT43" i="3"/>
  <c r="AU43" i="3"/>
  <c r="AV43" i="3"/>
  <c r="AW43" i="3"/>
  <c r="AX43" i="3"/>
  <c r="AY43" i="3"/>
  <c r="AZ43" i="3"/>
  <c r="BA43" i="3"/>
  <c r="BB43" i="3"/>
  <c r="BC43" i="3"/>
  <c r="BD43" i="3"/>
  <c r="BE43" i="3"/>
  <c r="BF43" i="3"/>
  <c r="BG43" i="3"/>
  <c r="BH43" i="3"/>
  <c r="BI43" i="3"/>
  <c r="BJ43" i="3"/>
  <c r="BK43" i="3"/>
  <c r="BL43" i="3"/>
  <c r="BM43" i="3"/>
  <c r="BN43" i="3"/>
  <c r="BO43" i="3"/>
  <c r="BP43" i="3"/>
  <c r="AB19" i="3"/>
  <c r="E54" i="3" a="1"/>
  <c r="E54" i="3"/>
  <c r="F54" i="3" a="1"/>
  <c r="F54" i="3"/>
  <c r="G54" i="3" a="1"/>
  <c r="H54" i="3" a="1"/>
  <c r="I54" i="3" a="1"/>
  <c r="J54" i="3" a="1"/>
  <c r="K54" i="3" a="1"/>
  <c r="L54" i="3" a="1"/>
  <c r="M54" i="3" a="1"/>
  <c r="N54" i="3" a="1"/>
  <c r="O54" i="3" a="1"/>
  <c r="P54" i="3" a="1"/>
  <c r="Q54" i="3" a="1"/>
  <c r="R54" i="3" a="1"/>
  <c r="S54" i="3" a="1"/>
  <c r="T54" i="3" a="1"/>
  <c r="U54" i="3" a="1"/>
  <c r="V54" i="3" a="1"/>
  <c r="W54" i="3" a="1"/>
  <c r="X54" i="3" a="1"/>
  <c r="Y54" i="3" a="1"/>
  <c r="Z54" i="3" a="1"/>
  <c r="AA54" i="3" a="1"/>
  <c r="AB54" i="3" a="1"/>
  <c r="AC54" i="3" a="1"/>
  <c r="AD54" i="3" a="1"/>
  <c r="AE54" i="3" a="1"/>
  <c r="AF54" i="3" a="1"/>
  <c r="AG54" i="3" a="1"/>
  <c r="AH54" i="3" a="1"/>
  <c r="AI54" i="3" a="1"/>
  <c r="AJ54" i="3" a="1"/>
  <c r="AK54" i="3" a="1"/>
  <c r="AL54" i="3" a="1"/>
  <c r="AM54" i="3" a="1"/>
  <c r="AN54" i="3" a="1"/>
  <c r="AO54" i="3" a="1"/>
  <c r="AP54" i="3" a="1"/>
  <c r="AQ54" i="3" a="1"/>
  <c r="AR54" i="3" a="1"/>
  <c r="AS54" i="3" a="1"/>
  <c r="AT54" i="3" a="1"/>
  <c r="AU54" i="3" a="1"/>
  <c r="AV54" i="3" a="1"/>
  <c r="AW54" i="3" a="1"/>
  <c r="AX54" i="3" a="1"/>
  <c r="AY54" i="3" a="1"/>
  <c r="AZ54" i="3" a="1"/>
  <c r="BA54" i="3" a="1"/>
  <c r="BB54" i="3" a="1"/>
  <c r="BC54" i="3" a="1"/>
  <c r="BD54" i="3" a="1"/>
  <c r="BE54" i="3" a="1"/>
  <c r="BF54" i="3" a="1"/>
  <c r="BG54" i="3" a="1"/>
  <c r="BH54" i="3" a="1"/>
  <c r="BI54" i="3" a="1"/>
  <c r="BJ54" i="3" a="1"/>
  <c r="BK54" i="3" a="1"/>
  <c r="BL54" i="3" a="1"/>
  <c r="BM54" i="3" a="1"/>
  <c r="BN54" i="3" a="1"/>
  <c r="BO54" i="3" a="1"/>
  <c r="BP54" i="3" a="1"/>
  <c r="G54" i="3"/>
  <c r="H54" i="3"/>
  <c r="I54" i="3"/>
  <c r="J54" i="3"/>
  <c r="K54" i="3"/>
  <c r="L54" i="3"/>
  <c r="M54" i="3"/>
  <c r="N54" i="3"/>
  <c r="O54" i="3"/>
  <c r="P54" i="3"/>
  <c r="Q54" i="3"/>
  <c r="R54" i="3"/>
  <c r="S54" i="3"/>
  <c r="T54" i="3"/>
  <c r="U54" i="3"/>
  <c r="V54" i="3"/>
  <c r="W54" i="3"/>
  <c r="X54" i="3"/>
  <c r="Y54" i="3"/>
  <c r="Z54" i="3"/>
  <c r="AA54" i="3"/>
  <c r="AB54" i="3"/>
  <c r="AC54" i="3"/>
  <c r="AD54" i="3"/>
  <c r="AE54" i="3"/>
  <c r="AF54" i="3"/>
  <c r="AG54" i="3"/>
  <c r="AH54" i="3"/>
  <c r="AI54" i="3"/>
  <c r="AJ54" i="3"/>
  <c r="AK54" i="3"/>
  <c r="AL54" i="3"/>
  <c r="AM54" i="3"/>
  <c r="AN54" i="3"/>
  <c r="AO54" i="3"/>
  <c r="AP54" i="3"/>
  <c r="AQ54" i="3"/>
  <c r="AR54" i="3"/>
  <c r="AS54" i="3"/>
  <c r="AT54" i="3"/>
  <c r="AU54" i="3"/>
  <c r="AV54" i="3"/>
  <c r="AW54" i="3"/>
  <c r="AX54" i="3"/>
  <c r="AY54" i="3"/>
  <c r="AZ54" i="3"/>
  <c r="BA54" i="3"/>
  <c r="BB54" i="3"/>
  <c r="BC54" i="3"/>
  <c r="BD54" i="3"/>
  <c r="BE54" i="3"/>
  <c r="BF54" i="3"/>
  <c r="BG54" i="3"/>
  <c r="BH54" i="3"/>
  <c r="BI54" i="3"/>
  <c r="BJ54" i="3"/>
  <c r="BK54" i="3"/>
  <c r="BL54" i="3"/>
  <c r="BM54" i="3"/>
  <c r="BN54" i="3"/>
  <c r="BO54" i="3"/>
  <c r="BP54" i="3"/>
  <c r="AC19" i="3"/>
  <c r="W19" i="3"/>
  <c r="E33" i="3" a="1"/>
  <c r="E33" i="3"/>
  <c r="F33" i="3" a="1"/>
  <c r="F33" i="3"/>
  <c r="G33" i="3" a="1"/>
  <c r="H33" i="3" a="1"/>
  <c r="I33" i="3" a="1"/>
  <c r="J33" i="3" a="1"/>
  <c r="K33" i="3" a="1"/>
  <c r="L33" i="3" a="1"/>
  <c r="M33" i="3" a="1"/>
  <c r="N33" i="3" a="1"/>
  <c r="O33" i="3" a="1"/>
  <c r="P33" i="3" a="1"/>
  <c r="Q33" i="3" a="1"/>
  <c r="R33" i="3" a="1"/>
  <c r="S33" i="3" a="1"/>
  <c r="T33" i="3" a="1"/>
  <c r="U33" i="3" a="1"/>
  <c r="V33" i="3" a="1"/>
  <c r="W33" i="3" a="1"/>
  <c r="X33" i="3" a="1"/>
  <c r="Y33" i="3" a="1"/>
  <c r="Z33" i="3" a="1"/>
  <c r="AA33" i="3" a="1"/>
  <c r="AB33" i="3" a="1"/>
  <c r="AC33" i="3" a="1"/>
  <c r="AD33" i="3" a="1"/>
  <c r="AE33" i="3" a="1"/>
  <c r="AF33" i="3" a="1"/>
  <c r="AG33" i="3" a="1"/>
  <c r="AH33" i="3" a="1"/>
  <c r="AI33" i="3" a="1"/>
  <c r="AJ33" i="3" a="1"/>
  <c r="AK33" i="3" a="1"/>
  <c r="AL33" i="3" a="1"/>
  <c r="AM33" i="3" a="1"/>
  <c r="AN33" i="3" a="1"/>
  <c r="AO33" i="3" a="1"/>
  <c r="AP33" i="3" a="1"/>
  <c r="AQ33" i="3" a="1"/>
  <c r="AR33" i="3" a="1"/>
  <c r="AS33" i="3" a="1"/>
  <c r="AT33" i="3" a="1"/>
  <c r="AU33" i="3" a="1"/>
  <c r="AV33" i="3" a="1"/>
  <c r="AW33" i="3" a="1"/>
  <c r="AX33" i="3" a="1"/>
  <c r="AY33" i="3" a="1"/>
  <c r="AZ33" i="3" a="1"/>
  <c r="BA33" i="3" a="1"/>
  <c r="BB33" i="3" a="1"/>
  <c r="BC33" i="3" a="1"/>
  <c r="BD33" i="3" a="1"/>
  <c r="BE33" i="3" a="1"/>
  <c r="BF33" i="3" a="1"/>
  <c r="BG33" i="3" a="1"/>
  <c r="BH33" i="3" a="1"/>
  <c r="BI33" i="3" a="1"/>
  <c r="BJ33" i="3" a="1"/>
  <c r="BK33" i="3" a="1"/>
  <c r="BL33" i="3" a="1"/>
  <c r="BM33" i="3" a="1"/>
  <c r="BN33" i="3" a="1"/>
  <c r="BO33" i="3" a="1"/>
  <c r="BP33" i="3" a="1"/>
  <c r="G33" i="3"/>
  <c r="H33" i="3"/>
  <c r="I33" i="3"/>
  <c r="J33" i="3"/>
  <c r="K33" i="3"/>
  <c r="L33" i="3"/>
  <c r="M33" i="3"/>
  <c r="N33" i="3"/>
  <c r="O33" i="3"/>
  <c r="P33" i="3"/>
  <c r="Q33" i="3"/>
  <c r="R33" i="3"/>
  <c r="S33" i="3"/>
  <c r="T33" i="3"/>
  <c r="U33" i="3"/>
  <c r="V33" i="3"/>
  <c r="W33" i="3"/>
  <c r="X33" i="3"/>
  <c r="Y33" i="3"/>
  <c r="Z33" i="3"/>
  <c r="AA33" i="3"/>
  <c r="AB33" i="3"/>
  <c r="AC33" i="3"/>
  <c r="AD33" i="3"/>
  <c r="AE33" i="3"/>
  <c r="AF33" i="3"/>
  <c r="AG33" i="3"/>
  <c r="AH33" i="3"/>
  <c r="AI33" i="3"/>
  <c r="AJ33" i="3"/>
  <c r="AK33" i="3"/>
  <c r="AL33" i="3"/>
  <c r="AM33" i="3"/>
  <c r="AN33" i="3"/>
  <c r="AO33" i="3"/>
  <c r="AP33" i="3"/>
  <c r="AQ33" i="3"/>
  <c r="AR33" i="3"/>
  <c r="AS33" i="3"/>
  <c r="AT33" i="3"/>
  <c r="AU33" i="3"/>
  <c r="AV33" i="3"/>
  <c r="AW33" i="3"/>
  <c r="AX33" i="3"/>
  <c r="AY33" i="3"/>
  <c r="AZ33" i="3"/>
  <c r="BA33" i="3"/>
  <c r="BB33" i="3"/>
  <c r="BC33" i="3"/>
  <c r="BD33" i="3"/>
  <c r="BE33" i="3"/>
  <c r="BF33" i="3"/>
  <c r="BG33" i="3"/>
  <c r="BH33" i="3"/>
  <c r="BI33" i="3"/>
  <c r="BJ33" i="3"/>
  <c r="BK33" i="3"/>
  <c r="BL33" i="3"/>
  <c r="BM33" i="3"/>
  <c r="BN33" i="3"/>
  <c r="BO33" i="3"/>
  <c r="BP33" i="3"/>
  <c r="AA20" i="3"/>
  <c r="E44" i="3" a="1"/>
  <c r="E44" i="3"/>
  <c r="F44" i="3" a="1"/>
  <c r="F44" i="3"/>
  <c r="G44" i="3" a="1"/>
  <c r="H44" i="3" a="1"/>
  <c r="I44" i="3" a="1"/>
  <c r="J44" i="3" a="1"/>
  <c r="K44" i="3" a="1"/>
  <c r="L44" i="3" a="1"/>
  <c r="M44" i="3" a="1"/>
  <c r="N44" i="3" a="1"/>
  <c r="O44" i="3" a="1"/>
  <c r="P44" i="3" a="1"/>
  <c r="Q44" i="3" a="1"/>
  <c r="R44" i="3" a="1"/>
  <c r="S44" i="3" a="1"/>
  <c r="T44" i="3" a="1"/>
  <c r="U44" i="3" a="1"/>
  <c r="V44" i="3" a="1"/>
  <c r="W44" i="3" a="1"/>
  <c r="X44" i="3" a="1"/>
  <c r="Y44" i="3" a="1"/>
  <c r="Z44" i="3" a="1"/>
  <c r="AA44" i="3" a="1"/>
  <c r="AB44" i="3" a="1"/>
  <c r="AC44" i="3" a="1"/>
  <c r="AD44" i="3" a="1"/>
  <c r="AE44" i="3" a="1"/>
  <c r="AF44" i="3" a="1"/>
  <c r="AG44" i="3" a="1"/>
  <c r="AH44" i="3" a="1"/>
  <c r="AI44" i="3" a="1"/>
  <c r="AJ44" i="3" a="1"/>
  <c r="AK44" i="3" a="1"/>
  <c r="AL44" i="3" a="1"/>
  <c r="AM44" i="3" a="1"/>
  <c r="AN44" i="3" a="1"/>
  <c r="AO44" i="3" a="1"/>
  <c r="AP44" i="3" a="1"/>
  <c r="AQ44" i="3" a="1"/>
  <c r="AR44" i="3" a="1"/>
  <c r="AS44" i="3" a="1"/>
  <c r="AT44" i="3" a="1"/>
  <c r="AU44" i="3" a="1"/>
  <c r="AV44" i="3" a="1"/>
  <c r="AW44" i="3" a="1"/>
  <c r="AX44" i="3" a="1"/>
  <c r="AY44" i="3" a="1"/>
  <c r="AZ44" i="3" a="1"/>
  <c r="BA44" i="3" a="1"/>
  <c r="BB44" i="3" a="1"/>
  <c r="BC44" i="3" a="1"/>
  <c r="BD44" i="3" a="1"/>
  <c r="BE44" i="3" a="1"/>
  <c r="BF44" i="3" a="1"/>
  <c r="BG44" i="3" a="1"/>
  <c r="BH44" i="3" a="1"/>
  <c r="BI44" i="3" a="1"/>
  <c r="BJ44" i="3" a="1"/>
  <c r="BK44" i="3" a="1"/>
  <c r="BL44" i="3" a="1"/>
  <c r="BM44" i="3" a="1"/>
  <c r="BN44" i="3" a="1"/>
  <c r="BO44" i="3" a="1"/>
  <c r="BP44" i="3" a="1"/>
  <c r="G44" i="3"/>
  <c r="H44" i="3"/>
  <c r="I44" i="3"/>
  <c r="J44" i="3"/>
  <c r="K44" i="3"/>
  <c r="L44" i="3"/>
  <c r="M44" i="3"/>
  <c r="N44" i="3"/>
  <c r="O44" i="3"/>
  <c r="P44" i="3"/>
  <c r="Q44" i="3"/>
  <c r="R44" i="3"/>
  <c r="S44" i="3"/>
  <c r="T44" i="3"/>
  <c r="U44" i="3"/>
  <c r="V44" i="3"/>
  <c r="W44" i="3"/>
  <c r="X44" i="3"/>
  <c r="Y44" i="3"/>
  <c r="Z44" i="3"/>
  <c r="AA44" i="3"/>
  <c r="AB44" i="3"/>
  <c r="AC44" i="3"/>
  <c r="AD44" i="3"/>
  <c r="AE44" i="3"/>
  <c r="AF44" i="3"/>
  <c r="AG44" i="3"/>
  <c r="AH44" i="3"/>
  <c r="AI44" i="3"/>
  <c r="AJ44" i="3"/>
  <c r="AK44" i="3"/>
  <c r="AL44" i="3"/>
  <c r="AM44" i="3"/>
  <c r="AN44" i="3"/>
  <c r="AO44" i="3"/>
  <c r="AP44" i="3"/>
  <c r="AQ44" i="3"/>
  <c r="AR44" i="3"/>
  <c r="AS44" i="3"/>
  <c r="AT44" i="3"/>
  <c r="AU44" i="3"/>
  <c r="AV44" i="3"/>
  <c r="AW44" i="3"/>
  <c r="AX44" i="3"/>
  <c r="AY44" i="3"/>
  <c r="AZ44" i="3"/>
  <c r="BA44" i="3"/>
  <c r="BB44" i="3"/>
  <c r="BC44" i="3"/>
  <c r="BD44" i="3"/>
  <c r="BE44" i="3"/>
  <c r="BF44" i="3"/>
  <c r="BG44" i="3"/>
  <c r="BH44" i="3"/>
  <c r="BI44" i="3"/>
  <c r="BJ44" i="3"/>
  <c r="BK44" i="3"/>
  <c r="BL44" i="3"/>
  <c r="BM44" i="3"/>
  <c r="BN44" i="3"/>
  <c r="BO44" i="3"/>
  <c r="BP44" i="3"/>
  <c r="AB20" i="3"/>
  <c r="E55" i="3" a="1"/>
  <c r="E55" i="3"/>
  <c r="F55" i="3" a="1"/>
  <c r="F55" i="3"/>
  <c r="G55" i="3" a="1"/>
  <c r="H55" i="3" a="1"/>
  <c r="I55" i="3" a="1"/>
  <c r="J55" i="3" a="1"/>
  <c r="K55" i="3" a="1"/>
  <c r="L55" i="3" a="1"/>
  <c r="M55" i="3" a="1"/>
  <c r="N55" i="3" a="1"/>
  <c r="O55" i="3" a="1"/>
  <c r="P55" i="3" a="1"/>
  <c r="Q55" i="3" a="1"/>
  <c r="R55" i="3" a="1"/>
  <c r="S55" i="3" a="1"/>
  <c r="T55" i="3" a="1"/>
  <c r="U55" i="3" a="1"/>
  <c r="V55" i="3" a="1"/>
  <c r="W55" i="3" a="1"/>
  <c r="X55" i="3" a="1"/>
  <c r="Y55" i="3" a="1"/>
  <c r="Z55" i="3" a="1"/>
  <c r="AA55" i="3" a="1"/>
  <c r="AB55" i="3" a="1"/>
  <c r="AC55" i="3" a="1"/>
  <c r="AD55" i="3" a="1"/>
  <c r="AE55" i="3" a="1"/>
  <c r="AF55" i="3" a="1"/>
  <c r="AG55" i="3" a="1"/>
  <c r="AH55" i="3" a="1"/>
  <c r="AI55" i="3" a="1"/>
  <c r="AJ55" i="3" a="1"/>
  <c r="AK55" i="3" a="1"/>
  <c r="AL55" i="3" a="1"/>
  <c r="AM55" i="3" a="1"/>
  <c r="AN55" i="3" a="1"/>
  <c r="AO55" i="3" a="1"/>
  <c r="AP55" i="3" a="1"/>
  <c r="AQ55" i="3" a="1"/>
  <c r="AR55" i="3" a="1"/>
  <c r="AS55" i="3" a="1"/>
  <c r="AT55" i="3" a="1"/>
  <c r="AU55" i="3" a="1"/>
  <c r="AV55" i="3" a="1"/>
  <c r="AW55" i="3" a="1"/>
  <c r="AX55" i="3" a="1"/>
  <c r="AY55" i="3" a="1"/>
  <c r="AZ55" i="3" a="1"/>
  <c r="BA55" i="3" a="1"/>
  <c r="BB55" i="3" a="1"/>
  <c r="BC55" i="3" a="1"/>
  <c r="BD55" i="3" a="1"/>
  <c r="BE55" i="3" a="1"/>
  <c r="BF55" i="3" a="1"/>
  <c r="BG55" i="3" a="1"/>
  <c r="BH55" i="3" a="1"/>
  <c r="BI55" i="3" a="1"/>
  <c r="BJ55" i="3" a="1"/>
  <c r="BK55" i="3" a="1"/>
  <c r="BL55" i="3" a="1"/>
  <c r="BM55" i="3" a="1"/>
  <c r="BN55" i="3" a="1"/>
  <c r="BO55" i="3" a="1"/>
  <c r="BP55" i="3" a="1"/>
  <c r="G55" i="3"/>
  <c r="H55" i="3"/>
  <c r="I55" i="3"/>
  <c r="J55" i="3"/>
  <c r="K55" i="3"/>
  <c r="L55" i="3"/>
  <c r="M55" i="3"/>
  <c r="N55" i="3"/>
  <c r="O55" i="3"/>
  <c r="P55" i="3"/>
  <c r="Q55" i="3"/>
  <c r="R55" i="3"/>
  <c r="S55" i="3"/>
  <c r="T55" i="3"/>
  <c r="U55" i="3"/>
  <c r="V55" i="3"/>
  <c r="W55" i="3"/>
  <c r="X55" i="3"/>
  <c r="Y55" i="3"/>
  <c r="Z55" i="3"/>
  <c r="AA55" i="3"/>
  <c r="AB55" i="3"/>
  <c r="AC55" i="3"/>
  <c r="AD55" i="3"/>
  <c r="AE55" i="3"/>
  <c r="AF55" i="3"/>
  <c r="AG55" i="3"/>
  <c r="AH55" i="3"/>
  <c r="AI55" i="3"/>
  <c r="AJ55" i="3"/>
  <c r="AK55" i="3"/>
  <c r="AL55" i="3"/>
  <c r="AM55" i="3"/>
  <c r="AN55" i="3"/>
  <c r="AO55" i="3"/>
  <c r="AP55" i="3"/>
  <c r="AQ55" i="3"/>
  <c r="AR55" i="3"/>
  <c r="AS55" i="3"/>
  <c r="AT55" i="3"/>
  <c r="AU55" i="3"/>
  <c r="AV55" i="3"/>
  <c r="AW55" i="3"/>
  <c r="AX55" i="3"/>
  <c r="AY55" i="3"/>
  <c r="AZ55" i="3"/>
  <c r="BA55" i="3"/>
  <c r="BB55" i="3"/>
  <c r="BC55" i="3"/>
  <c r="BD55" i="3"/>
  <c r="BE55" i="3"/>
  <c r="BF55" i="3"/>
  <c r="BG55" i="3"/>
  <c r="BH55" i="3"/>
  <c r="BI55" i="3"/>
  <c r="BJ55" i="3"/>
  <c r="BK55" i="3"/>
  <c r="BL55" i="3"/>
  <c r="BM55" i="3"/>
  <c r="BN55" i="3"/>
  <c r="BO55" i="3"/>
  <c r="BP55" i="3"/>
  <c r="AC20" i="3"/>
  <c r="W20" i="3"/>
  <c r="E34" i="3" a="1"/>
  <c r="E34" i="3"/>
  <c r="F34" i="3" a="1"/>
  <c r="F34" i="3"/>
  <c r="G34" i="3" a="1"/>
  <c r="H34" i="3" a="1"/>
  <c r="I34" i="3" a="1"/>
  <c r="J34" i="3" a="1"/>
  <c r="K34" i="3" a="1"/>
  <c r="L34" i="3" a="1"/>
  <c r="M34" i="3" a="1"/>
  <c r="N34" i="3" a="1"/>
  <c r="O34" i="3" a="1"/>
  <c r="P34" i="3" a="1"/>
  <c r="Q34" i="3" a="1"/>
  <c r="R34" i="3" a="1"/>
  <c r="S34" i="3" a="1"/>
  <c r="T34" i="3" a="1"/>
  <c r="U34" i="3" a="1"/>
  <c r="V34" i="3" a="1"/>
  <c r="W34" i="3" a="1"/>
  <c r="X34" i="3" a="1"/>
  <c r="Y34" i="3" a="1"/>
  <c r="Z34" i="3" a="1"/>
  <c r="AA34" i="3" a="1"/>
  <c r="AB34" i="3" a="1"/>
  <c r="AC34" i="3" a="1"/>
  <c r="AD34" i="3" a="1"/>
  <c r="AE34" i="3" a="1"/>
  <c r="AF34" i="3" a="1"/>
  <c r="AG34" i="3" a="1"/>
  <c r="AH34" i="3" a="1"/>
  <c r="AI34" i="3" a="1"/>
  <c r="AJ34" i="3" a="1"/>
  <c r="AK34" i="3" a="1"/>
  <c r="AL34" i="3" a="1"/>
  <c r="AM34" i="3" a="1"/>
  <c r="AN34" i="3" a="1"/>
  <c r="AO34" i="3" a="1"/>
  <c r="AP34" i="3" a="1"/>
  <c r="AQ34" i="3" a="1"/>
  <c r="AR34" i="3" a="1"/>
  <c r="AS34" i="3" a="1"/>
  <c r="AT34" i="3" a="1"/>
  <c r="AU34" i="3" a="1"/>
  <c r="AV34" i="3" a="1"/>
  <c r="AW34" i="3" a="1"/>
  <c r="AX34" i="3" a="1"/>
  <c r="AY34" i="3" a="1"/>
  <c r="AZ34" i="3" a="1"/>
  <c r="BA34" i="3" a="1"/>
  <c r="BB34" i="3" a="1"/>
  <c r="BC34" i="3" a="1"/>
  <c r="BD34" i="3" a="1"/>
  <c r="BE34" i="3" a="1"/>
  <c r="BF34" i="3" a="1"/>
  <c r="BG34" i="3" a="1"/>
  <c r="BH34" i="3" a="1"/>
  <c r="BI34" i="3" a="1"/>
  <c r="BJ34" i="3" a="1"/>
  <c r="BK34" i="3" a="1"/>
  <c r="BL34" i="3" a="1"/>
  <c r="BM34" i="3" a="1"/>
  <c r="BN34" i="3" a="1"/>
  <c r="BO34" i="3" a="1"/>
  <c r="BP34" i="3" a="1"/>
  <c r="G34" i="3"/>
  <c r="H34" i="3"/>
  <c r="I34" i="3"/>
  <c r="J34" i="3"/>
  <c r="K34" i="3"/>
  <c r="L34" i="3"/>
  <c r="M34" i="3"/>
  <c r="N34" i="3"/>
  <c r="O34" i="3"/>
  <c r="P34" i="3"/>
  <c r="Q34" i="3"/>
  <c r="R34" i="3"/>
  <c r="S34" i="3"/>
  <c r="T34" i="3"/>
  <c r="U34" i="3"/>
  <c r="V34" i="3"/>
  <c r="W34" i="3"/>
  <c r="X34" i="3"/>
  <c r="Y34" i="3"/>
  <c r="Z34" i="3"/>
  <c r="AA34" i="3"/>
  <c r="AB34" i="3"/>
  <c r="AC34" i="3"/>
  <c r="AD34" i="3"/>
  <c r="AE34" i="3"/>
  <c r="AF34" i="3"/>
  <c r="AG34" i="3"/>
  <c r="AH34" i="3"/>
  <c r="AI34" i="3"/>
  <c r="AJ34" i="3"/>
  <c r="AK34" i="3"/>
  <c r="AL34" i="3"/>
  <c r="AM34" i="3"/>
  <c r="AN34" i="3"/>
  <c r="AO34" i="3"/>
  <c r="AP34" i="3"/>
  <c r="AQ34" i="3"/>
  <c r="AR34" i="3"/>
  <c r="AS34" i="3"/>
  <c r="AT34" i="3"/>
  <c r="AU34" i="3"/>
  <c r="AV34" i="3"/>
  <c r="AW34" i="3"/>
  <c r="AX34" i="3"/>
  <c r="AY34" i="3"/>
  <c r="AZ34" i="3"/>
  <c r="BA34" i="3"/>
  <c r="BB34" i="3"/>
  <c r="BC34" i="3"/>
  <c r="BD34" i="3"/>
  <c r="BE34" i="3"/>
  <c r="BF34" i="3"/>
  <c r="BG34" i="3"/>
  <c r="BH34" i="3"/>
  <c r="BI34" i="3"/>
  <c r="BJ34" i="3"/>
  <c r="BK34" i="3"/>
  <c r="BL34" i="3"/>
  <c r="BM34" i="3"/>
  <c r="BN34" i="3"/>
  <c r="BO34" i="3"/>
  <c r="BP34" i="3"/>
  <c r="AA21" i="3"/>
  <c r="E45" i="3" a="1"/>
  <c r="E45" i="3"/>
  <c r="F45" i="3" a="1"/>
  <c r="F45" i="3"/>
  <c r="G45" i="3" a="1"/>
  <c r="H45" i="3" a="1"/>
  <c r="I45" i="3" a="1"/>
  <c r="J45" i="3" a="1"/>
  <c r="K45" i="3" a="1"/>
  <c r="L45" i="3" a="1"/>
  <c r="M45" i="3" a="1"/>
  <c r="N45" i="3" a="1"/>
  <c r="O45" i="3" a="1"/>
  <c r="P45" i="3" a="1"/>
  <c r="Q45" i="3" a="1"/>
  <c r="R45" i="3" a="1"/>
  <c r="S45" i="3" a="1"/>
  <c r="T45" i="3" a="1"/>
  <c r="U45" i="3" a="1"/>
  <c r="V45" i="3" a="1"/>
  <c r="W45" i="3" a="1"/>
  <c r="X45" i="3" a="1"/>
  <c r="Y45" i="3" a="1"/>
  <c r="Z45" i="3" a="1"/>
  <c r="AA45" i="3" a="1"/>
  <c r="AB45" i="3" a="1"/>
  <c r="AC45" i="3" a="1"/>
  <c r="AD45" i="3" a="1"/>
  <c r="AE45" i="3" a="1"/>
  <c r="AF45" i="3" a="1"/>
  <c r="AG45" i="3" a="1"/>
  <c r="AH45" i="3" a="1"/>
  <c r="AI45" i="3" a="1"/>
  <c r="AJ45" i="3" a="1"/>
  <c r="AK45" i="3" a="1"/>
  <c r="AL45" i="3" a="1"/>
  <c r="AM45" i="3" a="1"/>
  <c r="AN45" i="3" a="1"/>
  <c r="AO45" i="3" a="1"/>
  <c r="AP45" i="3" a="1"/>
  <c r="AQ45" i="3" a="1"/>
  <c r="AR45" i="3" a="1"/>
  <c r="AS45" i="3" a="1"/>
  <c r="AT45" i="3" a="1"/>
  <c r="AU45" i="3" a="1"/>
  <c r="AV45" i="3" a="1"/>
  <c r="AW45" i="3" a="1"/>
  <c r="AX45" i="3" a="1"/>
  <c r="AY45" i="3" a="1"/>
  <c r="AZ45" i="3" a="1"/>
  <c r="BA45" i="3" a="1"/>
  <c r="BB45" i="3" a="1"/>
  <c r="BC45" i="3" a="1"/>
  <c r="BD45" i="3" a="1"/>
  <c r="BE45" i="3" a="1"/>
  <c r="BF45" i="3" a="1"/>
  <c r="BG45" i="3" a="1"/>
  <c r="BH45" i="3" a="1"/>
  <c r="BI45" i="3" a="1"/>
  <c r="BJ45" i="3" a="1"/>
  <c r="BK45" i="3" a="1"/>
  <c r="BL45" i="3" a="1"/>
  <c r="BM45" i="3" a="1"/>
  <c r="BN45" i="3" a="1"/>
  <c r="BO45" i="3" a="1"/>
  <c r="BP45" i="3" a="1"/>
  <c r="G45" i="3"/>
  <c r="H45" i="3"/>
  <c r="I45" i="3"/>
  <c r="J45" i="3"/>
  <c r="K45" i="3"/>
  <c r="L45" i="3"/>
  <c r="M45" i="3"/>
  <c r="N45" i="3"/>
  <c r="O45" i="3"/>
  <c r="P45" i="3"/>
  <c r="Q45" i="3"/>
  <c r="R45" i="3"/>
  <c r="S45" i="3"/>
  <c r="T45" i="3"/>
  <c r="U45" i="3"/>
  <c r="V45" i="3"/>
  <c r="W45" i="3"/>
  <c r="X45" i="3"/>
  <c r="Y45" i="3"/>
  <c r="Z45" i="3"/>
  <c r="AA45" i="3"/>
  <c r="AB45" i="3"/>
  <c r="AC45" i="3"/>
  <c r="AD45" i="3"/>
  <c r="AE45" i="3"/>
  <c r="AF45" i="3"/>
  <c r="AG45" i="3"/>
  <c r="AH45" i="3"/>
  <c r="AI45" i="3"/>
  <c r="AJ45" i="3"/>
  <c r="AK45" i="3"/>
  <c r="AL45" i="3"/>
  <c r="AM45" i="3"/>
  <c r="AN45" i="3"/>
  <c r="AO45" i="3"/>
  <c r="AP45" i="3"/>
  <c r="AQ45" i="3"/>
  <c r="AR45" i="3"/>
  <c r="AS45" i="3"/>
  <c r="AT45" i="3"/>
  <c r="AU45" i="3"/>
  <c r="AV45" i="3"/>
  <c r="AW45" i="3"/>
  <c r="AX45" i="3"/>
  <c r="AY45" i="3"/>
  <c r="AZ45" i="3"/>
  <c r="BA45" i="3"/>
  <c r="BB45" i="3"/>
  <c r="BC45" i="3"/>
  <c r="BD45" i="3"/>
  <c r="BE45" i="3"/>
  <c r="BF45" i="3"/>
  <c r="BG45" i="3"/>
  <c r="BH45" i="3"/>
  <c r="BI45" i="3"/>
  <c r="BJ45" i="3"/>
  <c r="BK45" i="3"/>
  <c r="BL45" i="3"/>
  <c r="BM45" i="3"/>
  <c r="BN45" i="3"/>
  <c r="BO45" i="3"/>
  <c r="BP45" i="3"/>
  <c r="AB21" i="3"/>
  <c r="E56" i="3" a="1"/>
  <c r="E56" i="3"/>
  <c r="F56" i="3" a="1"/>
  <c r="F56" i="3"/>
  <c r="G56" i="3" a="1"/>
  <c r="H56" i="3" a="1"/>
  <c r="I56" i="3" a="1"/>
  <c r="J56" i="3" a="1"/>
  <c r="K56" i="3" a="1"/>
  <c r="L56" i="3" a="1"/>
  <c r="M56" i="3" a="1"/>
  <c r="N56" i="3" a="1"/>
  <c r="O56" i="3" a="1"/>
  <c r="P56" i="3" a="1"/>
  <c r="Q56" i="3" a="1"/>
  <c r="R56" i="3" a="1"/>
  <c r="S56" i="3" a="1"/>
  <c r="T56" i="3" a="1"/>
  <c r="U56" i="3" a="1"/>
  <c r="V56" i="3" a="1"/>
  <c r="W56" i="3" a="1"/>
  <c r="X56" i="3" a="1"/>
  <c r="Y56" i="3" a="1"/>
  <c r="Z56" i="3" a="1"/>
  <c r="AA56" i="3" a="1"/>
  <c r="AB56" i="3" a="1"/>
  <c r="AC56" i="3" a="1"/>
  <c r="AD56" i="3" a="1"/>
  <c r="AE56" i="3" a="1"/>
  <c r="AF56" i="3" a="1"/>
  <c r="AG56" i="3" a="1"/>
  <c r="AH56" i="3" a="1"/>
  <c r="AI56" i="3" a="1"/>
  <c r="AJ56" i="3" a="1"/>
  <c r="AK56" i="3" a="1"/>
  <c r="AL56" i="3" a="1"/>
  <c r="AM56" i="3" a="1"/>
  <c r="AN56" i="3" a="1"/>
  <c r="AO56" i="3" a="1"/>
  <c r="AP56" i="3" a="1"/>
  <c r="AQ56" i="3" a="1"/>
  <c r="AR56" i="3" a="1"/>
  <c r="AS56" i="3" a="1"/>
  <c r="AT56" i="3" a="1"/>
  <c r="AU56" i="3" a="1"/>
  <c r="AV56" i="3" a="1"/>
  <c r="AW56" i="3" a="1"/>
  <c r="AX56" i="3" a="1"/>
  <c r="AY56" i="3" a="1"/>
  <c r="AZ56" i="3" a="1"/>
  <c r="BA56" i="3" a="1"/>
  <c r="BB56" i="3" a="1"/>
  <c r="BC56" i="3" a="1"/>
  <c r="BD56" i="3" a="1"/>
  <c r="BE56" i="3" a="1"/>
  <c r="BF56" i="3" a="1"/>
  <c r="BG56" i="3" a="1"/>
  <c r="BH56" i="3" a="1"/>
  <c r="BI56" i="3" a="1"/>
  <c r="BJ56" i="3" a="1"/>
  <c r="BK56" i="3" a="1"/>
  <c r="BL56" i="3" a="1"/>
  <c r="BM56" i="3" a="1"/>
  <c r="BN56" i="3" a="1"/>
  <c r="BO56" i="3" a="1"/>
  <c r="BP56" i="3" a="1"/>
  <c r="G56" i="3"/>
  <c r="H56" i="3"/>
  <c r="I56" i="3"/>
  <c r="J56" i="3"/>
  <c r="K56" i="3"/>
  <c r="L56" i="3"/>
  <c r="M56" i="3"/>
  <c r="N56" i="3"/>
  <c r="O56" i="3"/>
  <c r="P56" i="3"/>
  <c r="Q56" i="3"/>
  <c r="R56" i="3"/>
  <c r="S56" i="3"/>
  <c r="T56" i="3"/>
  <c r="U56" i="3"/>
  <c r="V56" i="3"/>
  <c r="W56" i="3"/>
  <c r="X56" i="3"/>
  <c r="Y56" i="3"/>
  <c r="Z56" i="3"/>
  <c r="AA56" i="3"/>
  <c r="AB56" i="3"/>
  <c r="AC56" i="3"/>
  <c r="AD56" i="3"/>
  <c r="AE56" i="3"/>
  <c r="AF56" i="3"/>
  <c r="AG56" i="3"/>
  <c r="AH56" i="3"/>
  <c r="AI56" i="3"/>
  <c r="AJ56" i="3"/>
  <c r="AK56" i="3"/>
  <c r="AL56" i="3"/>
  <c r="AM56" i="3"/>
  <c r="AN56" i="3"/>
  <c r="AO56" i="3"/>
  <c r="AP56" i="3"/>
  <c r="AQ56" i="3"/>
  <c r="AR56" i="3"/>
  <c r="AS56" i="3"/>
  <c r="AT56" i="3"/>
  <c r="AU56" i="3"/>
  <c r="AV56" i="3"/>
  <c r="AW56" i="3"/>
  <c r="AX56" i="3"/>
  <c r="AY56" i="3"/>
  <c r="AZ56" i="3"/>
  <c r="BA56" i="3"/>
  <c r="BB56" i="3"/>
  <c r="BC56" i="3"/>
  <c r="BD56" i="3"/>
  <c r="BE56" i="3"/>
  <c r="BF56" i="3"/>
  <c r="BG56" i="3"/>
  <c r="BH56" i="3"/>
  <c r="BI56" i="3"/>
  <c r="BJ56" i="3"/>
  <c r="BK56" i="3"/>
  <c r="BL56" i="3"/>
  <c r="BM56" i="3"/>
  <c r="BN56" i="3"/>
  <c r="BO56" i="3"/>
  <c r="BP56" i="3"/>
  <c r="AC21" i="3"/>
  <c r="W21" i="3"/>
  <c r="E35" i="3" a="1"/>
  <c r="E35" i="3"/>
  <c r="F35" i="3" a="1"/>
  <c r="F35" i="3"/>
  <c r="G35" i="3" a="1"/>
  <c r="H35" i="3" a="1"/>
  <c r="I35" i="3" a="1"/>
  <c r="J35" i="3" a="1"/>
  <c r="K35" i="3" a="1"/>
  <c r="L35" i="3" a="1"/>
  <c r="M35" i="3" a="1"/>
  <c r="N35" i="3" a="1"/>
  <c r="O35" i="3" a="1"/>
  <c r="P35" i="3" a="1"/>
  <c r="Q35" i="3" a="1"/>
  <c r="R35" i="3" a="1"/>
  <c r="S35" i="3" a="1"/>
  <c r="T35" i="3" a="1"/>
  <c r="U35" i="3" a="1"/>
  <c r="V35" i="3" a="1"/>
  <c r="W35" i="3" a="1"/>
  <c r="X35" i="3" a="1"/>
  <c r="Y35" i="3" a="1"/>
  <c r="Z35" i="3" a="1"/>
  <c r="AA35" i="3" a="1"/>
  <c r="AB35" i="3" a="1"/>
  <c r="AC35" i="3" a="1"/>
  <c r="AD35" i="3" a="1"/>
  <c r="AE35" i="3" a="1"/>
  <c r="AF35" i="3" a="1"/>
  <c r="AG35" i="3" a="1"/>
  <c r="AH35" i="3" a="1"/>
  <c r="AI35" i="3" a="1"/>
  <c r="AJ35" i="3" a="1"/>
  <c r="AK35" i="3" a="1"/>
  <c r="AL35" i="3" a="1"/>
  <c r="AM35" i="3" a="1"/>
  <c r="AN35" i="3" a="1"/>
  <c r="AO35" i="3" a="1"/>
  <c r="AP35" i="3" a="1"/>
  <c r="AQ35" i="3" a="1"/>
  <c r="AR35" i="3" a="1"/>
  <c r="AS35" i="3" a="1"/>
  <c r="AT35" i="3" a="1"/>
  <c r="AU35" i="3" a="1"/>
  <c r="AV35" i="3" a="1"/>
  <c r="AW35" i="3" a="1"/>
  <c r="AX35" i="3" a="1"/>
  <c r="AY35" i="3" a="1"/>
  <c r="AZ35" i="3" a="1"/>
  <c r="BA35" i="3" a="1"/>
  <c r="BB35" i="3" a="1"/>
  <c r="BC35" i="3" a="1"/>
  <c r="BD35" i="3" a="1"/>
  <c r="BE35" i="3" a="1"/>
  <c r="BF35" i="3" a="1"/>
  <c r="BG35" i="3" a="1"/>
  <c r="BH35" i="3" a="1"/>
  <c r="BI35" i="3" a="1"/>
  <c r="BJ35" i="3" a="1"/>
  <c r="BK35" i="3" a="1"/>
  <c r="BL35" i="3" a="1"/>
  <c r="BM35" i="3" a="1"/>
  <c r="BN35" i="3" a="1"/>
  <c r="BO35" i="3" a="1"/>
  <c r="BP35" i="3" a="1"/>
  <c r="G35" i="3"/>
  <c r="H35" i="3"/>
  <c r="I35" i="3"/>
  <c r="J35" i="3"/>
  <c r="K35" i="3"/>
  <c r="L35" i="3"/>
  <c r="M35" i="3"/>
  <c r="N35" i="3"/>
  <c r="O35" i="3"/>
  <c r="P35" i="3"/>
  <c r="Q35" i="3"/>
  <c r="R35" i="3"/>
  <c r="S35" i="3"/>
  <c r="T35" i="3"/>
  <c r="U35" i="3"/>
  <c r="V35" i="3"/>
  <c r="W35" i="3"/>
  <c r="X35" i="3"/>
  <c r="Y35" i="3"/>
  <c r="Z35" i="3"/>
  <c r="AA35" i="3"/>
  <c r="AB35" i="3"/>
  <c r="AC35" i="3"/>
  <c r="AD35" i="3"/>
  <c r="AE35" i="3"/>
  <c r="AF35" i="3"/>
  <c r="AG35" i="3"/>
  <c r="AH35" i="3"/>
  <c r="AI35" i="3"/>
  <c r="AJ35" i="3"/>
  <c r="AK35" i="3"/>
  <c r="AL35" i="3"/>
  <c r="AM35" i="3"/>
  <c r="AN35" i="3"/>
  <c r="AO35" i="3"/>
  <c r="AP35" i="3"/>
  <c r="AQ35" i="3"/>
  <c r="AR35" i="3"/>
  <c r="AS35" i="3"/>
  <c r="AT35" i="3"/>
  <c r="AU35" i="3"/>
  <c r="AV35" i="3"/>
  <c r="AW35" i="3"/>
  <c r="AX35" i="3"/>
  <c r="AY35" i="3"/>
  <c r="AZ35" i="3"/>
  <c r="BA35" i="3"/>
  <c r="BB35" i="3"/>
  <c r="BC35" i="3"/>
  <c r="BD35" i="3"/>
  <c r="BE35" i="3"/>
  <c r="BF35" i="3"/>
  <c r="BG35" i="3"/>
  <c r="BH35" i="3"/>
  <c r="BI35" i="3"/>
  <c r="BJ35" i="3"/>
  <c r="BK35" i="3"/>
  <c r="BL35" i="3"/>
  <c r="BM35" i="3"/>
  <c r="BN35" i="3"/>
  <c r="BO35" i="3"/>
  <c r="BP35" i="3"/>
  <c r="AA22" i="3"/>
  <c r="E46" i="3" a="1"/>
  <c r="E46" i="3"/>
  <c r="F46" i="3" a="1"/>
  <c r="F46" i="3"/>
  <c r="G46" i="3" a="1"/>
  <c r="H46" i="3" a="1"/>
  <c r="I46" i="3" a="1"/>
  <c r="J46" i="3" a="1"/>
  <c r="K46" i="3" a="1"/>
  <c r="L46" i="3" a="1"/>
  <c r="M46" i="3" a="1"/>
  <c r="N46" i="3" a="1"/>
  <c r="O46" i="3" a="1"/>
  <c r="P46" i="3" a="1"/>
  <c r="Q46" i="3" a="1"/>
  <c r="R46" i="3" a="1"/>
  <c r="S46" i="3" a="1"/>
  <c r="T46" i="3" a="1"/>
  <c r="U46" i="3" a="1"/>
  <c r="V46" i="3" a="1"/>
  <c r="W46" i="3" a="1"/>
  <c r="X46" i="3" a="1"/>
  <c r="Y46" i="3" a="1"/>
  <c r="Z46" i="3" a="1"/>
  <c r="AA46" i="3" a="1"/>
  <c r="AB46" i="3" a="1"/>
  <c r="AC46" i="3" a="1"/>
  <c r="AD46" i="3" a="1"/>
  <c r="AE46" i="3" a="1"/>
  <c r="AF46" i="3" a="1"/>
  <c r="AG46" i="3" a="1"/>
  <c r="AH46" i="3" a="1"/>
  <c r="AI46" i="3" a="1"/>
  <c r="AJ46" i="3" a="1"/>
  <c r="AK46" i="3" a="1"/>
  <c r="AL46" i="3" a="1"/>
  <c r="AM46" i="3" a="1"/>
  <c r="AN46" i="3" a="1"/>
  <c r="AO46" i="3" a="1"/>
  <c r="AP46" i="3" a="1"/>
  <c r="AQ46" i="3" a="1"/>
  <c r="AR46" i="3" a="1"/>
  <c r="AS46" i="3" a="1"/>
  <c r="AT46" i="3" a="1"/>
  <c r="AU46" i="3" a="1"/>
  <c r="AV46" i="3" a="1"/>
  <c r="AW46" i="3" a="1"/>
  <c r="AX46" i="3" a="1"/>
  <c r="AY46" i="3" a="1"/>
  <c r="AZ46" i="3" a="1"/>
  <c r="BA46" i="3" a="1"/>
  <c r="BB46" i="3" a="1"/>
  <c r="BC46" i="3" a="1"/>
  <c r="BD46" i="3" a="1"/>
  <c r="BE46" i="3" a="1"/>
  <c r="BF46" i="3" a="1"/>
  <c r="BG46" i="3" a="1"/>
  <c r="BH46" i="3" a="1"/>
  <c r="BI46" i="3" a="1"/>
  <c r="BJ46" i="3" a="1"/>
  <c r="BK46" i="3" a="1"/>
  <c r="BL46" i="3" a="1"/>
  <c r="BM46" i="3" a="1"/>
  <c r="BN46" i="3" a="1"/>
  <c r="BO46" i="3" a="1"/>
  <c r="BP46" i="3" a="1"/>
  <c r="G46" i="3"/>
  <c r="H46" i="3"/>
  <c r="I46" i="3"/>
  <c r="J46" i="3"/>
  <c r="K46" i="3"/>
  <c r="L46" i="3"/>
  <c r="M46" i="3"/>
  <c r="N46" i="3"/>
  <c r="O46" i="3"/>
  <c r="P46" i="3"/>
  <c r="Q46" i="3"/>
  <c r="R46" i="3"/>
  <c r="S46" i="3"/>
  <c r="T46" i="3"/>
  <c r="U46" i="3"/>
  <c r="V46" i="3"/>
  <c r="W46" i="3"/>
  <c r="X46" i="3"/>
  <c r="Y46" i="3"/>
  <c r="Z46" i="3"/>
  <c r="AA46" i="3"/>
  <c r="AB46" i="3"/>
  <c r="AC46" i="3"/>
  <c r="AD46" i="3"/>
  <c r="AE46" i="3"/>
  <c r="AF46" i="3"/>
  <c r="AG46" i="3"/>
  <c r="AH46" i="3"/>
  <c r="AI46" i="3"/>
  <c r="AJ46" i="3"/>
  <c r="AK46" i="3"/>
  <c r="AL46" i="3"/>
  <c r="AM46" i="3"/>
  <c r="AN46" i="3"/>
  <c r="AO46" i="3"/>
  <c r="AP46" i="3"/>
  <c r="AQ46" i="3"/>
  <c r="AR46" i="3"/>
  <c r="AS46" i="3"/>
  <c r="AT46" i="3"/>
  <c r="AU46" i="3"/>
  <c r="AV46" i="3"/>
  <c r="AW46" i="3"/>
  <c r="AX46" i="3"/>
  <c r="AY46" i="3"/>
  <c r="AZ46" i="3"/>
  <c r="BA46" i="3"/>
  <c r="BB46" i="3"/>
  <c r="BC46" i="3"/>
  <c r="BD46" i="3"/>
  <c r="BE46" i="3"/>
  <c r="BF46" i="3"/>
  <c r="BG46" i="3"/>
  <c r="BH46" i="3"/>
  <c r="BI46" i="3"/>
  <c r="BJ46" i="3"/>
  <c r="BK46" i="3"/>
  <c r="BL46" i="3"/>
  <c r="BM46" i="3"/>
  <c r="BN46" i="3"/>
  <c r="BO46" i="3"/>
  <c r="BP46" i="3"/>
  <c r="AB22" i="3"/>
  <c r="E57" i="3" a="1"/>
  <c r="E57" i="3"/>
  <c r="F57" i="3" a="1"/>
  <c r="F57" i="3"/>
  <c r="G57" i="3" a="1"/>
  <c r="H57" i="3" a="1"/>
  <c r="I57" i="3" a="1"/>
  <c r="J57" i="3" a="1"/>
  <c r="K57" i="3" a="1"/>
  <c r="L57" i="3" a="1"/>
  <c r="M57" i="3" a="1"/>
  <c r="N57" i="3" a="1"/>
  <c r="O57" i="3" a="1"/>
  <c r="P57" i="3" a="1"/>
  <c r="Q57" i="3" a="1"/>
  <c r="R57" i="3" a="1"/>
  <c r="S57" i="3" a="1"/>
  <c r="T57" i="3" a="1"/>
  <c r="U57" i="3" a="1"/>
  <c r="V57" i="3" a="1"/>
  <c r="W57" i="3" a="1"/>
  <c r="X57" i="3" a="1"/>
  <c r="Y57" i="3" a="1"/>
  <c r="Z57" i="3" a="1"/>
  <c r="AA57" i="3" a="1"/>
  <c r="AB57" i="3" a="1"/>
  <c r="AC57" i="3" a="1"/>
  <c r="AD57" i="3" a="1"/>
  <c r="AE57" i="3" a="1"/>
  <c r="AF57" i="3" a="1"/>
  <c r="AG57" i="3" a="1"/>
  <c r="AH57" i="3" a="1"/>
  <c r="AI57" i="3" a="1"/>
  <c r="AJ57" i="3" a="1"/>
  <c r="AK57" i="3" a="1"/>
  <c r="AL57" i="3" a="1"/>
  <c r="AM57" i="3" a="1"/>
  <c r="AN57" i="3" a="1"/>
  <c r="AO57" i="3" a="1"/>
  <c r="AP57" i="3" a="1"/>
  <c r="AQ57" i="3" a="1"/>
  <c r="AR57" i="3" a="1"/>
  <c r="AS57" i="3" a="1"/>
  <c r="AT57" i="3" a="1"/>
  <c r="AU57" i="3" a="1"/>
  <c r="AV57" i="3" a="1"/>
  <c r="AW57" i="3" a="1"/>
  <c r="AX57" i="3" a="1"/>
  <c r="AY57" i="3" a="1"/>
  <c r="AZ57" i="3" a="1"/>
  <c r="BA57" i="3" a="1"/>
  <c r="BB57" i="3" a="1"/>
  <c r="BC57" i="3" a="1"/>
  <c r="BD57" i="3" a="1"/>
  <c r="BE57" i="3" a="1"/>
  <c r="BF57" i="3" a="1"/>
  <c r="BG57" i="3" a="1"/>
  <c r="BH57" i="3" a="1"/>
  <c r="BI57" i="3" a="1"/>
  <c r="BJ57" i="3" a="1"/>
  <c r="BK57" i="3" a="1"/>
  <c r="BL57" i="3" a="1"/>
  <c r="BM57" i="3" a="1"/>
  <c r="BN57" i="3" a="1"/>
  <c r="BO57" i="3" a="1"/>
  <c r="BP57" i="3" a="1"/>
  <c r="G57" i="3"/>
  <c r="H57" i="3"/>
  <c r="I57" i="3"/>
  <c r="J57" i="3"/>
  <c r="K57" i="3"/>
  <c r="L57" i="3"/>
  <c r="M57" i="3"/>
  <c r="N57" i="3"/>
  <c r="O57" i="3"/>
  <c r="P57" i="3"/>
  <c r="Q57" i="3"/>
  <c r="R57" i="3"/>
  <c r="S57" i="3"/>
  <c r="T57" i="3"/>
  <c r="U57" i="3"/>
  <c r="V57" i="3"/>
  <c r="W57" i="3"/>
  <c r="X57" i="3"/>
  <c r="Y57" i="3"/>
  <c r="Z57" i="3"/>
  <c r="AA57" i="3"/>
  <c r="AB57" i="3"/>
  <c r="AC57" i="3"/>
  <c r="AD57" i="3"/>
  <c r="AE57" i="3"/>
  <c r="AF57" i="3"/>
  <c r="AG57" i="3"/>
  <c r="AH57" i="3"/>
  <c r="AI57" i="3"/>
  <c r="AJ57" i="3"/>
  <c r="AK57" i="3"/>
  <c r="AL57" i="3"/>
  <c r="AM57" i="3"/>
  <c r="AN57" i="3"/>
  <c r="AO57" i="3"/>
  <c r="AP57" i="3"/>
  <c r="AQ57" i="3"/>
  <c r="AR57" i="3"/>
  <c r="AS57" i="3"/>
  <c r="AT57" i="3"/>
  <c r="AU57" i="3"/>
  <c r="AV57" i="3"/>
  <c r="AW57" i="3"/>
  <c r="AX57" i="3"/>
  <c r="AY57" i="3"/>
  <c r="AZ57" i="3"/>
  <c r="BA57" i="3"/>
  <c r="BB57" i="3"/>
  <c r="BC57" i="3"/>
  <c r="BD57" i="3"/>
  <c r="BE57" i="3"/>
  <c r="BF57" i="3"/>
  <c r="BG57" i="3"/>
  <c r="BH57" i="3"/>
  <c r="BI57" i="3"/>
  <c r="BJ57" i="3"/>
  <c r="BK57" i="3"/>
  <c r="BL57" i="3"/>
  <c r="BM57" i="3"/>
  <c r="BN57" i="3"/>
  <c r="BO57" i="3"/>
  <c r="BP57" i="3"/>
  <c r="AC22" i="3"/>
  <c r="W22" i="3"/>
  <c r="AK47" i="3" a="1"/>
  <c r="AK47" i="3"/>
  <c r="AL47" i="3" a="1"/>
  <c r="AL47" i="3"/>
  <c r="AM47" i="3" a="1"/>
  <c r="AN47" i="3" a="1"/>
  <c r="AO47" i="3" a="1"/>
  <c r="AP47" i="3" a="1"/>
  <c r="AQ47" i="3" a="1"/>
  <c r="AR47" i="3" a="1"/>
  <c r="AM47" i="3"/>
  <c r="AN47" i="3"/>
  <c r="AO47" i="3"/>
  <c r="AP47" i="3"/>
  <c r="AQ47" i="3"/>
  <c r="AR47" i="3"/>
  <c r="AB23" i="3"/>
  <c r="W23" i="3"/>
  <c r="AC48" i="3" a="1"/>
  <c r="AC48" i="3"/>
  <c r="AD48" i="3" a="1"/>
  <c r="AD48" i="3"/>
  <c r="AE48" i="3" a="1"/>
  <c r="AF48" i="3" a="1"/>
  <c r="AG48" i="3" a="1"/>
  <c r="AH48" i="3" a="1"/>
  <c r="AI48" i="3" a="1"/>
  <c r="AJ48" i="3" a="1"/>
  <c r="AE48" i="3"/>
  <c r="AF48" i="3"/>
  <c r="AG48" i="3"/>
  <c r="AH48" i="3"/>
  <c r="AI48" i="3"/>
  <c r="AJ48" i="3"/>
  <c r="AB24" i="3"/>
  <c r="W24" i="3"/>
  <c r="X25" i="3"/>
  <c r="X17" i="3"/>
  <c r="X18" i="3"/>
  <c r="X19" i="3"/>
  <c r="X20" i="3"/>
  <c r="X21" i="3"/>
  <c r="X22" i="3"/>
  <c r="X23" i="3"/>
  <c r="X24" i="3"/>
  <c r="AD25" i="3"/>
  <c r="AG25" i="3"/>
  <c r="AE17" i="3"/>
  <c r="AE18" i="3"/>
  <c r="AE19" i="3"/>
  <c r="AE20" i="3"/>
  <c r="AE21" i="3"/>
  <c r="AE22" i="3"/>
  <c r="AF25" i="3"/>
  <c r="AH25" i="3"/>
  <c r="AD17" i="3"/>
  <c r="AG17" i="3"/>
  <c r="AF17" i="3"/>
  <c r="AH17" i="3"/>
  <c r="AD18" i="3"/>
  <c r="AG18" i="3"/>
  <c r="AF18" i="3"/>
  <c r="AH18" i="3"/>
  <c r="AD19" i="3"/>
  <c r="AG19" i="3"/>
  <c r="AF19" i="3"/>
  <c r="AH19" i="3"/>
  <c r="AD20" i="3"/>
  <c r="AG20" i="3"/>
  <c r="AF20" i="3"/>
  <c r="AH20" i="3"/>
  <c r="AD21" i="3"/>
  <c r="AG21" i="3"/>
  <c r="AF21" i="3"/>
  <c r="AH21" i="3"/>
  <c r="AD22" i="3"/>
  <c r="AG22" i="3"/>
  <c r="AF22" i="3"/>
  <c r="AH22" i="3"/>
  <c r="AD23" i="3"/>
  <c r="AG23" i="3"/>
  <c r="AF23" i="3"/>
  <c r="AH23" i="3"/>
  <c r="AD24" i="3"/>
  <c r="AG24" i="3"/>
  <c r="AF24" i="3"/>
  <c r="AH24" i="3"/>
  <c r="E12" i="3"/>
  <c r="E11" i="3"/>
  <c r="AO5" i="3"/>
  <c r="AO6" i="3"/>
  <c r="AO7" i="3"/>
  <c r="AO8" i="3"/>
  <c r="AO9" i="3"/>
  <c r="AO10" i="3"/>
  <c r="AO11" i="3"/>
  <c r="AO12" i="3"/>
  <c r="AO4" i="3"/>
  <c r="Q4" i="3"/>
  <c r="AG3" i="3"/>
  <c r="AG5" i="3"/>
  <c r="AI5" i="3"/>
  <c r="AG4" i="3"/>
  <c r="C17" i="3"/>
  <c r="C18" i="3"/>
  <c r="C20" i="3"/>
  <c r="AI4" i="3"/>
  <c r="AG6" i="3"/>
  <c r="AI6" i="3"/>
  <c r="AG7" i="3"/>
  <c r="AI7" i="3"/>
  <c r="AG8" i="3"/>
  <c r="AG9" i="3"/>
  <c r="AI9" i="3"/>
  <c r="AG10" i="3"/>
  <c r="AG11" i="3"/>
  <c r="AI11" i="3"/>
  <c r="AG12" i="3"/>
  <c r="AI12" i="3"/>
  <c r="Y23" i="3"/>
  <c r="P4" i="3"/>
  <c r="AB3" i="3"/>
  <c r="AB5" i="3"/>
  <c r="AD5" i="3"/>
  <c r="AB4" i="3"/>
  <c r="AD4" i="3"/>
  <c r="AB6" i="3"/>
  <c r="AB7" i="3"/>
  <c r="AD7" i="3"/>
  <c r="AB8" i="3"/>
  <c r="AD8" i="3"/>
  <c r="AB9" i="3"/>
  <c r="AD9" i="3"/>
  <c r="AB10" i="3"/>
  <c r="AD10" i="3"/>
  <c r="AB11" i="3"/>
  <c r="AB12" i="3"/>
  <c r="AD12" i="3"/>
  <c r="O4" i="3"/>
  <c r="W3" i="3"/>
  <c r="W5" i="3"/>
  <c r="Z18" i="3"/>
  <c r="Y5" i="3"/>
  <c r="W4" i="3"/>
  <c r="Z17" i="3"/>
  <c r="Y4" i="3"/>
  <c r="W6" i="3"/>
  <c r="Y6" i="3"/>
  <c r="W7" i="3"/>
  <c r="Y7" i="3"/>
  <c r="W8" i="3"/>
  <c r="Y8" i="3"/>
  <c r="W9" i="3"/>
  <c r="W10" i="3"/>
  <c r="Y10" i="3"/>
  <c r="W11" i="3"/>
  <c r="Y11" i="3"/>
  <c r="W12" i="3"/>
  <c r="Y19" i="3"/>
  <c r="Y20" i="3"/>
  <c r="Y21" i="3"/>
  <c r="Y22" i="3"/>
  <c r="Y24" i="3"/>
  <c r="Y25" i="3"/>
  <c r="Y18" i="3"/>
  <c r="Y17" i="3"/>
  <c r="Z94" i="17"/>
  <c r="AB94" i="17"/>
  <c r="Z95" i="17"/>
  <c r="AB95" i="17"/>
  <c r="Z96" i="17"/>
  <c r="AB96" i="17"/>
  <c r="Z97" i="17"/>
  <c r="AB97" i="17"/>
  <c r="Z98" i="17"/>
  <c r="AB98" i="17"/>
  <c r="Z99" i="17"/>
  <c r="AB99" i="17"/>
  <c r="Z100" i="17"/>
  <c r="AB100" i="17"/>
  <c r="Z101" i="17"/>
  <c r="AB101" i="17"/>
  <c r="Z102" i="17"/>
  <c r="AB102" i="17"/>
  <c r="Z103" i="17"/>
  <c r="AB103" i="17"/>
  <c r="Z104" i="17"/>
  <c r="AB104" i="17"/>
  <c r="Z105" i="17"/>
  <c r="AB105" i="17"/>
  <c r="Z106" i="17"/>
  <c r="AB106" i="17"/>
  <c r="Z107" i="17"/>
  <c r="AB107" i="17"/>
  <c r="Z108" i="17"/>
  <c r="AB108" i="17"/>
  <c r="Z109" i="17"/>
  <c r="AB109" i="17"/>
  <c r="Z110" i="17"/>
  <c r="AB110" i="17"/>
  <c r="Z111" i="17"/>
  <c r="AB111" i="17"/>
  <c r="Z112" i="17"/>
  <c r="AB112" i="17"/>
  <c r="Z113" i="17"/>
  <c r="AB113" i="17"/>
  <c r="Z114" i="17"/>
  <c r="AB114" i="17"/>
  <c r="Z115" i="17"/>
  <c r="AB115" i="17"/>
  <c r="Z116" i="17"/>
  <c r="AB116" i="17"/>
  <c r="Z117" i="17"/>
  <c r="AB117" i="17"/>
  <c r="Z118" i="17"/>
  <c r="AB118" i="17"/>
  <c r="Z119" i="17"/>
  <c r="AB119" i="17"/>
  <c r="Z120" i="17"/>
  <c r="AB120" i="17"/>
  <c r="Z121" i="17"/>
  <c r="AB121" i="17"/>
  <c r="Z122" i="17"/>
  <c r="AB122" i="17"/>
  <c r="Z123" i="17"/>
  <c r="AB123" i="17"/>
  <c r="Z124" i="17"/>
  <c r="AB124" i="17"/>
  <c r="Z125" i="17"/>
  <c r="AB125" i="17"/>
  <c r="Z126" i="17"/>
  <c r="AB126" i="17"/>
  <c r="Z127" i="17"/>
  <c r="AB127" i="17"/>
  <c r="Z128" i="17"/>
  <c r="AB128" i="17"/>
  <c r="Z129" i="17"/>
  <c r="AB129" i="17"/>
  <c r="Z130" i="17"/>
  <c r="AB130" i="17"/>
  <c r="Z131" i="17"/>
  <c r="AB131" i="17"/>
  <c r="Z132" i="17"/>
  <c r="AB132" i="17"/>
  <c r="Z133" i="17"/>
  <c r="AB133" i="17"/>
  <c r="Z134" i="17"/>
  <c r="AB134" i="17"/>
  <c r="Z135" i="17"/>
  <c r="AB135" i="17"/>
  <c r="Z135" i="3"/>
  <c r="AB135" i="3"/>
  <c r="Z94" i="3"/>
  <c r="AB94" i="3"/>
  <c r="Z95" i="3"/>
  <c r="AB95" i="3"/>
  <c r="Z96" i="3"/>
  <c r="AB96" i="3"/>
  <c r="Z97" i="3"/>
  <c r="AB97" i="3"/>
  <c r="Z98" i="3"/>
  <c r="AB98" i="3"/>
  <c r="Z99" i="3"/>
  <c r="AB99" i="3"/>
  <c r="Z100" i="3"/>
  <c r="AB100" i="3"/>
  <c r="Z101" i="3"/>
  <c r="AB101" i="3"/>
  <c r="Z102" i="3"/>
  <c r="AB102" i="3"/>
  <c r="Z103" i="3"/>
  <c r="AB103" i="3"/>
  <c r="Z104" i="3"/>
  <c r="AB104" i="3"/>
  <c r="Z105" i="3"/>
  <c r="AB105" i="3"/>
  <c r="Z106" i="3"/>
  <c r="AB106" i="3"/>
  <c r="Z107" i="3"/>
  <c r="AB107" i="3"/>
  <c r="Z108" i="3"/>
  <c r="AB108" i="3"/>
  <c r="Z109" i="3"/>
  <c r="AB109" i="3"/>
  <c r="Z110" i="3"/>
  <c r="AB110" i="3"/>
  <c r="Z111" i="3"/>
  <c r="AB111" i="3"/>
  <c r="Z112" i="3"/>
  <c r="AB112" i="3"/>
  <c r="Z113" i="3"/>
  <c r="AB113" i="3"/>
  <c r="Z114" i="3"/>
  <c r="AB114" i="3"/>
  <c r="Z115" i="3"/>
  <c r="AB115" i="3"/>
  <c r="Z116" i="3"/>
  <c r="AB116" i="3"/>
  <c r="Z117" i="3"/>
  <c r="AB117" i="3"/>
  <c r="Z118" i="3"/>
  <c r="AB118" i="3"/>
  <c r="Z119" i="3"/>
  <c r="AB119" i="3"/>
  <c r="Z120" i="3"/>
  <c r="AB120" i="3"/>
  <c r="Z121" i="3"/>
  <c r="AB121" i="3"/>
  <c r="Z122" i="3"/>
  <c r="AB122" i="3"/>
  <c r="Z123" i="3"/>
  <c r="AB123" i="3"/>
  <c r="Z124" i="3"/>
  <c r="AB124" i="3"/>
  <c r="Z125" i="3"/>
  <c r="AB125" i="3"/>
  <c r="Z126" i="3"/>
  <c r="AB126" i="3"/>
  <c r="Z127" i="3"/>
  <c r="AB127" i="3"/>
  <c r="Z128" i="3"/>
  <c r="AB128" i="3"/>
  <c r="Z129" i="3"/>
  <c r="AB129" i="3"/>
  <c r="Z130" i="3"/>
  <c r="AB130" i="3"/>
  <c r="Z131" i="3"/>
  <c r="AB131" i="3"/>
  <c r="Z132" i="3"/>
  <c r="AB132" i="3"/>
  <c r="Z133" i="3"/>
  <c r="AB133" i="3"/>
  <c r="Z134" i="3"/>
  <c r="AB134" i="3"/>
  <c r="K5" i="17"/>
  <c r="K6" i="17"/>
  <c r="K7" i="17"/>
  <c r="K8" i="17"/>
  <c r="K9" i="17"/>
  <c r="K10" i="17"/>
  <c r="K11" i="17"/>
  <c r="K12" i="17"/>
  <c r="D4" i="17"/>
  <c r="D5" i="17"/>
  <c r="D6" i="17"/>
  <c r="D7" i="17"/>
  <c r="D8" i="17"/>
  <c r="D9" i="17"/>
  <c r="D10" i="17"/>
  <c r="D11" i="17"/>
  <c r="D12" i="17"/>
  <c r="C4" i="17"/>
  <c r="C5" i="17"/>
  <c r="C6" i="17"/>
  <c r="L4" i="17"/>
  <c r="M4" i="17"/>
  <c r="N4" i="17"/>
  <c r="L5" i="17"/>
  <c r="M5" i="17"/>
  <c r="N5" i="17"/>
  <c r="L6" i="17"/>
  <c r="M6" i="17"/>
  <c r="N6" i="17"/>
  <c r="C7" i="17"/>
  <c r="L7" i="17"/>
  <c r="M7" i="17"/>
  <c r="N7" i="17"/>
  <c r="C8" i="17"/>
  <c r="L8" i="17"/>
  <c r="M8" i="17"/>
  <c r="N8" i="17"/>
  <c r="C9" i="17"/>
  <c r="L9" i="17"/>
  <c r="M9" i="17"/>
  <c r="N9" i="17"/>
  <c r="C10" i="17"/>
  <c r="L10" i="17"/>
  <c r="M10" i="17"/>
  <c r="N10" i="17"/>
  <c r="C11" i="17"/>
  <c r="L11" i="17"/>
  <c r="M11" i="17"/>
  <c r="N11" i="17"/>
  <c r="C12" i="17"/>
  <c r="L12" i="17"/>
  <c r="M12" i="17"/>
  <c r="N12" i="17"/>
  <c r="Z64" i="17"/>
  <c r="Z65" i="17"/>
  <c r="Z66" i="17"/>
  <c r="AB64" i="17"/>
  <c r="AB65" i="17"/>
  <c r="AB66" i="17"/>
  <c r="Z67" i="17"/>
  <c r="AB67" i="17"/>
  <c r="Z68" i="17"/>
  <c r="AB68" i="17"/>
  <c r="Z69" i="17"/>
  <c r="AB69" i="17"/>
  <c r="Z70" i="17"/>
  <c r="AB70" i="17"/>
  <c r="Z71" i="17"/>
  <c r="AB71" i="17"/>
  <c r="Z72" i="17"/>
  <c r="AB72" i="17"/>
  <c r="Z73" i="17"/>
  <c r="AB73" i="17"/>
  <c r="Z74" i="17"/>
  <c r="AB74" i="17"/>
  <c r="Z75" i="17"/>
  <c r="AB75" i="17"/>
  <c r="Z76" i="17"/>
  <c r="AB76" i="17"/>
  <c r="Z77" i="17"/>
  <c r="AB77" i="17"/>
  <c r="Z78" i="17"/>
  <c r="AB78" i="17"/>
  <c r="Z79" i="17"/>
  <c r="AB79" i="17"/>
  <c r="Z80" i="17"/>
  <c r="AB80" i="17"/>
  <c r="Z81" i="17"/>
  <c r="AB81" i="17"/>
  <c r="Z82" i="17"/>
  <c r="AB82" i="17"/>
  <c r="Z83" i="17"/>
  <c r="AB83" i="17"/>
  <c r="Z84" i="17"/>
  <c r="AB84" i="17"/>
  <c r="Z85" i="17"/>
  <c r="AB85" i="17"/>
  <c r="Z86" i="17"/>
  <c r="AB86" i="17"/>
  <c r="Z87" i="17"/>
  <c r="AB87" i="17"/>
  <c r="Z88" i="17"/>
  <c r="AB88" i="17"/>
  <c r="Z89" i="17"/>
  <c r="AB89" i="17"/>
  <c r="Z90" i="17"/>
  <c r="AB90" i="17"/>
  <c r="Z91" i="17"/>
  <c r="AB91" i="17"/>
  <c r="Z92" i="17"/>
  <c r="AB92" i="17"/>
  <c r="Z93" i="17"/>
  <c r="AB93" i="17"/>
  <c r="Z136" i="17"/>
  <c r="AA136" i="17"/>
  <c r="AB136" i="17"/>
  <c r="Z137" i="17"/>
  <c r="AA137" i="17"/>
  <c r="AB137" i="17"/>
  <c r="Z138" i="17"/>
  <c r="AA138" i="17"/>
  <c r="AB138" i="17"/>
  <c r="Z139" i="17"/>
  <c r="AA139" i="17"/>
  <c r="AB139" i="17"/>
  <c r="Z140" i="17"/>
  <c r="AA140" i="17"/>
  <c r="AB140" i="17"/>
  <c r="Z141" i="17"/>
  <c r="AA141" i="17"/>
  <c r="AB141" i="17"/>
  <c r="Z142" i="17"/>
  <c r="AA142" i="17"/>
  <c r="AB142" i="17"/>
  <c r="Z143" i="17"/>
  <c r="AA143" i="17"/>
  <c r="AB143" i="17"/>
  <c r="Z144" i="17"/>
  <c r="AA144" i="17"/>
  <c r="AB144" i="17"/>
  <c r="Z145" i="17"/>
  <c r="AA145" i="17"/>
  <c r="AB145" i="17"/>
  <c r="Z146" i="17"/>
  <c r="AA146" i="17"/>
  <c r="AB146" i="17"/>
  <c r="Z147" i="17"/>
  <c r="AA147" i="17"/>
  <c r="AB147" i="17"/>
  <c r="Z148" i="17"/>
  <c r="AA148" i="17"/>
  <c r="AB148" i="17"/>
  <c r="Z149" i="17"/>
  <c r="AA149" i="17"/>
  <c r="AB149" i="17"/>
  <c r="Z150" i="17"/>
  <c r="AA150" i="17"/>
  <c r="AB150" i="17"/>
  <c r="Z151" i="17"/>
  <c r="AA151" i="17"/>
  <c r="AB151" i="17"/>
  <c r="Z152" i="17"/>
  <c r="AA152" i="17"/>
  <c r="AB152" i="17"/>
  <c r="Z153" i="17"/>
  <c r="AA153" i="17"/>
  <c r="AB153" i="17"/>
  <c r="Z154" i="17"/>
  <c r="AA154" i="17"/>
  <c r="AB154" i="17"/>
  <c r="Z155" i="17"/>
  <c r="AA155" i="17"/>
  <c r="AB155" i="17"/>
  <c r="Z156" i="17"/>
  <c r="AA156" i="17"/>
  <c r="AB156" i="17"/>
  <c r="Z157" i="17"/>
  <c r="AA157" i="17"/>
  <c r="AB157" i="17"/>
  <c r="Z158" i="17"/>
  <c r="AA158" i="17"/>
  <c r="AB158" i="17"/>
  <c r="Z159" i="17"/>
  <c r="AA159" i="17"/>
  <c r="AB159" i="17"/>
  <c r="Z160" i="17"/>
  <c r="AA160" i="17"/>
  <c r="AB160" i="17"/>
  <c r="Z161" i="17"/>
  <c r="AA161" i="17"/>
  <c r="AB161" i="17"/>
  <c r="Z162" i="17"/>
  <c r="AA162" i="17"/>
  <c r="AB162" i="17"/>
  <c r="Z163" i="17"/>
  <c r="AA163" i="17"/>
  <c r="AB163" i="17"/>
  <c r="Z164" i="17"/>
  <c r="AA164" i="17"/>
  <c r="AB164" i="17"/>
  <c r="Z165" i="17"/>
  <c r="AA165" i="17"/>
  <c r="AB165" i="17"/>
  <c r="Z166" i="17"/>
  <c r="Z167" i="17"/>
  <c r="Z168" i="17"/>
  <c r="Z169" i="17"/>
  <c r="AA166" i="17"/>
  <c r="AB166" i="17"/>
  <c r="AA167" i="17"/>
  <c r="AB167" i="17"/>
  <c r="AA168" i="17"/>
  <c r="AB168" i="17"/>
  <c r="AA169" i="17"/>
  <c r="AB169" i="17"/>
  <c r="Z170" i="17"/>
  <c r="AA170" i="17"/>
  <c r="AB170" i="17"/>
  <c r="Z171" i="17"/>
  <c r="AA171" i="17"/>
  <c r="AB171" i="17"/>
  <c r="Z172" i="17"/>
  <c r="AA172" i="17"/>
  <c r="AB172" i="17"/>
  <c r="Z173" i="17"/>
  <c r="AA173" i="17"/>
  <c r="AB173" i="17"/>
  <c r="Z174" i="17"/>
  <c r="AA174" i="17"/>
  <c r="AB174" i="17"/>
  <c r="Z175" i="17"/>
  <c r="AA175" i="17"/>
  <c r="AB175" i="17"/>
  <c r="Z176" i="17"/>
  <c r="AA176" i="17"/>
  <c r="AB176" i="17"/>
  <c r="Z177" i="17"/>
  <c r="AA177" i="17"/>
  <c r="AB177" i="17"/>
  <c r="Z178" i="17"/>
  <c r="AA178" i="17"/>
  <c r="AB178" i="17"/>
  <c r="Z179" i="17"/>
  <c r="AA179" i="17"/>
  <c r="AB179" i="17"/>
  <c r="Z180" i="17"/>
  <c r="AA180" i="17"/>
  <c r="AB180" i="17"/>
  <c r="Z181" i="17"/>
  <c r="AA181" i="17"/>
  <c r="AB181" i="17"/>
  <c r="Z182" i="17"/>
  <c r="AA182" i="17"/>
  <c r="AB182" i="17"/>
  <c r="Z183" i="17"/>
  <c r="AA183" i="17"/>
  <c r="AB183" i="17"/>
  <c r="Z184" i="17"/>
  <c r="AA184" i="17"/>
  <c r="AB184" i="17"/>
  <c r="Z185" i="17"/>
  <c r="AA185" i="17"/>
  <c r="AB185" i="17"/>
  <c r="Z186" i="17"/>
  <c r="AA186" i="17"/>
  <c r="AB186" i="17"/>
  <c r="Z187" i="17"/>
  <c r="AA187" i="17"/>
  <c r="AB187" i="17"/>
  <c r="Z188" i="17"/>
  <c r="AA188" i="17"/>
  <c r="AB188" i="17"/>
  <c r="Z189" i="17"/>
  <c r="AA189" i="17"/>
  <c r="AB189" i="17"/>
  <c r="Z190" i="17"/>
  <c r="AA190" i="17"/>
  <c r="AB190" i="17"/>
  <c r="Z191" i="17"/>
  <c r="AA191" i="17"/>
  <c r="AB191" i="17"/>
  <c r="Z192" i="17"/>
  <c r="AA192" i="17"/>
  <c r="AB192" i="17"/>
  <c r="Z193" i="17"/>
  <c r="AA193" i="17"/>
  <c r="AB193" i="17"/>
  <c r="Z194" i="17"/>
  <c r="AA194" i="17"/>
  <c r="AB194" i="17"/>
  <c r="Z195" i="17"/>
  <c r="AA195" i="17"/>
  <c r="AB195" i="17"/>
  <c r="Z196" i="17"/>
  <c r="AA196" i="17"/>
  <c r="AB196" i="17"/>
  <c r="Z197" i="17"/>
  <c r="AA197" i="17"/>
  <c r="AB197" i="17"/>
  <c r="Z198" i="17"/>
  <c r="AA198" i="17"/>
  <c r="AB198" i="17"/>
  <c r="Z199" i="17"/>
  <c r="AA199" i="17"/>
  <c r="AB199" i="17"/>
  <c r="Z200" i="17"/>
  <c r="AA200" i="17"/>
  <c r="AB200" i="17"/>
  <c r="Z201" i="17"/>
  <c r="AA201" i="17"/>
  <c r="AB201" i="17"/>
  <c r="Z202" i="17"/>
  <c r="AA202" i="17"/>
  <c r="AB202" i="17"/>
  <c r="Z203" i="17"/>
  <c r="AA203" i="17"/>
  <c r="AB203" i="17"/>
  <c r="Z204" i="17"/>
  <c r="AA204" i="17"/>
  <c r="AB204" i="17"/>
  <c r="Z205" i="17"/>
  <c r="AA205" i="17"/>
  <c r="AB205" i="17"/>
  <c r="Z206" i="17"/>
  <c r="AA206" i="17"/>
  <c r="AB206" i="17"/>
  <c r="Z207" i="17"/>
  <c r="AA207" i="17"/>
  <c r="AB207" i="17"/>
  <c r="T32" i="6"/>
  <c r="T31" i="6"/>
  <c r="T30" i="6"/>
  <c r="T33" i="6"/>
  <c r="K5" i="3"/>
  <c r="K6" i="3"/>
  <c r="K7" i="3"/>
  <c r="K8" i="3"/>
  <c r="K9" i="3"/>
  <c r="K10" i="3"/>
  <c r="K11" i="3"/>
  <c r="K12" i="3"/>
  <c r="L4" i="3"/>
  <c r="M4" i="3"/>
  <c r="N4" i="3"/>
  <c r="L5" i="3"/>
  <c r="M5" i="3"/>
  <c r="N5" i="3"/>
  <c r="L6" i="3"/>
  <c r="M6" i="3"/>
  <c r="N6" i="3"/>
  <c r="L7" i="3"/>
  <c r="M7" i="3"/>
  <c r="N7" i="3"/>
  <c r="L8" i="3"/>
  <c r="M8" i="3"/>
  <c r="N8" i="3"/>
  <c r="L9" i="3"/>
  <c r="M9" i="3"/>
  <c r="N9" i="3"/>
  <c r="L10" i="3"/>
  <c r="M10" i="3"/>
  <c r="N10" i="3"/>
  <c r="L11" i="3"/>
  <c r="M11" i="3"/>
  <c r="N11" i="3"/>
  <c r="L12" i="3"/>
  <c r="M12" i="3"/>
  <c r="N12" i="3"/>
  <c r="Z64" i="3"/>
  <c r="Z65" i="3"/>
  <c r="Z66" i="3"/>
  <c r="AB64" i="3"/>
  <c r="AB65" i="3"/>
  <c r="AB66" i="3"/>
  <c r="Z67" i="3"/>
  <c r="AB67" i="3"/>
  <c r="Z68" i="3"/>
  <c r="AB68" i="3"/>
  <c r="Z69" i="3"/>
  <c r="AB69" i="3"/>
  <c r="Z70" i="3"/>
  <c r="AB70" i="3"/>
  <c r="Z71" i="3"/>
  <c r="AB71" i="3"/>
  <c r="Z72" i="3"/>
  <c r="AB72" i="3"/>
  <c r="Z73" i="3"/>
  <c r="AB73" i="3"/>
  <c r="Z74" i="3"/>
  <c r="AB74" i="3"/>
  <c r="Z75" i="3"/>
  <c r="AB75" i="3"/>
  <c r="Z76" i="3"/>
  <c r="AB76" i="3"/>
  <c r="Z77" i="3"/>
  <c r="AB77" i="3"/>
  <c r="Z78" i="3"/>
  <c r="AB78" i="3"/>
  <c r="Z79" i="3"/>
  <c r="AB79" i="3"/>
  <c r="Z80" i="3"/>
  <c r="AB80" i="3"/>
  <c r="Z81" i="3"/>
  <c r="AB81" i="3"/>
  <c r="Z82" i="3"/>
  <c r="AB82" i="3"/>
  <c r="Z83" i="3"/>
  <c r="AB83" i="3"/>
  <c r="Z84" i="3"/>
  <c r="AB84" i="3"/>
  <c r="Z85" i="3"/>
  <c r="AB85" i="3"/>
  <c r="Z86" i="3"/>
  <c r="AB86" i="3"/>
  <c r="Z87" i="3"/>
  <c r="AB87" i="3"/>
  <c r="Z88" i="3"/>
  <c r="AB88" i="3"/>
  <c r="Z89" i="3"/>
  <c r="AB89" i="3"/>
  <c r="Z90" i="3"/>
  <c r="AB90" i="3"/>
  <c r="Z91" i="3"/>
  <c r="AB91" i="3"/>
  <c r="Z92" i="3"/>
  <c r="AB92" i="3"/>
  <c r="Z93" i="3"/>
  <c r="AB93" i="3"/>
  <c r="Z136" i="3"/>
  <c r="AA136" i="3"/>
  <c r="AB136" i="3"/>
  <c r="Z137" i="3"/>
  <c r="AA137" i="3"/>
  <c r="AB137" i="3"/>
  <c r="Z138" i="3"/>
  <c r="AA138" i="3"/>
  <c r="AB138" i="3"/>
  <c r="Z139" i="3"/>
  <c r="AA139" i="3"/>
  <c r="AB139" i="3"/>
  <c r="Z140" i="3"/>
  <c r="AA140" i="3"/>
  <c r="AB140" i="3"/>
  <c r="Z141" i="3"/>
  <c r="AA141" i="3"/>
  <c r="AB141" i="3"/>
  <c r="Z142" i="3"/>
  <c r="AA142" i="3"/>
  <c r="AB142" i="3"/>
  <c r="Z143" i="3"/>
  <c r="AA143" i="3"/>
  <c r="AB143" i="3"/>
  <c r="Z144" i="3"/>
  <c r="AA144" i="3"/>
  <c r="AB144" i="3"/>
  <c r="Z145" i="3"/>
  <c r="AA145" i="3"/>
  <c r="AB145" i="3"/>
  <c r="Z146" i="3"/>
  <c r="AA146" i="3"/>
  <c r="AB146" i="3"/>
  <c r="Z147" i="3"/>
  <c r="AA147" i="3"/>
  <c r="AB147" i="3"/>
  <c r="Z148" i="3"/>
  <c r="AA148" i="3"/>
  <c r="AB148" i="3"/>
  <c r="Z149" i="3"/>
  <c r="AA149" i="3"/>
  <c r="AB149" i="3"/>
  <c r="Z150" i="3"/>
  <c r="AA150" i="3"/>
  <c r="AB150" i="3"/>
  <c r="Z151" i="3"/>
  <c r="AA151" i="3"/>
  <c r="AB151" i="3"/>
  <c r="Z152" i="3"/>
  <c r="AA152" i="3"/>
  <c r="AB152" i="3"/>
  <c r="Z153" i="3"/>
  <c r="AA153" i="3"/>
  <c r="AB153" i="3"/>
  <c r="Z154" i="3"/>
  <c r="AA154" i="3"/>
  <c r="AB154" i="3"/>
  <c r="Z155" i="3"/>
  <c r="AA155" i="3"/>
  <c r="AB155" i="3"/>
  <c r="Z156" i="3"/>
  <c r="AA156" i="3"/>
  <c r="AB156" i="3"/>
  <c r="Z157" i="3"/>
  <c r="AA157" i="3"/>
  <c r="AB157" i="3"/>
  <c r="Z158" i="3"/>
  <c r="AA158" i="3"/>
  <c r="AB158" i="3"/>
  <c r="Z159" i="3"/>
  <c r="AA159" i="3"/>
  <c r="AB159" i="3"/>
  <c r="Z160" i="3"/>
  <c r="AA160" i="3"/>
  <c r="AB160" i="3"/>
  <c r="Z161" i="3"/>
  <c r="AA161" i="3"/>
  <c r="AB161" i="3"/>
  <c r="Z162" i="3"/>
  <c r="AA162" i="3"/>
  <c r="AB162" i="3"/>
  <c r="Z163" i="3"/>
  <c r="AA163" i="3"/>
  <c r="AB163" i="3"/>
  <c r="Z164" i="3"/>
  <c r="AA164" i="3"/>
  <c r="AB164" i="3"/>
  <c r="Z165" i="3"/>
  <c r="AA165" i="3"/>
  <c r="AB165" i="3"/>
  <c r="Z166" i="3"/>
  <c r="Z167" i="3"/>
  <c r="Z168" i="3"/>
  <c r="Z169" i="3"/>
  <c r="AA166" i="3"/>
  <c r="AB166" i="3"/>
  <c r="AA167" i="3"/>
  <c r="AB167" i="3"/>
  <c r="AA168" i="3"/>
  <c r="AB168" i="3"/>
  <c r="AA169" i="3"/>
  <c r="AB169" i="3"/>
  <c r="Z170" i="3"/>
  <c r="AA170" i="3"/>
  <c r="AB170" i="3"/>
  <c r="Z171" i="3"/>
  <c r="AA171" i="3"/>
  <c r="AB171" i="3"/>
  <c r="Z172" i="3"/>
  <c r="AA172" i="3"/>
  <c r="AB172" i="3"/>
  <c r="Z173" i="3"/>
  <c r="AA173" i="3"/>
  <c r="AB173" i="3"/>
  <c r="Z174" i="3"/>
  <c r="AA174" i="3"/>
  <c r="AB174" i="3"/>
  <c r="Z175" i="3"/>
  <c r="AA175" i="3"/>
  <c r="AB175" i="3"/>
  <c r="Z176" i="3"/>
  <c r="AA176" i="3"/>
  <c r="AB176" i="3"/>
  <c r="Z177" i="3"/>
  <c r="AA177" i="3"/>
  <c r="AB177" i="3"/>
  <c r="Z178" i="3"/>
  <c r="AA178" i="3"/>
  <c r="AB178" i="3"/>
  <c r="Z179" i="3"/>
  <c r="AA179" i="3"/>
  <c r="AB179" i="3"/>
  <c r="Z180" i="3"/>
  <c r="AA180" i="3"/>
  <c r="AB180" i="3"/>
  <c r="Z181" i="3"/>
  <c r="AA181" i="3"/>
  <c r="AB181" i="3"/>
  <c r="Z182" i="3"/>
  <c r="AA182" i="3"/>
  <c r="AB182" i="3"/>
  <c r="Z183" i="3"/>
  <c r="AA183" i="3"/>
  <c r="AB183" i="3"/>
  <c r="Z184" i="3"/>
  <c r="AA184" i="3"/>
  <c r="AB184" i="3"/>
  <c r="Z185" i="3"/>
  <c r="AA185" i="3"/>
  <c r="AB185" i="3"/>
  <c r="Z186" i="3"/>
  <c r="AA186" i="3"/>
  <c r="AB186" i="3"/>
  <c r="Z187" i="3"/>
  <c r="AA187" i="3"/>
  <c r="AB187" i="3"/>
  <c r="Z188" i="3"/>
  <c r="AA188" i="3"/>
  <c r="AB188" i="3"/>
  <c r="Z189" i="3"/>
  <c r="AA189" i="3"/>
  <c r="AB189" i="3"/>
  <c r="Z190" i="3"/>
  <c r="AA190" i="3"/>
  <c r="AB190" i="3"/>
  <c r="Z191" i="3"/>
  <c r="AA191" i="3"/>
  <c r="AB191" i="3"/>
  <c r="Z192" i="3"/>
  <c r="AA192" i="3"/>
  <c r="AB192" i="3"/>
  <c r="Z193" i="3"/>
  <c r="AA193" i="3"/>
  <c r="AB193" i="3"/>
  <c r="Z194" i="3"/>
  <c r="AA194" i="3"/>
  <c r="AB194" i="3"/>
  <c r="Z195" i="3"/>
  <c r="AA195" i="3"/>
  <c r="AB195" i="3"/>
  <c r="Z196" i="3"/>
  <c r="AA196" i="3"/>
  <c r="AB196" i="3"/>
  <c r="Z197" i="3"/>
  <c r="AA197" i="3"/>
  <c r="AB197" i="3"/>
  <c r="Z198" i="3"/>
  <c r="AA198" i="3"/>
  <c r="AB198" i="3"/>
  <c r="Z199" i="3"/>
  <c r="AA199" i="3"/>
  <c r="AB199" i="3"/>
  <c r="Z200" i="3"/>
  <c r="AA200" i="3"/>
  <c r="AB200" i="3"/>
  <c r="Z201" i="3"/>
  <c r="AA201" i="3"/>
  <c r="AB201" i="3"/>
  <c r="Z202" i="3"/>
  <c r="AA202" i="3"/>
  <c r="AB202" i="3"/>
  <c r="Z203" i="3"/>
  <c r="AA203" i="3"/>
  <c r="AB203" i="3"/>
  <c r="Z204" i="3"/>
  <c r="AA204" i="3"/>
  <c r="AB204" i="3"/>
  <c r="Z205" i="3"/>
  <c r="AA205" i="3"/>
  <c r="AB205" i="3"/>
  <c r="Z206" i="3"/>
  <c r="AA206" i="3"/>
  <c r="AB206" i="3"/>
  <c r="Z207" i="3"/>
  <c r="AA207" i="3"/>
  <c r="AB207" i="3"/>
  <c r="T19" i="6"/>
  <c r="T18" i="6"/>
  <c r="T17" i="6"/>
  <c r="T20" i="6"/>
  <c r="AK33" i="6"/>
  <c r="AK32" i="6"/>
  <c r="AK31" i="6"/>
  <c r="AK30" i="6"/>
  <c r="AK20" i="6"/>
  <c r="AK19" i="6"/>
  <c r="AK18" i="6"/>
  <c r="AK17" i="6"/>
  <c r="BW40" i="3"/>
  <c r="BR45" i="3"/>
  <c r="BR41" i="3"/>
  <c r="BS40" i="3"/>
  <c r="BT40" i="3"/>
  <c r="BU40" i="3"/>
  <c r="BV40" i="3"/>
  <c r="BR42" i="3"/>
  <c r="BR43" i="3"/>
  <c r="BR44" i="3"/>
  <c r="AI15" i="30"/>
  <c r="AI15" i="29"/>
  <c r="AI15" i="28"/>
  <c r="AP12" i="3"/>
  <c r="AP4" i="3"/>
  <c r="AP5" i="3"/>
  <c r="AP6" i="3"/>
  <c r="AP7" i="3"/>
  <c r="AP8" i="3"/>
  <c r="AP9" i="3"/>
  <c r="AP10" i="3"/>
  <c r="AP11" i="3"/>
  <c r="AM12" i="3"/>
  <c r="AM11" i="3"/>
  <c r="AM10" i="3"/>
  <c r="AM9" i="3"/>
  <c r="AM8" i="3"/>
  <c r="AM7" i="3"/>
  <c r="AM6" i="3"/>
  <c r="AM5" i="3"/>
  <c r="AM4" i="3"/>
  <c r="AG7" i="6"/>
  <c r="E65" i="9"/>
  <c r="Q17" i="27"/>
  <c r="AD17" i="27"/>
  <c r="Q24" i="27"/>
  <c r="AD24" i="27"/>
  <c r="Y18" i="30"/>
  <c r="Y19" i="30"/>
  <c r="Y20" i="30"/>
  <c r="Y17" i="30"/>
  <c r="Y18" i="29"/>
  <c r="Y19" i="29"/>
  <c r="Y20" i="29"/>
  <c r="Y17" i="29"/>
  <c r="Y17" i="28"/>
  <c r="Y18" i="28"/>
  <c r="Y19" i="28"/>
  <c r="Y20" i="28"/>
  <c r="X29" i="27"/>
  <c r="X28" i="27"/>
  <c r="X27" i="27"/>
  <c r="X26" i="27"/>
  <c r="AF25" i="27"/>
  <c r="AE25" i="27"/>
  <c r="AA25" i="27"/>
  <c r="Z25" i="27"/>
  <c r="W25" i="27"/>
  <c r="V25" i="27"/>
  <c r="U25" i="27"/>
  <c r="T25" i="27"/>
  <c r="S25" i="27"/>
  <c r="X22" i="27"/>
  <c r="X21" i="27"/>
  <c r="X20" i="27"/>
  <c r="X19" i="27"/>
  <c r="AF18" i="27"/>
  <c r="AE18" i="27"/>
  <c r="AA18" i="27"/>
  <c r="Z18" i="27"/>
  <c r="W18" i="27"/>
  <c r="V18" i="27"/>
  <c r="U18" i="27"/>
  <c r="T18" i="27"/>
  <c r="S18" i="27"/>
  <c r="V135" i="30"/>
  <c r="W135" i="30"/>
  <c r="X135" i="30"/>
  <c r="Y135" i="30"/>
  <c r="AA135" i="30"/>
  <c r="AA207" i="30"/>
  <c r="AB207" i="30"/>
  <c r="Z207" i="30"/>
  <c r="V134" i="30"/>
  <c r="W134" i="30"/>
  <c r="X134" i="30"/>
  <c r="Y134" i="30"/>
  <c r="AA134" i="30"/>
  <c r="AA206" i="30"/>
  <c r="AB206" i="30"/>
  <c r="Z206" i="30"/>
  <c r="V133" i="30"/>
  <c r="W133" i="30"/>
  <c r="X133" i="30"/>
  <c r="Y133" i="30"/>
  <c r="AA133" i="30"/>
  <c r="AA205" i="30"/>
  <c r="AB205" i="30"/>
  <c r="Z205" i="30"/>
  <c r="V132" i="30"/>
  <c r="W132" i="30"/>
  <c r="X132" i="30"/>
  <c r="Y132" i="30"/>
  <c r="AA132" i="30"/>
  <c r="AA204" i="30"/>
  <c r="AB204" i="30"/>
  <c r="Z204" i="30"/>
  <c r="V131" i="30"/>
  <c r="W131" i="30"/>
  <c r="X131" i="30"/>
  <c r="Y131" i="30"/>
  <c r="AA131" i="30"/>
  <c r="AA203" i="30"/>
  <c r="AB203" i="30"/>
  <c r="Z203" i="30"/>
  <c r="V130" i="30"/>
  <c r="W130" i="30"/>
  <c r="X130" i="30"/>
  <c r="Y130" i="30"/>
  <c r="AA130" i="30"/>
  <c r="AA202" i="30"/>
  <c r="AB202" i="30"/>
  <c r="Z202" i="30"/>
  <c r="V129" i="30"/>
  <c r="W129" i="30"/>
  <c r="X129" i="30"/>
  <c r="Y129" i="30"/>
  <c r="AA129" i="30"/>
  <c r="AA201" i="30"/>
  <c r="AB201" i="30"/>
  <c r="Z201" i="30"/>
  <c r="V128" i="30"/>
  <c r="W128" i="30"/>
  <c r="X128" i="30"/>
  <c r="Y128" i="30"/>
  <c r="AA128" i="30"/>
  <c r="AA200" i="30"/>
  <c r="AB200" i="30"/>
  <c r="Z200" i="30"/>
  <c r="V127" i="30"/>
  <c r="W127" i="30"/>
  <c r="X127" i="30"/>
  <c r="Y127" i="30"/>
  <c r="AA127" i="30"/>
  <c r="AA199" i="30"/>
  <c r="AB199" i="30"/>
  <c r="Z199" i="30"/>
  <c r="V126" i="30"/>
  <c r="W126" i="30"/>
  <c r="X126" i="30"/>
  <c r="Y126" i="30"/>
  <c r="AA126" i="30"/>
  <c r="AA198" i="30"/>
  <c r="AB198" i="30"/>
  <c r="Z198" i="30"/>
  <c r="V125" i="30"/>
  <c r="W125" i="30"/>
  <c r="X125" i="30"/>
  <c r="Y125" i="30"/>
  <c r="AA125" i="30"/>
  <c r="AA197" i="30"/>
  <c r="AB197" i="30"/>
  <c r="Z197" i="30"/>
  <c r="V124" i="30"/>
  <c r="W124" i="30"/>
  <c r="X124" i="30"/>
  <c r="Y124" i="30"/>
  <c r="AA124" i="30"/>
  <c r="AA196" i="30"/>
  <c r="AB196" i="30"/>
  <c r="Z196" i="30"/>
  <c r="V123" i="30"/>
  <c r="W123" i="30"/>
  <c r="X123" i="30"/>
  <c r="Y123" i="30"/>
  <c r="AA123" i="30"/>
  <c r="AA195" i="30"/>
  <c r="AB195" i="30"/>
  <c r="Z195" i="30"/>
  <c r="V122" i="30"/>
  <c r="W122" i="30"/>
  <c r="X122" i="30"/>
  <c r="Y122" i="30"/>
  <c r="AA122" i="30"/>
  <c r="AA194" i="30"/>
  <c r="AB194" i="30"/>
  <c r="Z194" i="30"/>
  <c r="V121" i="30"/>
  <c r="W121" i="30"/>
  <c r="X121" i="30"/>
  <c r="Y121" i="30"/>
  <c r="AA121" i="30"/>
  <c r="AA193" i="30"/>
  <c r="AB193" i="30"/>
  <c r="Z193" i="30"/>
  <c r="V120" i="30"/>
  <c r="W120" i="30"/>
  <c r="X120" i="30"/>
  <c r="Y120" i="30"/>
  <c r="AA120" i="30"/>
  <c r="AA192" i="30"/>
  <c r="AB192" i="30"/>
  <c r="Z192" i="30"/>
  <c r="V119" i="30"/>
  <c r="W119" i="30"/>
  <c r="X119" i="30"/>
  <c r="Y119" i="30"/>
  <c r="AA119" i="30"/>
  <c r="AA191" i="30"/>
  <c r="AB191" i="30"/>
  <c r="Z191" i="30"/>
  <c r="V118" i="30"/>
  <c r="W118" i="30"/>
  <c r="X118" i="30"/>
  <c r="Y118" i="30"/>
  <c r="AA118" i="30"/>
  <c r="AA190" i="30"/>
  <c r="AB190" i="30"/>
  <c r="Z190" i="30"/>
  <c r="V117" i="30"/>
  <c r="W117" i="30"/>
  <c r="X117" i="30"/>
  <c r="Y117" i="30"/>
  <c r="AA117" i="30"/>
  <c r="AA189" i="30"/>
  <c r="AB189" i="30"/>
  <c r="Z189" i="30"/>
  <c r="V116" i="30"/>
  <c r="W116" i="30"/>
  <c r="X116" i="30"/>
  <c r="Y116" i="30"/>
  <c r="AA116" i="30"/>
  <c r="AA188" i="30"/>
  <c r="AB188" i="30"/>
  <c r="Z188" i="30"/>
  <c r="V115" i="30"/>
  <c r="W115" i="30"/>
  <c r="X115" i="30"/>
  <c r="Y115" i="30"/>
  <c r="AA115" i="30"/>
  <c r="AA187" i="30"/>
  <c r="AB187" i="30"/>
  <c r="Z187" i="30"/>
  <c r="V114" i="30"/>
  <c r="W114" i="30"/>
  <c r="X114" i="30"/>
  <c r="Y114" i="30"/>
  <c r="AA114" i="30"/>
  <c r="AA186" i="30"/>
  <c r="AB186" i="30"/>
  <c r="Z186" i="30"/>
  <c r="V113" i="30"/>
  <c r="W113" i="30"/>
  <c r="X113" i="30"/>
  <c r="Y113" i="30"/>
  <c r="AA113" i="30"/>
  <c r="AA185" i="30"/>
  <c r="AB185" i="30"/>
  <c r="Z185" i="30"/>
  <c r="V112" i="30"/>
  <c r="W112" i="30"/>
  <c r="X112" i="30"/>
  <c r="Y112" i="30"/>
  <c r="AA112" i="30"/>
  <c r="AA184" i="30"/>
  <c r="AB184" i="30"/>
  <c r="Z184" i="30"/>
  <c r="V111" i="30"/>
  <c r="W111" i="30"/>
  <c r="X111" i="30"/>
  <c r="Y111" i="30"/>
  <c r="AA111" i="30"/>
  <c r="AA183" i="30"/>
  <c r="AB183" i="30"/>
  <c r="Z183" i="30"/>
  <c r="V110" i="30"/>
  <c r="W110" i="30"/>
  <c r="X110" i="30"/>
  <c r="Y110" i="30"/>
  <c r="AA110" i="30"/>
  <c r="AA182" i="30"/>
  <c r="AB182" i="30"/>
  <c r="Z182" i="30"/>
  <c r="V109" i="30"/>
  <c r="W109" i="30"/>
  <c r="X109" i="30"/>
  <c r="Y109" i="30"/>
  <c r="AA109" i="30"/>
  <c r="AA181" i="30"/>
  <c r="AB181" i="30"/>
  <c r="Z181" i="30"/>
  <c r="V108" i="30"/>
  <c r="W108" i="30"/>
  <c r="X108" i="30"/>
  <c r="Y108" i="30"/>
  <c r="AA108" i="30"/>
  <c r="AA180" i="30"/>
  <c r="AB180" i="30"/>
  <c r="Z180" i="30"/>
  <c r="V107" i="30"/>
  <c r="W107" i="30"/>
  <c r="X107" i="30"/>
  <c r="Y107" i="30"/>
  <c r="AA107" i="30"/>
  <c r="AA179" i="30"/>
  <c r="AB179" i="30"/>
  <c r="Z179" i="30"/>
  <c r="V106" i="30"/>
  <c r="W106" i="30"/>
  <c r="X106" i="30"/>
  <c r="Y106" i="30"/>
  <c r="AA106" i="30"/>
  <c r="AA178" i="30"/>
  <c r="AB178" i="30"/>
  <c r="Z178" i="30"/>
  <c r="V105" i="30"/>
  <c r="W105" i="30"/>
  <c r="X105" i="30"/>
  <c r="Y105" i="30"/>
  <c r="AA105" i="30"/>
  <c r="AA177" i="30"/>
  <c r="AB177" i="30"/>
  <c r="Z177" i="30"/>
  <c r="V104" i="30"/>
  <c r="W104" i="30"/>
  <c r="X104" i="30"/>
  <c r="Y104" i="30"/>
  <c r="AA104" i="30"/>
  <c r="AA176" i="30"/>
  <c r="AB176" i="30"/>
  <c r="Z176" i="30"/>
  <c r="V103" i="30"/>
  <c r="W103" i="30"/>
  <c r="X103" i="30"/>
  <c r="Y103" i="30"/>
  <c r="AA103" i="30"/>
  <c r="AA175" i="30"/>
  <c r="AB175" i="30"/>
  <c r="Z175" i="30"/>
  <c r="V102" i="30"/>
  <c r="W102" i="30"/>
  <c r="X102" i="30"/>
  <c r="Y102" i="30"/>
  <c r="AA102" i="30"/>
  <c r="AA174" i="30"/>
  <c r="AB174" i="30"/>
  <c r="Z174" i="30"/>
  <c r="V101" i="30"/>
  <c r="W101" i="30"/>
  <c r="X101" i="30"/>
  <c r="Y101" i="30"/>
  <c r="AA101" i="30"/>
  <c r="AA173" i="30"/>
  <c r="AB173" i="30"/>
  <c r="Z173" i="30"/>
  <c r="V100" i="30"/>
  <c r="W100" i="30"/>
  <c r="X100" i="30"/>
  <c r="Y100" i="30"/>
  <c r="AA100" i="30"/>
  <c r="AA172" i="30"/>
  <c r="AB172" i="30"/>
  <c r="Z172" i="30"/>
  <c r="V99" i="30"/>
  <c r="W99" i="30"/>
  <c r="X99" i="30"/>
  <c r="Y99" i="30"/>
  <c r="AA99" i="30"/>
  <c r="AA171" i="30"/>
  <c r="AB171" i="30"/>
  <c r="Z171" i="30"/>
  <c r="V98" i="30"/>
  <c r="W98" i="30"/>
  <c r="X98" i="30"/>
  <c r="Y98" i="30"/>
  <c r="AA98" i="30"/>
  <c r="AA170" i="30"/>
  <c r="AB170" i="30"/>
  <c r="Z170" i="30"/>
  <c r="V97" i="30"/>
  <c r="W97" i="30"/>
  <c r="X97" i="30"/>
  <c r="Y97" i="30"/>
  <c r="AA97" i="30"/>
  <c r="AA169" i="30"/>
  <c r="AB169" i="30"/>
  <c r="Z169" i="30"/>
  <c r="V96" i="30"/>
  <c r="W96" i="30"/>
  <c r="X96" i="30"/>
  <c r="Y96" i="30"/>
  <c r="AA96" i="30"/>
  <c r="AA168" i="30"/>
  <c r="AB168" i="30"/>
  <c r="Z168" i="30"/>
  <c r="V95" i="30"/>
  <c r="W95" i="30"/>
  <c r="X95" i="30"/>
  <c r="Y95" i="30"/>
  <c r="AA95" i="30"/>
  <c r="AA167" i="30"/>
  <c r="AB167" i="30"/>
  <c r="Z167" i="30"/>
  <c r="V94" i="30"/>
  <c r="W94" i="30"/>
  <c r="X94" i="30"/>
  <c r="Y94" i="30"/>
  <c r="AA94" i="30"/>
  <c r="AA166" i="30"/>
  <c r="AB166" i="30"/>
  <c r="Z166" i="30"/>
  <c r="V93" i="30"/>
  <c r="W93" i="30"/>
  <c r="X93" i="30"/>
  <c r="Y93" i="30"/>
  <c r="AA93" i="30"/>
  <c r="AA165" i="30"/>
  <c r="AB165" i="30"/>
  <c r="Z165" i="30"/>
  <c r="V92" i="30"/>
  <c r="W92" i="30"/>
  <c r="X92" i="30"/>
  <c r="Y92" i="30"/>
  <c r="AA92" i="30"/>
  <c r="AA164" i="30"/>
  <c r="AB164" i="30"/>
  <c r="Z164" i="30"/>
  <c r="V91" i="30"/>
  <c r="W91" i="30"/>
  <c r="X91" i="30"/>
  <c r="Y91" i="30"/>
  <c r="AA91" i="30"/>
  <c r="AA163" i="30"/>
  <c r="AB163" i="30"/>
  <c r="Z163" i="30"/>
  <c r="V90" i="30"/>
  <c r="W90" i="30"/>
  <c r="X90" i="30"/>
  <c r="Y90" i="30"/>
  <c r="AA90" i="30"/>
  <c r="AA162" i="30"/>
  <c r="AB162" i="30"/>
  <c r="Z162" i="30"/>
  <c r="V89" i="30"/>
  <c r="W89" i="30"/>
  <c r="X89" i="30"/>
  <c r="Y89" i="30"/>
  <c r="AA89" i="30"/>
  <c r="AA161" i="30"/>
  <c r="AB161" i="30"/>
  <c r="Z161" i="30"/>
  <c r="AF135" i="30"/>
  <c r="AE135" i="30"/>
  <c r="AB135" i="30"/>
  <c r="Z135" i="30"/>
  <c r="AF134" i="30"/>
  <c r="AE134" i="30"/>
  <c r="AB134" i="30"/>
  <c r="Z134" i="30"/>
  <c r="AF133" i="30"/>
  <c r="AE133" i="30"/>
  <c r="AB133" i="30"/>
  <c r="Z133" i="30"/>
  <c r="AF132" i="30"/>
  <c r="AE132" i="30"/>
  <c r="AB132" i="30"/>
  <c r="Z132" i="30"/>
  <c r="AF131" i="30"/>
  <c r="AE131" i="30"/>
  <c r="AB131" i="30"/>
  <c r="Z131" i="30"/>
  <c r="AF130" i="30"/>
  <c r="AE130" i="30"/>
  <c r="AB130" i="30"/>
  <c r="Z130" i="30"/>
  <c r="AF129" i="30"/>
  <c r="AE129" i="30"/>
  <c r="AB129" i="30"/>
  <c r="Z129" i="30"/>
  <c r="AF128" i="30"/>
  <c r="AE128" i="30"/>
  <c r="AB128" i="30"/>
  <c r="Z128" i="30"/>
  <c r="AF127" i="30"/>
  <c r="AE127" i="30"/>
  <c r="AB127" i="30"/>
  <c r="Z127" i="30"/>
  <c r="AF126" i="30"/>
  <c r="AE126" i="30"/>
  <c r="AB126" i="30"/>
  <c r="Z126" i="30"/>
  <c r="AF125" i="30"/>
  <c r="AE125" i="30"/>
  <c r="AB125" i="30"/>
  <c r="Z125" i="30"/>
  <c r="AF124" i="30"/>
  <c r="AE124" i="30"/>
  <c r="AB124" i="30"/>
  <c r="Z124" i="30"/>
  <c r="AF123" i="30"/>
  <c r="AE123" i="30"/>
  <c r="AB123" i="30"/>
  <c r="Z123" i="30"/>
  <c r="AF122" i="30"/>
  <c r="AE122" i="30"/>
  <c r="AB122" i="30"/>
  <c r="Z122" i="30"/>
  <c r="AF121" i="30"/>
  <c r="AE121" i="30"/>
  <c r="AB121" i="30"/>
  <c r="Z121" i="30"/>
  <c r="AF120" i="30"/>
  <c r="AE120" i="30"/>
  <c r="AB120" i="30"/>
  <c r="Z120" i="30"/>
  <c r="AF119" i="30"/>
  <c r="AE119" i="30"/>
  <c r="AB119" i="30"/>
  <c r="Z119" i="30"/>
  <c r="AF118" i="30"/>
  <c r="AE118" i="30"/>
  <c r="AB118" i="30"/>
  <c r="Z118" i="30"/>
  <c r="AF117" i="30"/>
  <c r="AE117" i="30"/>
  <c r="AB117" i="30"/>
  <c r="Z117" i="30"/>
  <c r="AF116" i="30"/>
  <c r="AE116" i="30"/>
  <c r="AB116" i="30"/>
  <c r="Z116" i="30"/>
  <c r="AF115" i="30"/>
  <c r="AE115" i="30"/>
  <c r="AB115" i="30"/>
  <c r="Z115" i="30"/>
  <c r="AF114" i="30"/>
  <c r="AE114" i="30"/>
  <c r="AB114" i="30"/>
  <c r="Z114" i="30"/>
  <c r="AF113" i="30"/>
  <c r="AE113" i="30"/>
  <c r="AB113" i="30"/>
  <c r="Z113" i="30"/>
  <c r="AF112" i="30"/>
  <c r="AE112" i="30"/>
  <c r="AB112" i="30"/>
  <c r="Z112" i="30"/>
  <c r="AF111" i="30"/>
  <c r="AE111" i="30"/>
  <c r="AB111" i="30"/>
  <c r="Z111" i="30"/>
  <c r="AF110" i="30"/>
  <c r="AE110" i="30"/>
  <c r="AB110" i="30"/>
  <c r="Z110" i="30"/>
  <c r="AF109" i="30"/>
  <c r="AE109" i="30"/>
  <c r="AB109" i="30"/>
  <c r="Z109" i="30"/>
  <c r="AF108" i="30"/>
  <c r="AE108" i="30"/>
  <c r="AB108" i="30"/>
  <c r="Z108" i="30"/>
  <c r="AF107" i="30"/>
  <c r="AE107" i="30"/>
  <c r="AB107" i="30"/>
  <c r="Z107" i="30"/>
  <c r="AF106" i="30"/>
  <c r="AE106" i="30"/>
  <c r="AB106" i="30"/>
  <c r="Z106" i="30"/>
  <c r="AF105" i="30"/>
  <c r="AE105" i="30"/>
  <c r="AB105" i="30"/>
  <c r="Z105" i="30"/>
  <c r="AF104" i="30"/>
  <c r="AE104" i="30"/>
  <c r="AB104" i="30"/>
  <c r="Z104" i="30"/>
  <c r="AF103" i="30"/>
  <c r="AE103" i="30"/>
  <c r="AB103" i="30"/>
  <c r="Z103" i="30"/>
  <c r="AF102" i="30"/>
  <c r="AE102" i="30"/>
  <c r="AB102" i="30"/>
  <c r="Z102" i="30"/>
  <c r="AF101" i="30"/>
  <c r="AE101" i="30"/>
  <c r="AB101" i="30"/>
  <c r="Z101" i="30"/>
  <c r="AF100" i="30"/>
  <c r="AE100" i="30"/>
  <c r="AB100" i="30"/>
  <c r="Z100" i="30"/>
  <c r="AF99" i="30"/>
  <c r="AE99" i="30"/>
  <c r="AB99" i="30"/>
  <c r="Z99" i="30"/>
  <c r="AF98" i="30"/>
  <c r="AE98" i="30"/>
  <c r="AB98" i="30"/>
  <c r="Z98" i="30"/>
  <c r="AF97" i="30"/>
  <c r="AE97" i="30"/>
  <c r="AB97" i="30"/>
  <c r="Z97" i="30"/>
  <c r="AF96" i="30"/>
  <c r="AE96" i="30"/>
  <c r="AB96" i="30"/>
  <c r="Z96" i="30"/>
  <c r="AF95" i="30"/>
  <c r="AE95" i="30"/>
  <c r="AB95" i="30"/>
  <c r="Z95" i="30"/>
  <c r="AF94" i="30"/>
  <c r="AE94" i="30"/>
  <c r="AB94" i="30"/>
  <c r="Z94" i="30"/>
  <c r="AF93" i="30"/>
  <c r="AE93" i="30"/>
  <c r="AB93" i="30"/>
  <c r="Z93" i="30"/>
  <c r="AF92" i="30"/>
  <c r="AE92" i="30"/>
  <c r="AB92" i="30"/>
  <c r="Z92" i="30"/>
  <c r="AF91" i="30"/>
  <c r="AE91" i="30"/>
  <c r="AB91" i="30"/>
  <c r="Z91" i="30"/>
  <c r="AF90" i="30"/>
  <c r="AE90" i="30"/>
  <c r="AB90" i="30"/>
  <c r="Z90" i="30"/>
  <c r="AF89" i="30"/>
  <c r="AE89" i="30"/>
  <c r="AB89" i="30"/>
  <c r="Z89" i="30"/>
  <c r="Q72" i="30"/>
  <c r="Q71" i="30"/>
  <c r="Q70" i="30"/>
  <c r="Q69" i="30"/>
  <c r="Q68" i="30"/>
  <c r="F12" i="30"/>
  <c r="BR60" i="30"/>
  <c r="F11" i="30"/>
  <c r="BZ51" i="30"/>
  <c r="F10" i="30"/>
  <c r="BY51" i="30"/>
  <c r="F9" i="30"/>
  <c r="BX51" i="30"/>
  <c r="F8" i="30"/>
  <c r="BW51" i="30"/>
  <c r="C25" i="30"/>
  <c r="BR59" i="30"/>
  <c r="CA51" i="30"/>
  <c r="C24" i="30"/>
  <c r="BR58" i="30"/>
  <c r="C23" i="30"/>
  <c r="BR57" i="30"/>
  <c r="C22" i="30"/>
  <c r="BR56" i="30"/>
  <c r="C21" i="30"/>
  <c r="BW29" i="30"/>
  <c r="BX29" i="30"/>
  <c r="BY29" i="30"/>
  <c r="BZ29" i="30"/>
  <c r="CA29" i="30"/>
  <c r="BR34" i="30"/>
  <c r="BR35" i="30"/>
  <c r="BR36" i="30"/>
  <c r="BR37" i="30"/>
  <c r="BR38" i="30"/>
  <c r="BR49" i="30"/>
  <c r="BR48" i="30"/>
  <c r="BR47" i="30"/>
  <c r="BR46" i="30"/>
  <c r="BR45" i="30"/>
  <c r="BW40" i="30"/>
  <c r="BX40" i="30"/>
  <c r="BY40" i="30"/>
  <c r="BZ40" i="30"/>
  <c r="CA40" i="30"/>
  <c r="C38" i="30"/>
  <c r="C37" i="30"/>
  <c r="C36" i="30"/>
  <c r="C35" i="30"/>
  <c r="C34" i="30"/>
  <c r="V135" i="29"/>
  <c r="W135" i="29"/>
  <c r="X135" i="29"/>
  <c r="Y135" i="29"/>
  <c r="AA135" i="29"/>
  <c r="AA207" i="29"/>
  <c r="AB207" i="29"/>
  <c r="Z207" i="29"/>
  <c r="V134" i="29"/>
  <c r="W134" i="29"/>
  <c r="X134" i="29"/>
  <c r="Y134" i="29"/>
  <c r="AA134" i="29"/>
  <c r="AA206" i="29"/>
  <c r="AB206" i="29"/>
  <c r="Z206" i="29"/>
  <c r="V133" i="29"/>
  <c r="W133" i="29"/>
  <c r="X133" i="29"/>
  <c r="Y133" i="29"/>
  <c r="AA133" i="29"/>
  <c r="AA205" i="29"/>
  <c r="AB205" i="29"/>
  <c r="Z205" i="29"/>
  <c r="V132" i="29"/>
  <c r="W132" i="29"/>
  <c r="X132" i="29"/>
  <c r="Y132" i="29"/>
  <c r="AA132" i="29"/>
  <c r="AA204" i="29"/>
  <c r="AB204" i="29"/>
  <c r="Z204" i="29"/>
  <c r="V131" i="29"/>
  <c r="W131" i="29"/>
  <c r="X131" i="29"/>
  <c r="Y131" i="29"/>
  <c r="AA131" i="29"/>
  <c r="AA203" i="29"/>
  <c r="AB203" i="29"/>
  <c r="Z203" i="29"/>
  <c r="V130" i="29"/>
  <c r="W130" i="29"/>
  <c r="X130" i="29"/>
  <c r="Y130" i="29"/>
  <c r="AA130" i="29"/>
  <c r="AA202" i="29"/>
  <c r="AB202" i="29"/>
  <c r="Z202" i="29"/>
  <c r="V129" i="29"/>
  <c r="W129" i="29"/>
  <c r="X129" i="29"/>
  <c r="Y129" i="29"/>
  <c r="AA129" i="29"/>
  <c r="AA201" i="29"/>
  <c r="AB201" i="29"/>
  <c r="Z201" i="29"/>
  <c r="V128" i="29"/>
  <c r="W128" i="29"/>
  <c r="X128" i="29"/>
  <c r="Y128" i="29"/>
  <c r="AA128" i="29"/>
  <c r="AA200" i="29"/>
  <c r="AB200" i="29"/>
  <c r="Z200" i="29"/>
  <c r="V127" i="29"/>
  <c r="W127" i="29"/>
  <c r="X127" i="29"/>
  <c r="Y127" i="29"/>
  <c r="AA127" i="29"/>
  <c r="AA199" i="29"/>
  <c r="AB199" i="29"/>
  <c r="Z199" i="29"/>
  <c r="V126" i="29"/>
  <c r="W126" i="29"/>
  <c r="X126" i="29"/>
  <c r="Y126" i="29"/>
  <c r="AA126" i="29"/>
  <c r="AA198" i="29"/>
  <c r="AB198" i="29"/>
  <c r="Z198" i="29"/>
  <c r="V125" i="29"/>
  <c r="W125" i="29"/>
  <c r="X125" i="29"/>
  <c r="Y125" i="29"/>
  <c r="AA125" i="29"/>
  <c r="AA197" i="29"/>
  <c r="AB197" i="29"/>
  <c r="Z197" i="29"/>
  <c r="V124" i="29"/>
  <c r="W124" i="29"/>
  <c r="X124" i="29"/>
  <c r="Y124" i="29"/>
  <c r="AA124" i="29"/>
  <c r="AA196" i="29"/>
  <c r="AB196" i="29"/>
  <c r="Z196" i="29"/>
  <c r="V123" i="29"/>
  <c r="W123" i="29"/>
  <c r="X123" i="29"/>
  <c r="Y123" i="29"/>
  <c r="AA123" i="29"/>
  <c r="AA195" i="29"/>
  <c r="AB195" i="29"/>
  <c r="Z195" i="29"/>
  <c r="V122" i="29"/>
  <c r="W122" i="29"/>
  <c r="X122" i="29"/>
  <c r="Y122" i="29"/>
  <c r="AA122" i="29"/>
  <c r="AA194" i="29"/>
  <c r="AB194" i="29"/>
  <c r="Z194" i="29"/>
  <c r="V121" i="29"/>
  <c r="W121" i="29"/>
  <c r="X121" i="29"/>
  <c r="Y121" i="29"/>
  <c r="AA121" i="29"/>
  <c r="AA193" i="29"/>
  <c r="AB193" i="29"/>
  <c r="Z193" i="29"/>
  <c r="V120" i="29"/>
  <c r="W120" i="29"/>
  <c r="X120" i="29"/>
  <c r="Y120" i="29"/>
  <c r="AA120" i="29"/>
  <c r="AA192" i="29"/>
  <c r="AB192" i="29"/>
  <c r="Z192" i="29"/>
  <c r="V119" i="29"/>
  <c r="W119" i="29"/>
  <c r="X119" i="29"/>
  <c r="Y119" i="29"/>
  <c r="AA119" i="29"/>
  <c r="AA191" i="29"/>
  <c r="AB191" i="29"/>
  <c r="Z191" i="29"/>
  <c r="V118" i="29"/>
  <c r="W118" i="29"/>
  <c r="X118" i="29"/>
  <c r="Y118" i="29"/>
  <c r="AA118" i="29"/>
  <c r="AA190" i="29"/>
  <c r="AB190" i="29"/>
  <c r="Z190" i="29"/>
  <c r="V117" i="29"/>
  <c r="W117" i="29"/>
  <c r="X117" i="29"/>
  <c r="Y117" i="29"/>
  <c r="AA117" i="29"/>
  <c r="AA189" i="29"/>
  <c r="AB189" i="29"/>
  <c r="Z189" i="29"/>
  <c r="V116" i="29"/>
  <c r="W116" i="29"/>
  <c r="X116" i="29"/>
  <c r="Y116" i="29"/>
  <c r="AA116" i="29"/>
  <c r="AA188" i="29"/>
  <c r="AB188" i="29"/>
  <c r="Z188" i="29"/>
  <c r="V115" i="29"/>
  <c r="W115" i="29"/>
  <c r="X115" i="29"/>
  <c r="Y115" i="29"/>
  <c r="AA115" i="29"/>
  <c r="AA187" i="29"/>
  <c r="AB187" i="29"/>
  <c r="Z187" i="29"/>
  <c r="V114" i="29"/>
  <c r="W114" i="29"/>
  <c r="X114" i="29"/>
  <c r="Y114" i="29"/>
  <c r="AA114" i="29"/>
  <c r="AA186" i="29"/>
  <c r="AB186" i="29"/>
  <c r="Z186" i="29"/>
  <c r="V113" i="29"/>
  <c r="W113" i="29"/>
  <c r="X113" i="29"/>
  <c r="Y113" i="29"/>
  <c r="AA113" i="29"/>
  <c r="AA185" i="29"/>
  <c r="AB185" i="29"/>
  <c r="Z185" i="29"/>
  <c r="V112" i="29"/>
  <c r="W112" i="29"/>
  <c r="X112" i="29"/>
  <c r="Y112" i="29"/>
  <c r="AA112" i="29"/>
  <c r="AA184" i="29"/>
  <c r="AB184" i="29"/>
  <c r="Z184" i="29"/>
  <c r="V111" i="29"/>
  <c r="W111" i="29"/>
  <c r="X111" i="29"/>
  <c r="Y111" i="29"/>
  <c r="AA111" i="29"/>
  <c r="AA183" i="29"/>
  <c r="AB183" i="29"/>
  <c r="Z183" i="29"/>
  <c r="V110" i="29"/>
  <c r="W110" i="29"/>
  <c r="X110" i="29"/>
  <c r="Y110" i="29"/>
  <c r="AA110" i="29"/>
  <c r="AA182" i="29"/>
  <c r="AB182" i="29"/>
  <c r="Z182" i="29"/>
  <c r="V109" i="29"/>
  <c r="W109" i="29"/>
  <c r="X109" i="29"/>
  <c r="Y109" i="29"/>
  <c r="AA109" i="29"/>
  <c r="AA181" i="29"/>
  <c r="AB181" i="29"/>
  <c r="Z181" i="29"/>
  <c r="V108" i="29"/>
  <c r="W108" i="29"/>
  <c r="X108" i="29"/>
  <c r="Y108" i="29"/>
  <c r="AA108" i="29"/>
  <c r="AA180" i="29"/>
  <c r="AB180" i="29"/>
  <c r="Z180" i="29"/>
  <c r="V107" i="29"/>
  <c r="W107" i="29"/>
  <c r="X107" i="29"/>
  <c r="Y107" i="29"/>
  <c r="AA107" i="29"/>
  <c r="AA179" i="29"/>
  <c r="AB179" i="29"/>
  <c r="Z179" i="29"/>
  <c r="V106" i="29"/>
  <c r="W106" i="29"/>
  <c r="X106" i="29"/>
  <c r="Y106" i="29"/>
  <c r="AA106" i="29"/>
  <c r="AA178" i="29"/>
  <c r="AB178" i="29"/>
  <c r="Z178" i="29"/>
  <c r="V105" i="29"/>
  <c r="W105" i="29"/>
  <c r="X105" i="29"/>
  <c r="Y105" i="29"/>
  <c r="AA105" i="29"/>
  <c r="AA177" i="29"/>
  <c r="AB177" i="29"/>
  <c r="Z177" i="29"/>
  <c r="V104" i="29"/>
  <c r="W104" i="29"/>
  <c r="X104" i="29"/>
  <c r="Y104" i="29"/>
  <c r="AA104" i="29"/>
  <c r="AA176" i="29"/>
  <c r="AB176" i="29"/>
  <c r="Z176" i="29"/>
  <c r="V103" i="29"/>
  <c r="W103" i="29"/>
  <c r="X103" i="29"/>
  <c r="Y103" i="29"/>
  <c r="AA103" i="29"/>
  <c r="AA175" i="29"/>
  <c r="AB175" i="29"/>
  <c r="Z175" i="29"/>
  <c r="V102" i="29"/>
  <c r="W102" i="29"/>
  <c r="X102" i="29"/>
  <c r="Y102" i="29"/>
  <c r="AA102" i="29"/>
  <c r="AA174" i="29"/>
  <c r="AB174" i="29"/>
  <c r="Z174" i="29"/>
  <c r="V101" i="29"/>
  <c r="W101" i="29"/>
  <c r="X101" i="29"/>
  <c r="Y101" i="29"/>
  <c r="AA101" i="29"/>
  <c r="AA173" i="29"/>
  <c r="AB173" i="29"/>
  <c r="Z173" i="29"/>
  <c r="V100" i="29"/>
  <c r="W100" i="29"/>
  <c r="X100" i="29"/>
  <c r="Y100" i="29"/>
  <c r="AA100" i="29"/>
  <c r="AA172" i="29"/>
  <c r="AB172" i="29"/>
  <c r="Z172" i="29"/>
  <c r="V99" i="29"/>
  <c r="W99" i="29"/>
  <c r="X99" i="29"/>
  <c r="Y99" i="29"/>
  <c r="AA99" i="29"/>
  <c r="AA171" i="29"/>
  <c r="AB171" i="29"/>
  <c r="Z171" i="29"/>
  <c r="V98" i="29"/>
  <c r="W98" i="29"/>
  <c r="X98" i="29"/>
  <c r="Y98" i="29"/>
  <c r="AA98" i="29"/>
  <c r="AA170" i="29"/>
  <c r="AB170" i="29"/>
  <c r="Z170" i="29"/>
  <c r="V97" i="29"/>
  <c r="W97" i="29"/>
  <c r="X97" i="29"/>
  <c r="Y97" i="29"/>
  <c r="AA97" i="29"/>
  <c r="AA169" i="29"/>
  <c r="AB169" i="29"/>
  <c r="Z169" i="29"/>
  <c r="V96" i="29"/>
  <c r="W96" i="29"/>
  <c r="X96" i="29"/>
  <c r="Y96" i="29"/>
  <c r="AA96" i="29"/>
  <c r="AA168" i="29"/>
  <c r="AB168" i="29"/>
  <c r="Z168" i="29"/>
  <c r="V95" i="29"/>
  <c r="W95" i="29"/>
  <c r="X95" i="29"/>
  <c r="Y95" i="29"/>
  <c r="AA95" i="29"/>
  <c r="AA167" i="29"/>
  <c r="AB167" i="29"/>
  <c r="Z167" i="29"/>
  <c r="V94" i="29"/>
  <c r="W94" i="29"/>
  <c r="X94" i="29"/>
  <c r="Y94" i="29"/>
  <c r="AA94" i="29"/>
  <c r="AA166" i="29"/>
  <c r="AB166" i="29"/>
  <c r="Z166" i="29"/>
  <c r="V93" i="29"/>
  <c r="W93" i="29"/>
  <c r="X93" i="29"/>
  <c r="Y93" i="29"/>
  <c r="AA93" i="29"/>
  <c r="AA165" i="29"/>
  <c r="AB165" i="29"/>
  <c r="Z165" i="29"/>
  <c r="V92" i="29"/>
  <c r="W92" i="29"/>
  <c r="X92" i="29"/>
  <c r="Y92" i="29"/>
  <c r="AA92" i="29"/>
  <c r="AA164" i="29"/>
  <c r="AB164" i="29"/>
  <c r="Z164" i="29"/>
  <c r="V91" i="29"/>
  <c r="W91" i="29"/>
  <c r="X91" i="29"/>
  <c r="Y91" i="29"/>
  <c r="AA91" i="29"/>
  <c r="AA163" i="29"/>
  <c r="AB163" i="29"/>
  <c r="Z163" i="29"/>
  <c r="V90" i="29"/>
  <c r="W90" i="29"/>
  <c r="X90" i="29"/>
  <c r="Y90" i="29"/>
  <c r="AA90" i="29"/>
  <c r="AA162" i="29"/>
  <c r="AB162" i="29"/>
  <c r="Z162" i="29"/>
  <c r="V89" i="29"/>
  <c r="W89" i="29"/>
  <c r="X89" i="29"/>
  <c r="Y89" i="29"/>
  <c r="AA89" i="29"/>
  <c r="AA161" i="29"/>
  <c r="AB161" i="29"/>
  <c r="Z161" i="29"/>
  <c r="AF135" i="29"/>
  <c r="AE135" i="29"/>
  <c r="AB135" i="29"/>
  <c r="Z135" i="29"/>
  <c r="AF134" i="29"/>
  <c r="AE134" i="29"/>
  <c r="AB134" i="29"/>
  <c r="Z134" i="29"/>
  <c r="AF133" i="29"/>
  <c r="AE133" i="29"/>
  <c r="AB133" i="29"/>
  <c r="Z133" i="29"/>
  <c r="AF132" i="29"/>
  <c r="AE132" i="29"/>
  <c r="AB132" i="29"/>
  <c r="Z132" i="29"/>
  <c r="AF131" i="29"/>
  <c r="AE131" i="29"/>
  <c r="AB131" i="29"/>
  <c r="Z131" i="29"/>
  <c r="AF130" i="29"/>
  <c r="AE130" i="29"/>
  <c r="AB130" i="29"/>
  <c r="Z130" i="29"/>
  <c r="AF129" i="29"/>
  <c r="AE129" i="29"/>
  <c r="AB129" i="29"/>
  <c r="Z129" i="29"/>
  <c r="AF128" i="29"/>
  <c r="AE128" i="29"/>
  <c r="AB128" i="29"/>
  <c r="Z128" i="29"/>
  <c r="AF127" i="29"/>
  <c r="AE127" i="29"/>
  <c r="AB127" i="29"/>
  <c r="Z127" i="29"/>
  <c r="AF126" i="29"/>
  <c r="AE126" i="29"/>
  <c r="AB126" i="29"/>
  <c r="Z126" i="29"/>
  <c r="AF125" i="29"/>
  <c r="AE125" i="29"/>
  <c r="AB125" i="29"/>
  <c r="Z125" i="29"/>
  <c r="AF124" i="29"/>
  <c r="AE124" i="29"/>
  <c r="AB124" i="29"/>
  <c r="Z124" i="29"/>
  <c r="AF123" i="29"/>
  <c r="AE123" i="29"/>
  <c r="AB123" i="29"/>
  <c r="Z123" i="29"/>
  <c r="AF122" i="29"/>
  <c r="AE122" i="29"/>
  <c r="AB122" i="29"/>
  <c r="Z122" i="29"/>
  <c r="AF121" i="29"/>
  <c r="AE121" i="29"/>
  <c r="AB121" i="29"/>
  <c r="Z121" i="29"/>
  <c r="AF120" i="29"/>
  <c r="AE120" i="29"/>
  <c r="AB120" i="29"/>
  <c r="Z120" i="29"/>
  <c r="AF119" i="29"/>
  <c r="AE119" i="29"/>
  <c r="AB119" i="29"/>
  <c r="Z119" i="29"/>
  <c r="AF118" i="29"/>
  <c r="AE118" i="29"/>
  <c r="AB118" i="29"/>
  <c r="Z118" i="29"/>
  <c r="AF117" i="29"/>
  <c r="AE117" i="29"/>
  <c r="AB117" i="29"/>
  <c r="Z117" i="29"/>
  <c r="AF116" i="29"/>
  <c r="AE116" i="29"/>
  <c r="AB116" i="29"/>
  <c r="Z116" i="29"/>
  <c r="AF115" i="29"/>
  <c r="AE115" i="29"/>
  <c r="AB115" i="29"/>
  <c r="Z115" i="29"/>
  <c r="AF114" i="29"/>
  <c r="AE114" i="29"/>
  <c r="AB114" i="29"/>
  <c r="Z114" i="29"/>
  <c r="AF113" i="29"/>
  <c r="AE113" i="29"/>
  <c r="AB113" i="29"/>
  <c r="Z113" i="29"/>
  <c r="AF112" i="29"/>
  <c r="AE112" i="29"/>
  <c r="AB112" i="29"/>
  <c r="Z112" i="29"/>
  <c r="AF111" i="29"/>
  <c r="AE111" i="29"/>
  <c r="AB111" i="29"/>
  <c r="Z111" i="29"/>
  <c r="AF110" i="29"/>
  <c r="AE110" i="29"/>
  <c r="AB110" i="29"/>
  <c r="Z110" i="29"/>
  <c r="AF109" i="29"/>
  <c r="AE109" i="29"/>
  <c r="AB109" i="29"/>
  <c r="Z109" i="29"/>
  <c r="AF108" i="29"/>
  <c r="AE108" i="29"/>
  <c r="AB108" i="29"/>
  <c r="Z108" i="29"/>
  <c r="AF107" i="29"/>
  <c r="AE107" i="29"/>
  <c r="AB107" i="29"/>
  <c r="Z107" i="29"/>
  <c r="AF106" i="29"/>
  <c r="AE106" i="29"/>
  <c r="AB106" i="29"/>
  <c r="Z106" i="29"/>
  <c r="AF105" i="29"/>
  <c r="AE105" i="29"/>
  <c r="AB105" i="29"/>
  <c r="Z105" i="29"/>
  <c r="AF104" i="29"/>
  <c r="AE104" i="29"/>
  <c r="AB104" i="29"/>
  <c r="Z104" i="29"/>
  <c r="AF103" i="29"/>
  <c r="AE103" i="29"/>
  <c r="AB103" i="29"/>
  <c r="Z103" i="29"/>
  <c r="AF102" i="29"/>
  <c r="AE102" i="29"/>
  <c r="AB102" i="29"/>
  <c r="Z102" i="29"/>
  <c r="AF101" i="29"/>
  <c r="AE101" i="29"/>
  <c r="AB101" i="29"/>
  <c r="Z101" i="29"/>
  <c r="AF100" i="29"/>
  <c r="AE100" i="29"/>
  <c r="AB100" i="29"/>
  <c r="Z100" i="29"/>
  <c r="AF99" i="29"/>
  <c r="AE99" i="29"/>
  <c r="AB99" i="29"/>
  <c r="Z99" i="29"/>
  <c r="AF98" i="29"/>
  <c r="AE98" i="29"/>
  <c r="AB98" i="29"/>
  <c r="Z98" i="29"/>
  <c r="AF97" i="29"/>
  <c r="AE97" i="29"/>
  <c r="AB97" i="29"/>
  <c r="Z97" i="29"/>
  <c r="AF96" i="29"/>
  <c r="AE96" i="29"/>
  <c r="AB96" i="29"/>
  <c r="Z96" i="29"/>
  <c r="AF95" i="29"/>
  <c r="AE95" i="29"/>
  <c r="AB95" i="29"/>
  <c r="Z95" i="29"/>
  <c r="AF94" i="29"/>
  <c r="AE94" i="29"/>
  <c r="AB94" i="29"/>
  <c r="Z94" i="29"/>
  <c r="AF93" i="29"/>
  <c r="AE93" i="29"/>
  <c r="AB93" i="29"/>
  <c r="Z93" i="29"/>
  <c r="AF92" i="29"/>
  <c r="AE92" i="29"/>
  <c r="AB92" i="29"/>
  <c r="Z92" i="29"/>
  <c r="AF91" i="29"/>
  <c r="AE91" i="29"/>
  <c r="AB91" i="29"/>
  <c r="Z91" i="29"/>
  <c r="AF90" i="29"/>
  <c r="AE90" i="29"/>
  <c r="AB90" i="29"/>
  <c r="Z90" i="29"/>
  <c r="AF89" i="29"/>
  <c r="AE89" i="29"/>
  <c r="AB89" i="29"/>
  <c r="Z89" i="29"/>
  <c r="Q72" i="29"/>
  <c r="Q71" i="29"/>
  <c r="Q70" i="29"/>
  <c r="Q69" i="29"/>
  <c r="Q68" i="29"/>
  <c r="F12" i="29"/>
  <c r="BR60" i="29"/>
  <c r="F11" i="29"/>
  <c r="BZ51" i="29"/>
  <c r="F10" i="29"/>
  <c r="BY51" i="29"/>
  <c r="F9" i="29"/>
  <c r="BX51" i="29"/>
  <c r="F8" i="29"/>
  <c r="BW51" i="29"/>
  <c r="C25" i="29"/>
  <c r="BR59" i="29"/>
  <c r="CA51" i="29"/>
  <c r="C24" i="29"/>
  <c r="BR58" i="29"/>
  <c r="C23" i="29"/>
  <c r="BR57" i="29"/>
  <c r="C22" i="29"/>
  <c r="BR56" i="29"/>
  <c r="C21" i="29"/>
  <c r="BW29" i="29"/>
  <c r="BX29" i="29"/>
  <c r="BY29" i="29"/>
  <c r="BZ29" i="29"/>
  <c r="CA29" i="29"/>
  <c r="BR34" i="29"/>
  <c r="BR35" i="29"/>
  <c r="BR36" i="29"/>
  <c r="BR37" i="29"/>
  <c r="BR38" i="29"/>
  <c r="BR49" i="29"/>
  <c r="BR48" i="29"/>
  <c r="BR47" i="29"/>
  <c r="BR46" i="29"/>
  <c r="BR45" i="29"/>
  <c r="CA40" i="29"/>
  <c r="BZ40" i="29"/>
  <c r="BY40" i="29"/>
  <c r="BX40" i="29"/>
  <c r="BW40" i="29"/>
  <c r="C38" i="29"/>
  <c r="C37" i="29"/>
  <c r="C36" i="29"/>
  <c r="C35" i="29"/>
  <c r="C34" i="29"/>
  <c r="V89" i="28"/>
  <c r="W89" i="28"/>
  <c r="X89" i="28"/>
  <c r="Y89" i="28"/>
  <c r="V90" i="28"/>
  <c r="W90" i="28"/>
  <c r="X90" i="28"/>
  <c r="Y90" i="28"/>
  <c r="V91" i="28"/>
  <c r="W91" i="28"/>
  <c r="X91" i="28"/>
  <c r="Y91" i="28"/>
  <c r="V92" i="28"/>
  <c r="W92" i="28"/>
  <c r="X92" i="28"/>
  <c r="Y92" i="28"/>
  <c r="V93" i="28"/>
  <c r="W93" i="28"/>
  <c r="X93" i="28"/>
  <c r="Y93" i="28"/>
  <c r="V94" i="28"/>
  <c r="W94" i="28"/>
  <c r="X94" i="28"/>
  <c r="Y94" i="28"/>
  <c r="V95" i="28"/>
  <c r="W95" i="28"/>
  <c r="X95" i="28"/>
  <c r="Y95" i="28"/>
  <c r="V96" i="28"/>
  <c r="W96" i="28"/>
  <c r="X96" i="28"/>
  <c r="Y96" i="28"/>
  <c r="M17" i="27"/>
  <c r="M18" i="27"/>
  <c r="M19" i="27"/>
  <c r="M20" i="27"/>
  <c r="M21" i="27"/>
  <c r="M22" i="27"/>
  <c r="M23" i="27"/>
  <c r="M24" i="27"/>
  <c r="M25" i="27"/>
  <c r="M26" i="27"/>
  <c r="M27" i="27"/>
  <c r="M28" i="27"/>
  <c r="H40" i="27"/>
  <c r="Q68" i="28"/>
  <c r="Q69" i="28"/>
  <c r="E64" i="9"/>
  <c r="Q10" i="27"/>
  <c r="AD10" i="27"/>
  <c r="X13" i="27"/>
  <c r="X14" i="27"/>
  <c r="X15" i="27"/>
  <c r="X12" i="27"/>
  <c r="AF11" i="27"/>
  <c r="AE11" i="27"/>
  <c r="AA11" i="27"/>
  <c r="Z11" i="27"/>
  <c r="W11" i="27"/>
  <c r="V11" i="27"/>
  <c r="U11" i="27"/>
  <c r="T11" i="27"/>
  <c r="S11" i="27"/>
  <c r="V135" i="28"/>
  <c r="W135" i="28"/>
  <c r="X135" i="28"/>
  <c r="Y135" i="28"/>
  <c r="AA135" i="28"/>
  <c r="AA207" i="28"/>
  <c r="AB207" i="28"/>
  <c r="Z207" i="28"/>
  <c r="V134" i="28"/>
  <c r="W134" i="28"/>
  <c r="X134" i="28"/>
  <c r="Y134" i="28"/>
  <c r="AA134" i="28"/>
  <c r="AA206" i="28"/>
  <c r="AB206" i="28"/>
  <c r="Z206" i="28"/>
  <c r="V133" i="28"/>
  <c r="W133" i="28"/>
  <c r="X133" i="28"/>
  <c r="Y133" i="28"/>
  <c r="AA133" i="28"/>
  <c r="AA205" i="28"/>
  <c r="AB205" i="28"/>
  <c r="Z205" i="28"/>
  <c r="V132" i="28"/>
  <c r="W132" i="28"/>
  <c r="X132" i="28"/>
  <c r="Y132" i="28"/>
  <c r="AA132" i="28"/>
  <c r="AA204" i="28"/>
  <c r="AB204" i="28"/>
  <c r="Z204" i="28"/>
  <c r="V131" i="28"/>
  <c r="W131" i="28"/>
  <c r="X131" i="28"/>
  <c r="Y131" i="28"/>
  <c r="AA131" i="28"/>
  <c r="AA203" i="28"/>
  <c r="AB203" i="28"/>
  <c r="Z203" i="28"/>
  <c r="V130" i="28"/>
  <c r="W130" i="28"/>
  <c r="X130" i="28"/>
  <c r="Y130" i="28"/>
  <c r="AA130" i="28"/>
  <c r="AA202" i="28"/>
  <c r="AB202" i="28"/>
  <c r="Z202" i="28"/>
  <c r="V129" i="28"/>
  <c r="W129" i="28"/>
  <c r="X129" i="28"/>
  <c r="Y129" i="28"/>
  <c r="AA129" i="28"/>
  <c r="AA201" i="28"/>
  <c r="AB201" i="28"/>
  <c r="Z201" i="28"/>
  <c r="V128" i="28"/>
  <c r="W128" i="28"/>
  <c r="X128" i="28"/>
  <c r="Y128" i="28"/>
  <c r="AA128" i="28"/>
  <c r="AA200" i="28"/>
  <c r="AB200" i="28"/>
  <c r="Z200" i="28"/>
  <c r="V127" i="28"/>
  <c r="W127" i="28"/>
  <c r="X127" i="28"/>
  <c r="Y127" i="28"/>
  <c r="AA127" i="28"/>
  <c r="AA199" i="28"/>
  <c r="AB199" i="28"/>
  <c r="Z199" i="28"/>
  <c r="V126" i="28"/>
  <c r="W126" i="28"/>
  <c r="X126" i="28"/>
  <c r="Y126" i="28"/>
  <c r="AA126" i="28"/>
  <c r="AA198" i="28"/>
  <c r="AB198" i="28"/>
  <c r="Z198" i="28"/>
  <c r="V125" i="28"/>
  <c r="W125" i="28"/>
  <c r="X125" i="28"/>
  <c r="Y125" i="28"/>
  <c r="AA125" i="28"/>
  <c r="AA197" i="28"/>
  <c r="AB197" i="28"/>
  <c r="Z197" i="28"/>
  <c r="V124" i="28"/>
  <c r="W124" i="28"/>
  <c r="X124" i="28"/>
  <c r="Y124" i="28"/>
  <c r="AA124" i="28"/>
  <c r="AA196" i="28"/>
  <c r="AB196" i="28"/>
  <c r="Z196" i="28"/>
  <c r="V123" i="28"/>
  <c r="W123" i="28"/>
  <c r="X123" i="28"/>
  <c r="Y123" i="28"/>
  <c r="AA123" i="28"/>
  <c r="AA195" i="28"/>
  <c r="AB195" i="28"/>
  <c r="Z195" i="28"/>
  <c r="V122" i="28"/>
  <c r="W122" i="28"/>
  <c r="X122" i="28"/>
  <c r="Y122" i="28"/>
  <c r="AA122" i="28"/>
  <c r="AA194" i="28"/>
  <c r="AB194" i="28"/>
  <c r="Z194" i="28"/>
  <c r="V121" i="28"/>
  <c r="W121" i="28"/>
  <c r="X121" i="28"/>
  <c r="Y121" i="28"/>
  <c r="AA121" i="28"/>
  <c r="AA193" i="28"/>
  <c r="AB193" i="28"/>
  <c r="Z193" i="28"/>
  <c r="V120" i="28"/>
  <c r="W120" i="28"/>
  <c r="X120" i="28"/>
  <c r="Y120" i="28"/>
  <c r="AA120" i="28"/>
  <c r="AA192" i="28"/>
  <c r="AB192" i="28"/>
  <c r="Z192" i="28"/>
  <c r="V119" i="28"/>
  <c r="W119" i="28"/>
  <c r="X119" i="28"/>
  <c r="Y119" i="28"/>
  <c r="AA119" i="28"/>
  <c r="AA191" i="28"/>
  <c r="AB191" i="28"/>
  <c r="Z191" i="28"/>
  <c r="V118" i="28"/>
  <c r="W118" i="28"/>
  <c r="X118" i="28"/>
  <c r="Y118" i="28"/>
  <c r="AA118" i="28"/>
  <c r="AA190" i="28"/>
  <c r="AB190" i="28"/>
  <c r="Z190" i="28"/>
  <c r="V117" i="28"/>
  <c r="W117" i="28"/>
  <c r="X117" i="28"/>
  <c r="Y117" i="28"/>
  <c r="AA117" i="28"/>
  <c r="AA189" i="28"/>
  <c r="AB189" i="28"/>
  <c r="Z189" i="28"/>
  <c r="V116" i="28"/>
  <c r="W116" i="28"/>
  <c r="X116" i="28"/>
  <c r="Y116" i="28"/>
  <c r="AA116" i="28"/>
  <c r="AA188" i="28"/>
  <c r="AB188" i="28"/>
  <c r="Z188" i="28"/>
  <c r="V115" i="28"/>
  <c r="W115" i="28"/>
  <c r="X115" i="28"/>
  <c r="Y115" i="28"/>
  <c r="AA115" i="28"/>
  <c r="AA187" i="28"/>
  <c r="AB187" i="28"/>
  <c r="Z187" i="28"/>
  <c r="V114" i="28"/>
  <c r="W114" i="28"/>
  <c r="X114" i="28"/>
  <c r="Y114" i="28"/>
  <c r="AA114" i="28"/>
  <c r="AA186" i="28"/>
  <c r="AB186" i="28"/>
  <c r="Z186" i="28"/>
  <c r="V113" i="28"/>
  <c r="W113" i="28"/>
  <c r="X113" i="28"/>
  <c r="Y113" i="28"/>
  <c r="AA113" i="28"/>
  <c r="AA185" i="28"/>
  <c r="AB185" i="28"/>
  <c r="Z185" i="28"/>
  <c r="V112" i="28"/>
  <c r="W112" i="28"/>
  <c r="X112" i="28"/>
  <c r="Y112" i="28"/>
  <c r="AA112" i="28"/>
  <c r="AA184" i="28"/>
  <c r="AB184" i="28"/>
  <c r="Z184" i="28"/>
  <c r="V111" i="28"/>
  <c r="W111" i="28"/>
  <c r="X111" i="28"/>
  <c r="Y111" i="28"/>
  <c r="AA111" i="28"/>
  <c r="AA183" i="28"/>
  <c r="AB183" i="28"/>
  <c r="Z183" i="28"/>
  <c r="V110" i="28"/>
  <c r="W110" i="28"/>
  <c r="X110" i="28"/>
  <c r="Y110" i="28"/>
  <c r="AA110" i="28"/>
  <c r="AA182" i="28"/>
  <c r="AB182" i="28"/>
  <c r="Z182" i="28"/>
  <c r="V109" i="28"/>
  <c r="W109" i="28"/>
  <c r="X109" i="28"/>
  <c r="Y109" i="28"/>
  <c r="AA109" i="28"/>
  <c r="AA181" i="28"/>
  <c r="AB181" i="28"/>
  <c r="Z181" i="28"/>
  <c r="V108" i="28"/>
  <c r="W108" i="28"/>
  <c r="X108" i="28"/>
  <c r="Y108" i="28"/>
  <c r="AA108" i="28"/>
  <c r="AA180" i="28"/>
  <c r="AB180" i="28"/>
  <c r="Z180" i="28"/>
  <c r="V107" i="28"/>
  <c r="W107" i="28"/>
  <c r="X107" i="28"/>
  <c r="Y107" i="28"/>
  <c r="AA107" i="28"/>
  <c r="AA179" i="28"/>
  <c r="AB179" i="28"/>
  <c r="Z179" i="28"/>
  <c r="V106" i="28"/>
  <c r="W106" i="28"/>
  <c r="X106" i="28"/>
  <c r="Y106" i="28"/>
  <c r="AA106" i="28"/>
  <c r="AA178" i="28"/>
  <c r="AB178" i="28"/>
  <c r="Z178" i="28"/>
  <c r="V105" i="28"/>
  <c r="W105" i="28"/>
  <c r="X105" i="28"/>
  <c r="Y105" i="28"/>
  <c r="AA105" i="28"/>
  <c r="AA177" i="28"/>
  <c r="AB177" i="28"/>
  <c r="Z177" i="28"/>
  <c r="V104" i="28"/>
  <c r="W104" i="28"/>
  <c r="X104" i="28"/>
  <c r="Y104" i="28"/>
  <c r="AA104" i="28"/>
  <c r="AA176" i="28"/>
  <c r="AB176" i="28"/>
  <c r="Z176" i="28"/>
  <c r="V103" i="28"/>
  <c r="W103" i="28"/>
  <c r="X103" i="28"/>
  <c r="Y103" i="28"/>
  <c r="AA103" i="28"/>
  <c r="AA175" i="28"/>
  <c r="AB175" i="28"/>
  <c r="Z175" i="28"/>
  <c r="V102" i="28"/>
  <c r="W102" i="28"/>
  <c r="X102" i="28"/>
  <c r="Y102" i="28"/>
  <c r="AA102" i="28"/>
  <c r="AA174" i="28"/>
  <c r="AB174" i="28"/>
  <c r="Z174" i="28"/>
  <c r="V101" i="28"/>
  <c r="W101" i="28"/>
  <c r="X101" i="28"/>
  <c r="Y101" i="28"/>
  <c r="AA101" i="28"/>
  <c r="AA173" i="28"/>
  <c r="AB173" i="28"/>
  <c r="Z173" i="28"/>
  <c r="V100" i="28"/>
  <c r="W100" i="28"/>
  <c r="X100" i="28"/>
  <c r="Y100" i="28"/>
  <c r="AA100" i="28"/>
  <c r="AA172" i="28"/>
  <c r="AB172" i="28"/>
  <c r="Z172" i="28"/>
  <c r="V99" i="28"/>
  <c r="W99" i="28"/>
  <c r="X99" i="28"/>
  <c r="Y99" i="28"/>
  <c r="AA99" i="28"/>
  <c r="AA171" i="28"/>
  <c r="AB171" i="28"/>
  <c r="Z171" i="28"/>
  <c r="V98" i="28"/>
  <c r="W98" i="28"/>
  <c r="X98" i="28"/>
  <c r="Y98" i="28"/>
  <c r="AA98" i="28"/>
  <c r="AA170" i="28"/>
  <c r="AB170" i="28"/>
  <c r="Z170" i="28"/>
  <c r="V97" i="28"/>
  <c r="W97" i="28"/>
  <c r="X97" i="28"/>
  <c r="Y97" i="28"/>
  <c r="AA97" i="28"/>
  <c r="AA169" i="28"/>
  <c r="AB169" i="28"/>
  <c r="Z169" i="28"/>
  <c r="AA96" i="28"/>
  <c r="AA168" i="28"/>
  <c r="AB168" i="28"/>
  <c r="Z168" i="28"/>
  <c r="AA95" i="28"/>
  <c r="AA167" i="28"/>
  <c r="AB167" i="28"/>
  <c r="Z167" i="28"/>
  <c r="AA94" i="28"/>
  <c r="AA166" i="28"/>
  <c r="AB166" i="28"/>
  <c r="Z166" i="28"/>
  <c r="AA93" i="28"/>
  <c r="AA165" i="28"/>
  <c r="AB165" i="28"/>
  <c r="Z165" i="28"/>
  <c r="AA92" i="28"/>
  <c r="AA164" i="28"/>
  <c r="AB164" i="28"/>
  <c r="Z164" i="28"/>
  <c r="AA91" i="28"/>
  <c r="AA163" i="28"/>
  <c r="AB163" i="28"/>
  <c r="Z163" i="28"/>
  <c r="AA90" i="28"/>
  <c r="AA162" i="28"/>
  <c r="AB162" i="28"/>
  <c r="Z162" i="28"/>
  <c r="AA89" i="28"/>
  <c r="AA161" i="28"/>
  <c r="AB161" i="28"/>
  <c r="Z161" i="28"/>
  <c r="AF135" i="28"/>
  <c r="AE135" i="28"/>
  <c r="AB135" i="28"/>
  <c r="Z135" i="28"/>
  <c r="AF134" i="28"/>
  <c r="AE134" i="28"/>
  <c r="AB134" i="28"/>
  <c r="Z134" i="28"/>
  <c r="AF133" i="28"/>
  <c r="AE133" i="28"/>
  <c r="AB133" i="28"/>
  <c r="Z133" i="28"/>
  <c r="AF132" i="28"/>
  <c r="AE132" i="28"/>
  <c r="AB132" i="28"/>
  <c r="Z132" i="28"/>
  <c r="AF131" i="28"/>
  <c r="AE131" i="28"/>
  <c r="AB131" i="28"/>
  <c r="Z131" i="28"/>
  <c r="AF130" i="28"/>
  <c r="AE130" i="28"/>
  <c r="AB130" i="28"/>
  <c r="Z130" i="28"/>
  <c r="AF129" i="28"/>
  <c r="AE129" i="28"/>
  <c r="AB129" i="28"/>
  <c r="Z129" i="28"/>
  <c r="AF128" i="28"/>
  <c r="AE128" i="28"/>
  <c r="AB128" i="28"/>
  <c r="Z128" i="28"/>
  <c r="AF127" i="28"/>
  <c r="AE127" i="28"/>
  <c r="AB127" i="28"/>
  <c r="Z127" i="28"/>
  <c r="AF126" i="28"/>
  <c r="AE126" i="28"/>
  <c r="AB126" i="28"/>
  <c r="Z126" i="28"/>
  <c r="AF125" i="28"/>
  <c r="AE125" i="28"/>
  <c r="AB125" i="28"/>
  <c r="Z125" i="28"/>
  <c r="AF124" i="28"/>
  <c r="AE124" i="28"/>
  <c r="AB124" i="28"/>
  <c r="Z124" i="28"/>
  <c r="AF123" i="28"/>
  <c r="AE123" i="28"/>
  <c r="AB123" i="28"/>
  <c r="Z123" i="28"/>
  <c r="AF122" i="28"/>
  <c r="AE122" i="28"/>
  <c r="AB122" i="28"/>
  <c r="Z122" i="28"/>
  <c r="AF121" i="28"/>
  <c r="AE121" i="28"/>
  <c r="AB121" i="28"/>
  <c r="Z121" i="28"/>
  <c r="AF120" i="28"/>
  <c r="AE120" i="28"/>
  <c r="AB120" i="28"/>
  <c r="Z120" i="28"/>
  <c r="AF119" i="28"/>
  <c r="AE119" i="28"/>
  <c r="AB119" i="28"/>
  <c r="Z119" i="28"/>
  <c r="AF118" i="28"/>
  <c r="AE118" i="28"/>
  <c r="AB118" i="28"/>
  <c r="Z118" i="28"/>
  <c r="AF117" i="28"/>
  <c r="AE117" i="28"/>
  <c r="AB117" i="28"/>
  <c r="Z117" i="28"/>
  <c r="AF116" i="28"/>
  <c r="AE116" i="28"/>
  <c r="AB116" i="28"/>
  <c r="Z116" i="28"/>
  <c r="AF115" i="28"/>
  <c r="AE115" i="28"/>
  <c r="AB115" i="28"/>
  <c r="Z115" i="28"/>
  <c r="AF114" i="28"/>
  <c r="AE114" i="28"/>
  <c r="AB114" i="28"/>
  <c r="Z114" i="28"/>
  <c r="AF113" i="28"/>
  <c r="AE113" i="28"/>
  <c r="AB113" i="28"/>
  <c r="Z113" i="28"/>
  <c r="AF112" i="28"/>
  <c r="AE112" i="28"/>
  <c r="AB112" i="28"/>
  <c r="Z112" i="28"/>
  <c r="AF111" i="28"/>
  <c r="AE111" i="28"/>
  <c r="AB111" i="28"/>
  <c r="Z111" i="28"/>
  <c r="AF110" i="28"/>
  <c r="AE110" i="28"/>
  <c r="AB110" i="28"/>
  <c r="Z110" i="28"/>
  <c r="AF109" i="28"/>
  <c r="AE109" i="28"/>
  <c r="AB109" i="28"/>
  <c r="Z109" i="28"/>
  <c r="AF108" i="28"/>
  <c r="AE108" i="28"/>
  <c r="AB108" i="28"/>
  <c r="Z108" i="28"/>
  <c r="AF107" i="28"/>
  <c r="AE107" i="28"/>
  <c r="AB107" i="28"/>
  <c r="Z107" i="28"/>
  <c r="AF106" i="28"/>
  <c r="AE106" i="28"/>
  <c r="AB106" i="28"/>
  <c r="Z106" i="28"/>
  <c r="AF105" i="28"/>
  <c r="AE105" i="28"/>
  <c r="AB105" i="28"/>
  <c r="Z105" i="28"/>
  <c r="AF104" i="28"/>
  <c r="AE104" i="28"/>
  <c r="AB104" i="28"/>
  <c r="Z104" i="28"/>
  <c r="AF103" i="28"/>
  <c r="AE103" i="28"/>
  <c r="AB103" i="28"/>
  <c r="Z103" i="28"/>
  <c r="AF102" i="28"/>
  <c r="AE102" i="28"/>
  <c r="AB102" i="28"/>
  <c r="Z102" i="28"/>
  <c r="AF101" i="28"/>
  <c r="AE101" i="28"/>
  <c r="AB101" i="28"/>
  <c r="Z101" i="28"/>
  <c r="AF100" i="28"/>
  <c r="AE100" i="28"/>
  <c r="AB100" i="28"/>
  <c r="Z100" i="28"/>
  <c r="AF99" i="28"/>
  <c r="AE99" i="28"/>
  <c r="AB99" i="28"/>
  <c r="Z99" i="28"/>
  <c r="AF98" i="28"/>
  <c r="AE98" i="28"/>
  <c r="AB98" i="28"/>
  <c r="Z98" i="28"/>
  <c r="AF97" i="28"/>
  <c r="AE97" i="28"/>
  <c r="AB97" i="28"/>
  <c r="Z97" i="28"/>
  <c r="AF96" i="28"/>
  <c r="AE96" i="28"/>
  <c r="AB96" i="28"/>
  <c r="Z96" i="28"/>
  <c r="AF95" i="28"/>
  <c r="AE95" i="28"/>
  <c r="AB95" i="28"/>
  <c r="Z95" i="28"/>
  <c r="AF94" i="28"/>
  <c r="AE94" i="28"/>
  <c r="AB94" i="28"/>
  <c r="Z94" i="28"/>
  <c r="AF93" i="28"/>
  <c r="AE93" i="28"/>
  <c r="AB93" i="28"/>
  <c r="Z93" i="28"/>
  <c r="AF92" i="28"/>
  <c r="AE92" i="28"/>
  <c r="AB92" i="28"/>
  <c r="Z92" i="28"/>
  <c r="AF91" i="28"/>
  <c r="AE91" i="28"/>
  <c r="AB91" i="28"/>
  <c r="Z91" i="28"/>
  <c r="AF90" i="28"/>
  <c r="AE90" i="28"/>
  <c r="AB90" i="28"/>
  <c r="Z90" i="28"/>
  <c r="AF89" i="28"/>
  <c r="AE89" i="28"/>
  <c r="AB89" i="28"/>
  <c r="Z89" i="28"/>
  <c r="Q72" i="28"/>
  <c r="Q71" i="28"/>
  <c r="Q70" i="28"/>
  <c r="F12" i="28"/>
  <c r="BR60" i="28"/>
  <c r="F11" i="28"/>
  <c r="BZ51" i="28"/>
  <c r="F10" i="28"/>
  <c r="BY51" i="28"/>
  <c r="F9" i="28"/>
  <c r="BX51" i="28"/>
  <c r="F8" i="28"/>
  <c r="BW51" i="28"/>
  <c r="C25" i="28"/>
  <c r="BR59" i="28"/>
  <c r="CA51" i="28"/>
  <c r="C24" i="28"/>
  <c r="BR58" i="28"/>
  <c r="C23" i="28"/>
  <c r="BR57" i="28"/>
  <c r="C22" i="28"/>
  <c r="BR56" i="28"/>
  <c r="C21" i="28"/>
  <c r="BW29" i="28"/>
  <c r="BX29" i="28"/>
  <c r="BR34" i="28"/>
  <c r="BR35" i="28"/>
  <c r="BR37" i="28"/>
  <c r="CA29" i="28"/>
  <c r="BR38" i="28"/>
  <c r="BZ29" i="28"/>
  <c r="BR36" i="28"/>
  <c r="BY29" i="28"/>
  <c r="BR49" i="28"/>
  <c r="BR48" i="28"/>
  <c r="BR47" i="28"/>
  <c r="BR46" i="28"/>
  <c r="BR45" i="28"/>
  <c r="BW40" i="28"/>
  <c r="BX40" i="28"/>
  <c r="CA40" i="28"/>
  <c r="BZ40" i="28"/>
  <c r="BY40" i="28"/>
  <c r="C38" i="28"/>
  <c r="C37" i="28"/>
  <c r="C36" i="28"/>
  <c r="C35" i="28"/>
  <c r="C34" i="28"/>
  <c r="I40" i="27"/>
  <c r="I38" i="27"/>
  <c r="M16" i="27"/>
  <c r="M15" i="27"/>
  <c r="M14" i="27"/>
  <c r="M13" i="27"/>
  <c r="M12" i="27"/>
  <c r="E12" i="27"/>
  <c r="L11" i="27"/>
  <c r="I11" i="27"/>
  <c r="E11" i="27"/>
  <c r="D11" i="27"/>
  <c r="C11" i="27"/>
  <c r="C10" i="27"/>
  <c r="O10" i="27"/>
  <c r="L7" i="27"/>
  <c r="I5" i="27"/>
  <c r="I4" i="27"/>
  <c r="I3" i="27"/>
  <c r="I2" i="27"/>
  <c r="E16" i="26"/>
  <c r="E15" i="26"/>
  <c r="C10" i="26"/>
  <c r="E13" i="26"/>
  <c r="E12" i="26"/>
  <c r="G21" i="26"/>
  <c r="F21" i="26"/>
  <c r="G18" i="26"/>
  <c r="N16" i="26"/>
  <c r="K16" i="26"/>
  <c r="F16" i="26"/>
  <c r="N15" i="26"/>
  <c r="K15" i="26"/>
  <c r="F15" i="26"/>
  <c r="C14" i="26"/>
  <c r="N13" i="26"/>
  <c r="K13" i="26"/>
  <c r="N12" i="26"/>
  <c r="K12" i="26"/>
  <c r="M11" i="26"/>
  <c r="J11" i="26"/>
  <c r="G11" i="26"/>
  <c r="E11" i="26"/>
  <c r="D11" i="26"/>
  <c r="C11" i="26"/>
  <c r="P9" i="26"/>
  <c r="G7" i="26"/>
  <c r="E5" i="26"/>
  <c r="E4" i="26"/>
  <c r="E3" i="26"/>
  <c r="E2" i="26"/>
  <c r="E6" i="22"/>
  <c r="G26" i="22"/>
  <c r="G27" i="22"/>
  <c r="G28" i="22"/>
  <c r="G29" i="22"/>
  <c r="G30" i="22"/>
  <c r="G31" i="22"/>
  <c r="G33" i="22"/>
  <c r="G34" i="22"/>
  <c r="G6" i="22"/>
  <c r="G7" i="22"/>
  <c r="H7" i="22"/>
  <c r="H8" i="22"/>
  <c r="H9" i="22"/>
  <c r="H10" i="22"/>
  <c r="H11" i="22"/>
  <c r="H12" i="22"/>
  <c r="H13" i="22"/>
  <c r="H14" i="22"/>
  <c r="H15" i="22"/>
  <c r="H16" i="22"/>
  <c r="H17" i="22"/>
  <c r="H18" i="22"/>
  <c r="H19" i="22"/>
  <c r="H20" i="22"/>
  <c r="H21" i="22"/>
  <c r="H22" i="22"/>
  <c r="H23" i="22"/>
  <c r="H24" i="22"/>
  <c r="H25" i="22"/>
  <c r="H26" i="22"/>
  <c r="H27" i="22"/>
  <c r="H28" i="22"/>
  <c r="H29" i="22"/>
  <c r="H30" i="22"/>
  <c r="H31" i="22"/>
  <c r="H32" i="22"/>
  <c r="H33" i="22"/>
  <c r="H34" i="22"/>
  <c r="H6" i="22"/>
  <c r="AK24" i="6"/>
  <c r="AK14" i="6"/>
  <c r="AK26" i="6"/>
  <c r="AK15" i="6"/>
  <c r="AK16" i="6"/>
  <c r="AK12" i="6"/>
  <c r="AK13" i="6"/>
  <c r="E12" i="21"/>
  <c r="B13" i="6"/>
  <c r="B12" i="6"/>
  <c r="E98" i="9"/>
  <c r="E99" i="9"/>
  <c r="E100" i="9"/>
  <c r="E101" i="9"/>
  <c r="S11" i="22"/>
  <c r="E72" i="9"/>
  <c r="AJ7" i="6"/>
  <c r="AJ24" i="6"/>
  <c r="AL24" i="6"/>
  <c r="AJ11" i="6"/>
  <c r="AK11" i="6"/>
  <c r="AL11" i="6"/>
  <c r="AK29" i="6"/>
  <c r="AK28" i="6"/>
  <c r="AK27" i="6"/>
  <c r="AK25" i="6"/>
  <c r="E16" i="9"/>
  <c r="AJ23" i="6"/>
  <c r="AJ10" i="6"/>
  <c r="E94" i="9"/>
  <c r="Q16" i="22"/>
  <c r="E93" i="9"/>
  <c r="Q15" i="22"/>
  <c r="E91" i="9"/>
  <c r="E92" i="9"/>
  <c r="Q22" i="22"/>
  <c r="E87" i="9"/>
  <c r="D17" i="14"/>
  <c r="C10" i="21"/>
  <c r="C11" i="21"/>
  <c r="B3" i="10"/>
  <c r="E40" i="9"/>
  <c r="M36" i="6"/>
  <c r="E41" i="9"/>
  <c r="Q4" i="22"/>
  <c r="E40" i="6"/>
  <c r="E39" i="6"/>
  <c r="E38" i="6"/>
  <c r="E37" i="6"/>
  <c r="E36" i="6"/>
  <c r="E35" i="6"/>
  <c r="E34" i="6"/>
  <c r="E33" i="6"/>
  <c r="E32" i="6"/>
  <c r="E31" i="6"/>
  <c r="E30" i="6"/>
  <c r="E29" i="6"/>
  <c r="E28" i="6"/>
  <c r="E27" i="6"/>
  <c r="E26" i="6"/>
  <c r="E25" i="6"/>
  <c r="E24" i="6"/>
  <c r="E23" i="6"/>
  <c r="E22" i="6"/>
  <c r="E21" i="6"/>
  <c r="E20" i="6"/>
  <c r="E19" i="6"/>
  <c r="E18" i="6"/>
  <c r="E17" i="6"/>
  <c r="E16" i="6"/>
  <c r="E15" i="6"/>
  <c r="E14" i="6"/>
  <c r="E13" i="6"/>
  <c r="D13" i="6"/>
  <c r="C13" i="6"/>
  <c r="E12" i="6"/>
  <c r="D12" i="6"/>
  <c r="C12" i="6"/>
  <c r="C29" i="22"/>
  <c r="C27" i="22"/>
  <c r="Q13" i="22"/>
  <c r="E44" i="9"/>
  <c r="Q11" i="22"/>
  <c r="E43" i="9"/>
  <c r="Q9" i="22"/>
  <c r="E42" i="9"/>
  <c r="Q7" i="22"/>
  <c r="E45" i="9"/>
  <c r="S5" i="22"/>
  <c r="Q5" i="22"/>
  <c r="E31" i="9"/>
  <c r="L5" i="22"/>
  <c r="E34" i="9"/>
  <c r="I5" i="22"/>
  <c r="E17" i="9"/>
  <c r="H5" i="22"/>
  <c r="G5" i="22"/>
  <c r="F5" i="22"/>
  <c r="E33" i="9"/>
  <c r="E5" i="22"/>
  <c r="C5" i="22"/>
  <c r="O4" i="22"/>
  <c r="E32" i="9"/>
  <c r="E4" i="22"/>
  <c r="C4" i="22"/>
  <c r="E30" i="9"/>
  <c r="E2" i="22"/>
  <c r="G25" i="21"/>
  <c r="F25" i="21"/>
  <c r="G7" i="21"/>
  <c r="E5" i="21"/>
  <c r="E4" i="21"/>
  <c r="E3" i="21"/>
  <c r="E2" i="21"/>
  <c r="G22" i="21"/>
  <c r="M11" i="21"/>
  <c r="N16" i="21"/>
  <c r="N15" i="21"/>
  <c r="N14" i="21"/>
  <c r="N13" i="21"/>
  <c r="N12" i="21"/>
  <c r="P9" i="21"/>
  <c r="J11" i="21"/>
  <c r="K13" i="21"/>
  <c r="K14" i="21"/>
  <c r="K15" i="21"/>
  <c r="K16" i="21"/>
  <c r="G11" i="21"/>
  <c r="D11" i="21"/>
  <c r="E11" i="21"/>
  <c r="K12" i="21"/>
  <c r="E6" i="9"/>
  <c r="E11" i="6"/>
  <c r="E18" i="9"/>
  <c r="M7" i="6"/>
  <c r="T26" i="6"/>
  <c r="T27" i="6"/>
  <c r="T28" i="6"/>
  <c r="T29" i="6"/>
  <c r="M23" i="6"/>
  <c r="T25" i="6"/>
  <c r="W24" i="6"/>
  <c r="V24" i="6"/>
  <c r="S24" i="6"/>
  <c r="R24" i="6"/>
  <c r="Q24" i="6"/>
  <c r="P24" i="6"/>
  <c r="O24" i="6"/>
  <c r="M10" i="6"/>
  <c r="C38" i="17"/>
  <c r="C37" i="17"/>
  <c r="C36" i="17"/>
  <c r="C35" i="17"/>
  <c r="C34" i="17"/>
  <c r="C33" i="17"/>
  <c r="C32" i="17"/>
  <c r="C31" i="17"/>
  <c r="C30" i="17"/>
  <c r="I25" i="17"/>
  <c r="G25" i="17"/>
  <c r="F25" i="17"/>
  <c r="E25" i="17"/>
  <c r="D25" i="17"/>
  <c r="I24" i="17"/>
  <c r="G24" i="17"/>
  <c r="F24" i="17"/>
  <c r="E24" i="17"/>
  <c r="D24" i="17"/>
  <c r="I23" i="17"/>
  <c r="G23" i="17"/>
  <c r="F23" i="17"/>
  <c r="E23" i="17"/>
  <c r="D23" i="17"/>
  <c r="I22" i="17"/>
  <c r="G22" i="17"/>
  <c r="F22" i="17"/>
  <c r="E22" i="17"/>
  <c r="D22" i="17"/>
  <c r="I21" i="17"/>
  <c r="G21" i="17"/>
  <c r="F21" i="17"/>
  <c r="E21" i="17"/>
  <c r="D21" i="17"/>
  <c r="I20" i="17"/>
  <c r="G20" i="17"/>
  <c r="F20" i="17"/>
  <c r="E20" i="17"/>
  <c r="D20" i="17"/>
  <c r="I19" i="17"/>
  <c r="G19" i="17"/>
  <c r="F19" i="17"/>
  <c r="E19" i="17"/>
  <c r="D19" i="17"/>
  <c r="I18" i="17"/>
  <c r="G18" i="17"/>
  <c r="F18" i="17"/>
  <c r="E18" i="17"/>
  <c r="D18" i="17"/>
  <c r="I17" i="17"/>
  <c r="G17" i="17"/>
  <c r="F17" i="17"/>
  <c r="E17" i="17"/>
  <c r="E86" i="9"/>
  <c r="B17" i="14"/>
  <c r="E13" i="9"/>
  <c r="E74" i="9"/>
  <c r="E75" i="9"/>
  <c r="E12" i="9"/>
  <c r="E11" i="9"/>
  <c r="E8" i="9"/>
  <c r="E38" i="9"/>
  <c r="E77" i="9"/>
  <c r="E73" i="9"/>
  <c r="E79" i="9"/>
  <c r="E82" i="9"/>
  <c r="B15" i="14"/>
  <c r="B14" i="14"/>
  <c r="E81" i="9"/>
  <c r="B12" i="14"/>
  <c r="E84" i="9"/>
  <c r="B11" i="14"/>
  <c r="E83" i="9"/>
  <c r="B7" i="14"/>
  <c r="E103" i="9"/>
  <c r="E52" i="9"/>
  <c r="B4" i="14"/>
  <c r="E51" i="9"/>
  <c r="B1" i="14"/>
  <c r="E50" i="9"/>
  <c r="A1" i="13"/>
  <c r="D11" i="6"/>
  <c r="C11" i="6"/>
  <c r="E47" i="9"/>
  <c r="B4" i="10"/>
  <c r="G43" i="10"/>
  <c r="G19" i="10"/>
  <c r="G31" i="10"/>
  <c r="G7" i="10"/>
  <c r="B2" i="10"/>
  <c r="F43" i="10"/>
  <c r="E43" i="10"/>
  <c r="D43" i="10"/>
  <c r="C43" i="10"/>
  <c r="F31" i="10"/>
  <c r="E31" i="10"/>
  <c r="D31" i="10"/>
  <c r="C31" i="10"/>
  <c r="F19" i="10"/>
  <c r="E19" i="10"/>
  <c r="D19" i="10"/>
  <c r="C19" i="10"/>
  <c r="D7" i="10"/>
  <c r="E7" i="10"/>
  <c r="F7" i="10"/>
  <c r="C7" i="10"/>
  <c r="E76" i="9"/>
  <c r="L1" i="9"/>
  <c r="E35" i="9"/>
  <c r="E36" i="9"/>
  <c r="E37" i="9"/>
  <c r="F71" i="9"/>
  <c r="C5" i="9"/>
  <c r="F1" i="9"/>
  <c r="F5" i="9"/>
  <c r="T13" i="6"/>
  <c r="T14" i="6"/>
  <c r="T15" i="6"/>
  <c r="T16" i="6"/>
  <c r="T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12" i="6"/>
  <c r="W11" i="6"/>
  <c r="V11" i="6"/>
  <c r="S11" i="6"/>
  <c r="R11" i="6"/>
  <c r="Q11" i="6"/>
  <c r="P11" i="6"/>
  <c r="O11" i="6"/>
  <c r="I11" i="6"/>
  <c r="F11" i="6"/>
  <c r="B11" i="6"/>
  <c r="B10" i="6"/>
  <c r="K1" i="9"/>
  <c r="C31" i="3"/>
  <c r="C32" i="3"/>
  <c r="C33" i="3"/>
  <c r="C34" i="3"/>
  <c r="C35" i="3"/>
  <c r="C36" i="3"/>
  <c r="C37" i="3"/>
  <c r="C38" i="3"/>
  <c r="C30" i="3"/>
  <c r="I24" i="3"/>
  <c r="I25" i="3"/>
  <c r="I18" i="3"/>
  <c r="I23" i="3"/>
  <c r="I22" i="3"/>
  <c r="I21" i="3"/>
  <c r="I20" i="3"/>
  <c r="I19" i="3"/>
  <c r="I17" i="3"/>
  <c r="E17" i="3"/>
  <c r="F17" i="3"/>
  <c r="G17" i="3"/>
  <c r="E18" i="3"/>
  <c r="F18" i="3"/>
  <c r="G18" i="3"/>
  <c r="E19" i="3"/>
  <c r="F19" i="3"/>
  <c r="G19" i="3"/>
  <c r="E20" i="3"/>
  <c r="F20" i="3"/>
  <c r="G20" i="3"/>
  <c r="E21" i="3"/>
  <c r="F21" i="3"/>
  <c r="G21" i="3"/>
  <c r="E22" i="3"/>
  <c r="F22" i="3"/>
  <c r="G22" i="3"/>
  <c r="E23" i="3"/>
  <c r="F23" i="3"/>
  <c r="G23" i="3"/>
  <c r="G25" i="3"/>
  <c r="F25" i="3"/>
  <c r="E25" i="3"/>
  <c r="G24" i="3"/>
  <c r="F24" i="3"/>
  <c r="E24" i="3"/>
  <c r="D24" i="3"/>
  <c r="D25" i="3"/>
  <c r="D23" i="3"/>
  <c r="D22" i="3"/>
  <c r="D21" i="3"/>
  <c r="D20" i="3"/>
  <c r="D19" i="3"/>
  <c r="D18" i="3"/>
  <c r="C40" i="6"/>
  <c r="C39" i="6"/>
  <c r="C37" i="6"/>
  <c r="C36" i="6"/>
  <c r="C35" i="6"/>
  <c r="C34" i="6"/>
  <c r="C32" i="6"/>
  <c r="D40" i="6"/>
  <c r="D39" i="6"/>
  <c r="D37" i="6"/>
  <c r="D36" i="6"/>
  <c r="D35" i="6"/>
  <c r="D34" i="6"/>
  <c r="D33" i="6"/>
  <c r="D32" i="6"/>
  <c r="C33" i="6"/>
  <c r="B40" i="6"/>
  <c r="B39" i="6"/>
  <c r="B37" i="6"/>
  <c r="B36" i="6"/>
  <c r="B35" i="6"/>
  <c r="B34" i="6"/>
  <c r="B33" i="6"/>
  <c r="B32" i="6"/>
  <c r="C20" i="6"/>
  <c r="C19" i="6"/>
  <c r="C18" i="6"/>
  <c r="C15" i="6"/>
  <c r="C16" i="6"/>
  <c r="C17" i="6"/>
  <c r="G11" i="22"/>
  <c r="D17" i="6"/>
  <c r="G10" i="22"/>
  <c r="D16" i="6"/>
  <c r="G9" i="22"/>
  <c r="D15" i="6"/>
  <c r="G14" i="22"/>
  <c r="D20" i="6"/>
  <c r="G13" i="22"/>
  <c r="D19" i="6"/>
  <c r="G12" i="22"/>
  <c r="D18" i="6"/>
  <c r="B20" i="6"/>
  <c r="B19" i="6"/>
  <c r="B18" i="6"/>
  <c r="B17" i="6"/>
  <c r="B16" i="6"/>
  <c r="B15" i="6"/>
  <c r="C23" i="6"/>
  <c r="C22" i="6"/>
  <c r="C21" i="6"/>
  <c r="G17" i="22"/>
  <c r="D23" i="6"/>
  <c r="G16" i="22"/>
  <c r="D22" i="6"/>
  <c r="G15" i="22"/>
  <c r="D21" i="6"/>
  <c r="B23" i="6"/>
  <c r="B22" i="6"/>
  <c r="B21" i="6"/>
  <c r="B24" i="6"/>
  <c r="B25" i="6"/>
  <c r="B26" i="6"/>
  <c r="B27" i="6"/>
  <c r="B28" i="6"/>
  <c r="B29" i="6"/>
  <c r="B30" i="6"/>
  <c r="B31" i="6"/>
  <c r="G18" i="22"/>
  <c r="D24" i="6"/>
  <c r="G19" i="22"/>
  <c r="D25" i="6"/>
  <c r="G20" i="22"/>
  <c r="D26" i="6"/>
  <c r="G21" i="22"/>
  <c r="D27" i="6"/>
  <c r="G22" i="22"/>
  <c r="D28" i="6"/>
  <c r="G23" i="22"/>
  <c r="D29" i="6"/>
  <c r="G24" i="22"/>
  <c r="D30" i="6"/>
  <c r="G25" i="22"/>
  <c r="D31" i="6"/>
  <c r="C24" i="6"/>
  <c r="C25" i="6"/>
  <c r="C26" i="6"/>
  <c r="C27" i="6"/>
  <c r="C28" i="6"/>
  <c r="C29" i="6"/>
  <c r="C30" i="6"/>
  <c r="C31" i="6"/>
  <c r="G35" i="22"/>
  <c r="D41" i="6"/>
  <c r="C41" i="6"/>
  <c r="B41" i="6"/>
  <c r="G48" i="22"/>
  <c r="D54" i="6"/>
  <c r="C54" i="6"/>
  <c r="B54" i="6"/>
  <c r="B38" i="6"/>
  <c r="G32" i="22"/>
  <c r="D38" i="6"/>
  <c r="C38" i="6"/>
  <c r="B14" i="6"/>
  <c r="G8" i="22"/>
  <c r="D14" i="6"/>
  <c r="C14" i="6"/>
  <c r="D3" i="25" a="1"/>
  <c r="D3" i="25"/>
  <c r="D4" i="25"/>
  <c r="D5" i="25"/>
  <c r="D6" i="25"/>
  <c r="D7" i="25"/>
  <c r="D8" i="25"/>
  <c r="D9" i="25"/>
  <c r="D10" i="25"/>
  <c r="D11" i="25"/>
  <c r="D12" i="25"/>
  <c r="D13" i="25"/>
  <c r="D14" i="25"/>
  <c r="D15" i="25"/>
  <c r="D16" i="25"/>
  <c r="D17" i="25"/>
  <c r="D18" i="25"/>
  <c r="D19" i="25"/>
  <c r="D20" i="25"/>
  <c r="D21" i="25"/>
  <c r="D22" i="25"/>
  <c r="D23" i="25"/>
  <c r="D24" i="25"/>
  <c r="D25" i="25"/>
  <c r="D26" i="25"/>
  <c r="D27" i="25"/>
  <c r="D28" i="25"/>
  <c r="D29" i="25"/>
  <c r="D30" i="25"/>
  <c r="D31" i="25"/>
  <c r="D32" i="25"/>
  <c r="D33" i="25"/>
  <c r="D34" i="25"/>
  <c r="D35" i="25"/>
  <c r="D36" i="25"/>
  <c r="D37" i="25"/>
  <c r="D38" i="25"/>
  <c r="D39" i="25"/>
  <c r="D40" i="25"/>
  <c r="D41" i="25"/>
  <c r="D42" i="25"/>
  <c r="D43" i="25"/>
  <c r="D44" i="25"/>
  <c r="D45" i="25"/>
  <c r="D46" i="25"/>
  <c r="D47" i="25"/>
  <c r="D48" i="25"/>
  <c r="D49" i="25"/>
  <c r="D50" i="25"/>
  <c r="D51" i="25"/>
  <c r="D52" i="25"/>
  <c r="D53" i="25"/>
  <c r="D54" i="25"/>
  <c r="D55" i="25"/>
  <c r="D56" i="25"/>
  <c r="D57" i="25"/>
  <c r="D58" i="25"/>
  <c r="D59" i="25"/>
  <c r="D60" i="25"/>
  <c r="D61" i="25"/>
  <c r="D62" i="25"/>
  <c r="D63" i="25"/>
  <c r="D64" i="25"/>
  <c r="D65" i="25"/>
  <c r="D66" i="25"/>
  <c r="D67" i="25"/>
  <c r="D68" i="25"/>
  <c r="D69" i="25"/>
  <c r="D70" i="25"/>
  <c r="D71" i="25"/>
  <c r="D72" i="25"/>
  <c r="D73" i="25"/>
  <c r="D74" i="25"/>
  <c r="D75" i="25"/>
  <c r="D76" i="25"/>
  <c r="D77" i="25"/>
  <c r="D78" i="25"/>
  <c r="D79" i="25"/>
  <c r="D80" i="25"/>
  <c r="D81" i="25"/>
  <c r="D82" i="25"/>
  <c r="D83" i="25"/>
  <c r="D84" i="25"/>
  <c r="D85" i="25"/>
  <c r="D86" i="25"/>
  <c r="D87" i="25"/>
  <c r="D88" i="25"/>
  <c r="D89" i="25"/>
  <c r="D90" i="25"/>
  <c r="D91" i="25"/>
  <c r="D92" i="25"/>
  <c r="D93" i="25"/>
  <c r="D94" i="25"/>
  <c r="D95" i="25"/>
  <c r="D96" i="25"/>
  <c r="D97" i="25"/>
  <c r="D98" i="25"/>
  <c r="D99" i="25"/>
  <c r="D100" i="25"/>
  <c r="D101" i="25"/>
  <c r="D102" i="25"/>
  <c r="D103" i="25"/>
  <c r="D104" i="25"/>
  <c r="D105" i="25"/>
  <c r="D106" i="25"/>
  <c r="D107" i="25"/>
  <c r="D108" i="25"/>
  <c r="D109" i="25"/>
  <c r="D110" i="25"/>
  <c r="D111" i="25"/>
  <c r="D112" i="25"/>
  <c r="D113" i="25"/>
  <c r="D114" i="25"/>
  <c r="D115" i="25"/>
  <c r="D116" i="25"/>
  <c r="D117" i="25"/>
  <c r="D118" i="25"/>
  <c r="D119" i="25"/>
  <c r="D120" i="25"/>
  <c r="D121" i="25"/>
  <c r="D122" i="25"/>
  <c r="D123" i="25"/>
  <c r="D124" i="25"/>
  <c r="D125" i="25"/>
  <c r="D126" i="25"/>
  <c r="D127" i="25"/>
  <c r="D128" i="25"/>
  <c r="D129" i="25"/>
  <c r="D130" i="25"/>
  <c r="D131" i="25"/>
  <c r="D132" i="25"/>
  <c r="D133" i="25"/>
  <c r="D134" i="25"/>
  <c r="D135" i="25"/>
  <c r="D136" i="25"/>
  <c r="D137" i="25"/>
  <c r="D138" i="25"/>
  <c r="D139" i="25"/>
  <c r="D140" i="25"/>
  <c r="D141" i="25"/>
  <c r="D142" i="25"/>
  <c r="D143" i="25"/>
  <c r="D144" i="25"/>
  <c r="D145" i="25"/>
  <c r="D146" i="25"/>
  <c r="E7" i="25"/>
  <c r="E5" i="25" a="1"/>
  <c r="E5" i="25"/>
  <c r="E6" i="25"/>
  <c r="E8" i="25"/>
  <c r="E9" i="25" a="1"/>
  <c r="E9" i="25"/>
  <c r="F8" i="25"/>
  <c r="E3" i="25"/>
  <c r="R24" i="22" a="1"/>
  <c r="R24" i="22"/>
  <c r="F9" i="25"/>
  <c r="E4" i="25"/>
  <c r="S24" i="22" a="1"/>
  <c r="S24" i="22"/>
  <c r="F2" i="25" a="1"/>
  <c r="F2" i="25"/>
  <c r="G2" i="25"/>
  <c r="Q26" i="22"/>
  <c r="Q25" i="22"/>
  <c r="E4" i="3"/>
  <c r="D4" i="3"/>
  <c r="E5" i="3"/>
  <c r="D5" i="3"/>
  <c r="E6" i="3"/>
  <c r="D6" i="3"/>
  <c r="E7" i="3"/>
  <c r="D7" i="3"/>
  <c r="E8" i="3"/>
  <c r="D8" i="3"/>
  <c r="E9" i="3"/>
  <c r="D9" i="3"/>
  <c r="E10" i="3"/>
  <c r="D10" i="3"/>
  <c r="D11" i="3"/>
  <c r="D12" i="3"/>
  <c r="C4" i="3"/>
  <c r="C5" i="3"/>
  <c r="C6" i="3"/>
  <c r="C7" i="3"/>
  <c r="C8" i="3"/>
  <c r="C9" i="3"/>
  <c r="C10" i="3"/>
  <c r="C11" i="3"/>
  <c r="C12" i="3"/>
  <c r="Z21" i="3"/>
  <c r="AI8" i="3"/>
  <c r="Z23" i="3"/>
  <c r="AI10" i="3"/>
  <c r="AJ4" i="3"/>
  <c r="AJ5" i="3"/>
  <c r="AJ6" i="3"/>
  <c r="AJ7" i="3"/>
  <c r="AJ8" i="3"/>
  <c r="AJ9" i="3"/>
  <c r="AJ10" i="3"/>
  <c r="AJ11" i="3"/>
  <c r="AJ12" i="3"/>
  <c r="AK4" i="3"/>
  <c r="AK5" i="3"/>
  <c r="AK6" i="3"/>
  <c r="AK7" i="3"/>
  <c r="AK8" i="3"/>
  <c r="AK9" i="3"/>
  <c r="AH9" i="3"/>
  <c r="AK10" i="3"/>
  <c r="AH4" i="3"/>
  <c r="AH5" i="3"/>
  <c r="AH6" i="3"/>
  <c r="AH10" i="3"/>
  <c r="AK11" i="3"/>
  <c r="AH11" i="3"/>
  <c r="AK12" i="3"/>
  <c r="AH12" i="3"/>
  <c r="AH8" i="3"/>
  <c r="AH7" i="3"/>
  <c r="Z19" i="3"/>
  <c r="AD6" i="3"/>
  <c r="Z24" i="3"/>
  <c r="AD11" i="3"/>
  <c r="AE4" i="3"/>
  <c r="AE5" i="3"/>
  <c r="AE6" i="3"/>
  <c r="AE7" i="3"/>
  <c r="AE8" i="3"/>
  <c r="AE9" i="3"/>
  <c r="AE10" i="3"/>
  <c r="AE11" i="3"/>
  <c r="AE12" i="3"/>
  <c r="AF4" i="3"/>
  <c r="AF5" i="3"/>
  <c r="AF6" i="3"/>
  <c r="AF7" i="3"/>
  <c r="AF8" i="3"/>
  <c r="AF9" i="3"/>
  <c r="AF10" i="3"/>
  <c r="AF11" i="3"/>
  <c r="AF12" i="3"/>
  <c r="AC9" i="3"/>
  <c r="AC12" i="3"/>
  <c r="AC10" i="3"/>
  <c r="AC11" i="3"/>
  <c r="AC5" i="3"/>
  <c r="AC7" i="3"/>
  <c r="AC6" i="3"/>
  <c r="AC8" i="3"/>
  <c r="AC4" i="3"/>
  <c r="Z22" i="3"/>
  <c r="Y9" i="3"/>
  <c r="Z25" i="3"/>
  <c r="Y12" i="3"/>
  <c r="Z4" i="3"/>
  <c r="Z5" i="3"/>
  <c r="Z6" i="3"/>
  <c r="Z7" i="3"/>
  <c r="Z8" i="3"/>
  <c r="Z9" i="3"/>
  <c r="Z10" i="3"/>
  <c r="Z11" i="3"/>
  <c r="Z12" i="3"/>
  <c r="AA4" i="3"/>
  <c r="AA5" i="3"/>
  <c r="AA6" i="3"/>
  <c r="AA7" i="3"/>
  <c r="AA8" i="3"/>
  <c r="AA9" i="3"/>
  <c r="AA10" i="3"/>
  <c r="AA11" i="3"/>
  <c r="AA12" i="3"/>
  <c r="X12" i="3"/>
  <c r="X11" i="3"/>
  <c r="X5" i="3"/>
  <c r="X10" i="3"/>
  <c r="X9" i="3"/>
  <c r="X6" i="3"/>
  <c r="X7" i="3"/>
  <c r="X8" i="3"/>
  <c r="X4" i="3"/>
  <c r="Z20" i="3"/>
  <c r="C12" i="21" a="1"/>
  <c r="C12" i="21"/>
  <c r="C12" i="32" a="1"/>
  <c r="C12" i="32"/>
  <c r="C12" i="26" a="1"/>
  <c r="C12" i="26"/>
  <c r="C13" i="26"/>
  <c r="C15" i="26"/>
  <c r="C16" i="26"/>
  <c r="AA90" i="33"/>
  <c r="AE90" i="33"/>
  <c r="AA93" i="33"/>
  <c r="AE93" i="33"/>
  <c r="AA94" i="33"/>
  <c r="AE94" i="33"/>
  <c r="AA95" i="33"/>
  <c r="AE95" i="33"/>
  <c r="AA96" i="33"/>
  <c r="AE96" i="33"/>
  <c r="AA97" i="33"/>
  <c r="AE97" i="33"/>
  <c r="AA98" i="33"/>
  <c r="AE98" i="33"/>
  <c r="AA99" i="33"/>
  <c r="AE99" i="33"/>
  <c r="AF90" i="33"/>
  <c r="AF93" i="33"/>
  <c r="AF94" i="33"/>
  <c r="AF95" i="33"/>
  <c r="AF96" i="33"/>
  <c r="AF97" i="33"/>
  <c r="AF98" i="33"/>
  <c r="AF99" i="33"/>
  <c r="Z90" i="33"/>
  <c r="AB90" i="33"/>
  <c r="Z93" i="33"/>
  <c r="AB93" i="33"/>
  <c r="Z162" i="33"/>
  <c r="AA162" i="33"/>
  <c r="AB162" i="33"/>
  <c r="Z165" i="33"/>
  <c r="AA165" i="33"/>
  <c r="AB165" i="33"/>
  <c r="Z166" i="33"/>
  <c r="AA166" i="33"/>
  <c r="AB166" i="33"/>
  <c r="Z167" i="33"/>
  <c r="AA167" i="33"/>
  <c r="AB167" i="33"/>
  <c r="Z168" i="33"/>
  <c r="AA168" i="33"/>
  <c r="AB168" i="33"/>
  <c r="Z169" i="33"/>
  <c r="AA169" i="33"/>
  <c r="AB169" i="33"/>
  <c r="Z170" i="33"/>
  <c r="AA170" i="33"/>
  <c r="AB170" i="33"/>
  <c r="Z171" i="33"/>
  <c r="AA171" i="33"/>
  <c r="AB171" i="33"/>
  <c r="C32" i="34"/>
  <c r="F6" i="34"/>
  <c r="C19" i="34"/>
  <c r="BU51" i="34"/>
  <c r="BR54" i="34"/>
  <c r="BU40" i="34"/>
  <c r="BU29" i="34"/>
  <c r="BR32" i="34"/>
  <c r="BR43" i="34"/>
  <c r="F7" i="34"/>
  <c r="BV51" i="34"/>
  <c r="BR55" i="34"/>
  <c r="C20" i="34"/>
  <c r="BV40" i="34"/>
  <c r="BV29" i="34"/>
  <c r="BR33" i="34"/>
  <c r="BR44" i="34"/>
  <c r="C33" i="34"/>
  <c r="C12" i="27" a="1"/>
  <c r="C12" i="27"/>
  <c r="L12" i="35"/>
  <c r="R13" i="22" a="1"/>
  <c r="R13" i="22"/>
  <c r="D12" i="27"/>
  <c r="C12" i="36" a="1"/>
  <c r="C12" i="36"/>
  <c r="D12" i="26"/>
  <c r="D13" i="26"/>
  <c r="D15" i="26"/>
  <c r="D16" i="26"/>
  <c r="I18" i="26"/>
  <c r="R18" i="22"/>
  <c r="D12" i="36"/>
  <c r="D12" i="21"/>
  <c r="D12" i="32"/>
  <c r="W36" i="6"/>
  <c r="K4" i="17"/>
  <c r="K13" i="17"/>
  <c r="N33" i="6"/>
  <c r="I12" i="36"/>
  <c r="N32" i="6"/>
  <c r="I13" i="36"/>
  <c r="N31" i="6"/>
  <c r="I14" i="36"/>
  <c r="N30" i="6"/>
  <c r="I15" i="36"/>
  <c r="N29" i="6"/>
  <c r="I16" i="36"/>
  <c r="AE41" i="27"/>
  <c r="K12" i="27"/>
  <c r="AE36" i="27"/>
  <c r="K13" i="27"/>
  <c r="AE29" i="27"/>
  <c r="K14" i="27"/>
  <c r="N28" i="6"/>
  <c r="AE22" i="27"/>
  <c r="K15" i="27"/>
  <c r="N26" i="6"/>
  <c r="AE15" i="27"/>
  <c r="K16" i="27"/>
  <c r="AE34" i="27"/>
  <c r="I17" i="27"/>
  <c r="AE27" i="27"/>
  <c r="I18" i="27"/>
  <c r="N27" i="6"/>
  <c r="AE20" i="27"/>
  <c r="I19" i="27"/>
  <c r="N25" i="6"/>
  <c r="AE13" i="27"/>
  <c r="I20" i="27"/>
  <c r="I25" i="27"/>
  <c r="K25" i="27"/>
  <c r="BS25" i="35"/>
  <c r="I26" i="27"/>
  <c r="K26" i="27"/>
  <c r="BS26" i="35"/>
  <c r="BQ26" i="35"/>
  <c r="BP26" i="35"/>
  <c r="I27" i="27"/>
  <c r="K27" i="27"/>
  <c r="BS27" i="35"/>
  <c r="BQ27" i="35"/>
  <c r="BP27" i="35"/>
  <c r="I28" i="27"/>
  <c r="K28" i="27"/>
  <c r="BS28" i="35"/>
  <c r="BQ28" i="35"/>
  <c r="BP28" i="35"/>
  <c r="K29" i="27"/>
  <c r="K30" i="27"/>
  <c r="K31" i="27"/>
  <c r="K32" i="27"/>
  <c r="K33" i="27"/>
  <c r="K34" i="27"/>
  <c r="K35" i="27"/>
  <c r="K36" i="27"/>
  <c r="BX25" i="35"/>
  <c r="BV25" i="35"/>
  <c r="BU25" i="35"/>
  <c r="BX26" i="35"/>
  <c r="BV26" i="35"/>
  <c r="BU26" i="35"/>
  <c r="BX27" i="35"/>
  <c r="BV27" i="35"/>
  <c r="BU27" i="35"/>
  <c r="BX28" i="35"/>
  <c r="CH25" i="35"/>
  <c r="CF25" i="35"/>
  <c r="CE25" i="35"/>
  <c r="CH26" i="35"/>
  <c r="CF26" i="35"/>
  <c r="CE26" i="35"/>
  <c r="CH27" i="35"/>
  <c r="CH28" i="35"/>
  <c r="K4" i="3"/>
  <c r="K13" i="3"/>
  <c r="N20" i="6"/>
  <c r="AE40" i="27"/>
  <c r="I12" i="27"/>
  <c r="N18" i="6"/>
  <c r="AE33" i="27"/>
  <c r="I13" i="27"/>
  <c r="N16" i="6"/>
  <c r="AE26" i="27"/>
  <c r="I14" i="27"/>
  <c r="N14" i="6"/>
  <c r="AE19" i="27"/>
  <c r="I15" i="27"/>
  <c r="N12" i="6"/>
  <c r="AE12" i="27"/>
  <c r="I16" i="27"/>
  <c r="I21" i="27"/>
  <c r="I22" i="27"/>
  <c r="I23" i="27"/>
  <c r="I24" i="27"/>
  <c r="N19" i="6"/>
  <c r="AE35" i="27"/>
  <c r="K17" i="27"/>
  <c r="N17" i="6"/>
  <c r="AE28" i="27"/>
  <c r="K18" i="27"/>
  <c r="N15" i="6"/>
  <c r="AE21" i="27"/>
  <c r="K19" i="27"/>
  <c r="N13" i="6"/>
  <c r="AE14" i="27"/>
  <c r="K20" i="27"/>
  <c r="K21" i="27"/>
  <c r="K22" i="27"/>
  <c r="K23" i="27"/>
  <c r="K24" i="27"/>
  <c r="C28" i="27" a="1"/>
  <c r="C28" i="27"/>
  <c r="D28" i="27" a="1"/>
  <c r="D28" i="27"/>
  <c r="CF28" i="35"/>
  <c r="CE28" i="35"/>
  <c r="CR25" i="35"/>
  <c r="CP25" i="35"/>
  <c r="CO25" i="35"/>
  <c r="CR26" i="35"/>
  <c r="C26" i="27" a="1"/>
  <c r="C26" i="27"/>
  <c r="D26" i="27" a="1"/>
  <c r="D26" i="27"/>
  <c r="CP26" i="35"/>
  <c r="CO26" i="35"/>
  <c r="CR27" i="35"/>
  <c r="CR28" i="35"/>
  <c r="CP28" i="35"/>
  <c r="CO28" i="35"/>
  <c r="BN25" i="35"/>
  <c r="BL25" i="35"/>
  <c r="BK25" i="35"/>
  <c r="BN26" i="35"/>
  <c r="BL26" i="35"/>
  <c r="BK26" i="35"/>
  <c r="BN27" i="35"/>
  <c r="C27" i="27" a="1"/>
  <c r="C27" i="27"/>
  <c r="D27" i="27" a="1"/>
  <c r="D27" i="27"/>
  <c r="BL27" i="35"/>
  <c r="BK27" i="35"/>
  <c r="BN28" i="35"/>
  <c r="BI25" i="35"/>
  <c r="BG25" i="35"/>
  <c r="BF25" i="35"/>
  <c r="BI26" i="35"/>
  <c r="BI27" i="35"/>
  <c r="BG27" i="35"/>
  <c r="BF27" i="35"/>
  <c r="BI28" i="35"/>
  <c r="BG28" i="35"/>
  <c r="BF28" i="35"/>
  <c r="AY25" i="35"/>
  <c r="AW25" i="35"/>
  <c r="AV25" i="35"/>
  <c r="AY26" i="35"/>
  <c r="AW26" i="35"/>
  <c r="AV26" i="35"/>
  <c r="AY27" i="35"/>
  <c r="AW27" i="35"/>
  <c r="AV27" i="35"/>
  <c r="AY28" i="35"/>
  <c r="AW28" i="35"/>
  <c r="AV28" i="35"/>
  <c r="AT25" i="35"/>
  <c r="AR25" i="35"/>
  <c r="AQ25" i="35"/>
  <c r="AT26" i="35"/>
  <c r="AR26" i="35"/>
  <c r="AQ26" i="35"/>
  <c r="AT27" i="35"/>
  <c r="AR27" i="35"/>
  <c r="AQ27" i="35"/>
  <c r="AT28" i="35"/>
  <c r="AR28" i="35"/>
  <c r="AQ28" i="35"/>
  <c r="AO25" i="35"/>
  <c r="AM25" i="35"/>
  <c r="AL25" i="35"/>
  <c r="AO26" i="35"/>
  <c r="AM26" i="35"/>
  <c r="AL26" i="35"/>
  <c r="AO27" i="35"/>
  <c r="AM27" i="35"/>
  <c r="AL27" i="35"/>
  <c r="AO28" i="35"/>
  <c r="AM28" i="35"/>
  <c r="AL28" i="35"/>
  <c r="AJ25" i="35"/>
  <c r="AH25" i="35"/>
  <c r="AG25" i="35"/>
  <c r="AJ26" i="35"/>
  <c r="AH26" i="35"/>
  <c r="AG26" i="35"/>
  <c r="AJ27" i="35"/>
  <c r="AH27" i="35"/>
  <c r="AG27" i="35"/>
  <c r="AJ28" i="35"/>
  <c r="AH28" i="35"/>
  <c r="AG28" i="35"/>
  <c r="AE25" i="35"/>
  <c r="AC25" i="35"/>
  <c r="AB25" i="35"/>
  <c r="AE26" i="35"/>
  <c r="AC26" i="35"/>
  <c r="AB26" i="35"/>
  <c r="AE27" i="35"/>
  <c r="AC27" i="35"/>
  <c r="AB27" i="35"/>
  <c r="AE28" i="35"/>
  <c r="AC28" i="35"/>
  <c r="AB28" i="35"/>
  <c r="Z25" i="35"/>
  <c r="X25" i="35"/>
  <c r="W25" i="35"/>
  <c r="Z26" i="35"/>
  <c r="X26" i="35"/>
  <c r="W26" i="35"/>
  <c r="Z27" i="35"/>
  <c r="X27" i="35"/>
  <c r="W27" i="35"/>
  <c r="Z28" i="35"/>
  <c r="X28" i="35"/>
  <c r="W28" i="35"/>
  <c r="U25" i="35"/>
  <c r="S25" i="35"/>
  <c r="R25" i="35"/>
  <c r="U26" i="35"/>
  <c r="S26" i="35"/>
  <c r="R26" i="35"/>
  <c r="U27" i="35"/>
  <c r="S27" i="35"/>
  <c r="R27" i="35"/>
  <c r="U28" i="35"/>
  <c r="S28" i="35"/>
  <c r="R28" i="35"/>
  <c r="P25" i="35"/>
  <c r="N25" i="35"/>
  <c r="M25" i="35"/>
  <c r="P26" i="35"/>
  <c r="N26" i="35"/>
  <c r="M26" i="35"/>
  <c r="P27" i="35"/>
  <c r="N27" i="35"/>
  <c r="M27" i="35"/>
  <c r="P28" i="35"/>
  <c r="N28" i="35"/>
  <c r="M28" i="35"/>
  <c r="I12" i="32"/>
  <c r="I12" i="21"/>
  <c r="I13" i="32"/>
  <c r="I14" i="32"/>
  <c r="I15" i="32"/>
  <c r="I16" i="32"/>
  <c r="I17" i="32"/>
  <c r="I18" i="32"/>
  <c r="CM25" i="35"/>
  <c r="CM26" i="35"/>
  <c r="CK26" i="35"/>
  <c r="CJ26" i="35"/>
  <c r="CM27" i="35"/>
  <c r="CK27" i="35"/>
  <c r="CJ27" i="35"/>
  <c r="CM28" i="35"/>
  <c r="CK28" i="35"/>
  <c r="CJ28" i="35"/>
  <c r="I13" i="21"/>
  <c r="I14" i="21"/>
  <c r="I15" i="21"/>
  <c r="I16" i="21"/>
  <c r="I17" i="21"/>
  <c r="I18" i="21"/>
  <c r="I19" i="21"/>
  <c r="CC25" i="35"/>
  <c r="CA25" i="35"/>
  <c r="BZ25" i="35"/>
  <c r="CC26" i="35"/>
  <c r="CA26" i="35"/>
  <c r="BZ26" i="35"/>
  <c r="CC27" i="35"/>
  <c r="CA27" i="35"/>
  <c r="BZ27" i="35"/>
  <c r="CC28" i="35"/>
  <c r="CA28" i="35"/>
  <c r="BZ28" i="35"/>
  <c r="CW25" i="35"/>
  <c r="CU25" i="35"/>
  <c r="CT25" i="35"/>
  <c r="CW26" i="35"/>
  <c r="CW27" i="35"/>
  <c r="CU27" i="35"/>
  <c r="CT27" i="35"/>
  <c r="CW28" i="35"/>
  <c r="CU28" i="35"/>
  <c r="CT28" i="35"/>
  <c r="BD25" i="35"/>
  <c r="BB25" i="35"/>
  <c r="BA25" i="35"/>
  <c r="BD26" i="35"/>
  <c r="BB26" i="35"/>
  <c r="BA26" i="35"/>
  <c r="BD27" i="35"/>
  <c r="BB27" i="35"/>
  <c r="BA27" i="35"/>
  <c r="BD28" i="35"/>
  <c r="BB28" i="35"/>
  <c r="BA28" i="35"/>
  <c r="G19" i="36"/>
  <c r="I18" i="36"/>
  <c r="I12" i="26"/>
  <c r="G13" i="26"/>
  <c r="I20" i="32"/>
  <c r="G21" i="32"/>
  <c r="I20" i="21"/>
  <c r="W64" i="34"/>
  <c r="W65" i="34"/>
  <c r="W66" i="34"/>
  <c r="W67" i="34"/>
  <c r="V69" i="34"/>
  <c r="V70" i="34"/>
  <c r="V71" i="34"/>
  <c r="V72" i="34"/>
  <c r="V77" i="34"/>
  <c r="V78" i="34"/>
  <c r="V79" i="34"/>
  <c r="V80" i="34"/>
  <c r="W68" i="34"/>
  <c r="W77" i="34"/>
  <c r="X77" i="34"/>
  <c r="W78" i="34"/>
  <c r="X78" i="34"/>
  <c r="W79" i="34"/>
  <c r="X79" i="34"/>
  <c r="W80" i="34"/>
  <c r="X80" i="34"/>
  <c r="W81" i="34"/>
  <c r="W82" i="34"/>
  <c r="W83" i="34"/>
  <c r="W84" i="34"/>
  <c r="W85" i="34"/>
  <c r="W86" i="34"/>
  <c r="W87" i="34"/>
  <c r="W88" i="34"/>
  <c r="Y77" i="34"/>
  <c r="Y78" i="34"/>
  <c r="Y79" i="34"/>
  <c r="Y80" i="34"/>
  <c r="Q65" i="34"/>
  <c r="F5" i="34"/>
  <c r="W64" i="33"/>
  <c r="W65" i="33"/>
  <c r="W66" i="33"/>
  <c r="W67" i="33"/>
  <c r="V69" i="33"/>
  <c r="V70" i="33"/>
  <c r="V71" i="33"/>
  <c r="V72" i="33"/>
  <c r="V77" i="33"/>
  <c r="V78" i="33"/>
  <c r="V79" i="33"/>
  <c r="V80" i="33"/>
  <c r="W68" i="33"/>
  <c r="W77" i="33"/>
  <c r="X77" i="33"/>
  <c r="W78" i="33"/>
  <c r="X78" i="33"/>
  <c r="W79" i="33"/>
  <c r="X79" i="33"/>
  <c r="W80" i="33"/>
  <c r="X80" i="33"/>
  <c r="W81" i="33"/>
  <c r="W82" i="33"/>
  <c r="W83" i="33"/>
  <c r="W84" i="33"/>
  <c r="W85" i="33"/>
  <c r="W86" i="33"/>
  <c r="W87" i="33"/>
  <c r="W88" i="33"/>
  <c r="Y77" i="33"/>
  <c r="Y78" i="33"/>
  <c r="Y79" i="33"/>
  <c r="Y80" i="33"/>
  <c r="Q65" i="33"/>
  <c r="F5" i="33"/>
  <c r="Q67" i="33"/>
  <c r="F7" i="33"/>
  <c r="AA77" i="33"/>
  <c r="AE77" i="33"/>
  <c r="AF77" i="33"/>
  <c r="C18" i="33"/>
  <c r="C20" i="33"/>
  <c r="W64" i="30"/>
  <c r="W65" i="30"/>
  <c r="W67" i="30"/>
  <c r="W68" i="30"/>
  <c r="V69" i="30"/>
  <c r="V71" i="30"/>
  <c r="V72" i="30"/>
  <c r="W81" i="30"/>
  <c r="W83" i="30"/>
  <c r="W84" i="30"/>
  <c r="W85" i="30"/>
  <c r="W87" i="30"/>
  <c r="W88" i="30"/>
  <c r="V70" i="30"/>
  <c r="V77" i="30"/>
  <c r="V78" i="30"/>
  <c r="V79" i="30"/>
  <c r="V80" i="30"/>
  <c r="W66" i="30"/>
  <c r="W77" i="30"/>
  <c r="X77" i="30"/>
  <c r="Y77" i="30"/>
  <c r="AA77" i="30"/>
  <c r="AE77" i="30"/>
  <c r="W78" i="30"/>
  <c r="X78" i="30"/>
  <c r="Y78" i="30"/>
  <c r="AA78" i="30"/>
  <c r="AE78" i="30"/>
  <c r="W79" i="30"/>
  <c r="X79" i="30"/>
  <c r="Y79" i="30"/>
  <c r="AA79" i="30"/>
  <c r="AE79" i="30"/>
  <c r="W80" i="30"/>
  <c r="X80" i="30"/>
  <c r="Y80" i="30"/>
  <c r="AA80" i="30"/>
  <c r="AE80" i="30"/>
  <c r="W82" i="30"/>
  <c r="W86" i="30"/>
  <c r="Q65" i="30"/>
  <c r="F5" i="30"/>
  <c r="Q67" i="30"/>
  <c r="F7" i="30"/>
  <c r="AF78" i="30"/>
  <c r="C18" i="30"/>
  <c r="C20" i="30"/>
  <c r="W88" i="28"/>
  <c r="W87" i="28"/>
  <c r="W86" i="28"/>
  <c r="W85" i="28"/>
  <c r="W84" i="28"/>
  <c r="W83" i="28"/>
  <c r="W82" i="28"/>
  <c r="W81" i="28"/>
  <c r="V72" i="28"/>
  <c r="V71" i="28"/>
  <c r="V70" i="28"/>
  <c r="V69" i="28"/>
  <c r="W68" i="28"/>
  <c r="W67" i="28"/>
  <c r="W66" i="28"/>
  <c r="W65" i="28"/>
  <c r="W64" i="28"/>
  <c r="BT51" i="34"/>
  <c r="BR53" i="34"/>
  <c r="C18" i="34"/>
  <c r="BT40" i="34"/>
  <c r="BT29" i="34"/>
  <c r="BR31" i="34"/>
  <c r="BR42" i="34"/>
  <c r="BT29" i="30"/>
  <c r="BV29" i="30"/>
  <c r="BR31" i="30"/>
  <c r="BR33" i="30"/>
  <c r="BT40" i="30"/>
  <c r="BV40" i="30"/>
  <c r="BR42" i="30"/>
  <c r="BR44" i="30"/>
  <c r="W65" i="29"/>
  <c r="W66" i="29"/>
  <c r="W68" i="29"/>
  <c r="V69" i="29"/>
  <c r="V70" i="29"/>
  <c r="V72" i="29"/>
  <c r="W81" i="29"/>
  <c r="W82" i="29"/>
  <c r="W84" i="29"/>
  <c r="W85" i="29"/>
  <c r="W86" i="29"/>
  <c r="W88" i="29"/>
  <c r="W64" i="29"/>
  <c r="V71" i="29"/>
  <c r="V77" i="29"/>
  <c r="V78" i="29"/>
  <c r="V79" i="29"/>
  <c r="V80" i="29"/>
  <c r="W67" i="29"/>
  <c r="W77" i="29"/>
  <c r="X77" i="29"/>
  <c r="Y77" i="29"/>
  <c r="AA77" i="29"/>
  <c r="AE77" i="29"/>
  <c r="W78" i="29"/>
  <c r="X78" i="29"/>
  <c r="Y78" i="29"/>
  <c r="AA78" i="29"/>
  <c r="AE78" i="29"/>
  <c r="W79" i="29"/>
  <c r="X79" i="29"/>
  <c r="Y79" i="29"/>
  <c r="AA79" i="29"/>
  <c r="AE79" i="29"/>
  <c r="W80" i="29"/>
  <c r="X80" i="29"/>
  <c r="Y80" i="29"/>
  <c r="AA80" i="29"/>
  <c r="AE80" i="29"/>
  <c r="W83" i="29"/>
  <c r="W87" i="29"/>
  <c r="Q65" i="29"/>
  <c r="F5" i="29"/>
  <c r="Q67" i="29"/>
  <c r="F7" i="29"/>
  <c r="AF79" i="29"/>
  <c r="BT29" i="29"/>
  <c r="BV29" i="29"/>
  <c r="BR31" i="29"/>
  <c r="BR33" i="29"/>
  <c r="BT40" i="29"/>
  <c r="BV40" i="29"/>
  <c r="BR42" i="29"/>
  <c r="BR44" i="29"/>
  <c r="C18" i="29"/>
  <c r="C20" i="29"/>
  <c r="V77" i="28"/>
  <c r="V78" i="28"/>
  <c r="V79" i="28"/>
  <c r="V80" i="28"/>
  <c r="W77" i="28"/>
  <c r="W78" i="28"/>
  <c r="W79" i="28"/>
  <c r="W80" i="28"/>
  <c r="X77" i="28"/>
  <c r="Y77" i="28"/>
  <c r="AA77" i="28"/>
  <c r="AF77" i="28"/>
  <c r="X78" i="28"/>
  <c r="Y78" i="28"/>
  <c r="AA78" i="28"/>
  <c r="AF78" i="28"/>
  <c r="X79" i="28"/>
  <c r="Y79" i="28"/>
  <c r="AA79" i="28"/>
  <c r="AF79" i="28"/>
  <c r="X80" i="28"/>
  <c r="Y80" i="28"/>
  <c r="AA80" i="28"/>
  <c r="AF80" i="28"/>
  <c r="Q65" i="28"/>
  <c r="F5" i="28"/>
  <c r="AE80" i="28"/>
  <c r="Q67" i="28"/>
  <c r="F7" i="28"/>
  <c r="BT29" i="28"/>
  <c r="BV29" i="28"/>
  <c r="BR31" i="28"/>
  <c r="BR33" i="28"/>
  <c r="BT40" i="28"/>
  <c r="BV40" i="28"/>
  <c r="BR42" i="28"/>
  <c r="BR44" i="28"/>
  <c r="C18" i="28"/>
  <c r="C20" i="28"/>
  <c r="BT51" i="28"/>
  <c r="BV51" i="28"/>
  <c r="BR53" i="28"/>
  <c r="BR55" i="28"/>
  <c r="BT51" i="29"/>
  <c r="BV51" i="29"/>
  <c r="BR53" i="29"/>
  <c r="BR55" i="29"/>
  <c r="BT51" i="30"/>
  <c r="BV51" i="30"/>
  <c r="BR53" i="30"/>
  <c r="BR55" i="30"/>
  <c r="BT51" i="33"/>
  <c r="BV51" i="33"/>
  <c r="BR53" i="33"/>
  <c r="BR55" i="33"/>
  <c r="BT40" i="33"/>
  <c r="BT29" i="33"/>
  <c r="BR31" i="33"/>
  <c r="BV40" i="33"/>
  <c r="BV29" i="33"/>
  <c r="BR33" i="33"/>
  <c r="BR42" i="33"/>
  <c r="BR44" i="33"/>
  <c r="I21" i="36"/>
  <c r="G22" i="36"/>
  <c r="AA77" i="34"/>
  <c r="AE77" i="34"/>
  <c r="AA78" i="34"/>
  <c r="AE78" i="34"/>
  <c r="AA79" i="34"/>
  <c r="AE79" i="34"/>
  <c r="AA80" i="34"/>
  <c r="AE80" i="34"/>
  <c r="AA78" i="33"/>
  <c r="AE78" i="33"/>
  <c r="AA79" i="33"/>
  <c r="AE79" i="33"/>
  <c r="AA80" i="33"/>
  <c r="AE80" i="33"/>
  <c r="AE77" i="28"/>
  <c r="AE78" i="28"/>
  <c r="AE79" i="28"/>
  <c r="AF77" i="29"/>
  <c r="AF78" i="29"/>
  <c r="AF80" i="29"/>
  <c r="CB25" i="35"/>
  <c r="BC28" i="35"/>
  <c r="BC27" i="35"/>
  <c r="BC26" i="35"/>
  <c r="BC25" i="35"/>
  <c r="E26" i="27"/>
  <c r="CQ26" i="35"/>
  <c r="E28" i="27"/>
  <c r="CG28" i="35"/>
  <c r="E27" i="27"/>
  <c r="BH27" i="35"/>
  <c r="BM27" i="35"/>
  <c r="CB26" i="35"/>
  <c r="CQ28" i="35"/>
  <c r="CQ25" i="35"/>
  <c r="CG26" i="35"/>
  <c r="CG25" i="35"/>
  <c r="BW27" i="35"/>
  <c r="BW26" i="35"/>
  <c r="BW25" i="35"/>
  <c r="BM26" i="35"/>
  <c r="BM25" i="35"/>
  <c r="AX28" i="35"/>
  <c r="AX27" i="35"/>
  <c r="AX26" i="35"/>
  <c r="AX25" i="35"/>
  <c r="AF77" i="30"/>
  <c r="AF79" i="30"/>
  <c r="AF80" i="30"/>
  <c r="AN28" i="35"/>
  <c r="AI28" i="35"/>
  <c r="AD28" i="35"/>
  <c r="Y28" i="35"/>
  <c r="T28" i="35"/>
  <c r="O28" i="35"/>
  <c r="AN27" i="35"/>
  <c r="AI27" i="35"/>
  <c r="AD27" i="35"/>
  <c r="Y27" i="35"/>
  <c r="T27" i="35"/>
  <c r="O27" i="35"/>
  <c r="AN26" i="35"/>
  <c r="AI26" i="35"/>
  <c r="AD26" i="35"/>
  <c r="Y26" i="35"/>
  <c r="T26" i="35"/>
  <c r="O26" i="35"/>
  <c r="AN25" i="35"/>
  <c r="AI25" i="35"/>
  <c r="AD25" i="35"/>
  <c r="Y25" i="35"/>
  <c r="T25" i="35"/>
  <c r="O25" i="35"/>
  <c r="AB80" i="28"/>
  <c r="Z80" i="28"/>
  <c r="AB79" i="28"/>
  <c r="Z79" i="28"/>
  <c r="AB78" i="28"/>
  <c r="Z78" i="28"/>
  <c r="AB77" i="28"/>
  <c r="Z77" i="28"/>
  <c r="AB80" i="30"/>
  <c r="Z80" i="30"/>
  <c r="AB79" i="30"/>
  <c r="Z79" i="30"/>
  <c r="AB78" i="30"/>
  <c r="Z78" i="30"/>
  <c r="AB77" i="30"/>
  <c r="Z77" i="30"/>
  <c r="C31" i="34"/>
  <c r="C52" i="31"/>
  <c r="Q52" i="31"/>
  <c r="G52" i="31"/>
  <c r="C51" i="31"/>
  <c r="Q51" i="31"/>
  <c r="G51" i="31"/>
  <c r="C50" i="31"/>
  <c r="Q50" i="31"/>
  <c r="G50" i="31"/>
  <c r="C49" i="31"/>
  <c r="Q49" i="31"/>
  <c r="G49" i="31"/>
  <c r="C48" i="31"/>
  <c r="Q48" i="31"/>
  <c r="G48" i="31"/>
  <c r="C47" i="31"/>
  <c r="Q47" i="31"/>
  <c r="G47" i="31"/>
  <c r="C46" i="31"/>
  <c r="Q46" i="31"/>
  <c r="G46" i="31"/>
  <c r="C45" i="31"/>
  <c r="Q45" i="31"/>
  <c r="G45" i="31"/>
  <c r="C44" i="31"/>
  <c r="Q44" i="31"/>
  <c r="G44" i="31"/>
  <c r="P43" i="31"/>
  <c r="P42" i="31"/>
  <c r="O43" i="31"/>
  <c r="O42" i="31"/>
  <c r="N43" i="31"/>
  <c r="N42" i="31"/>
  <c r="M43" i="31"/>
  <c r="M42" i="31"/>
  <c r="L43" i="31"/>
  <c r="L42" i="31"/>
  <c r="K43" i="31"/>
  <c r="K42" i="31"/>
  <c r="J43" i="31"/>
  <c r="J42" i="31"/>
  <c r="I43" i="31"/>
  <c r="I42" i="31"/>
  <c r="H43" i="31"/>
  <c r="H42" i="31"/>
  <c r="C40" i="31"/>
  <c r="Q40" i="31"/>
  <c r="G40" i="31"/>
  <c r="C39" i="31"/>
  <c r="Q39" i="31"/>
  <c r="G39" i="31"/>
  <c r="C38" i="31"/>
  <c r="Q38" i="31"/>
  <c r="G38" i="31"/>
  <c r="C37" i="31"/>
  <c r="Q37" i="31"/>
  <c r="G37" i="31"/>
  <c r="C36" i="31"/>
  <c r="Q36" i="31"/>
  <c r="G36" i="31"/>
  <c r="C35" i="31"/>
  <c r="Q35" i="31"/>
  <c r="G35" i="31"/>
  <c r="C34" i="31"/>
  <c r="Q34" i="31"/>
  <c r="G34" i="31"/>
  <c r="C33" i="31"/>
  <c r="Q33" i="31"/>
  <c r="G33" i="31"/>
  <c r="C32" i="31"/>
  <c r="Q32" i="31"/>
  <c r="G32" i="31"/>
  <c r="P31" i="31"/>
  <c r="P30" i="31"/>
  <c r="O31" i="31"/>
  <c r="O30" i="31"/>
  <c r="N31" i="31"/>
  <c r="N30" i="31"/>
  <c r="M31" i="31"/>
  <c r="M30" i="31"/>
  <c r="L31" i="31"/>
  <c r="L30" i="31"/>
  <c r="K31" i="31"/>
  <c r="K30" i="31"/>
  <c r="J31" i="31"/>
  <c r="J30" i="31"/>
  <c r="I31" i="31"/>
  <c r="I30" i="31"/>
  <c r="H31" i="31"/>
  <c r="H30" i="31"/>
  <c r="C28" i="31"/>
  <c r="Q28" i="31"/>
  <c r="G28" i="31"/>
  <c r="C27" i="31"/>
  <c r="Q27" i="31"/>
  <c r="G27" i="31"/>
  <c r="C26" i="31"/>
  <c r="Q26" i="31"/>
  <c r="G26" i="31"/>
  <c r="C25" i="31"/>
  <c r="Q25" i="31"/>
  <c r="G25" i="31"/>
  <c r="C24" i="31"/>
  <c r="Q24" i="31"/>
  <c r="G24" i="31"/>
  <c r="C23" i="31"/>
  <c r="Q23" i="31"/>
  <c r="G23" i="31"/>
  <c r="C22" i="31"/>
  <c r="Q22" i="31"/>
  <c r="G22" i="31"/>
  <c r="C21" i="31"/>
  <c r="Q21" i="31"/>
  <c r="G21" i="31"/>
  <c r="C20" i="31"/>
  <c r="Q20" i="31"/>
  <c r="G20" i="31"/>
  <c r="P19" i="31"/>
  <c r="P18" i="31"/>
  <c r="O19" i="31"/>
  <c r="O18" i="31"/>
  <c r="N19" i="31"/>
  <c r="N18" i="31"/>
  <c r="M19" i="31"/>
  <c r="M18" i="31"/>
  <c r="L19" i="31"/>
  <c r="L18" i="31"/>
  <c r="K19" i="31"/>
  <c r="K18" i="31"/>
  <c r="J19" i="31"/>
  <c r="J18" i="31"/>
  <c r="I19" i="31"/>
  <c r="I18" i="31"/>
  <c r="H19" i="31"/>
  <c r="H18" i="31"/>
  <c r="C16" i="31"/>
  <c r="Q16" i="31"/>
  <c r="G16" i="31"/>
  <c r="C15" i="31"/>
  <c r="Q15" i="31"/>
  <c r="G15" i="31"/>
  <c r="C14" i="31"/>
  <c r="Q14" i="31"/>
  <c r="G14" i="31"/>
  <c r="C13" i="31"/>
  <c r="Q13" i="31"/>
  <c r="G13" i="31"/>
  <c r="C12" i="31"/>
  <c r="Q12" i="31"/>
  <c r="G12" i="31"/>
  <c r="C11" i="31"/>
  <c r="Q11" i="31"/>
  <c r="G11" i="31"/>
  <c r="C10" i="31"/>
  <c r="Q10" i="31"/>
  <c r="G10" i="31"/>
  <c r="C9" i="31"/>
  <c r="Q9" i="31"/>
  <c r="G9" i="31"/>
  <c r="C8" i="31"/>
  <c r="Q8" i="31"/>
  <c r="G8" i="31"/>
  <c r="P7" i="31"/>
  <c r="P6" i="31"/>
  <c r="O7" i="31"/>
  <c r="O6" i="31"/>
  <c r="N7" i="31"/>
  <c r="N6" i="31"/>
  <c r="M7" i="31"/>
  <c r="M6" i="31"/>
  <c r="L7" i="31"/>
  <c r="L6" i="31"/>
  <c r="K7" i="31"/>
  <c r="K6" i="31"/>
  <c r="J7" i="31"/>
  <c r="J6" i="31"/>
  <c r="I7" i="31"/>
  <c r="I6" i="31"/>
  <c r="H7" i="31"/>
  <c r="H6" i="31"/>
  <c r="AB24" i="6"/>
  <c r="AB33" i="6"/>
  <c r="AB32" i="6"/>
  <c r="AB31" i="6"/>
  <c r="AB30" i="6"/>
  <c r="AE24" i="6"/>
  <c r="AE25" i="6"/>
  <c r="AC24" i="6"/>
  <c r="AC25" i="6"/>
  <c r="AE23" i="6"/>
  <c r="AC23" i="6"/>
  <c r="AG32" i="6"/>
  <c r="AF24" i="6"/>
  <c r="AF32" i="6"/>
  <c r="AA24" i="6"/>
  <c r="AA32" i="6"/>
  <c r="Z24" i="6"/>
  <c r="Z32" i="6"/>
  <c r="Y24" i="6"/>
  <c r="Y32" i="6"/>
  <c r="X24" i="6"/>
  <c r="X32" i="6"/>
  <c r="W32" i="6"/>
  <c r="V32" i="6"/>
  <c r="U32" i="6"/>
  <c r="S32" i="6"/>
  <c r="R32" i="6"/>
  <c r="Q32" i="6"/>
  <c r="P32" i="6"/>
  <c r="O32" i="6"/>
  <c r="AG31" i="6"/>
  <c r="AF31" i="6"/>
  <c r="AA31" i="6"/>
  <c r="Z31" i="6"/>
  <c r="Y31" i="6"/>
  <c r="X31" i="6"/>
  <c r="W31" i="6"/>
  <c r="V31" i="6"/>
  <c r="U31" i="6"/>
  <c r="S31" i="6"/>
  <c r="R31" i="6"/>
  <c r="Q31" i="6"/>
  <c r="P31" i="6"/>
  <c r="O31" i="6"/>
  <c r="AG30" i="6"/>
  <c r="AF30" i="6"/>
  <c r="AA30" i="6"/>
  <c r="Z30" i="6"/>
  <c r="Y30" i="6"/>
  <c r="X30" i="6"/>
  <c r="W30" i="6"/>
  <c r="V30" i="6"/>
  <c r="U30" i="6"/>
  <c r="S30" i="6"/>
  <c r="R30" i="6"/>
  <c r="Q30" i="6"/>
  <c r="P30" i="6"/>
  <c r="O30" i="6"/>
  <c r="AG33" i="6"/>
  <c r="AA33" i="6"/>
  <c r="Z33" i="6"/>
  <c r="Y33" i="6"/>
  <c r="X33" i="6"/>
  <c r="W33" i="6"/>
  <c r="V33" i="6"/>
  <c r="U33" i="6"/>
  <c r="S33" i="6"/>
  <c r="R33" i="6"/>
  <c r="Q33" i="6"/>
  <c r="P33" i="6"/>
  <c r="O33" i="6"/>
  <c r="M25" i="6"/>
  <c r="M26" i="6"/>
  <c r="M27" i="6"/>
  <c r="M28" i="6"/>
  <c r="M29" i="6"/>
  <c r="M30" i="6"/>
  <c r="M31" i="6"/>
  <c r="M32" i="6"/>
  <c r="M33" i="6"/>
  <c r="C33" i="30"/>
  <c r="C31" i="30"/>
  <c r="C33" i="29"/>
  <c r="C31" i="29"/>
  <c r="C33" i="28"/>
  <c r="C31" i="28"/>
  <c r="AF29" i="6"/>
  <c r="AA29" i="6"/>
  <c r="Z29" i="6"/>
  <c r="Y29" i="6"/>
  <c r="X29" i="6"/>
  <c r="AF28" i="6"/>
  <c r="AB28" i="6"/>
  <c r="Z28" i="6"/>
  <c r="Y28" i="6"/>
  <c r="X28" i="6"/>
  <c r="AF27" i="6"/>
  <c r="AB27" i="6"/>
  <c r="AA27" i="6"/>
  <c r="Y27" i="6"/>
  <c r="X27" i="6"/>
  <c r="AF26" i="6"/>
  <c r="AB26" i="6"/>
  <c r="AA26" i="6"/>
  <c r="Z26" i="6"/>
  <c r="X26" i="6"/>
  <c r="AF25" i="6"/>
  <c r="AB25" i="6"/>
  <c r="AA25" i="6"/>
  <c r="Z25" i="6"/>
  <c r="Y25" i="6"/>
  <c r="W29" i="6"/>
  <c r="V29" i="6"/>
  <c r="U29" i="6"/>
  <c r="S29" i="6"/>
  <c r="R29" i="6"/>
  <c r="Q29" i="6"/>
  <c r="P29" i="6"/>
  <c r="O29" i="6"/>
  <c r="W28" i="6"/>
  <c r="V28" i="6"/>
  <c r="U28" i="6"/>
  <c r="S28" i="6"/>
  <c r="R28" i="6"/>
  <c r="Q28" i="6"/>
  <c r="P28" i="6"/>
  <c r="O28" i="6"/>
  <c r="W27" i="6"/>
  <c r="V27" i="6"/>
  <c r="U27" i="6"/>
  <c r="S27" i="6"/>
  <c r="R27" i="6"/>
  <c r="Q27" i="6"/>
  <c r="P27" i="6"/>
  <c r="O27" i="6"/>
  <c r="W26" i="6"/>
  <c r="V26" i="6"/>
  <c r="U26" i="6"/>
  <c r="S26" i="6"/>
  <c r="R26" i="6"/>
  <c r="Q26" i="6"/>
  <c r="P26" i="6"/>
  <c r="O26" i="6"/>
  <c r="W25" i="6"/>
  <c r="V25" i="6"/>
  <c r="U25" i="6"/>
  <c r="S25" i="6"/>
  <c r="R25" i="6"/>
  <c r="Q25" i="6"/>
  <c r="P25" i="6"/>
  <c r="O25" i="6"/>
  <c r="AG29" i="6"/>
  <c r="AG28" i="6"/>
  <c r="AG27" i="6"/>
  <c r="AG26" i="6"/>
  <c r="AG25" i="6"/>
  <c r="AB23" i="6"/>
  <c r="AA23" i="6"/>
  <c r="Z23" i="6"/>
  <c r="Y23" i="6"/>
  <c r="X23" i="6"/>
  <c r="D17" i="17"/>
  <c r="AD23" i="6"/>
  <c r="AF23" i="6"/>
  <c r="AD24" i="6"/>
  <c r="AD25" i="6"/>
  <c r="AC26" i="6"/>
  <c r="AD26" i="6"/>
  <c r="AE26" i="6"/>
  <c r="AC27" i="6"/>
  <c r="AD27" i="6"/>
  <c r="AE27" i="6"/>
  <c r="AC28" i="6"/>
  <c r="AD28" i="6"/>
  <c r="AE28" i="6"/>
  <c r="AC29" i="6"/>
  <c r="AD29" i="6"/>
  <c r="AE29" i="6"/>
  <c r="AD30" i="6"/>
  <c r="AE30" i="6"/>
  <c r="AC31" i="6"/>
  <c r="AE31" i="6"/>
  <c r="AC32" i="6"/>
  <c r="AD32" i="6"/>
  <c r="AC33" i="6"/>
  <c r="AD33" i="6"/>
  <c r="AE33" i="6"/>
  <c r="B8" i="31"/>
  <c r="D8" i="31"/>
  <c r="E8" i="31"/>
  <c r="F8" i="31"/>
  <c r="I8" i="31"/>
  <c r="J8" i="31"/>
  <c r="K8" i="31"/>
  <c r="L8" i="31"/>
  <c r="M8" i="31"/>
  <c r="N8" i="31"/>
  <c r="O8" i="31"/>
  <c r="P8" i="31"/>
  <c r="B9" i="31"/>
  <c r="D9" i="31"/>
  <c r="E9" i="31"/>
  <c r="F9" i="31"/>
  <c r="H9" i="31"/>
  <c r="J9" i="31"/>
  <c r="K9" i="31"/>
  <c r="L9" i="31"/>
  <c r="M9" i="31"/>
  <c r="N9" i="31"/>
  <c r="O9" i="31"/>
  <c r="P9" i="31"/>
  <c r="B10" i="31"/>
  <c r="D10" i="31"/>
  <c r="E10" i="31"/>
  <c r="F10" i="31"/>
  <c r="H10" i="31"/>
  <c r="I10" i="31"/>
  <c r="K10" i="31"/>
  <c r="L10" i="31"/>
  <c r="M10" i="31"/>
  <c r="N10" i="31"/>
  <c r="O10" i="31"/>
  <c r="P10" i="31"/>
  <c r="B11" i="31"/>
  <c r="D11" i="31"/>
  <c r="E11" i="31"/>
  <c r="F11" i="31"/>
  <c r="H11" i="31"/>
  <c r="I11" i="31"/>
  <c r="J11" i="31"/>
  <c r="L11" i="31"/>
  <c r="M11" i="31"/>
  <c r="N11" i="31"/>
  <c r="O11" i="31"/>
  <c r="P11" i="31"/>
  <c r="B12" i="31"/>
  <c r="D12" i="31"/>
  <c r="E12" i="31"/>
  <c r="F12" i="31"/>
  <c r="H12" i="31"/>
  <c r="I12" i="31"/>
  <c r="J12" i="31"/>
  <c r="K12" i="31"/>
  <c r="M12" i="31"/>
  <c r="N12" i="31"/>
  <c r="O12" i="31"/>
  <c r="P12" i="31"/>
  <c r="B13" i="31"/>
  <c r="D13" i="31"/>
  <c r="E13" i="31"/>
  <c r="F13" i="31"/>
  <c r="H13" i="31"/>
  <c r="I13" i="31"/>
  <c r="J13" i="31"/>
  <c r="K13" i="31"/>
  <c r="L13" i="31"/>
  <c r="N13" i="31"/>
  <c r="O13" i="31"/>
  <c r="P13" i="31"/>
  <c r="B14" i="31"/>
  <c r="D14" i="31"/>
  <c r="E14" i="31"/>
  <c r="F14" i="31"/>
  <c r="H14" i="31"/>
  <c r="I14" i="31"/>
  <c r="J14" i="31"/>
  <c r="K14" i="31"/>
  <c r="L14" i="31"/>
  <c r="M14" i="31"/>
  <c r="O14" i="31"/>
  <c r="P14" i="31"/>
  <c r="B15" i="31"/>
  <c r="D15" i="31"/>
  <c r="E15" i="31"/>
  <c r="F15" i="31"/>
  <c r="H15" i="31"/>
  <c r="I15" i="31"/>
  <c r="J15" i="31"/>
  <c r="K15" i="31"/>
  <c r="L15" i="31"/>
  <c r="M15" i="31"/>
  <c r="N15" i="31"/>
  <c r="P15" i="31"/>
  <c r="B16" i="31"/>
  <c r="D16" i="31"/>
  <c r="E16" i="31"/>
  <c r="F16" i="31"/>
  <c r="H16" i="31"/>
  <c r="I16" i="31"/>
  <c r="J16" i="31"/>
  <c r="K16" i="31"/>
  <c r="L16" i="31"/>
  <c r="M16" i="31"/>
  <c r="N16" i="31"/>
  <c r="O16" i="31"/>
  <c r="B20" i="31"/>
  <c r="D20" i="31"/>
  <c r="E20" i="31"/>
  <c r="F20" i="31"/>
  <c r="I20" i="31"/>
  <c r="J20" i="31"/>
  <c r="K20" i="31"/>
  <c r="L20" i="31"/>
  <c r="M20" i="31"/>
  <c r="N20" i="31"/>
  <c r="O20" i="31"/>
  <c r="P20" i="31"/>
  <c r="B21" i="31"/>
  <c r="D21" i="31"/>
  <c r="E21" i="31"/>
  <c r="F21" i="31"/>
  <c r="H21" i="31"/>
  <c r="J21" i="31"/>
  <c r="K21" i="31"/>
  <c r="L21" i="31"/>
  <c r="M21" i="31"/>
  <c r="N21" i="31"/>
  <c r="O21" i="31"/>
  <c r="P21" i="31"/>
  <c r="B22" i="31"/>
  <c r="D22" i="31"/>
  <c r="E22" i="31"/>
  <c r="F22" i="31"/>
  <c r="H22" i="31"/>
  <c r="I22" i="31"/>
  <c r="K22" i="31"/>
  <c r="L22" i="31"/>
  <c r="M22" i="31"/>
  <c r="N22" i="31"/>
  <c r="O22" i="31"/>
  <c r="P22" i="31"/>
  <c r="B23" i="31"/>
  <c r="D23" i="31"/>
  <c r="E23" i="31"/>
  <c r="F23" i="31"/>
  <c r="H23" i="31"/>
  <c r="I23" i="31"/>
  <c r="J23" i="31"/>
  <c r="L23" i="31"/>
  <c r="M23" i="31"/>
  <c r="N23" i="31"/>
  <c r="O23" i="31"/>
  <c r="P23" i="31"/>
  <c r="B24" i="31"/>
  <c r="D24" i="31"/>
  <c r="E24" i="31"/>
  <c r="F24" i="31"/>
  <c r="H24" i="31"/>
  <c r="I24" i="31"/>
  <c r="J24" i="31"/>
  <c r="K24" i="31"/>
  <c r="M24" i="31"/>
  <c r="N24" i="31"/>
  <c r="O24" i="31"/>
  <c r="P24" i="31"/>
  <c r="B25" i="31"/>
  <c r="D25" i="31"/>
  <c r="E25" i="31"/>
  <c r="F25" i="31"/>
  <c r="H25" i="31"/>
  <c r="I25" i="31"/>
  <c r="J25" i="31"/>
  <c r="K25" i="31"/>
  <c r="L25" i="31"/>
  <c r="N25" i="31"/>
  <c r="O25" i="31"/>
  <c r="P25" i="31"/>
  <c r="B26" i="31"/>
  <c r="D26" i="31"/>
  <c r="E26" i="31"/>
  <c r="F26" i="31"/>
  <c r="H26" i="31"/>
  <c r="I26" i="31"/>
  <c r="J26" i="31"/>
  <c r="K26" i="31"/>
  <c r="L26" i="31"/>
  <c r="M26" i="31"/>
  <c r="O26" i="31"/>
  <c r="P26" i="31"/>
  <c r="B27" i="31"/>
  <c r="D27" i="31"/>
  <c r="E27" i="31"/>
  <c r="F27" i="31"/>
  <c r="H27" i="31"/>
  <c r="I27" i="31"/>
  <c r="J27" i="31"/>
  <c r="K27" i="31"/>
  <c r="L27" i="31"/>
  <c r="M27" i="31"/>
  <c r="N27" i="31"/>
  <c r="P27" i="31"/>
  <c r="B28" i="31"/>
  <c r="D28" i="31"/>
  <c r="E28" i="31"/>
  <c r="F28" i="31"/>
  <c r="H28" i="31"/>
  <c r="I28" i="31"/>
  <c r="J28" i="31"/>
  <c r="K28" i="31"/>
  <c r="L28" i="31"/>
  <c r="M28" i="31"/>
  <c r="N28" i="31"/>
  <c r="O28" i="31"/>
  <c r="B32" i="31"/>
  <c r="D32" i="31"/>
  <c r="E32" i="31"/>
  <c r="F32" i="31"/>
  <c r="I32" i="31"/>
  <c r="J32" i="31"/>
  <c r="K32" i="31"/>
  <c r="L32" i="31"/>
  <c r="M32" i="31"/>
  <c r="N32" i="31"/>
  <c r="O32" i="31"/>
  <c r="P32" i="31"/>
  <c r="B33" i="31"/>
  <c r="D33" i="31"/>
  <c r="E33" i="31"/>
  <c r="F33" i="31"/>
  <c r="H33" i="31"/>
  <c r="J33" i="31"/>
  <c r="K33" i="31"/>
  <c r="L33" i="31"/>
  <c r="M33" i="31"/>
  <c r="N33" i="31"/>
  <c r="O33" i="31"/>
  <c r="P33" i="31"/>
  <c r="B34" i="31"/>
  <c r="D34" i="31"/>
  <c r="E34" i="31"/>
  <c r="F34" i="31"/>
  <c r="H34" i="31"/>
  <c r="I34" i="31"/>
  <c r="K34" i="31"/>
  <c r="L34" i="31"/>
  <c r="M34" i="31"/>
  <c r="N34" i="31"/>
  <c r="O34" i="31"/>
  <c r="P34" i="31"/>
  <c r="B35" i="31"/>
  <c r="D35" i="31"/>
  <c r="E35" i="31"/>
  <c r="F35" i="31"/>
  <c r="H35" i="31"/>
  <c r="I35" i="31"/>
  <c r="J35" i="31"/>
  <c r="L35" i="31"/>
  <c r="M35" i="31"/>
  <c r="N35" i="31"/>
  <c r="O35" i="31"/>
  <c r="P35" i="31"/>
  <c r="B36" i="31"/>
  <c r="D36" i="31"/>
  <c r="E36" i="31"/>
  <c r="F36" i="31"/>
  <c r="H36" i="31"/>
  <c r="I36" i="31"/>
  <c r="J36" i="31"/>
  <c r="K36" i="31"/>
  <c r="M36" i="31"/>
  <c r="N36" i="31"/>
  <c r="O36" i="31"/>
  <c r="P36" i="31"/>
  <c r="B37" i="31"/>
  <c r="D37" i="31"/>
  <c r="E37" i="31"/>
  <c r="F37" i="31"/>
  <c r="H37" i="31"/>
  <c r="I37" i="31"/>
  <c r="J37" i="31"/>
  <c r="K37" i="31"/>
  <c r="L37" i="31"/>
  <c r="N37" i="31"/>
  <c r="O37" i="31"/>
  <c r="P37" i="31"/>
  <c r="B38" i="31"/>
  <c r="D38" i="31"/>
  <c r="E38" i="31"/>
  <c r="F38" i="31"/>
  <c r="H38" i="31"/>
  <c r="I38" i="31"/>
  <c r="J38" i="31"/>
  <c r="K38" i="31"/>
  <c r="L38" i="31"/>
  <c r="M38" i="31"/>
  <c r="O38" i="31"/>
  <c r="P38" i="31"/>
  <c r="B39" i="31"/>
  <c r="D39" i="31"/>
  <c r="E39" i="31"/>
  <c r="F39" i="31"/>
  <c r="H39" i="31"/>
  <c r="I39" i="31"/>
  <c r="J39" i="31"/>
  <c r="K39" i="31"/>
  <c r="L39" i="31"/>
  <c r="M39" i="31"/>
  <c r="N39" i="31"/>
  <c r="P39" i="31"/>
  <c r="B40" i="31"/>
  <c r="D40" i="31"/>
  <c r="E40" i="31"/>
  <c r="F40" i="31"/>
  <c r="H40" i="31"/>
  <c r="I40" i="31"/>
  <c r="J40" i="31"/>
  <c r="K40" i="31"/>
  <c r="L40" i="31"/>
  <c r="M40" i="31"/>
  <c r="N40" i="31"/>
  <c r="O40" i="31"/>
  <c r="B44" i="31"/>
  <c r="D44" i="31"/>
  <c r="E44" i="31"/>
  <c r="F44" i="31"/>
  <c r="I44" i="31"/>
  <c r="J44" i="31"/>
  <c r="K44" i="31"/>
  <c r="L44" i="31"/>
  <c r="M44" i="31"/>
  <c r="N44" i="31"/>
  <c r="O44" i="31"/>
  <c r="P44" i="31"/>
  <c r="B45" i="31"/>
  <c r="D45" i="31"/>
  <c r="E45" i="31"/>
  <c r="F45" i="31"/>
  <c r="H45" i="31"/>
  <c r="J45" i="31"/>
  <c r="K45" i="31"/>
  <c r="L45" i="31"/>
  <c r="M45" i="31"/>
  <c r="N45" i="31"/>
  <c r="O45" i="31"/>
  <c r="P45" i="31"/>
  <c r="B46" i="31"/>
  <c r="D46" i="31"/>
  <c r="E46" i="31"/>
  <c r="F46" i="31"/>
  <c r="H46" i="31"/>
  <c r="I46" i="31"/>
  <c r="K46" i="31"/>
  <c r="L46" i="31"/>
  <c r="M46" i="31"/>
  <c r="N46" i="31"/>
  <c r="O46" i="31"/>
  <c r="P46" i="31"/>
  <c r="B47" i="31"/>
  <c r="D47" i="31"/>
  <c r="E47" i="31"/>
  <c r="F47" i="31"/>
  <c r="H47" i="31"/>
  <c r="I47" i="31"/>
  <c r="J47" i="31"/>
  <c r="L47" i="31"/>
  <c r="M47" i="31"/>
  <c r="N47" i="31"/>
  <c r="O47" i="31"/>
  <c r="P47" i="31"/>
  <c r="B48" i="31"/>
  <c r="D48" i="31"/>
  <c r="E48" i="31"/>
  <c r="F48" i="31"/>
  <c r="H48" i="31"/>
  <c r="I48" i="31"/>
  <c r="J48" i="31"/>
  <c r="K48" i="31"/>
  <c r="M48" i="31"/>
  <c r="N48" i="31"/>
  <c r="O48" i="31"/>
  <c r="P48" i="31"/>
  <c r="B49" i="31"/>
  <c r="D49" i="31"/>
  <c r="E49" i="31"/>
  <c r="F49" i="31"/>
  <c r="H49" i="31"/>
  <c r="I49" i="31"/>
  <c r="J49" i="31"/>
  <c r="K49" i="31"/>
  <c r="L49" i="31"/>
  <c r="N49" i="31"/>
  <c r="O49" i="31"/>
  <c r="P49" i="31"/>
  <c r="B50" i="31"/>
  <c r="D50" i="31"/>
  <c r="E50" i="31"/>
  <c r="F50" i="31"/>
  <c r="H50" i="31"/>
  <c r="I50" i="31"/>
  <c r="J50" i="31"/>
  <c r="K50" i="31"/>
  <c r="L50" i="31"/>
  <c r="M50" i="31"/>
  <c r="O50" i="31"/>
  <c r="P50" i="31"/>
  <c r="B51" i="31"/>
  <c r="D51" i="31"/>
  <c r="E51" i="31"/>
  <c r="F51" i="31"/>
  <c r="H51" i="31"/>
  <c r="I51" i="31"/>
  <c r="J51" i="31"/>
  <c r="K51" i="31"/>
  <c r="L51" i="31"/>
  <c r="M51" i="31"/>
  <c r="N51" i="31"/>
  <c r="P51" i="31"/>
  <c r="B52" i="31"/>
  <c r="D52" i="31"/>
  <c r="E52" i="31"/>
  <c r="F52" i="31"/>
  <c r="H52" i="31"/>
  <c r="I52" i="31"/>
  <c r="J52" i="31"/>
  <c r="K52" i="31"/>
  <c r="L52" i="31"/>
  <c r="M52" i="31"/>
  <c r="N52" i="31"/>
  <c r="O52" i="31"/>
  <c r="C31" i="33"/>
  <c r="C33" i="33"/>
  <c r="AA152" i="34"/>
  <c r="AB152" i="34"/>
  <c r="Z152" i="34"/>
  <c r="AA151" i="34"/>
  <c r="AB151" i="34"/>
  <c r="Z151" i="34"/>
  <c r="AA150" i="34"/>
  <c r="AB150" i="34"/>
  <c r="Z150" i="34"/>
  <c r="AA149" i="34"/>
  <c r="AB149" i="34"/>
  <c r="Z149" i="34"/>
  <c r="Z149" i="28"/>
  <c r="AA149" i="28"/>
  <c r="AB149" i="28"/>
  <c r="Z150" i="28"/>
  <c r="AA150" i="28"/>
  <c r="AB150" i="28"/>
  <c r="Z151" i="28"/>
  <c r="AA151" i="28"/>
  <c r="AB151" i="28"/>
  <c r="Z152" i="28"/>
  <c r="AA152" i="28"/>
  <c r="AB152" i="28"/>
  <c r="Z149" i="29"/>
  <c r="AA149" i="29"/>
  <c r="AB149" i="29"/>
  <c r="Z150" i="29"/>
  <c r="AA150" i="29"/>
  <c r="AB150" i="29"/>
  <c r="Z151" i="29"/>
  <c r="AA151" i="29"/>
  <c r="AB151" i="29"/>
  <c r="Z152" i="29"/>
  <c r="AA152" i="29"/>
  <c r="AB152" i="29"/>
  <c r="Z149" i="30"/>
  <c r="AA149" i="30"/>
  <c r="AB149" i="30"/>
  <c r="Z150" i="30"/>
  <c r="AA150" i="30"/>
  <c r="AB150" i="30"/>
  <c r="Z151" i="30"/>
  <c r="AA151" i="30"/>
  <c r="AB151" i="30"/>
  <c r="Z152" i="30"/>
  <c r="AA152" i="30"/>
  <c r="AB152" i="30"/>
  <c r="Z77" i="33"/>
  <c r="AB77" i="33"/>
  <c r="Z78" i="33"/>
  <c r="AB78" i="33"/>
  <c r="Z79" i="33"/>
  <c r="AB79" i="33"/>
  <c r="Z80" i="33"/>
  <c r="AB80" i="33"/>
  <c r="Z149" i="33"/>
  <c r="AA149" i="33"/>
  <c r="AB149" i="33"/>
  <c r="Z150" i="33"/>
  <c r="AA150" i="33"/>
  <c r="AB150" i="33"/>
  <c r="Z151" i="33"/>
  <c r="AA151" i="33"/>
  <c r="AB151" i="33"/>
  <c r="Z152" i="33"/>
  <c r="AA152" i="33"/>
  <c r="AB152" i="33"/>
  <c r="Z77" i="34"/>
  <c r="AB77" i="34"/>
  <c r="Z78" i="34"/>
  <c r="AB78" i="34"/>
  <c r="Z79" i="34"/>
  <c r="AB79" i="34"/>
  <c r="Z80" i="34"/>
  <c r="AB80" i="34"/>
  <c r="Z77" i="29"/>
  <c r="AB77" i="29"/>
  <c r="Z78" i="29"/>
  <c r="AB78" i="29"/>
  <c r="Z79" i="29"/>
  <c r="AB79" i="29"/>
  <c r="Z80" i="29"/>
  <c r="AB80" i="29"/>
  <c r="AF80" i="33"/>
  <c r="AF79" i="33"/>
  <c r="AF78" i="33"/>
  <c r="AS25" i="35"/>
  <c r="AS26" i="35"/>
  <c r="AS27" i="35"/>
  <c r="AS28" i="35"/>
  <c r="BH25" i="35"/>
  <c r="BH28" i="35"/>
  <c r="BR26" i="35"/>
  <c r="BR27" i="35"/>
  <c r="BR28" i="35"/>
  <c r="AF80" i="34"/>
  <c r="AF79" i="34"/>
  <c r="AF78" i="34"/>
  <c r="AF77" i="34"/>
  <c r="CB27" i="35"/>
  <c r="CB28" i="35"/>
  <c r="CL26" i="35"/>
  <c r="CL27" i="35"/>
  <c r="CL28" i="35"/>
  <c r="CV28" i="35"/>
  <c r="CV27" i="35"/>
  <c r="CV25" i="35"/>
  <c r="G18" i="36"/>
  <c r="S18" i="36"/>
  <c r="U18" i="36"/>
  <c r="G24" i="36"/>
  <c r="I19" i="36"/>
  <c r="S19" i="36"/>
  <c r="U19" i="36"/>
  <c r="I24" i="36"/>
  <c r="S24" i="36"/>
  <c r="U24" i="36"/>
  <c r="G41" i="36"/>
  <c r="T18" i="36"/>
  <c r="G25" i="36"/>
  <c r="T19" i="36"/>
  <c r="I25" i="36"/>
  <c r="S25" i="36"/>
  <c r="U25" i="36"/>
  <c r="G39" i="36"/>
  <c r="T25" i="36"/>
  <c r="G38" i="36"/>
  <c r="CW21" i="35"/>
  <c r="CV21" i="35"/>
  <c r="CW22" i="35"/>
  <c r="CV22" i="35"/>
  <c r="CW23" i="35"/>
  <c r="CV23" i="35"/>
  <c r="CW24" i="35"/>
  <c r="CV24" i="35"/>
  <c r="CM21" i="35"/>
  <c r="CL21" i="35"/>
  <c r="CM22" i="35"/>
  <c r="CL22" i="35"/>
  <c r="CM23" i="35"/>
  <c r="CL23" i="35"/>
  <c r="CM24" i="35"/>
  <c r="CL24" i="35"/>
  <c r="BX21" i="35"/>
  <c r="BW21" i="35"/>
  <c r="CC21" i="35"/>
  <c r="CB21" i="35"/>
  <c r="CH21" i="35"/>
  <c r="CG21" i="35"/>
  <c r="BX22" i="35"/>
  <c r="BW22" i="35"/>
  <c r="CC22" i="35"/>
  <c r="CB22" i="35"/>
  <c r="CH22" i="35"/>
  <c r="CG22" i="35"/>
  <c r="BX23" i="35"/>
  <c r="BW23" i="35"/>
  <c r="CC23" i="35"/>
  <c r="CB23" i="35"/>
  <c r="CH23" i="35"/>
  <c r="CG23" i="35"/>
  <c r="BX24" i="35"/>
  <c r="BW24" i="35"/>
  <c r="CC24" i="35"/>
  <c r="CB24" i="35"/>
  <c r="CH24" i="35"/>
  <c r="CG24" i="35"/>
  <c r="AY22" i="35"/>
  <c r="C22" i="27" a="1"/>
  <c r="C22" i="27"/>
  <c r="E22" i="27"/>
  <c r="AX22" i="35"/>
  <c r="AT23" i="35"/>
  <c r="C23" i="27" a="1"/>
  <c r="C23" i="27"/>
  <c r="E23" i="27"/>
  <c r="AS23" i="35"/>
  <c r="AO23" i="35"/>
  <c r="AN23" i="35"/>
  <c r="AJ21" i="35"/>
  <c r="C21" i="27" a="1"/>
  <c r="C21" i="27"/>
  <c r="E21" i="27"/>
  <c r="AI21" i="35"/>
  <c r="AE22" i="35"/>
  <c r="AD22" i="35"/>
  <c r="Z24" i="35"/>
  <c r="C24" i="27" a="1"/>
  <c r="C24" i="27"/>
  <c r="E24" i="27"/>
  <c r="Y24" i="35"/>
  <c r="BI24" i="35"/>
  <c r="BH24" i="35"/>
  <c r="BI23" i="35"/>
  <c r="BH23" i="35"/>
  <c r="BI22" i="35"/>
  <c r="BH22" i="35"/>
  <c r="BI21" i="35"/>
  <c r="BH21" i="35"/>
  <c r="AT24" i="35"/>
  <c r="AS24" i="35"/>
  <c r="AT21" i="35"/>
  <c r="AS21" i="35"/>
  <c r="V76" i="28"/>
  <c r="W76" i="28"/>
  <c r="X76" i="28"/>
  <c r="Y76" i="28"/>
  <c r="AA76" i="28"/>
  <c r="AB76" i="28"/>
  <c r="Z76" i="28"/>
  <c r="V75" i="28"/>
  <c r="W75" i="28"/>
  <c r="X75" i="28"/>
  <c r="Y75" i="28"/>
  <c r="AA75" i="28"/>
  <c r="AB75" i="28"/>
  <c r="Z75" i="28"/>
  <c r="V74" i="28"/>
  <c r="W74" i="28"/>
  <c r="X74" i="28"/>
  <c r="Y74" i="28"/>
  <c r="AA74" i="28"/>
  <c r="AB74" i="28"/>
  <c r="Z74" i="28"/>
  <c r="V73" i="28"/>
  <c r="W73" i="28"/>
  <c r="X73" i="28"/>
  <c r="Y73" i="28"/>
  <c r="AA73" i="28"/>
  <c r="AB73" i="28"/>
  <c r="Z73" i="28"/>
  <c r="V76" i="30"/>
  <c r="W76" i="30"/>
  <c r="X76" i="30"/>
  <c r="Y76" i="30"/>
  <c r="AA76" i="30"/>
  <c r="AB76" i="30"/>
  <c r="Z76" i="30"/>
  <c r="V75" i="30"/>
  <c r="W75" i="30"/>
  <c r="X75" i="30"/>
  <c r="Y75" i="30"/>
  <c r="AA75" i="30"/>
  <c r="AB75" i="30"/>
  <c r="Z75" i="30"/>
  <c r="V74" i="30"/>
  <c r="W74" i="30"/>
  <c r="X74" i="30"/>
  <c r="Y74" i="30"/>
  <c r="AA74" i="30"/>
  <c r="AB74" i="30"/>
  <c r="Z74" i="30"/>
  <c r="V73" i="30"/>
  <c r="W73" i="30"/>
  <c r="X73" i="30"/>
  <c r="Y73" i="30"/>
  <c r="AA73" i="30"/>
  <c r="AB73" i="30"/>
  <c r="Z73" i="30"/>
  <c r="V74" i="33"/>
  <c r="W74" i="33"/>
  <c r="X74" i="33"/>
  <c r="Y74" i="33"/>
  <c r="AA74" i="33"/>
  <c r="AF74" i="33"/>
  <c r="V75" i="33"/>
  <c r="W75" i="33"/>
  <c r="X75" i="33"/>
  <c r="Y75" i="33"/>
  <c r="AA75" i="33"/>
  <c r="AF75" i="33"/>
  <c r="V76" i="33"/>
  <c r="W76" i="33"/>
  <c r="X76" i="33"/>
  <c r="Y76" i="33"/>
  <c r="AA76" i="33"/>
  <c r="AF76" i="33"/>
  <c r="Q64" i="34"/>
  <c r="C30" i="34"/>
  <c r="C49" i="10"/>
  <c r="C44" i="10"/>
  <c r="H43" i="10"/>
  <c r="H49" i="10"/>
  <c r="C45" i="10"/>
  <c r="I43" i="10"/>
  <c r="I49" i="10"/>
  <c r="C46" i="10"/>
  <c r="J43" i="10"/>
  <c r="J49" i="10"/>
  <c r="C47" i="10"/>
  <c r="K43" i="10"/>
  <c r="K49" i="10"/>
  <c r="C50" i="10"/>
  <c r="H50" i="10"/>
  <c r="I50" i="10"/>
  <c r="J50" i="10"/>
  <c r="K50" i="10"/>
  <c r="C51" i="10"/>
  <c r="H51" i="10"/>
  <c r="I51" i="10"/>
  <c r="J51" i="10"/>
  <c r="K51" i="10"/>
  <c r="C52" i="10"/>
  <c r="H52" i="10"/>
  <c r="I52" i="10"/>
  <c r="J52" i="10"/>
  <c r="K52" i="10"/>
  <c r="M43" i="10"/>
  <c r="M52" i="10"/>
  <c r="M51" i="10"/>
  <c r="M50" i="10"/>
  <c r="O43" i="10"/>
  <c r="O52" i="10"/>
  <c r="O46" i="10"/>
  <c r="O47" i="10"/>
  <c r="C48" i="10"/>
  <c r="O48" i="10"/>
  <c r="O49" i="10"/>
  <c r="O50" i="10"/>
  <c r="M46" i="10"/>
  <c r="M47" i="10"/>
  <c r="M48" i="10"/>
  <c r="O45" i="10"/>
  <c r="N43" i="10"/>
  <c r="N45" i="10"/>
  <c r="M45" i="10"/>
  <c r="N44" i="10"/>
  <c r="Q49" i="10"/>
  <c r="Q50" i="10"/>
  <c r="Q51" i="10"/>
  <c r="D17" i="3"/>
  <c r="Q52" i="10"/>
  <c r="Q48" i="10"/>
  <c r="Q47" i="10"/>
  <c r="Q46" i="10"/>
  <c r="Q45" i="10"/>
  <c r="Q44" i="10"/>
  <c r="B45" i="10"/>
  <c r="B46" i="10"/>
  <c r="B47" i="10"/>
  <c r="B48" i="10"/>
  <c r="B44" i="10"/>
  <c r="D44" i="10"/>
  <c r="E44" i="10"/>
  <c r="F44" i="10"/>
  <c r="D45" i="10"/>
  <c r="E45" i="10"/>
  <c r="F45" i="10"/>
  <c r="D46" i="10"/>
  <c r="E46" i="10"/>
  <c r="F46" i="10"/>
  <c r="D47" i="10"/>
  <c r="E47" i="10"/>
  <c r="F47" i="10"/>
  <c r="D48" i="10"/>
  <c r="E48" i="10"/>
  <c r="F48" i="10"/>
  <c r="H42" i="10"/>
  <c r="I42" i="10"/>
  <c r="J42" i="10"/>
  <c r="K42" i="10"/>
  <c r="L43" i="10"/>
  <c r="L42" i="10"/>
  <c r="P43" i="10"/>
  <c r="P42" i="10"/>
  <c r="I44" i="10"/>
  <c r="J44" i="10"/>
  <c r="K44" i="10"/>
  <c r="L44" i="10"/>
  <c r="P44" i="10"/>
  <c r="H45" i="10"/>
  <c r="J45" i="10"/>
  <c r="K45" i="10"/>
  <c r="L45" i="10"/>
  <c r="P45" i="10"/>
  <c r="H46" i="10"/>
  <c r="I46" i="10"/>
  <c r="K46" i="10"/>
  <c r="L46" i="10"/>
  <c r="H47" i="10"/>
  <c r="I47" i="10"/>
  <c r="J47" i="10"/>
  <c r="L47" i="10"/>
  <c r="H48" i="10"/>
  <c r="I48" i="10"/>
  <c r="J48" i="10"/>
  <c r="K48" i="10"/>
  <c r="G44" i="10"/>
  <c r="G45" i="10"/>
  <c r="G46" i="10"/>
  <c r="G47" i="10"/>
  <c r="G48" i="10"/>
  <c r="G52" i="10"/>
  <c r="F52" i="10"/>
  <c r="E52" i="10"/>
  <c r="D52" i="10"/>
  <c r="B52" i="10"/>
  <c r="G51" i="10"/>
  <c r="F51" i="10"/>
  <c r="E51" i="10"/>
  <c r="D51" i="10"/>
  <c r="B51" i="10"/>
  <c r="G50" i="10"/>
  <c r="F50" i="10"/>
  <c r="E50" i="10"/>
  <c r="D50" i="10"/>
  <c r="B50" i="10"/>
  <c r="G49" i="10"/>
  <c r="F49" i="10"/>
  <c r="E49" i="10"/>
  <c r="D49" i="10"/>
  <c r="B49" i="10"/>
  <c r="M42" i="10"/>
  <c r="N42" i="10"/>
  <c r="O42" i="10"/>
  <c r="M44" i="10"/>
  <c r="O44" i="10"/>
  <c r="N49" i="10"/>
  <c r="N48" i="10"/>
  <c r="N47" i="10"/>
  <c r="N46" i="10"/>
  <c r="P51" i="10"/>
  <c r="P50" i="10"/>
  <c r="P49" i="10"/>
  <c r="P48" i="10"/>
  <c r="P47" i="10"/>
  <c r="P46" i="10"/>
  <c r="N51" i="10"/>
  <c r="N52" i="10"/>
  <c r="L49" i="10"/>
  <c r="L50" i="10"/>
  <c r="L51" i="10"/>
  <c r="L52" i="10"/>
  <c r="C37" i="10"/>
  <c r="C32" i="10"/>
  <c r="H31" i="10"/>
  <c r="H37" i="10"/>
  <c r="C33" i="10"/>
  <c r="I31" i="10"/>
  <c r="I37" i="10"/>
  <c r="C34" i="10"/>
  <c r="J31" i="10"/>
  <c r="J37" i="10"/>
  <c r="C38" i="10"/>
  <c r="H38" i="10"/>
  <c r="I38" i="10"/>
  <c r="J38" i="10"/>
  <c r="C39" i="10"/>
  <c r="H39" i="10"/>
  <c r="I39" i="10"/>
  <c r="J39" i="10"/>
  <c r="C40" i="10"/>
  <c r="H40" i="10"/>
  <c r="I40" i="10"/>
  <c r="J40" i="10"/>
  <c r="C36" i="10"/>
  <c r="L31" i="10"/>
  <c r="L40" i="10"/>
  <c r="L39" i="10"/>
  <c r="L38" i="10"/>
  <c r="L37" i="10"/>
  <c r="N31" i="10"/>
  <c r="N40" i="10"/>
  <c r="N39" i="10"/>
  <c r="P31" i="10"/>
  <c r="P37" i="10"/>
  <c r="P38" i="10"/>
  <c r="P39" i="10"/>
  <c r="N34" i="10"/>
  <c r="C35" i="10"/>
  <c r="N35" i="10"/>
  <c r="N36" i="10"/>
  <c r="N37" i="10"/>
  <c r="O31" i="10"/>
  <c r="O33" i="10"/>
  <c r="N33" i="10"/>
  <c r="M31" i="10"/>
  <c r="M33" i="10"/>
  <c r="N32" i="10"/>
  <c r="C25" i="10"/>
  <c r="C28" i="10"/>
  <c r="P19" i="10"/>
  <c r="P25" i="10"/>
  <c r="C26" i="10"/>
  <c r="P26" i="10"/>
  <c r="C27" i="10"/>
  <c r="P27" i="10"/>
  <c r="N19" i="10"/>
  <c r="N28" i="10"/>
  <c r="N27" i="10"/>
  <c r="C21" i="10"/>
  <c r="I19" i="10"/>
  <c r="I25" i="10"/>
  <c r="I26" i="10"/>
  <c r="I27" i="10"/>
  <c r="I28" i="10"/>
  <c r="C23" i="10"/>
  <c r="K19" i="10"/>
  <c r="K25" i="10"/>
  <c r="K26" i="10"/>
  <c r="K27" i="10"/>
  <c r="K28" i="10"/>
  <c r="M19" i="10"/>
  <c r="M28" i="10"/>
  <c r="C22" i="10"/>
  <c r="O19" i="10"/>
  <c r="O22" i="10"/>
  <c r="O23" i="10"/>
  <c r="C24" i="10"/>
  <c r="O24" i="10"/>
  <c r="O25" i="10"/>
  <c r="O26" i="10"/>
  <c r="M22" i="10"/>
  <c r="M23" i="10"/>
  <c r="M24" i="10"/>
  <c r="C20" i="10"/>
  <c r="O20" i="10"/>
  <c r="M20" i="10"/>
  <c r="C16" i="10"/>
  <c r="C15" i="10"/>
  <c r="O7" i="10"/>
  <c r="O16" i="10"/>
  <c r="C9" i="10"/>
  <c r="O9" i="10"/>
  <c r="C14" i="10"/>
  <c r="N7" i="10"/>
  <c r="N15" i="10"/>
  <c r="N9" i="10"/>
  <c r="C13" i="10"/>
  <c r="M7" i="10"/>
  <c r="M15" i="10"/>
  <c r="M14" i="10"/>
  <c r="M9" i="10"/>
  <c r="C10" i="10"/>
  <c r="M10" i="10"/>
  <c r="C11" i="10"/>
  <c r="M11" i="10"/>
  <c r="C12" i="10"/>
  <c r="M12" i="10"/>
  <c r="C8" i="10"/>
  <c r="H7" i="10"/>
  <c r="H13" i="10"/>
  <c r="I7" i="10"/>
  <c r="I13" i="10"/>
  <c r="J7" i="10"/>
  <c r="J13" i="10"/>
  <c r="K7" i="10"/>
  <c r="K13" i="10"/>
  <c r="H14" i="10"/>
  <c r="I14" i="10"/>
  <c r="J14" i="10"/>
  <c r="K14" i="10"/>
  <c r="H15" i="10"/>
  <c r="I15" i="10"/>
  <c r="J15" i="10"/>
  <c r="K15" i="10"/>
  <c r="H16" i="10"/>
  <c r="I16" i="10"/>
  <c r="J16" i="10"/>
  <c r="K16" i="10"/>
  <c r="N8" i="10"/>
  <c r="O18" i="10"/>
  <c r="N18" i="10"/>
  <c r="M18" i="10"/>
  <c r="B37" i="10"/>
  <c r="D37" i="10"/>
  <c r="E37" i="10"/>
  <c r="F37" i="10"/>
  <c r="G37" i="10"/>
  <c r="B38" i="10"/>
  <c r="D38" i="10"/>
  <c r="E38" i="10"/>
  <c r="F38" i="10"/>
  <c r="G38" i="10"/>
  <c r="B39" i="10"/>
  <c r="D39" i="10"/>
  <c r="E39" i="10"/>
  <c r="F39" i="10"/>
  <c r="G39" i="10"/>
  <c r="B40" i="10"/>
  <c r="D40" i="10"/>
  <c r="E40" i="10"/>
  <c r="F40" i="10"/>
  <c r="G40" i="10"/>
  <c r="Q13" i="10"/>
  <c r="Q14" i="10"/>
  <c r="Q15" i="10"/>
  <c r="G36" i="10"/>
  <c r="G35" i="10"/>
  <c r="G34" i="10"/>
  <c r="G33" i="10"/>
  <c r="G32" i="10"/>
  <c r="G28" i="10"/>
  <c r="G24" i="10"/>
  <c r="G23" i="10"/>
  <c r="G22" i="10"/>
  <c r="G21" i="10"/>
  <c r="G20" i="10"/>
  <c r="G12" i="10"/>
  <c r="G11" i="10"/>
  <c r="G10" i="10"/>
  <c r="G9" i="10"/>
  <c r="G8" i="10"/>
  <c r="AB11" i="6"/>
  <c r="AB18" i="6"/>
  <c r="AE11" i="6"/>
  <c r="AE20" i="6"/>
  <c r="AD11" i="6"/>
  <c r="AD20" i="6"/>
  <c r="AC11" i="6"/>
  <c r="AC20" i="6"/>
  <c r="AF11" i="6"/>
  <c r="AF19" i="6"/>
  <c r="AD19" i="6"/>
  <c r="AC19" i="6"/>
  <c r="AF18" i="6"/>
  <c r="AE18" i="6"/>
  <c r="AC18" i="6"/>
  <c r="AF17" i="6"/>
  <c r="AE17" i="6"/>
  <c r="AD17" i="6"/>
  <c r="AF16" i="6"/>
  <c r="AE16" i="6"/>
  <c r="AD16" i="6"/>
  <c r="AC16" i="6"/>
  <c r="AF15" i="6"/>
  <c r="AE15" i="6"/>
  <c r="AD15" i="6"/>
  <c r="AC15" i="6"/>
  <c r="AF14" i="6"/>
  <c r="AE14" i="6"/>
  <c r="AD14" i="6"/>
  <c r="AC14" i="6"/>
  <c r="AF13" i="6"/>
  <c r="AE13" i="6"/>
  <c r="AD13" i="6"/>
  <c r="AC13" i="6"/>
  <c r="AE12" i="6"/>
  <c r="AC12" i="6"/>
  <c r="AE10" i="6"/>
  <c r="AC10" i="6"/>
  <c r="AG19" i="6"/>
  <c r="AA11" i="6"/>
  <c r="AA19" i="6"/>
  <c r="Z11" i="6"/>
  <c r="Z19" i="6"/>
  <c r="Y11" i="6"/>
  <c r="Y19" i="6"/>
  <c r="X11" i="6"/>
  <c r="X19" i="6"/>
  <c r="W19" i="6"/>
  <c r="V19" i="6"/>
  <c r="U19" i="6"/>
  <c r="S19" i="6"/>
  <c r="R19" i="6"/>
  <c r="Q19" i="6"/>
  <c r="P19" i="6"/>
  <c r="O19" i="6"/>
  <c r="AG18" i="6"/>
  <c r="AA18" i="6"/>
  <c r="Z18" i="6"/>
  <c r="Y18" i="6"/>
  <c r="X18" i="6"/>
  <c r="W18" i="6"/>
  <c r="V18" i="6"/>
  <c r="U18" i="6"/>
  <c r="S18" i="6"/>
  <c r="R18" i="6"/>
  <c r="Q18" i="6"/>
  <c r="P18" i="6"/>
  <c r="O18" i="6"/>
  <c r="AG17" i="6"/>
  <c r="AA17" i="6"/>
  <c r="Z17" i="6"/>
  <c r="Y17" i="6"/>
  <c r="X17" i="6"/>
  <c r="W17" i="6"/>
  <c r="V17" i="6"/>
  <c r="U17" i="6"/>
  <c r="S17" i="6"/>
  <c r="R17" i="6"/>
  <c r="Q17" i="6"/>
  <c r="P17" i="6"/>
  <c r="O17" i="6"/>
  <c r="AG20" i="6"/>
  <c r="AB20" i="6"/>
  <c r="AA20" i="6"/>
  <c r="Z20" i="6"/>
  <c r="Y20" i="6"/>
  <c r="X20" i="6"/>
  <c r="W20" i="6"/>
  <c r="V20" i="6"/>
  <c r="U20" i="6"/>
  <c r="S20" i="6"/>
  <c r="R20" i="6"/>
  <c r="Q20" i="6"/>
  <c r="P20" i="6"/>
  <c r="O20" i="6"/>
  <c r="M12" i="6"/>
  <c r="M13" i="6"/>
  <c r="M14" i="6"/>
  <c r="M15" i="6"/>
  <c r="M16" i="6"/>
  <c r="M17" i="6"/>
  <c r="M18" i="6"/>
  <c r="M19" i="6"/>
  <c r="M20" i="6"/>
  <c r="Q66" i="30"/>
  <c r="C32" i="30"/>
  <c r="Q64" i="30"/>
  <c r="C30" i="30"/>
  <c r="Q66" i="29"/>
  <c r="C32" i="29"/>
  <c r="Q64" i="29"/>
  <c r="C30" i="29"/>
  <c r="Q66" i="28"/>
  <c r="C32" i="28"/>
  <c r="Q64" i="28"/>
  <c r="C30" i="28"/>
  <c r="P36" i="10"/>
  <c r="K31" i="10"/>
  <c r="K36" i="10"/>
  <c r="J36" i="10"/>
  <c r="I36" i="10"/>
  <c r="H36" i="10"/>
  <c r="P35" i="10"/>
  <c r="L35" i="10"/>
  <c r="J35" i="10"/>
  <c r="I35" i="10"/>
  <c r="H35" i="10"/>
  <c r="P34" i="10"/>
  <c r="L34" i="10"/>
  <c r="K34" i="10"/>
  <c r="I34" i="10"/>
  <c r="H34" i="10"/>
  <c r="P33" i="10"/>
  <c r="L33" i="10"/>
  <c r="K33" i="10"/>
  <c r="J33" i="10"/>
  <c r="H33" i="10"/>
  <c r="P32" i="10"/>
  <c r="L32" i="10"/>
  <c r="K32" i="10"/>
  <c r="J32" i="10"/>
  <c r="I32" i="10"/>
  <c r="L7" i="10"/>
  <c r="L16" i="10"/>
  <c r="P7" i="10"/>
  <c r="P12" i="10"/>
  <c r="K12" i="10"/>
  <c r="J12" i="10"/>
  <c r="I12" i="10"/>
  <c r="H12" i="10"/>
  <c r="P11" i="10"/>
  <c r="L11" i="10"/>
  <c r="J11" i="10"/>
  <c r="I11" i="10"/>
  <c r="H11" i="10"/>
  <c r="P10" i="10"/>
  <c r="L10" i="10"/>
  <c r="K10" i="10"/>
  <c r="I10" i="10"/>
  <c r="H10" i="10"/>
  <c r="P9" i="10"/>
  <c r="L9" i="10"/>
  <c r="K9" i="10"/>
  <c r="J9" i="10"/>
  <c r="H9" i="10"/>
  <c r="P8" i="10"/>
  <c r="L8" i="10"/>
  <c r="K8" i="10"/>
  <c r="J8" i="10"/>
  <c r="I8" i="10"/>
  <c r="AA16" i="6"/>
  <c r="Z16" i="6"/>
  <c r="Y16" i="6"/>
  <c r="X16" i="6"/>
  <c r="AB15" i="6"/>
  <c r="Z15" i="6"/>
  <c r="Y15" i="6"/>
  <c r="X15" i="6"/>
  <c r="AB14" i="6"/>
  <c r="AA14" i="6"/>
  <c r="Y14" i="6"/>
  <c r="X14" i="6"/>
  <c r="AB13" i="6"/>
  <c r="AA13" i="6"/>
  <c r="Z13" i="6"/>
  <c r="X13" i="6"/>
  <c r="AF12" i="6"/>
  <c r="AB12" i="6"/>
  <c r="AA12" i="6"/>
  <c r="Z12" i="6"/>
  <c r="Y12" i="6"/>
  <c r="R16" i="6"/>
  <c r="R12" i="6"/>
  <c r="P30" i="10"/>
  <c r="L30" i="10"/>
  <c r="K30" i="10"/>
  <c r="J30" i="10"/>
  <c r="I30" i="10"/>
  <c r="H30" i="10"/>
  <c r="P18" i="10"/>
  <c r="L19" i="10"/>
  <c r="L18" i="10"/>
  <c r="K18" i="10"/>
  <c r="J19" i="10"/>
  <c r="J18" i="10"/>
  <c r="I18" i="10"/>
  <c r="H19" i="10"/>
  <c r="H18" i="10"/>
  <c r="P6" i="10"/>
  <c r="L6" i="10"/>
  <c r="K6" i="10"/>
  <c r="J6" i="10"/>
  <c r="I6" i="10"/>
  <c r="AG13" i="6"/>
  <c r="AG14" i="6"/>
  <c r="AG15" i="6"/>
  <c r="AG16" i="6"/>
  <c r="AG12" i="6"/>
  <c r="Y10" i="6"/>
  <c r="Z10" i="6"/>
  <c r="AA10" i="6"/>
  <c r="AB10" i="6"/>
  <c r="X10" i="6"/>
  <c r="W16" i="6"/>
  <c r="V16" i="6"/>
  <c r="U16" i="6"/>
  <c r="S16" i="6"/>
  <c r="Q16" i="6"/>
  <c r="P16" i="6"/>
  <c r="O16" i="6"/>
  <c r="W15" i="6"/>
  <c r="V15" i="6"/>
  <c r="U15" i="6"/>
  <c r="S15" i="6"/>
  <c r="R15" i="6"/>
  <c r="Q15" i="6"/>
  <c r="P15" i="6"/>
  <c r="O15" i="6"/>
  <c r="W14" i="6"/>
  <c r="V14" i="6"/>
  <c r="U14" i="6"/>
  <c r="S14" i="6"/>
  <c r="R14" i="6"/>
  <c r="Q14" i="6"/>
  <c r="P14" i="6"/>
  <c r="O14" i="6"/>
  <c r="W13" i="6"/>
  <c r="V13" i="6"/>
  <c r="U13" i="6"/>
  <c r="S13" i="6"/>
  <c r="R13" i="6"/>
  <c r="Q13" i="6"/>
  <c r="P13" i="6"/>
  <c r="O13" i="6"/>
  <c r="W12" i="6"/>
  <c r="V12" i="6"/>
  <c r="U12" i="6"/>
  <c r="S12" i="6"/>
  <c r="Q12" i="6"/>
  <c r="P12" i="6"/>
  <c r="O12" i="6"/>
  <c r="F9" i="10"/>
  <c r="F10" i="10"/>
  <c r="F11" i="10"/>
  <c r="F12" i="10"/>
  <c r="F8" i="10"/>
  <c r="E9" i="10"/>
  <c r="E10" i="10"/>
  <c r="E11" i="10"/>
  <c r="E12" i="10"/>
  <c r="E8" i="10"/>
  <c r="D9" i="10"/>
  <c r="D10" i="10"/>
  <c r="D11" i="10"/>
  <c r="D12" i="10"/>
  <c r="D8" i="10"/>
  <c r="B8" i="10"/>
  <c r="B12" i="10"/>
  <c r="B11" i="10"/>
  <c r="B10" i="10"/>
  <c r="B9" i="10"/>
  <c r="F28" i="10"/>
  <c r="E28" i="10"/>
  <c r="D28" i="10"/>
  <c r="F24" i="10"/>
  <c r="E24" i="10"/>
  <c r="D24" i="10"/>
  <c r="F23" i="10"/>
  <c r="E23" i="10"/>
  <c r="D23" i="10"/>
  <c r="F22" i="10"/>
  <c r="E22" i="10"/>
  <c r="D22" i="10"/>
  <c r="F21" i="10"/>
  <c r="E21" i="10"/>
  <c r="D21" i="10"/>
  <c r="F20" i="10"/>
  <c r="E20" i="10"/>
  <c r="D20" i="10"/>
  <c r="D32" i="10"/>
  <c r="F36" i="10"/>
  <c r="E36" i="10"/>
  <c r="D36" i="10"/>
  <c r="F35" i="10"/>
  <c r="E35" i="10"/>
  <c r="D35" i="10"/>
  <c r="F34" i="10"/>
  <c r="E34" i="10"/>
  <c r="D34" i="10"/>
  <c r="F33" i="10"/>
  <c r="E33" i="10"/>
  <c r="D33" i="10"/>
  <c r="F32" i="10"/>
  <c r="E32" i="10"/>
  <c r="B20" i="10"/>
  <c r="B28" i="10"/>
  <c r="B24" i="10"/>
  <c r="B23" i="10"/>
  <c r="B22" i="10"/>
  <c r="B21" i="10"/>
  <c r="B32" i="10"/>
  <c r="B36" i="10"/>
  <c r="B35" i="10"/>
  <c r="B34" i="10"/>
  <c r="B33" i="10"/>
  <c r="Q8" i="10"/>
  <c r="Q16" i="10"/>
  <c r="Q12" i="10"/>
  <c r="Q11" i="10"/>
  <c r="Q10" i="10"/>
  <c r="Q9" i="10"/>
  <c r="Q20" i="10"/>
  <c r="Q21" i="10"/>
  <c r="Q22" i="10"/>
  <c r="Q23" i="10"/>
  <c r="Q24" i="10"/>
  <c r="Q28" i="10"/>
  <c r="Q32" i="10"/>
  <c r="Q33" i="10"/>
  <c r="Q34" i="10"/>
  <c r="Q35" i="10"/>
  <c r="Q36" i="10"/>
  <c r="Q40" i="10"/>
  <c r="H6" i="10"/>
  <c r="AD10" i="6"/>
  <c r="AF10" i="6"/>
  <c r="AD12" i="6"/>
  <c r="AB17" i="6"/>
  <c r="AB19" i="6"/>
  <c r="N6" i="10"/>
  <c r="O6" i="10"/>
  <c r="M6" i="10"/>
  <c r="G16" i="10"/>
  <c r="F16" i="10"/>
  <c r="E16" i="10"/>
  <c r="D16" i="10"/>
  <c r="B16" i="10"/>
  <c r="G15" i="10"/>
  <c r="F15" i="10"/>
  <c r="E15" i="10"/>
  <c r="D15" i="10"/>
  <c r="B15" i="10"/>
  <c r="G14" i="10"/>
  <c r="F14" i="10"/>
  <c r="E14" i="10"/>
  <c r="D14" i="10"/>
  <c r="B14" i="10"/>
  <c r="G13" i="10"/>
  <c r="F13" i="10"/>
  <c r="E13" i="10"/>
  <c r="D13" i="10"/>
  <c r="B13" i="10"/>
  <c r="G27" i="10"/>
  <c r="F27" i="10"/>
  <c r="E27" i="10"/>
  <c r="D27" i="10"/>
  <c r="B27" i="10"/>
  <c r="G26" i="10"/>
  <c r="F26" i="10"/>
  <c r="E26" i="10"/>
  <c r="D26" i="10"/>
  <c r="B26" i="10"/>
  <c r="G25" i="10"/>
  <c r="F25" i="10"/>
  <c r="E25" i="10"/>
  <c r="D25" i="10"/>
  <c r="B25" i="10"/>
  <c r="Q27" i="10"/>
  <c r="Q26" i="10"/>
  <c r="Q25" i="10"/>
  <c r="Q39" i="10"/>
  <c r="Q38" i="10"/>
  <c r="Q37" i="10"/>
  <c r="M30" i="10"/>
  <c r="N30" i="10"/>
  <c r="O30" i="10"/>
  <c r="M8" i="10"/>
  <c r="O8" i="10"/>
  <c r="L13" i="10"/>
  <c r="L14" i="10"/>
  <c r="L15" i="10"/>
  <c r="M16" i="10"/>
  <c r="N13" i="10"/>
  <c r="N12" i="10"/>
  <c r="N11" i="10"/>
  <c r="N10" i="10"/>
  <c r="N16" i="10"/>
  <c r="O10" i="10"/>
  <c r="O11" i="10"/>
  <c r="O12" i="10"/>
  <c r="O13" i="10"/>
  <c r="O14" i="10"/>
  <c r="P15" i="10"/>
  <c r="P14" i="10"/>
  <c r="P13" i="10"/>
  <c r="P24" i="10"/>
  <c r="K24" i="10"/>
  <c r="J24" i="10"/>
  <c r="I24" i="10"/>
  <c r="H24" i="10"/>
  <c r="P23" i="10"/>
  <c r="L23" i="10"/>
  <c r="J23" i="10"/>
  <c r="I23" i="10"/>
  <c r="H23" i="10"/>
  <c r="P22" i="10"/>
  <c r="L22" i="10"/>
  <c r="K22" i="10"/>
  <c r="I22" i="10"/>
  <c r="H22" i="10"/>
  <c r="P21" i="10"/>
  <c r="L21" i="10"/>
  <c r="K21" i="10"/>
  <c r="J21" i="10"/>
  <c r="H21" i="10"/>
  <c r="P20" i="10"/>
  <c r="L20" i="10"/>
  <c r="K20" i="10"/>
  <c r="J20" i="10"/>
  <c r="I20" i="10"/>
  <c r="N20" i="10"/>
  <c r="M21" i="10"/>
  <c r="N21" i="10"/>
  <c r="O21" i="10"/>
  <c r="N25" i="10"/>
  <c r="N24" i="10"/>
  <c r="N23" i="10"/>
  <c r="N22" i="10"/>
  <c r="M26" i="10"/>
  <c r="M27" i="10"/>
  <c r="L25" i="10"/>
  <c r="L26" i="10"/>
  <c r="L27" i="10"/>
  <c r="L28" i="10"/>
  <c r="J28" i="10"/>
  <c r="J27" i="10"/>
  <c r="J26" i="10"/>
  <c r="J25" i="10"/>
  <c r="H28" i="10"/>
  <c r="H27" i="10"/>
  <c r="H26" i="10"/>
  <c r="H25" i="10"/>
  <c r="O28" i="10"/>
  <c r="M32" i="10"/>
  <c r="O32" i="10"/>
  <c r="M36" i="10"/>
  <c r="M35" i="10"/>
  <c r="M34" i="10"/>
  <c r="O38" i="10"/>
  <c r="O37" i="10"/>
  <c r="O36" i="10"/>
  <c r="O35" i="10"/>
  <c r="O34" i="10"/>
  <c r="O40" i="10"/>
  <c r="M38" i="10"/>
  <c r="M39" i="10"/>
  <c r="M40" i="10"/>
  <c r="K40" i="10"/>
  <c r="K39" i="10"/>
  <c r="K38" i="10"/>
  <c r="K37" i="10"/>
  <c r="Q64" i="33"/>
  <c r="C30" i="33"/>
  <c r="Q66" i="33"/>
  <c r="C32" i="33"/>
  <c r="AA148" i="33"/>
  <c r="AB148" i="33"/>
  <c r="Z148" i="33"/>
  <c r="AB76" i="33"/>
  <c r="Z76" i="33"/>
  <c r="AA148" i="30"/>
  <c r="AB148" i="30"/>
  <c r="Z148" i="30"/>
  <c r="V76" i="29"/>
  <c r="W76" i="29"/>
  <c r="X76" i="29"/>
  <c r="Y76" i="29"/>
  <c r="AA76" i="29"/>
  <c r="AA148" i="29"/>
  <c r="AB148" i="29"/>
  <c r="Z148" i="29"/>
  <c r="AA148" i="28"/>
  <c r="AB148" i="28"/>
  <c r="Z148" i="28"/>
  <c r="V76" i="34"/>
  <c r="W76" i="34"/>
  <c r="Z76" i="34"/>
  <c r="X76" i="34"/>
  <c r="Y76" i="34"/>
  <c r="AA76" i="34"/>
  <c r="AB76" i="34"/>
  <c r="Z148" i="34"/>
  <c r="AA148" i="34"/>
  <c r="AB148" i="34"/>
  <c r="AA147" i="33"/>
  <c r="AB147" i="33"/>
  <c r="Z147" i="33"/>
  <c r="AA146" i="33"/>
  <c r="AB146" i="33"/>
  <c r="Z146" i="33"/>
  <c r="V73" i="33"/>
  <c r="W73" i="33"/>
  <c r="X73" i="33"/>
  <c r="Y73" i="33"/>
  <c r="AA73" i="33"/>
  <c r="AA145" i="33"/>
  <c r="AB145" i="33"/>
  <c r="Z145" i="33"/>
  <c r="AB75" i="33"/>
  <c r="Z75" i="33"/>
  <c r="AB74" i="33"/>
  <c r="Z74" i="33"/>
  <c r="AB73" i="33"/>
  <c r="Z73" i="33"/>
  <c r="Z145" i="28"/>
  <c r="AA145" i="28"/>
  <c r="AB145" i="28"/>
  <c r="Z146" i="28"/>
  <c r="AA146" i="28"/>
  <c r="AB146" i="28"/>
  <c r="Z147" i="28"/>
  <c r="AA147" i="28"/>
  <c r="AB147" i="28"/>
  <c r="W73" i="29"/>
  <c r="V73" i="29"/>
  <c r="Z145" i="29"/>
  <c r="X73" i="29"/>
  <c r="Y73" i="29"/>
  <c r="AA73" i="29"/>
  <c r="AA145" i="29"/>
  <c r="AB145" i="29"/>
  <c r="W74" i="29"/>
  <c r="V74" i="29"/>
  <c r="Z146" i="29"/>
  <c r="X74" i="29"/>
  <c r="Y74" i="29"/>
  <c r="AA74" i="29"/>
  <c r="AA146" i="29"/>
  <c r="AB146" i="29"/>
  <c r="W75" i="29"/>
  <c r="V75" i="29"/>
  <c r="Z147" i="29"/>
  <c r="X75" i="29"/>
  <c r="Y75" i="29"/>
  <c r="AA75" i="29"/>
  <c r="AA147" i="29"/>
  <c r="AB147" i="29"/>
  <c r="Z145" i="30"/>
  <c r="AA145" i="30"/>
  <c r="AB145" i="30"/>
  <c r="Z146" i="30"/>
  <c r="AA146" i="30"/>
  <c r="AB146" i="30"/>
  <c r="Z147" i="30"/>
  <c r="AA147" i="30"/>
  <c r="AB147" i="30"/>
  <c r="V73" i="34"/>
  <c r="W73" i="34"/>
  <c r="Z73" i="34"/>
  <c r="X73" i="34"/>
  <c r="Y73" i="34"/>
  <c r="AA73" i="34"/>
  <c r="AB73" i="34"/>
  <c r="V74" i="34"/>
  <c r="W74" i="34"/>
  <c r="Z74" i="34"/>
  <c r="X74" i="34"/>
  <c r="Y74" i="34"/>
  <c r="AA74" i="34"/>
  <c r="AB74" i="34"/>
  <c r="V75" i="34"/>
  <c r="W75" i="34"/>
  <c r="Z75" i="34"/>
  <c r="X75" i="34"/>
  <c r="Y75" i="34"/>
  <c r="AA75" i="34"/>
  <c r="AB75" i="34"/>
  <c r="Z145" i="34"/>
  <c r="AA145" i="34"/>
  <c r="AB145" i="34"/>
  <c r="Z146" i="34"/>
  <c r="AA146" i="34"/>
  <c r="AB146" i="34"/>
  <c r="Z147" i="34"/>
  <c r="AA147" i="34"/>
  <c r="AB147" i="34"/>
  <c r="Z73" i="29"/>
  <c r="AB73" i="29"/>
  <c r="Z74" i="29"/>
  <c r="AB74" i="29"/>
  <c r="Z75" i="29"/>
  <c r="AB75" i="29"/>
  <c r="Z76" i="29"/>
  <c r="AB76" i="29"/>
  <c r="AF76" i="34"/>
  <c r="AF75" i="34"/>
  <c r="AF74" i="34"/>
  <c r="AF73" i="34"/>
  <c r="AF76" i="30"/>
  <c r="AF75" i="30"/>
  <c r="AF73" i="30"/>
  <c r="U21" i="35"/>
  <c r="T21" i="35"/>
  <c r="Z21" i="35"/>
  <c r="Y21" i="35"/>
  <c r="AO21" i="35"/>
  <c r="AN21" i="35"/>
  <c r="P22" i="35"/>
  <c r="O22" i="35"/>
  <c r="U22" i="35"/>
  <c r="T22" i="35"/>
  <c r="Z22" i="35"/>
  <c r="Y22" i="35"/>
  <c r="AJ22" i="35"/>
  <c r="AI22" i="35"/>
  <c r="P23" i="35"/>
  <c r="O23" i="35"/>
  <c r="U23" i="35"/>
  <c r="T23" i="35"/>
  <c r="Z23" i="35"/>
  <c r="Y23" i="35"/>
  <c r="AE23" i="35"/>
  <c r="AD23" i="35"/>
  <c r="P24" i="35"/>
  <c r="O24" i="35"/>
  <c r="AE24" i="35"/>
  <c r="AD24" i="35"/>
  <c r="AJ24" i="35"/>
  <c r="AI24" i="35"/>
  <c r="AO24" i="35"/>
  <c r="AN24" i="35"/>
  <c r="AY21" i="35"/>
  <c r="AX21" i="35"/>
  <c r="AY23" i="35"/>
  <c r="AX23" i="35"/>
  <c r="BN21" i="35"/>
  <c r="BM21" i="35"/>
  <c r="BN22" i="35"/>
  <c r="BM22" i="35"/>
  <c r="BN23" i="35"/>
  <c r="BM23" i="35"/>
  <c r="BN24" i="35"/>
  <c r="BM24" i="35"/>
  <c r="CR21" i="35"/>
  <c r="CQ21" i="35"/>
  <c r="CR22" i="35"/>
  <c r="CQ22" i="35"/>
  <c r="CR23" i="35"/>
  <c r="CQ23" i="35"/>
  <c r="CR24" i="35"/>
  <c r="CQ24" i="35"/>
  <c r="BS24" i="35"/>
  <c r="BR24" i="35"/>
  <c r="BS23" i="35"/>
  <c r="BR23" i="35"/>
  <c r="BS22" i="35"/>
  <c r="BR22" i="35"/>
  <c r="BS21" i="35"/>
  <c r="BR21" i="35"/>
  <c r="BD21" i="35"/>
  <c r="BC21" i="35"/>
  <c r="BD22" i="35"/>
  <c r="BC22" i="35"/>
  <c r="BD24" i="35"/>
  <c r="BC24" i="35"/>
  <c r="AF75" i="28"/>
  <c r="AF74" i="28"/>
  <c r="AF73" i="28"/>
  <c r="AE76" i="29"/>
  <c r="AE74" i="29"/>
  <c r="AE73" i="29"/>
  <c r="G12" i="36"/>
  <c r="G13" i="36"/>
  <c r="G14" i="36"/>
  <c r="G15" i="36"/>
  <c r="G16" i="36"/>
  <c r="C18" i="36" a="1"/>
  <c r="C18" i="36"/>
  <c r="C22" i="36"/>
  <c r="D22" i="36"/>
  <c r="D24" i="36"/>
  <c r="D27" i="36"/>
  <c r="D28" i="36"/>
  <c r="I30" i="36"/>
  <c r="R17" i="22"/>
  <c r="C19" i="36"/>
  <c r="D19" i="36"/>
  <c r="C16" i="36" a="1"/>
  <c r="C16" i="36"/>
  <c r="D16" i="36"/>
  <c r="C14" i="36" a="1"/>
  <c r="C14" i="36"/>
  <c r="D14" i="36"/>
  <c r="BS12" i="35"/>
  <c r="BQ12" i="35"/>
  <c r="BP12" i="35"/>
  <c r="BS13" i="35"/>
  <c r="C13" i="27" a="1"/>
  <c r="C13" i="27"/>
  <c r="D13" i="27" a="1"/>
  <c r="D13" i="27"/>
  <c r="BQ13" i="35"/>
  <c r="BP13" i="35"/>
  <c r="BS14" i="35"/>
  <c r="BQ14" i="35"/>
  <c r="BP14" i="35"/>
  <c r="BS15" i="35"/>
  <c r="BQ15" i="35"/>
  <c r="BP15" i="35"/>
  <c r="BS16" i="35"/>
  <c r="BQ16" i="35"/>
  <c r="BP16" i="35"/>
  <c r="BS17" i="35"/>
  <c r="BQ17" i="35"/>
  <c r="BP17" i="35"/>
  <c r="BS18" i="35"/>
  <c r="BQ18" i="35"/>
  <c r="BP18" i="35"/>
  <c r="BS19" i="35"/>
  <c r="BQ19" i="35"/>
  <c r="BP19" i="35"/>
  <c r="BS20" i="35"/>
  <c r="BQ20" i="35"/>
  <c r="BP20" i="35"/>
  <c r="BQ21" i="35"/>
  <c r="BP21" i="35"/>
  <c r="BQ22" i="35"/>
  <c r="BP22" i="35"/>
  <c r="BQ23" i="35"/>
  <c r="BP23" i="35"/>
  <c r="BQ24" i="35"/>
  <c r="BP24" i="35"/>
  <c r="C25" i="27" a="1"/>
  <c r="C25" i="27"/>
  <c r="D25" i="27" a="1"/>
  <c r="D25" i="27"/>
  <c r="BQ25" i="35"/>
  <c r="BP25" i="35"/>
  <c r="I29" i="27"/>
  <c r="BS29" i="35"/>
  <c r="C29" i="27" a="1"/>
  <c r="C29" i="27"/>
  <c r="D29" i="27" a="1"/>
  <c r="D29" i="27"/>
  <c r="BQ29" i="35"/>
  <c r="BP29" i="35"/>
  <c r="I30" i="27"/>
  <c r="BS30" i="35"/>
  <c r="BQ30" i="35"/>
  <c r="BP30" i="35"/>
  <c r="I31" i="27"/>
  <c r="BS31" i="35"/>
  <c r="BQ31" i="35"/>
  <c r="BP31" i="35"/>
  <c r="I32" i="27"/>
  <c r="BS32" i="35"/>
  <c r="BQ32" i="35"/>
  <c r="BP32" i="35"/>
  <c r="I33" i="27"/>
  <c r="BS33" i="35"/>
  <c r="BQ33" i="35"/>
  <c r="BP33" i="35"/>
  <c r="I34" i="27"/>
  <c r="BS34" i="35"/>
  <c r="BQ34" i="35"/>
  <c r="BP34" i="35"/>
  <c r="I35" i="27"/>
  <c r="BS35" i="35"/>
  <c r="BQ35" i="35"/>
  <c r="BP35" i="35"/>
  <c r="I36" i="27"/>
  <c r="BS36" i="35"/>
  <c r="BQ36" i="35"/>
  <c r="BP36" i="35"/>
  <c r="BT15" i="35"/>
  <c r="BX12" i="35"/>
  <c r="BV12" i="35"/>
  <c r="BU12" i="35"/>
  <c r="BX13" i="35"/>
  <c r="BV13" i="35"/>
  <c r="BU13" i="35"/>
  <c r="BX14" i="35"/>
  <c r="BV14" i="35"/>
  <c r="BU14" i="35"/>
  <c r="BX15" i="35"/>
  <c r="BV15" i="35"/>
  <c r="BU15" i="35"/>
  <c r="BX16" i="35"/>
  <c r="C16" i="27" a="1"/>
  <c r="C16" i="27"/>
  <c r="D16" i="27" a="1"/>
  <c r="D16" i="27"/>
  <c r="BV16" i="35"/>
  <c r="BU16" i="35"/>
  <c r="BX17" i="35"/>
  <c r="BV17" i="35"/>
  <c r="BU17" i="35"/>
  <c r="BX18" i="35"/>
  <c r="BV18" i="35"/>
  <c r="BU18" i="35"/>
  <c r="BX19" i="35"/>
  <c r="BV19" i="35"/>
  <c r="BU19" i="35"/>
  <c r="BX20" i="35"/>
  <c r="C20" i="27" a="1"/>
  <c r="C20" i="27"/>
  <c r="D20" i="27" a="1"/>
  <c r="D20" i="27"/>
  <c r="BV20" i="35"/>
  <c r="BU20" i="35"/>
  <c r="BV21" i="35"/>
  <c r="BU21" i="35"/>
  <c r="BV22" i="35"/>
  <c r="BU22" i="35"/>
  <c r="BV23" i="35"/>
  <c r="BU23" i="35"/>
  <c r="BV24" i="35"/>
  <c r="BU24" i="35"/>
  <c r="BV28" i="35"/>
  <c r="BU28" i="35"/>
  <c r="BX29" i="35"/>
  <c r="BV29" i="35"/>
  <c r="BU29" i="35"/>
  <c r="BX30" i="35"/>
  <c r="BV30" i="35"/>
  <c r="BU30" i="35"/>
  <c r="BX31" i="35"/>
  <c r="BV31" i="35"/>
  <c r="BU31" i="35"/>
  <c r="BX32" i="35"/>
  <c r="C32" i="27" a="1"/>
  <c r="C32" i="27"/>
  <c r="D32" i="27" a="1"/>
  <c r="D32" i="27"/>
  <c r="BV32" i="35"/>
  <c r="BU32" i="35"/>
  <c r="BX33" i="35"/>
  <c r="BV33" i="35"/>
  <c r="BU33" i="35"/>
  <c r="BX34" i="35"/>
  <c r="BV34" i="35"/>
  <c r="BU34" i="35"/>
  <c r="BX35" i="35"/>
  <c r="BV35" i="35"/>
  <c r="BU35" i="35"/>
  <c r="BX36" i="35"/>
  <c r="C36" i="27" a="1"/>
  <c r="C36" i="27"/>
  <c r="D36" i="27" a="1"/>
  <c r="D36" i="27"/>
  <c r="BV36" i="35"/>
  <c r="BU36" i="35"/>
  <c r="BY15" i="35"/>
  <c r="CH12" i="35"/>
  <c r="CF12" i="35"/>
  <c r="CE12" i="35"/>
  <c r="CH13" i="35"/>
  <c r="CF13" i="35"/>
  <c r="CE13" i="35"/>
  <c r="CH14" i="35"/>
  <c r="CF14" i="35"/>
  <c r="CE14" i="35"/>
  <c r="CH15" i="35"/>
  <c r="C15" i="27" a="1"/>
  <c r="C15" i="27"/>
  <c r="D15" i="27" a="1"/>
  <c r="D15" i="27"/>
  <c r="CF15" i="35"/>
  <c r="CE15" i="35"/>
  <c r="CH16" i="35"/>
  <c r="CF16" i="35"/>
  <c r="CE16" i="35"/>
  <c r="CH17" i="35"/>
  <c r="CF17" i="35"/>
  <c r="CE17" i="35"/>
  <c r="CH18" i="35"/>
  <c r="CF18" i="35"/>
  <c r="CE18" i="35"/>
  <c r="CH19" i="35"/>
  <c r="CF19" i="35"/>
  <c r="CE19" i="35"/>
  <c r="CH20" i="35"/>
  <c r="CF20" i="35"/>
  <c r="CE20" i="35"/>
  <c r="CF21" i="35"/>
  <c r="CE21" i="35"/>
  <c r="CF22" i="35"/>
  <c r="CE22" i="35"/>
  <c r="CF23" i="35"/>
  <c r="CE23" i="35"/>
  <c r="CF24" i="35"/>
  <c r="CE24" i="35"/>
  <c r="CF27" i="35"/>
  <c r="CE27" i="35"/>
  <c r="CH29" i="35"/>
  <c r="CF29" i="35"/>
  <c r="CE29" i="35"/>
  <c r="CH30" i="35"/>
  <c r="CF30" i="35"/>
  <c r="CE30" i="35"/>
  <c r="CH31" i="35"/>
  <c r="C31" i="27" a="1"/>
  <c r="C31" i="27"/>
  <c r="D31" i="27" a="1"/>
  <c r="D31" i="27"/>
  <c r="CF31" i="35"/>
  <c r="CE31" i="35"/>
  <c r="CH32" i="35"/>
  <c r="CF32" i="35"/>
  <c r="CE32" i="35"/>
  <c r="CH33" i="35"/>
  <c r="CF33" i="35"/>
  <c r="CE33" i="35"/>
  <c r="CH34" i="35"/>
  <c r="CF34" i="35"/>
  <c r="CE34" i="35"/>
  <c r="CH35" i="35"/>
  <c r="CF35" i="35"/>
  <c r="CE35" i="35"/>
  <c r="CH36" i="35"/>
  <c r="CF36" i="35"/>
  <c r="CE36" i="35"/>
  <c r="CI15" i="35"/>
  <c r="BT16" i="35"/>
  <c r="BY16" i="35"/>
  <c r="CI16" i="35"/>
  <c r="BT17" i="35"/>
  <c r="BY17" i="35"/>
  <c r="CI17" i="35"/>
  <c r="BT18" i="35"/>
  <c r="BY18" i="35"/>
  <c r="CI18" i="35"/>
  <c r="BT19" i="35"/>
  <c r="BY19" i="35"/>
  <c r="CI19" i="35"/>
  <c r="BT20" i="35"/>
  <c r="BY20" i="35"/>
  <c r="CI20" i="35"/>
  <c r="BT21" i="35"/>
  <c r="BY21" i="35"/>
  <c r="CI21" i="35"/>
  <c r="BT22" i="35"/>
  <c r="BY22" i="35"/>
  <c r="CI22" i="35"/>
  <c r="BT23" i="35"/>
  <c r="BY23" i="35"/>
  <c r="CI23" i="35"/>
  <c r="BT24" i="35"/>
  <c r="BY24" i="35"/>
  <c r="CI24" i="35"/>
  <c r="BT25" i="35"/>
  <c r="BY25" i="35"/>
  <c r="CI25" i="35"/>
  <c r="BT26" i="35"/>
  <c r="BY26" i="35"/>
  <c r="CI26" i="35"/>
  <c r="BT27" i="35"/>
  <c r="BY27" i="35"/>
  <c r="CI27" i="35"/>
  <c r="BT28" i="35"/>
  <c r="BY28" i="35"/>
  <c r="CI28" i="35"/>
  <c r="BT29" i="35"/>
  <c r="BY29" i="35"/>
  <c r="CI29" i="35"/>
  <c r="BT30" i="35"/>
  <c r="BY30" i="35"/>
  <c r="CI30" i="35"/>
  <c r="BT31" i="35"/>
  <c r="BY31" i="35"/>
  <c r="CI31" i="35"/>
  <c r="BT32" i="35"/>
  <c r="BY32" i="35"/>
  <c r="CI32" i="35"/>
  <c r="BT33" i="35"/>
  <c r="BY33" i="35"/>
  <c r="CI33" i="35"/>
  <c r="BT34" i="35"/>
  <c r="BY34" i="35"/>
  <c r="CI34" i="35"/>
  <c r="BT35" i="35"/>
  <c r="BY35" i="35"/>
  <c r="CI35" i="35"/>
  <c r="BT36" i="35"/>
  <c r="BY36" i="35"/>
  <c r="CI36" i="35"/>
  <c r="CR12" i="35"/>
  <c r="CP12" i="35"/>
  <c r="CO12" i="35"/>
  <c r="CR13" i="35"/>
  <c r="CP13" i="35"/>
  <c r="CO13" i="35"/>
  <c r="CR14" i="35"/>
  <c r="CP14" i="35"/>
  <c r="CO14" i="35"/>
  <c r="CR15" i="35"/>
  <c r="CP15" i="35"/>
  <c r="CO15" i="35"/>
  <c r="CR16" i="35"/>
  <c r="CP16" i="35"/>
  <c r="CO16" i="35"/>
  <c r="CR17" i="35"/>
  <c r="CP17" i="35"/>
  <c r="CO17" i="35"/>
  <c r="CR18" i="35"/>
  <c r="C18" i="27" a="1"/>
  <c r="C18" i="27"/>
  <c r="D18" i="27" a="1"/>
  <c r="D18" i="27"/>
  <c r="CP18" i="35"/>
  <c r="CO18" i="35"/>
  <c r="CR19" i="35"/>
  <c r="C19" i="27" a="1"/>
  <c r="C19" i="27"/>
  <c r="D19" i="27" a="1"/>
  <c r="D19" i="27"/>
  <c r="CP19" i="35"/>
  <c r="CO19" i="35"/>
  <c r="CR20" i="35"/>
  <c r="CP20" i="35"/>
  <c r="CO20" i="35"/>
  <c r="CP21" i="35"/>
  <c r="CO21" i="35"/>
  <c r="CP22" i="35"/>
  <c r="CO22" i="35"/>
  <c r="CP23" i="35"/>
  <c r="CO23" i="35"/>
  <c r="CP24" i="35"/>
  <c r="CO24" i="35"/>
  <c r="CP27" i="35"/>
  <c r="CO27" i="35"/>
  <c r="CR29" i="35"/>
  <c r="CP29" i="35"/>
  <c r="CO29" i="35"/>
  <c r="CR30" i="35"/>
  <c r="CP30" i="35"/>
  <c r="CO30" i="35"/>
  <c r="CR31" i="35"/>
  <c r="CP31" i="35"/>
  <c r="CO31" i="35"/>
  <c r="CR32" i="35"/>
  <c r="CP32" i="35"/>
  <c r="CO32" i="35"/>
  <c r="CR33" i="35"/>
  <c r="CP33" i="35"/>
  <c r="CO33" i="35"/>
  <c r="CR34" i="35"/>
  <c r="C34" i="27" a="1"/>
  <c r="C34" i="27"/>
  <c r="D34" i="27" a="1"/>
  <c r="D34" i="27"/>
  <c r="CP34" i="35"/>
  <c r="CO34" i="35"/>
  <c r="CR35" i="35"/>
  <c r="C35" i="27" a="1"/>
  <c r="C35" i="27"/>
  <c r="D35" i="27" a="1"/>
  <c r="D35" i="27"/>
  <c r="CP35" i="35"/>
  <c r="CO35" i="35"/>
  <c r="CR36" i="35"/>
  <c r="CP36" i="35"/>
  <c r="CO36" i="35"/>
  <c r="CS14" i="35"/>
  <c r="L35" i="35"/>
  <c r="L34" i="35"/>
  <c r="E87" i="35"/>
  <c r="CS13" i="35"/>
  <c r="L27" i="35"/>
  <c r="L26" i="35"/>
  <c r="E86" i="35"/>
  <c r="CS12" i="35"/>
  <c r="L19" i="35"/>
  <c r="L18" i="35"/>
  <c r="E85" i="35"/>
  <c r="CI12" i="35"/>
  <c r="L15" i="35"/>
  <c r="L16" i="35"/>
  <c r="E75" i="35"/>
  <c r="BY12" i="35"/>
  <c r="L20" i="35"/>
  <c r="E65" i="35"/>
  <c r="BT14" i="35"/>
  <c r="F62" i="35"/>
  <c r="J63" i="35"/>
  <c r="F65" i="35"/>
  <c r="J64" i="35"/>
  <c r="BY14" i="35"/>
  <c r="F67" i="35"/>
  <c r="J68" i="35"/>
  <c r="F75" i="35"/>
  <c r="J74" i="35"/>
  <c r="CI14" i="35"/>
  <c r="F77" i="35"/>
  <c r="J78" i="35"/>
  <c r="F85" i="35"/>
  <c r="J84" i="35"/>
  <c r="F87" i="35"/>
  <c r="J88" i="35"/>
  <c r="H62" i="35"/>
  <c r="E29" i="27"/>
  <c r="BR29" i="35"/>
  <c r="G62" i="35"/>
  <c r="BT13" i="35"/>
  <c r="H61" i="35"/>
  <c r="E25" i="27"/>
  <c r="BR25" i="35"/>
  <c r="G61" i="35"/>
  <c r="BT12" i="35"/>
  <c r="H60" i="35"/>
  <c r="E13" i="27"/>
  <c r="BR13" i="35"/>
  <c r="G60" i="35"/>
  <c r="L13" i="35"/>
  <c r="E60" i="35"/>
  <c r="BN12" i="35"/>
  <c r="BL12" i="35"/>
  <c r="BK12" i="35"/>
  <c r="BN13" i="35"/>
  <c r="BL13" i="35"/>
  <c r="BK13" i="35"/>
  <c r="BN14" i="35"/>
  <c r="BL14" i="35"/>
  <c r="BK14" i="35"/>
  <c r="BN15" i="35"/>
  <c r="BL15" i="35"/>
  <c r="BK15" i="35"/>
  <c r="BN16" i="35"/>
  <c r="BL16" i="35"/>
  <c r="BK16" i="35"/>
  <c r="BN17" i="35"/>
  <c r="BL17" i="35"/>
  <c r="BK17" i="35"/>
  <c r="BN18" i="35"/>
  <c r="BL18" i="35"/>
  <c r="BK18" i="35"/>
  <c r="BN19" i="35"/>
  <c r="BL19" i="35"/>
  <c r="BK19" i="35"/>
  <c r="BN20" i="35"/>
  <c r="BL20" i="35"/>
  <c r="BK20" i="35"/>
  <c r="BL21" i="35"/>
  <c r="BK21" i="35"/>
  <c r="BL22" i="35"/>
  <c r="BK22" i="35"/>
  <c r="BL23" i="35"/>
  <c r="BK23" i="35"/>
  <c r="BL24" i="35"/>
  <c r="BK24" i="35"/>
  <c r="BL28" i="35"/>
  <c r="BK28" i="35"/>
  <c r="BN29" i="35"/>
  <c r="BL29" i="35"/>
  <c r="BK29" i="35"/>
  <c r="BN30" i="35"/>
  <c r="BL30" i="35"/>
  <c r="BK30" i="35"/>
  <c r="BN31" i="35"/>
  <c r="BL31" i="35"/>
  <c r="BK31" i="35"/>
  <c r="BN32" i="35"/>
  <c r="BL32" i="35"/>
  <c r="BK32" i="35"/>
  <c r="BN33" i="35"/>
  <c r="BL33" i="35"/>
  <c r="BK33" i="35"/>
  <c r="BN34" i="35"/>
  <c r="BL34" i="35"/>
  <c r="BK34" i="35"/>
  <c r="BN35" i="35"/>
  <c r="BL35" i="35"/>
  <c r="BK35" i="35"/>
  <c r="BN36" i="35"/>
  <c r="BL36" i="35"/>
  <c r="BK36" i="35"/>
  <c r="BO14" i="35"/>
  <c r="H57" i="35"/>
  <c r="E36" i="27"/>
  <c r="BM36" i="35"/>
  <c r="E35" i="27"/>
  <c r="BM35" i="35"/>
  <c r="G57" i="35"/>
  <c r="L36" i="35"/>
  <c r="E57" i="35"/>
  <c r="BO13" i="35"/>
  <c r="H56" i="35"/>
  <c r="BM28" i="35"/>
  <c r="G56" i="35"/>
  <c r="L28" i="35"/>
  <c r="E56" i="35"/>
  <c r="BO12" i="35"/>
  <c r="H55" i="35"/>
  <c r="E20" i="27"/>
  <c r="BM20" i="35"/>
  <c r="E19" i="27"/>
  <c r="BM19" i="35"/>
  <c r="G55" i="35"/>
  <c r="E55" i="35"/>
  <c r="BI12" i="35"/>
  <c r="BG12" i="35"/>
  <c r="BF12" i="35"/>
  <c r="BI13" i="35"/>
  <c r="BG13" i="35"/>
  <c r="BF13" i="35"/>
  <c r="BI14" i="35"/>
  <c r="BG14" i="35"/>
  <c r="BF14" i="35"/>
  <c r="BI15" i="35"/>
  <c r="BG15" i="35"/>
  <c r="BF15" i="35"/>
  <c r="BI16" i="35"/>
  <c r="BG16" i="35"/>
  <c r="BF16" i="35"/>
  <c r="BI17" i="35"/>
  <c r="BG17" i="35"/>
  <c r="BF17" i="35"/>
  <c r="BI18" i="35"/>
  <c r="BG18" i="35"/>
  <c r="BF18" i="35"/>
  <c r="BI19" i="35"/>
  <c r="BG19" i="35"/>
  <c r="BF19" i="35"/>
  <c r="BI20" i="35"/>
  <c r="BG20" i="35"/>
  <c r="BF20" i="35"/>
  <c r="BG21" i="35"/>
  <c r="BF21" i="35"/>
  <c r="BG22" i="35"/>
  <c r="BF22" i="35"/>
  <c r="BG23" i="35"/>
  <c r="BF23" i="35"/>
  <c r="BG24" i="35"/>
  <c r="BF24" i="35"/>
  <c r="BG26" i="35"/>
  <c r="BF26" i="35"/>
  <c r="BI29" i="35"/>
  <c r="BG29" i="35"/>
  <c r="BF29" i="35"/>
  <c r="BI30" i="35"/>
  <c r="BG30" i="35"/>
  <c r="BF30" i="35"/>
  <c r="BI31" i="35"/>
  <c r="BG31" i="35"/>
  <c r="BF31" i="35"/>
  <c r="BI32" i="35"/>
  <c r="BG32" i="35"/>
  <c r="BF32" i="35"/>
  <c r="BI33" i="35"/>
  <c r="BG33" i="35"/>
  <c r="BF33" i="35"/>
  <c r="BI34" i="35"/>
  <c r="BG34" i="35"/>
  <c r="BF34" i="35"/>
  <c r="BI35" i="35"/>
  <c r="BG35" i="35"/>
  <c r="BF35" i="35"/>
  <c r="BI36" i="35"/>
  <c r="BG36" i="35"/>
  <c r="BF36" i="35"/>
  <c r="BJ14" i="35"/>
  <c r="H52" i="35"/>
  <c r="E34" i="27"/>
  <c r="BH34" i="35"/>
  <c r="E31" i="27"/>
  <c r="BH31" i="35"/>
  <c r="G52" i="35"/>
  <c r="L31" i="35"/>
  <c r="E52" i="35"/>
  <c r="BJ13" i="35"/>
  <c r="H51" i="35"/>
  <c r="BH26" i="35"/>
  <c r="G51" i="35"/>
  <c r="E51" i="35"/>
  <c r="BJ12" i="35"/>
  <c r="H50" i="35"/>
  <c r="E18" i="27"/>
  <c r="BH18" i="35"/>
  <c r="E15" i="27"/>
  <c r="BH15" i="35"/>
  <c r="G50" i="35"/>
  <c r="E50" i="35"/>
  <c r="AY12" i="35"/>
  <c r="AW12" i="35"/>
  <c r="AV12" i="35"/>
  <c r="AY13" i="35"/>
  <c r="AW13" i="35"/>
  <c r="AV13" i="35"/>
  <c r="AY14" i="35"/>
  <c r="C14" i="27" a="1"/>
  <c r="C14" i="27"/>
  <c r="D14" i="27" a="1"/>
  <c r="D14" i="27"/>
  <c r="AW14" i="35"/>
  <c r="AV14" i="35"/>
  <c r="AY15" i="35"/>
  <c r="AW15" i="35"/>
  <c r="AV15" i="35"/>
  <c r="AY16" i="35"/>
  <c r="AW16" i="35"/>
  <c r="AV16" i="35"/>
  <c r="AY17" i="35"/>
  <c r="AW17" i="35"/>
  <c r="AV17" i="35"/>
  <c r="AY18" i="35"/>
  <c r="AW18" i="35"/>
  <c r="AV18" i="35"/>
  <c r="AY19" i="35"/>
  <c r="AW19" i="35"/>
  <c r="AV19" i="35"/>
  <c r="AY20" i="35"/>
  <c r="AW20" i="35"/>
  <c r="AV20" i="35"/>
  <c r="AW21" i="35"/>
  <c r="AV21" i="35"/>
  <c r="D22" i="27" a="1"/>
  <c r="D22" i="27"/>
  <c r="AW22" i="35"/>
  <c r="AV22" i="35"/>
  <c r="AW23" i="35"/>
  <c r="AV23" i="35"/>
  <c r="AY24" i="35"/>
  <c r="D24" i="27" a="1"/>
  <c r="D24" i="27"/>
  <c r="AW24" i="35"/>
  <c r="AV24" i="35"/>
  <c r="AY29" i="35"/>
  <c r="AW29" i="35"/>
  <c r="AV29" i="35"/>
  <c r="AY30" i="35"/>
  <c r="AW30" i="35"/>
  <c r="AV30" i="35"/>
  <c r="AY31" i="35"/>
  <c r="AW31" i="35"/>
  <c r="AV31" i="35"/>
  <c r="AY32" i="35"/>
  <c r="AW32" i="35"/>
  <c r="AV32" i="35"/>
  <c r="AY33" i="35"/>
  <c r="AW33" i="35"/>
  <c r="AV33" i="35"/>
  <c r="AY34" i="35"/>
  <c r="AW34" i="35"/>
  <c r="AV34" i="35"/>
  <c r="AY35" i="35"/>
  <c r="AW35" i="35"/>
  <c r="AV35" i="35"/>
  <c r="AY36" i="35"/>
  <c r="AW36" i="35"/>
  <c r="AV36" i="35"/>
  <c r="AZ14" i="35"/>
  <c r="H42" i="35"/>
  <c r="E32" i="27"/>
  <c r="AX32" i="35"/>
  <c r="AX36" i="35"/>
  <c r="AX34" i="35"/>
  <c r="G42" i="35"/>
  <c r="L32" i="35"/>
  <c r="E42" i="35"/>
  <c r="AZ13" i="35"/>
  <c r="H41" i="35"/>
  <c r="AX24" i="35"/>
  <c r="G41" i="35"/>
  <c r="L24" i="35"/>
  <c r="L22" i="35"/>
  <c r="E41" i="35"/>
  <c r="AZ12" i="35"/>
  <c r="H40" i="35"/>
  <c r="AX20" i="35"/>
  <c r="E16" i="27"/>
  <c r="AX16" i="35"/>
  <c r="E14" i="27"/>
  <c r="AX14" i="35"/>
  <c r="G40" i="35"/>
  <c r="L14" i="35"/>
  <c r="E40" i="35"/>
  <c r="AT12" i="35"/>
  <c r="AR12" i="35"/>
  <c r="AQ12" i="35"/>
  <c r="AT13" i="35"/>
  <c r="AR13" i="35"/>
  <c r="AQ13" i="35"/>
  <c r="AT14" i="35"/>
  <c r="AR14" i="35"/>
  <c r="AQ14" i="35"/>
  <c r="AT15" i="35"/>
  <c r="AR15" i="35"/>
  <c r="AQ15" i="35"/>
  <c r="AT16" i="35"/>
  <c r="AR16" i="35"/>
  <c r="AQ16" i="35"/>
  <c r="AT17" i="35"/>
  <c r="AR17" i="35"/>
  <c r="AQ17" i="35"/>
  <c r="AT18" i="35"/>
  <c r="AR18" i="35"/>
  <c r="AQ18" i="35"/>
  <c r="AT19" i="35"/>
  <c r="AR19" i="35"/>
  <c r="AQ19" i="35"/>
  <c r="AT20" i="35"/>
  <c r="AR20" i="35"/>
  <c r="AQ20" i="35"/>
  <c r="AR21" i="35"/>
  <c r="AQ21" i="35"/>
  <c r="AT22" i="35"/>
  <c r="AR22" i="35"/>
  <c r="AQ22" i="35"/>
  <c r="D23" i="27" a="1"/>
  <c r="D23" i="27"/>
  <c r="AR23" i="35"/>
  <c r="AQ23" i="35"/>
  <c r="AR24" i="35"/>
  <c r="AQ24" i="35"/>
  <c r="AT29" i="35"/>
  <c r="AR29" i="35"/>
  <c r="AQ29" i="35"/>
  <c r="AT30" i="35"/>
  <c r="C30" i="27" a="1"/>
  <c r="C30" i="27"/>
  <c r="D30" i="27" a="1"/>
  <c r="D30" i="27"/>
  <c r="AR30" i="35"/>
  <c r="AQ30" i="35"/>
  <c r="AT31" i="35"/>
  <c r="AR31" i="35"/>
  <c r="AQ31" i="35"/>
  <c r="AT32" i="35"/>
  <c r="AR32" i="35"/>
  <c r="AQ32" i="35"/>
  <c r="AT33" i="35"/>
  <c r="AR33" i="35"/>
  <c r="AQ33" i="35"/>
  <c r="AT34" i="35"/>
  <c r="AR34" i="35"/>
  <c r="AQ34" i="35"/>
  <c r="AT35" i="35"/>
  <c r="AR35" i="35"/>
  <c r="AQ35" i="35"/>
  <c r="AT36" i="35"/>
  <c r="AR36" i="35"/>
  <c r="AQ36" i="35"/>
  <c r="AU14" i="35"/>
  <c r="H37" i="35"/>
  <c r="E30" i="27"/>
  <c r="AS30" i="35"/>
  <c r="AS34" i="35"/>
  <c r="AS35" i="35"/>
  <c r="G37" i="35"/>
  <c r="L30" i="35"/>
  <c r="E37" i="35"/>
  <c r="AU13" i="35"/>
  <c r="H36" i="35"/>
  <c r="AS22" i="35"/>
  <c r="G36" i="35"/>
  <c r="AU12" i="35"/>
  <c r="H35" i="35"/>
  <c r="AS18" i="35"/>
  <c r="AS14" i="35"/>
  <c r="AS15" i="35"/>
  <c r="G35" i="35"/>
  <c r="AO12" i="35"/>
  <c r="AM12" i="35"/>
  <c r="AL12" i="35"/>
  <c r="AO13" i="35"/>
  <c r="AM13" i="35"/>
  <c r="AL13" i="35"/>
  <c r="AO14" i="35"/>
  <c r="AM14" i="35"/>
  <c r="AL14" i="35"/>
  <c r="AO15" i="35"/>
  <c r="AM15" i="35"/>
  <c r="AL15" i="35"/>
  <c r="AO16" i="35"/>
  <c r="AM16" i="35"/>
  <c r="AL16" i="35"/>
  <c r="AO17" i="35"/>
  <c r="AM17" i="35"/>
  <c r="AL17" i="35"/>
  <c r="AO18" i="35"/>
  <c r="AM18" i="35"/>
  <c r="AL18" i="35"/>
  <c r="AO19" i="35"/>
  <c r="AM19" i="35"/>
  <c r="AL19" i="35"/>
  <c r="AO20" i="35"/>
  <c r="AM20" i="35"/>
  <c r="AL20" i="35"/>
  <c r="AM21" i="35"/>
  <c r="AL21" i="35"/>
  <c r="AO22" i="35"/>
  <c r="AM22" i="35"/>
  <c r="AL22" i="35"/>
  <c r="AM23" i="35"/>
  <c r="AL23" i="35"/>
  <c r="AM24" i="35"/>
  <c r="AL24" i="35"/>
  <c r="AO29" i="35"/>
  <c r="AM29" i="35"/>
  <c r="AL29" i="35"/>
  <c r="AO30" i="35"/>
  <c r="AM30" i="35"/>
  <c r="AL30" i="35"/>
  <c r="AO31" i="35"/>
  <c r="AM31" i="35"/>
  <c r="AL31" i="35"/>
  <c r="AO32" i="35"/>
  <c r="AM32" i="35"/>
  <c r="AL32" i="35"/>
  <c r="AO33" i="35"/>
  <c r="AM33" i="35"/>
  <c r="AL33" i="35"/>
  <c r="AO34" i="35"/>
  <c r="AM34" i="35"/>
  <c r="AL34" i="35"/>
  <c r="AO35" i="35"/>
  <c r="AM35" i="35"/>
  <c r="AL35" i="35"/>
  <c r="AO36" i="35"/>
  <c r="AM36" i="35"/>
  <c r="AL36" i="35"/>
  <c r="AP14" i="35"/>
  <c r="H32" i="35"/>
  <c r="AN34" i="35"/>
  <c r="AN35" i="35"/>
  <c r="AN31" i="35"/>
  <c r="G32" i="35"/>
  <c r="E32" i="35"/>
  <c r="AP13" i="35"/>
  <c r="H31" i="35"/>
  <c r="AN22" i="35"/>
  <c r="G31" i="35"/>
  <c r="AP12" i="35"/>
  <c r="H30" i="35"/>
  <c r="AN14" i="35"/>
  <c r="AN15" i="35"/>
  <c r="AN19" i="35"/>
  <c r="G30" i="35"/>
  <c r="AJ12" i="35"/>
  <c r="AH12" i="35"/>
  <c r="AG12" i="35"/>
  <c r="AJ13" i="35"/>
  <c r="AH13" i="35"/>
  <c r="AG13" i="35"/>
  <c r="AJ14" i="35"/>
  <c r="AH14" i="35"/>
  <c r="AG14" i="35"/>
  <c r="AJ15" i="35"/>
  <c r="AH15" i="35"/>
  <c r="AG15" i="35"/>
  <c r="AJ16" i="35"/>
  <c r="AH16" i="35"/>
  <c r="AG16" i="35"/>
  <c r="AJ17" i="35"/>
  <c r="AH17" i="35"/>
  <c r="AG17" i="35"/>
  <c r="AJ18" i="35"/>
  <c r="AH18" i="35"/>
  <c r="AG18" i="35"/>
  <c r="AJ19" i="35"/>
  <c r="AH19" i="35"/>
  <c r="AG19" i="35"/>
  <c r="AJ20" i="35"/>
  <c r="AH20" i="35"/>
  <c r="AG20" i="35"/>
  <c r="D21" i="27" a="1"/>
  <c r="D21" i="27"/>
  <c r="AH21" i="35"/>
  <c r="AG21" i="35"/>
  <c r="AH22" i="35"/>
  <c r="AG22" i="35"/>
  <c r="AJ23" i="35"/>
  <c r="AH23" i="35"/>
  <c r="AG23" i="35"/>
  <c r="AH24" i="35"/>
  <c r="AG24" i="35"/>
  <c r="AJ29" i="35"/>
  <c r="AH29" i="35"/>
  <c r="AG29" i="35"/>
  <c r="AJ30" i="35"/>
  <c r="AH30" i="35"/>
  <c r="AG30" i="35"/>
  <c r="AJ31" i="35"/>
  <c r="AH31" i="35"/>
  <c r="AG31" i="35"/>
  <c r="AJ32" i="35"/>
  <c r="AH32" i="35"/>
  <c r="AG32" i="35"/>
  <c r="AJ33" i="35"/>
  <c r="C33" i="27" a="1"/>
  <c r="C33" i="27"/>
  <c r="D33" i="27" a="1"/>
  <c r="D33" i="27"/>
  <c r="AH33" i="35"/>
  <c r="AG33" i="35"/>
  <c r="AJ34" i="35"/>
  <c r="AH34" i="35"/>
  <c r="AG34" i="35"/>
  <c r="AJ35" i="35"/>
  <c r="AH35" i="35"/>
  <c r="AG35" i="35"/>
  <c r="AJ36" i="35"/>
  <c r="AH36" i="35"/>
  <c r="AG36" i="35"/>
  <c r="AK14" i="35"/>
  <c r="H27" i="35"/>
  <c r="AI31" i="35"/>
  <c r="AI32" i="35"/>
  <c r="E33" i="27"/>
  <c r="AI33" i="35"/>
  <c r="G27" i="35"/>
  <c r="L33" i="35"/>
  <c r="E27" i="35"/>
  <c r="AK13" i="35"/>
  <c r="H26" i="35"/>
  <c r="AI23" i="35"/>
  <c r="G26" i="35"/>
  <c r="AK12" i="35"/>
  <c r="H25" i="35"/>
  <c r="AI19" i="35"/>
  <c r="AI20" i="35"/>
  <c r="AI13" i="35"/>
  <c r="G25" i="35"/>
  <c r="AE12" i="35"/>
  <c r="AC12" i="35"/>
  <c r="AB12" i="35"/>
  <c r="AE13" i="35"/>
  <c r="AC13" i="35"/>
  <c r="AB13" i="35"/>
  <c r="AE14" i="35"/>
  <c r="AC14" i="35"/>
  <c r="AB14" i="35"/>
  <c r="AE15" i="35"/>
  <c r="AC15" i="35"/>
  <c r="AB15" i="35"/>
  <c r="AE16" i="35"/>
  <c r="AC16" i="35"/>
  <c r="AB16" i="35"/>
  <c r="AE17" i="35"/>
  <c r="AC17" i="35"/>
  <c r="AB17" i="35"/>
  <c r="AE18" i="35"/>
  <c r="AC18" i="35"/>
  <c r="AB18" i="35"/>
  <c r="AE19" i="35"/>
  <c r="AC19" i="35"/>
  <c r="AB19" i="35"/>
  <c r="AE20" i="35"/>
  <c r="AC20" i="35"/>
  <c r="AB20" i="35"/>
  <c r="AE21" i="35"/>
  <c r="AC21" i="35"/>
  <c r="AB21" i="35"/>
  <c r="AC22" i="35"/>
  <c r="AB22" i="35"/>
  <c r="AC23" i="35"/>
  <c r="AB23" i="35"/>
  <c r="AC24" i="35"/>
  <c r="AB24" i="35"/>
  <c r="AE29" i="35"/>
  <c r="AC29" i="35"/>
  <c r="AB29" i="35"/>
  <c r="AE30" i="35"/>
  <c r="AC30" i="35"/>
  <c r="AB30" i="35"/>
  <c r="AE31" i="35"/>
  <c r="AC31" i="35"/>
  <c r="AB31" i="35"/>
  <c r="AE32" i="35"/>
  <c r="AC32" i="35"/>
  <c r="AB32" i="35"/>
  <c r="AE33" i="35"/>
  <c r="AC33" i="35"/>
  <c r="AB33" i="35"/>
  <c r="AE34" i="35"/>
  <c r="AC34" i="35"/>
  <c r="AB34" i="35"/>
  <c r="AE35" i="35"/>
  <c r="AC35" i="35"/>
  <c r="AB35" i="35"/>
  <c r="AE36" i="35"/>
  <c r="AC36" i="35"/>
  <c r="AB36" i="35"/>
  <c r="AF14" i="35"/>
  <c r="H22" i="35"/>
  <c r="AD33" i="35"/>
  <c r="AD30" i="35"/>
  <c r="G22" i="35"/>
  <c r="E22" i="35"/>
  <c r="AF13" i="35"/>
  <c r="H21" i="35"/>
  <c r="AD21" i="35"/>
  <c r="G21" i="35"/>
  <c r="AF12" i="35"/>
  <c r="H20" i="35"/>
  <c r="AD13" i="35"/>
  <c r="AD18" i="35"/>
  <c r="G20" i="35"/>
  <c r="Z12" i="35"/>
  <c r="X12" i="35"/>
  <c r="W12" i="35"/>
  <c r="Z13" i="35"/>
  <c r="X13" i="35"/>
  <c r="W13" i="35"/>
  <c r="Z14" i="35"/>
  <c r="X14" i="35"/>
  <c r="W14" i="35"/>
  <c r="Z15" i="35"/>
  <c r="X15" i="35"/>
  <c r="W15" i="35"/>
  <c r="Z16" i="35"/>
  <c r="X16" i="35"/>
  <c r="W16" i="35"/>
  <c r="Z17" i="35"/>
  <c r="C17" i="27" a="1"/>
  <c r="C17" i="27"/>
  <c r="D17" i="27" a="1"/>
  <c r="D17" i="27"/>
  <c r="X17" i="35"/>
  <c r="W17" i="35"/>
  <c r="Z18" i="35"/>
  <c r="X18" i="35"/>
  <c r="W18" i="35"/>
  <c r="Z19" i="35"/>
  <c r="X19" i="35"/>
  <c r="W19" i="35"/>
  <c r="Z20" i="35"/>
  <c r="X20" i="35"/>
  <c r="W20" i="35"/>
  <c r="X21" i="35"/>
  <c r="W21" i="35"/>
  <c r="X22" i="35"/>
  <c r="W22" i="35"/>
  <c r="X23" i="35"/>
  <c r="W23" i="35"/>
  <c r="X24" i="35"/>
  <c r="W24" i="35"/>
  <c r="Z29" i="35"/>
  <c r="X29" i="35"/>
  <c r="W29" i="35"/>
  <c r="Z30" i="35"/>
  <c r="X30" i="35"/>
  <c r="W30" i="35"/>
  <c r="Z31" i="35"/>
  <c r="X31" i="35"/>
  <c r="W31" i="35"/>
  <c r="Z32" i="35"/>
  <c r="X32" i="35"/>
  <c r="W32" i="35"/>
  <c r="Z33" i="35"/>
  <c r="X33" i="35"/>
  <c r="W33" i="35"/>
  <c r="Z34" i="35"/>
  <c r="X34" i="35"/>
  <c r="W34" i="35"/>
  <c r="Z35" i="35"/>
  <c r="X35" i="35"/>
  <c r="W35" i="35"/>
  <c r="Z36" i="35"/>
  <c r="X36" i="35"/>
  <c r="W36" i="35"/>
  <c r="AA14" i="35"/>
  <c r="H17" i="35"/>
  <c r="Y29" i="35"/>
  <c r="Y32" i="35"/>
  <c r="G17" i="35"/>
  <c r="L29" i="35"/>
  <c r="E17" i="35"/>
  <c r="AA13" i="35"/>
  <c r="H16" i="35"/>
  <c r="G16" i="35"/>
  <c r="AA12" i="35"/>
  <c r="H15" i="35"/>
  <c r="Y12" i="35"/>
  <c r="E17" i="27"/>
  <c r="Y17" i="35"/>
  <c r="Y20" i="35"/>
  <c r="G15" i="35"/>
  <c r="U12" i="35"/>
  <c r="S12" i="35"/>
  <c r="R12" i="35"/>
  <c r="U13" i="35"/>
  <c r="S13" i="35"/>
  <c r="R13" i="35"/>
  <c r="U14" i="35"/>
  <c r="S14" i="35"/>
  <c r="R14" i="35"/>
  <c r="U15" i="35"/>
  <c r="S15" i="35"/>
  <c r="R15" i="35"/>
  <c r="U16" i="35"/>
  <c r="S16" i="35"/>
  <c r="R16" i="35"/>
  <c r="U17" i="35"/>
  <c r="S17" i="35"/>
  <c r="R17" i="35"/>
  <c r="U18" i="35"/>
  <c r="S18" i="35"/>
  <c r="R18" i="35"/>
  <c r="U19" i="35"/>
  <c r="S19" i="35"/>
  <c r="R19" i="35"/>
  <c r="U20" i="35"/>
  <c r="S20" i="35"/>
  <c r="R20" i="35"/>
  <c r="S21" i="35"/>
  <c r="R21" i="35"/>
  <c r="S22" i="35"/>
  <c r="R22" i="35"/>
  <c r="S23" i="35"/>
  <c r="R23" i="35"/>
  <c r="U24" i="35"/>
  <c r="S24" i="35"/>
  <c r="R24" i="35"/>
  <c r="U29" i="35"/>
  <c r="S29" i="35"/>
  <c r="R29" i="35"/>
  <c r="U30" i="35"/>
  <c r="S30" i="35"/>
  <c r="R30" i="35"/>
  <c r="U31" i="35"/>
  <c r="S31" i="35"/>
  <c r="R31" i="35"/>
  <c r="U32" i="35"/>
  <c r="S32" i="35"/>
  <c r="R32" i="35"/>
  <c r="U33" i="35"/>
  <c r="S33" i="35"/>
  <c r="R33" i="35"/>
  <c r="U34" i="35"/>
  <c r="S34" i="35"/>
  <c r="R34" i="35"/>
  <c r="U35" i="35"/>
  <c r="S35" i="35"/>
  <c r="R35" i="35"/>
  <c r="U36" i="35"/>
  <c r="S36" i="35"/>
  <c r="R36" i="35"/>
  <c r="V14" i="35"/>
  <c r="H12" i="35"/>
  <c r="T36" i="35"/>
  <c r="T31" i="35"/>
  <c r="G12" i="35"/>
  <c r="E12" i="35"/>
  <c r="V13" i="35"/>
  <c r="H11" i="35"/>
  <c r="T24" i="35"/>
  <c r="G11" i="35"/>
  <c r="V12" i="35"/>
  <c r="H10" i="35"/>
  <c r="T16" i="35"/>
  <c r="T19" i="35"/>
  <c r="G10" i="35"/>
  <c r="P12" i="35"/>
  <c r="N12" i="35"/>
  <c r="M12" i="35"/>
  <c r="P13" i="35"/>
  <c r="N13" i="35"/>
  <c r="M13" i="35"/>
  <c r="P14" i="35"/>
  <c r="N14" i="35"/>
  <c r="M14" i="35"/>
  <c r="P15" i="35"/>
  <c r="N15" i="35"/>
  <c r="M15" i="35"/>
  <c r="P16" i="35"/>
  <c r="N16" i="35"/>
  <c r="M16" i="35"/>
  <c r="P17" i="35"/>
  <c r="N17" i="35"/>
  <c r="M17" i="35"/>
  <c r="P18" i="35"/>
  <c r="N18" i="35"/>
  <c r="M18" i="35"/>
  <c r="P19" i="35"/>
  <c r="N19" i="35"/>
  <c r="M19" i="35"/>
  <c r="P20" i="35"/>
  <c r="N20" i="35"/>
  <c r="M20" i="35"/>
  <c r="P21" i="35"/>
  <c r="N21" i="35"/>
  <c r="M21" i="35"/>
  <c r="N22" i="35"/>
  <c r="M22" i="35"/>
  <c r="N23" i="35"/>
  <c r="M23" i="35"/>
  <c r="N24" i="35"/>
  <c r="M24" i="35"/>
  <c r="P29" i="35"/>
  <c r="N29" i="35"/>
  <c r="M29" i="35"/>
  <c r="P30" i="35"/>
  <c r="N30" i="35"/>
  <c r="M30" i="35"/>
  <c r="P31" i="35"/>
  <c r="N31" i="35"/>
  <c r="M31" i="35"/>
  <c r="P32" i="35"/>
  <c r="N32" i="35"/>
  <c r="M32" i="35"/>
  <c r="P33" i="35"/>
  <c r="N33" i="35"/>
  <c r="M33" i="35"/>
  <c r="P34" i="35"/>
  <c r="N34" i="35"/>
  <c r="M34" i="35"/>
  <c r="P35" i="35"/>
  <c r="N35" i="35"/>
  <c r="M35" i="35"/>
  <c r="P36" i="35"/>
  <c r="N36" i="35"/>
  <c r="M36" i="35"/>
  <c r="Q14" i="35"/>
  <c r="H7" i="35"/>
  <c r="O29" i="35"/>
  <c r="O30" i="35"/>
  <c r="G7" i="35"/>
  <c r="E7" i="35"/>
  <c r="Q13" i="35"/>
  <c r="H6" i="35"/>
  <c r="O21" i="35"/>
  <c r="G6" i="35"/>
  <c r="Q12" i="35"/>
  <c r="H5" i="35"/>
  <c r="O17" i="35"/>
  <c r="O18" i="35"/>
  <c r="G5" i="35"/>
  <c r="F61" i="35"/>
  <c r="J62" i="35"/>
  <c r="K62" i="35"/>
  <c r="E62" i="35"/>
  <c r="F60" i="35"/>
  <c r="J61" i="35"/>
  <c r="K61" i="35"/>
  <c r="L25" i="35"/>
  <c r="E61" i="35"/>
  <c r="J60" i="35"/>
  <c r="K60" i="35"/>
  <c r="J59" i="35"/>
  <c r="BJ29" i="35"/>
  <c r="BJ28" i="35"/>
  <c r="BJ27" i="35"/>
  <c r="BJ26" i="35"/>
  <c r="BJ25" i="35"/>
  <c r="BJ24" i="35"/>
  <c r="BJ23" i="35"/>
  <c r="BJ22" i="35"/>
  <c r="BJ21" i="35"/>
  <c r="BJ20" i="35"/>
  <c r="BJ19" i="35"/>
  <c r="BJ18" i="35"/>
  <c r="BJ17" i="35"/>
  <c r="BJ16" i="35"/>
  <c r="BJ15" i="35"/>
  <c r="F52" i="35"/>
  <c r="J53" i="35"/>
  <c r="F51" i="35"/>
  <c r="J52" i="35"/>
  <c r="K52" i="35"/>
  <c r="F50" i="35"/>
  <c r="J51" i="35"/>
  <c r="K51" i="35"/>
  <c r="J50" i="35"/>
  <c r="K50" i="35"/>
  <c r="J49" i="35"/>
  <c r="F35" i="35"/>
  <c r="J34" i="35"/>
  <c r="F36" i="35"/>
  <c r="J35" i="35"/>
  <c r="K35" i="35"/>
  <c r="E35" i="35"/>
  <c r="F37" i="35"/>
  <c r="J36" i="35"/>
  <c r="K36" i="35"/>
  <c r="L23" i="35"/>
  <c r="E36" i="35"/>
  <c r="J37" i="35"/>
  <c r="K37" i="35"/>
  <c r="J38" i="35"/>
  <c r="AU15" i="35"/>
  <c r="AU16" i="35"/>
  <c r="AU17" i="35"/>
  <c r="AU18" i="35"/>
  <c r="AU19" i="35"/>
  <c r="AU20" i="35"/>
  <c r="AU21" i="35"/>
  <c r="AU22" i="35"/>
  <c r="AU23" i="35"/>
  <c r="AU24" i="35"/>
  <c r="AU25" i="35"/>
  <c r="AU26" i="35"/>
  <c r="AU27" i="35"/>
  <c r="AU28" i="35"/>
  <c r="AU29" i="35"/>
  <c r="AK29" i="35"/>
  <c r="AK28" i="35"/>
  <c r="AK27" i="35"/>
  <c r="AK26" i="35"/>
  <c r="AK25" i="35"/>
  <c r="AK24" i="35"/>
  <c r="AK23" i="35"/>
  <c r="AK22" i="35"/>
  <c r="AK21" i="35"/>
  <c r="AK20" i="35"/>
  <c r="AK19" i="35"/>
  <c r="AK18" i="35"/>
  <c r="AK17" i="35"/>
  <c r="AK16" i="35"/>
  <c r="AK15" i="35"/>
  <c r="AA29" i="35"/>
  <c r="AA28" i="35"/>
  <c r="AA27" i="35"/>
  <c r="AA26" i="35"/>
  <c r="AA25" i="35"/>
  <c r="AA24" i="35"/>
  <c r="AA23" i="35"/>
  <c r="AA22" i="35"/>
  <c r="AA21" i="35"/>
  <c r="AA20" i="35"/>
  <c r="AA19" i="35"/>
  <c r="AA18" i="35"/>
  <c r="AA17" i="35"/>
  <c r="AA16" i="35"/>
  <c r="AA15" i="35"/>
  <c r="Q29" i="35"/>
  <c r="Q28" i="35"/>
  <c r="Q27" i="35"/>
  <c r="Q26" i="35"/>
  <c r="Q25" i="35"/>
  <c r="Q24" i="35"/>
  <c r="Q23" i="35"/>
  <c r="Q22" i="35"/>
  <c r="Q21" i="35"/>
  <c r="Q20" i="35"/>
  <c r="Q19" i="35"/>
  <c r="Q18" i="35"/>
  <c r="Q17" i="35"/>
  <c r="Q16" i="35"/>
  <c r="Q15" i="35"/>
  <c r="G12" i="32"/>
  <c r="C13" i="32" a="1"/>
  <c r="C13" i="32"/>
  <c r="D13" i="32" a="1"/>
  <c r="D13" i="32"/>
  <c r="G12" i="21"/>
  <c r="C13" i="21" a="1"/>
  <c r="C13" i="21"/>
  <c r="D13" i="21" a="1"/>
  <c r="D13" i="21"/>
  <c r="G13" i="32"/>
  <c r="G14" i="32"/>
  <c r="G15" i="32"/>
  <c r="G16" i="32"/>
  <c r="G17" i="32"/>
  <c r="C18" i="32" a="1"/>
  <c r="C18" i="32"/>
  <c r="D18" i="32" a="1"/>
  <c r="D18" i="32"/>
  <c r="C17" i="32" a="1"/>
  <c r="C17" i="32"/>
  <c r="D17" i="32" a="1"/>
  <c r="D17" i="32"/>
  <c r="C16" i="32" a="1"/>
  <c r="C16" i="32"/>
  <c r="D16" i="32" a="1"/>
  <c r="D16" i="32"/>
  <c r="C15" i="32" a="1"/>
  <c r="C15" i="32"/>
  <c r="D15" i="32" a="1"/>
  <c r="D15" i="32"/>
  <c r="C14" i="32" a="1"/>
  <c r="C14" i="32"/>
  <c r="D14" i="32" a="1"/>
  <c r="D14" i="32"/>
  <c r="G18" i="32"/>
  <c r="C20" i="32" a="1"/>
  <c r="C20" i="32"/>
  <c r="D20" i="32" a="1"/>
  <c r="D20" i="32"/>
  <c r="C21" i="32"/>
  <c r="D21" i="32" a="1"/>
  <c r="D21" i="32"/>
  <c r="D23" i="32"/>
  <c r="D24" i="32"/>
  <c r="I26" i="32"/>
  <c r="R16" i="22"/>
  <c r="F32" i="35"/>
  <c r="J33" i="35"/>
  <c r="F31" i="35"/>
  <c r="J32" i="35"/>
  <c r="K32" i="35"/>
  <c r="F30" i="35"/>
  <c r="J31" i="35"/>
  <c r="K31" i="35"/>
  <c r="E31" i="35"/>
  <c r="J30" i="35"/>
  <c r="K30" i="35"/>
  <c r="E30" i="35"/>
  <c r="J29" i="35"/>
  <c r="F27" i="35"/>
  <c r="J28" i="35"/>
  <c r="F26" i="35"/>
  <c r="J27" i="35"/>
  <c r="K27" i="35"/>
  <c r="F25" i="35"/>
  <c r="J26" i="35"/>
  <c r="K26" i="35"/>
  <c r="L21" i="35"/>
  <c r="E26" i="35"/>
  <c r="J25" i="35"/>
  <c r="K25" i="35"/>
  <c r="E25" i="35"/>
  <c r="J24" i="35"/>
  <c r="F22" i="35"/>
  <c r="J23" i="35"/>
  <c r="F21" i="35"/>
  <c r="J22" i="35"/>
  <c r="K22" i="35"/>
  <c r="F20" i="35"/>
  <c r="J21" i="35"/>
  <c r="K21" i="35"/>
  <c r="E21" i="35"/>
  <c r="J20" i="35"/>
  <c r="K20" i="35"/>
  <c r="E20" i="35"/>
  <c r="J19" i="35"/>
  <c r="F17" i="35"/>
  <c r="J18" i="35"/>
  <c r="F16" i="35"/>
  <c r="J17" i="35"/>
  <c r="K17" i="35"/>
  <c r="F15" i="35"/>
  <c r="J16" i="35"/>
  <c r="K16" i="35"/>
  <c r="E16" i="35"/>
  <c r="J15" i="35"/>
  <c r="K15" i="35"/>
  <c r="L17" i="35"/>
  <c r="E15" i="35"/>
  <c r="J14" i="35"/>
  <c r="F12" i="35"/>
  <c r="J13" i="35"/>
  <c r="F11" i="35"/>
  <c r="J12" i="35"/>
  <c r="K12" i="35"/>
  <c r="F10" i="35"/>
  <c r="J11" i="35"/>
  <c r="K11" i="35"/>
  <c r="E11" i="35"/>
  <c r="J10" i="35"/>
  <c r="K10" i="35"/>
  <c r="E10" i="35"/>
  <c r="J9" i="35"/>
  <c r="F7" i="35"/>
  <c r="J8" i="35"/>
  <c r="F6" i="35"/>
  <c r="J7" i="35"/>
  <c r="K7" i="35"/>
  <c r="F5" i="35"/>
  <c r="J6" i="35"/>
  <c r="K6" i="35"/>
  <c r="E6" i="35"/>
  <c r="J5" i="35"/>
  <c r="K5" i="35"/>
  <c r="E5" i="35"/>
  <c r="V15" i="35"/>
  <c r="V16" i="35"/>
  <c r="V17" i="35"/>
  <c r="V18" i="35"/>
  <c r="V19" i="35"/>
  <c r="V20" i="35"/>
  <c r="V21" i="35"/>
  <c r="V22" i="35"/>
  <c r="V23" i="35"/>
  <c r="V24" i="35"/>
  <c r="V25" i="35"/>
  <c r="V26" i="35"/>
  <c r="V27" i="35"/>
  <c r="V28" i="35"/>
  <c r="V29" i="35"/>
  <c r="AF15" i="35"/>
  <c r="AF16" i="35"/>
  <c r="AF17" i="35"/>
  <c r="AF18" i="35"/>
  <c r="AF19" i="35"/>
  <c r="AF20" i="35"/>
  <c r="AF21" i="35"/>
  <c r="AF22" i="35"/>
  <c r="AF23" i="35"/>
  <c r="AF24" i="35"/>
  <c r="AF25" i="35"/>
  <c r="AF26" i="35"/>
  <c r="AF27" i="35"/>
  <c r="AF28" i="35"/>
  <c r="AF29" i="35"/>
  <c r="AP15" i="35"/>
  <c r="AP16" i="35"/>
  <c r="AP17" i="35"/>
  <c r="AP18" i="35"/>
  <c r="AP19" i="35"/>
  <c r="AP20" i="35"/>
  <c r="AP21" i="35"/>
  <c r="AP22" i="35"/>
  <c r="AP23" i="35"/>
  <c r="AP24" i="35"/>
  <c r="AP25" i="35"/>
  <c r="AP26" i="35"/>
  <c r="AP27" i="35"/>
  <c r="AP28" i="35"/>
  <c r="AP29" i="35"/>
  <c r="F40" i="35"/>
  <c r="J39" i="35"/>
  <c r="F41" i="35"/>
  <c r="J40" i="35"/>
  <c r="K40" i="35"/>
  <c r="F42" i="35"/>
  <c r="J41" i="35"/>
  <c r="K41" i="35"/>
  <c r="J42" i="35"/>
  <c r="K42" i="35"/>
  <c r="J43" i="35"/>
  <c r="AZ15" i="35"/>
  <c r="AZ16" i="35"/>
  <c r="AZ17" i="35"/>
  <c r="AZ18" i="35"/>
  <c r="AZ19" i="35"/>
  <c r="AZ20" i="35"/>
  <c r="AZ21" i="35"/>
  <c r="AZ22" i="35"/>
  <c r="AZ23" i="35"/>
  <c r="AZ24" i="35"/>
  <c r="AZ25" i="35"/>
  <c r="AZ26" i="35"/>
  <c r="AZ27" i="35"/>
  <c r="AZ28" i="35"/>
  <c r="AZ29" i="35"/>
  <c r="F55" i="35"/>
  <c r="J54" i="35"/>
  <c r="F56" i="35"/>
  <c r="J55" i="35"/>
  <c r="K55" i="35"/>
  <c r="F57" i="35"/>
  <c r="J56" i="35"/>
  <c r="K56" i="35"/>
  <c r="J57" i="35"/>
  <c r="K57" i="35"/>
  <c r="J58" i="35"/>
  <c r="BO15" i="35"/>
  <c r="BO16" i="35"/>
  <c r="BO17" i="35"/>
  <c r="BO18" i="35"/>
  <c r="BO19" i="35"/>
  <c r="BO20" i="35"/>
  <c r="BO21" i="35"/>
  <c r="BO22" i="35"/>
  <c r="BO23" i="35"/>
  <c r="BO24" i="35"/>
  <c r="BO25" i="35"/>
  <c r="BO26" i="35"/>
  <c r="BO27" i="35"/>
  <c r="BO28" i="35"/>
  <c r="BO29" i="35"/>
  <c r="Q30" i="35"/>
  <c r="V30" i="35"/>
  <c r="AA30" i="35"/>
  <c r="AF30" i="35"/>
  <c r="AK30" i="35"/>
  <c r="AP30" i="35"/>
  <c r="AU30" i="35"/>
  <c r="AZ30" i="35"/>
  <c r="BJ30" i="35"/>
  <c r="BO30" i="35"/>
  <c r="Q31" i="35"/>
  <c r="V31" i="35"/>
  <c r="AA31" i="35"/>
  <c r="AF31" i="35"/>
  <c r="AK31" i="35"/>
  <c r="AP31" i="35"/>
  <c r="AU31" i="35"/>
  <c r="AZ31" i="35"/>
  <c r="BJ31" i="35"/>
  <c r="BO31" i="35"/>
  <c r="Q32" i="35"/>
  <c r="V32" i="35"/>
  <c r="AA32" i="35"/>
  <c r="AF32" i="35"/>
  <c r="AK32" i="35"/>
  <c r="AP32" i="35"/>
  <c r="AU32" i="35"/>
  <c r="AZ32" i="35"/>
  <c r="BJ32" i="35"/>
  <c r="BO32" i="35"/>
  <c r="Q33" i="35"/>
  <c r="V33" i="35"/>
  <c r="AA33" i="35"/>
  <c r="AF33" i="35"/>
  <c r="AK33" i="35"/>
  <c r="AP33" i="35"/>
  <c r="AU33" i="35"/>
  <c r="AZ33" i="35"/>
  <c r="BJ33" i="35"/>
  <c r="BO33" i="35"/>
  <c r="Q34" i="35"/>
  <c r="V34" i="35"/>
  <c r="AA34" i="35"/>
  <c r="AF34" i="35"/>
  <c r="AK34" i="35"/>
  <c r="AP34" i="35"/>
  <c r="AU34" i="35"/>
  <c r="AZ34" i="35"/>
  <c r="BJ34" i="35"/>
  <c r="BO34" i="35"/>
  <c r="Q35" i="35"/>
  <c r="V35" i="35"/>
  <c r="AA35" i="35"/>
  <c r="AF35" i="35"/>
  <c r="AK35" i="35"/>
  <c r="AP35" i="35"/>
  <c r="AU35" i="35"/>
  <c r="AZ35" i="35"/>
  <c r="BJ35" i="35"/>
  <c r="BO35" i="35"/>
  <c r="Q36" i="35"/>
  <c r="V36" i="35"/>
  <c r="AA36" i="35"/>
  <c r="AF36" i="35"/>
  <c r="AK36" i="35"/>
  <c r="AP36" i="35"/>
  <c r="AU36" i="35"/>
  <c r="AZ36" i="35"/>
  <c r="BJ36" i="35"/>
  <c r="BO36" i="35"/>
  <c r="CS15" i="35"/>
  <c r="CS16" i="35"/>
  <c r="CS17" i="35"/>
  <c r="CS18" i="35"/>
  <c r="CS19" i="35"/>
  <c r="CS20" i="35"/>
  <c r="CS21" i="35"/>
  <c r="CS22" i="35"/>
  <c r="CS23" i="35"/>
  <c r="CS24" i="35"/>
  <c r="CS25" i="35"/>
  <c r="CS26" i="35"/>
  <c r="CS27" i="35"/>
  <c r="CS28" i="35"/>
  <c r="CS29" i="35"/>
  <c r="CS30" i="35"/>
  <c r="CS31" i="35"/>
  <c r="CS32" i="35"/>
  <c r="CS33" i="35"/>
  <c r="CS34" i="35"/>
  <c r="CS35" i="35"/>
  <c r="CS36" i="35"/>
  <c r="BW16" i="35"/>
  <c r="BW20" i="35"/>
  <c r="G65" i="35"/>
  <c r="H65" i="35"/>
  <c r="BY13" i="35"/>
  <c r="BW28" i="35"/>
  <c r="G66" i="35"/>
  <c r="H66" i="35"/>
  <c r="BW32" i="35"/>
  <c r="BW36" i="35"/>
  <c r="G67" i="35"/>
  <c r="H67" i="35"/>
  <c r="CG15" i="35"/>
  <c r="CG16" i="35"/>
  <c r="G75" i="35"/>
  <c r="H75" i="35"/>
  <c r="CI13" i="35"/>
  <c r="CG27" i="35"/>
  <c r="G76" i="35"/>
  <c r="H76" i="35"/>
  <c r="CG31" i="35"/>
  <c r="CG32" i="35"/>
  <c r="G77" i="35"/>
  <c r="H77" i="35"/>
  <c r="CQ19" i="35"/>
  <c r="CQ18" i="35"/>
  <c r="G85" i="35"/>
  <c r="H85" i="35"/>
  <c r="CQ27" i="35"/>
  <c r="G86" i="35"/>
  <c r="H86" i="35"/>
  <c r="CQ35" i="35"/>
  <c r="CQ34" i="35"/>
  <c r="G87" i="35"/>
  <c r="H87" i="35"/>
  <c r="F66" i="35"/>
  <c r="J65" i="35"/>
  <c r="K65" i="35"/>
  <c r="J66" i="35"/>
  <c r="K66" i="35"/>
  <c r="E66" i="35"/>
  <c r="J67" i="35"/>
  <c r="K67" i="35"/>
  <c r="E67" i="35"/>
  <c r="F76" i="35"/>
  <c r="J75" i="35"/>
  <c r="K75" i="35"/>
  <c r="J76" i="35"/>
  <c r="K76" i="35"/>
  <c r="E76" i="35"/>
  <c r="J77" i="35"/>
  <c r="K77" i="35"/>
  <c r="E77" i="35"/>
  <c r="F86" i="35"/>
  <c r="J85" i="35"/>
  <c r="K85" i="35"/>
  <c r="J86" i="35"/>
  <c r="K86" i="35"/>
  <c r="J87" i="35"/>
  <c r="K87" i="35"/>
  <c r="CM12" i="35"/>
  <c r="CK12" i="35"/>
  <c r="CJ12" i="35"/>
  <c r="CM13" i="35"/>
  <c r="CK13" i="35"/>
  <c r="CJ13" i="35"/>
  <c r="CM14" i="35"/>
  <c r="CK14" i="35"/>
  <c r="CJ14" i="35"/>
  <c r="CM15" i="35"/>
  <c r="CK15" i="35"/>
  <c r="CJ15" i="35"/>
  <c r="CM16" i="35"/>
  <c r="CK16" i="35"/>
  <c r="CJ16" i="35"/>
  <c r="CM17" i="35"/>
  <c r="CK17" i="35"/>
  <c r="CJ17" i="35"/>
  <c r="CM18" i="35"/>
  <c r="CK18" i="35"/>
  <c r="CJ18" i="35"/>
  <c r="CM19" i="35"/>
  <c r="CK19" i="35"/>
  <c r="CJ19" i="35"/>
  <c r="CM20" i="35"/>
  <c r="CK20" i="35"/>
  <c r="CJ20" i="35"/>
  <c r="CK21" i="35"/>
  <c r="CJ21" i="35"/>
  <c r="CK22" i="35"/>
  <c r="CJ22" i="35"/>
  <c r="CK23" i="35"/>
  <c r="CJ23" i="35"/>
  <c r="CK24" i="35"/>
  <c r="CJ24" i="35"/>
  <c r="CK25" i="35"/>
  <c r="CJ25" i="35"/>
  <c r="CM29" i="35"/>
  <c r="CK29" i="35"/>
  <c r="CJ29" i="35"/>
  <c r="CM30" i="35"/>
  <c r="CK30" i="35"/>
  <c r="CJ30" i="35"/>
  <c r="CM31" i="35"/>
  <c r="CK31" i="35"/>
  <c r="CJ31" i="35"/>
  <c r="CM32" i="35"/>
  <c r="CK32" i="35"/>
  <c r="CJ32" i="35"/>
  <c r="CM33" i="35"/>
  <c r="CK33" i="35"/>
  <c r="CJ33" i="35"/>
  <c r="CM34" i="35"/>
  <c r="CK34" i="35"/>
  <c r="CJ34" i="35"/>
  <c r="CM35" i="35"/>
  <c r="CK35" i="35"/>
  <c r="CJ35" i="35"/>
  <c r="CM36" i="35"/>
  <c r="CK36" i="35"/>
  <c r="CJ36" i="35"/>
  <c r="CN14" i="35"/>
  <c r="E82" i="35"/>
  <c r="CN13" i="35"/>
  <c r="E81" i="35"/>
  <c r="CN12" i="35"/>
  <c r="E80" i="35"/>
  <c r="F82" i="35"/>
  <c r="J83" i="35"/>
  <c r="F80" i="35"/>
  <c r="J79" i="35"/>
  <c r="CN36" i="35"/>
  <c r="CN35" i="35"/>
  <c r="CN34" i="35"/>
  <c r="CN33" i="35"/>
  <c r="CN32" i="35"/>
  <c r="CN31" i="35"/>
  <c r="CN30" i="35"/>
  <c r="CN29" i="35"/>
  <c r="CN28" i="35"/>
  <c r="CN27" i="35"/>
  <c r="CN26" i="35"/>
  <c r="CN25" i="35"/>
  <c r="CN24" i="35"/>
  <c r="CN23" i="35"/>
  <c r="CN22" i="35"/>
  <c r="CN21" i="35"/>
  <c r="CN20" i="35"/>
  <c r="CN19" i="35"/>
  <c r="CN18" i="35"/>
  <c r="CN17" i="35"/>
  <c r="CN16" i="35"/>
  <c r="CN15" i="35"/>
  <c r="CL17" i="35"/>
  <c r="G80" i="35"/>
  <c r="H80" i="35"/>
  <c r="CL25" i="35"/>
  <c r="G81" i="35"/>
  <c r="H81" i="35"/>
  <c r="CL33" i="35"/>
  <c r="G82" i="35"/>
  <c r="H82" i="35"/>
  <c r="F81" i="35"/>
  <c r="J80" i="35"/>
  <c r="K80" i="35"/>
  <c r="J81" i="35"/>
  <c r="K81" i="35"/>
  <c r="J82" i="35"/>
  <c r="K82" i="35"/>
  <c r="G13" i="21"/>
  <c r="G14" i="21"/>
  <c r="G15" i="21"/>
  <c r="G16" i="21"/>
  <c r="C17" i="21" a="1"/>
  <c r="C17" i="21"/>
  <c r="D17" i="21" a="1"/>
  <c r="D17" i="21"/>
  <c r="G17" i="21"/>
  <c r="C18" i="21" a="1"/>
  <c r="C18" i="21"/>
  <c r="D18" i="21" a="1"/>
  <c r="D18" i="21"/>
  <c r="C16" i="21" a="1"/>
  <c r="C16" i="21"/>
  <c r="D16" i="21" a="1"/>
  <c r="D16" i="21"/>
  <c r="C15" i="21" a="1"/>
  <c r="C15" i="21"/>
  <c r="D15" i="21" a="1"/>
  <c r="D15" i="21"/>
  <c r="G18" i="21"/>
  <c r="C19" i="21" a="1"/>
  <c r="C19" i="21"/>
  <c r="D19" i="21" a="1"/>
  <c r="D19" i="21"/>
  <c r="C14" i="21" a="1"/>
  <c r="C14" i="21"/>
  <c r="D14" i="21" a="1"/>
  <c r="D14" i="21"/>
  <c r="G19" i="21"/>
  <c r="C20" i="21" a="1"/>
  <c r="C20" i="21"/>
  <c r="D20" i="21" a="1"/>
  <c r="D20" i="21"/>
  <c r="I22" i="21"/>
  <c r="R15" i="22"/>
  <c r="D25" i="36"/>
  <c r="C13" i="36" a="1"/>
  <c r="C13" i="36"/>
  <c r="D13" i="36"/>
  <c r="C15" i="36" a="1"/>
  <c r="C15" i="36"/>
  <c r="D15" i="36"/>
  <c r="D18" i="36"/>
  <c r="C21" i="36"/>
  <c r="D21" i="36"/>
  <c r="CC12" i="35"/>
  <c r="CA12" i="35"/>
  <c r="BZ12" i="35"/>
  <c r="CC13" i="35"/>
  <c r="CA13" i="35"/>
  <c r="BZ13" i="35"/>
  <c r="CC14" i="35"/>
  <c r="CA14" i="35"/>
  <c r="BZ14" i="35"/>
  <c r="CC15" i="35"/>
  <c r="CA15" i="35"/>
  <c r="BZ15" i="35"/>
  <c r="CC16" i="35"/>
  <c r="CA16" i="35"/>
  <c r="BZ16" i="35"/>
  <c r="CC17" i="35"/>
  <c r="CA17" i="35"/>
  <c r="BZ17" i="35"/>
  <c r="CC18" i="35"/>
  <c r="CA18" i="35"/>
  <c r="BZ18" i="35"/>
  <c r="CC19" i="35"/>
  <c r="CA19" i="35"/>
  <c r="BZ19" i="35"/>
  <c r="CC20" i="35"/>
  <c r="CA20" i="35"/>
  <c r="BZ20" i="35"/>
  <c r="CA21" i="35"/>
  <c r="BZ21" i="35"/>
  <c r="CA22" i="35"/>
  <c r="BZ22" i="35"/>
  <c r="CA23" i="35"/>
  <c r="BZ23" i="35"/>
  <c r="CA24" i="35"/>
  <c r="BZ24" i="35"/>
  <c r="CC29" i="35"/>
  <c r="CA29" i="35"/>
  <c r="BZ29" i="35"/>
  <c r="CC30" i="35"/>
  <c r="CA30" i="35"/>
  <c r="BZ30" i="35"/>
  <c r="CC31" i="35"/>
  <c r="CA31" i="35"/>
  <c r="BZ31" i="35"/>
  <c r="CC32" i="35"/>
  <c r="CA32" i="35"/>
  <c r="BZ32" i="35"/>
  <c r="CC33" i="35"/>
  <c r="CA33" i="35"/>
  <c r="BZ33" i="35"/>
  <c r="CC34" i="35"/>
  <c r="CA34" i="35"/>
  <c r="BZ34" i="35"/>
  <c r="CC35" i="35"/>
  <c r="CA35" i="35"/>
  <c r="BZ35" i="35"/>
  <c r="CC36" i="35"/>
  <c r="CA36" i="35"/>
  <c r="BZ36" i="35"/>
  <c r="CD14" i="35"/>
  <c r="F72" i="35"/>
  <c r="CD13" i="35"/>
  <c r="F71" i="35"/>
  <c r="J72" i="35"/>
  <c r="K72" i="35"/>
  <c r="E72" i="35"/>
  <c r="CD12" i="35"/>
  <c r="F70" i="35"/>
  <c r="J71" i="35"/>
  <c r="K71" i="35"/>
  <c r="E71" i="35"/>
  <c r="J70" i="35"/>
  <c r="K70" i="35"/>
  <c r="H72" i="35"/>
  <c r="CB30" i="35"/>
  <c r="G72" i="35"/>
  <c r="H71" i="35"/>
  <c r="G71" i="35"/>
  <c r="H70" i="35"/>
  <c r="CB12" i="35"/>
  <c r="CB14" i="35"/>
  <c r="G70" i="35"/>
  <c r="CD15" i="35"/>
  <c r="CD16" i="35"/>
  <c r="CD17" i="35"/>
  <c r="CD18" i="35"/>
  <c r="CD19" i="35"/>
  <c r="CD20" i="35"/>
  <c r="CD21" i="35"/>
  <c r="CD22" i="35"/>
  <c r="CD23" i="35"/>
  <c r="CD24" i="35"/>
  <c r="CD25" i="35"/>
  <c r="CD26" i="35"/>
  <c r="CD27" i="35"/>
  <c r="CD28" i="35"/>
  <c r="CD29" i="35"/>
  <c r="CD30" i="35"/>
  <c r="CD31" i="35"/>
  <c r="CD32" i="35"/>
  <c r="CD33" i="35"/>
  <c r="CD34" i="35"/>
  <c r="CD35" i="35"/>
  <c r="CD36" i="35"/>
  <c r="J69" i="35"/>
  <c r="J73" i="35"/>
  <c r="E70" i="35"/>
  <c r="K38" i="27"/>
  <c r="R19" i="22"/>
  <c r="CW12" i="35"/>
  <c r="CU12" i="35"/>
  <c r="CT12" i="35"/>
  <c r="CW13" i="35"/>
  <c r="CU13" i="35"/>
  <c r="CT13" i="35"/>
  <c r="CW14" i="35"/>
  <c r="CU14" i="35"/>
  <c r="CT14" i="35"/>
  <c r="CW15" i="35"/>
  <c r="CU15" i="35"/>
  <c r="CT15" i="35"/>
  <c r="CW16" i="35"/>
  <c r="CU16" i="35"/>
  <c r="CT16" i="35"/>
  <c r="CW17" i="35"/>
  <c r="CU17" i="35"/>
  <c r="CT17" i="35"/>
  <c r="CW18" i="35"/>
  <c r="CU18" i="35"/>
  <c r="CT18" i="35"/>
  <c r="CW19" i="35"/>
  <c r="CU19" i="35"/>
  <c r="CT19" i="35"/>
  <c r="CW20" i="35"/>
  <c r="CU20" i="35"/>
  <c r="CT20" i="35"/>
  <c r="CU21" i="35"/>
  <c r="CT21" i="35"/>
  <c r="CU22" i="35"/>
  <c r="CT22" i="35"/>
  <c r="CU23" i="35"/>
  <c r="CT23" i="35"/>
  <c r="CU24" i="35"/>
  <c r="CT24" i="35"/>
  <c r="CU26" i="35"/>
  <c r="CT26" i="35"/>
  <c r="CW29" i="35"/>
  <c r="CU29" i="35"/>
  <c r="CT29" i="35"/>
  <c r="CW30" i="35"/>
  <c r="CU30" i="35"/>
  <c r="CT30" i="35"/>
  <c r="CW31" i="35"/>
  <c r="CU31" i="35"/>
  <c r="CT31" i="35"/>
  <c r="CW32" i="35"/>
  <c r="CU32" i="35"/>
  <c r="CT32" i="35"/>
  <c r="CW33" i="35"/>
  <c r="CU33" i="35"/>
  <c r="CT33" i="35"/>
  <c r="CW34" i="35"/>
  <c r="CU34" i="35"/>
  <c r="CT34" i="35"/>
  <c r="CW35" i="35"/>
  <c r="CU35" i="35"/>
  <c r="CT35" i="35"/>
  <c r="CW36" i="35"/>
  <c r="CU36" i="35"/>
  <c r="CT36" i="35"/>
  <c r="CX12" i="35"/>
  <c r="F90" i="35"/>
  <c r="J89" i="35"/>
  <c r="CX15" i="35"/>
  <c r="CX16" i="35"/>
  <c r="CX17" i="35"/>
  <c r="CX18" i="35"/>
  <c r="CX19" i="35"/>
  <c r="CX20" i="35"/>
  <c r="CX21" i="35"/>
  <c r="CX22" i="35"/>
  <c r="CX23" i="35"/>
  <c r="CX24" i="35"/>
  <c r="CX25" i="35"/>
  <c r="CX26" i="35"/>
  <c r="CX27" i="35"/>
  <c r="CX28" i="35"/>
  <c r="CX29" i="35"/>
  <c r="CX30" i="35"/>
  <c r="CX31" i="35"/>
  <c r="CX32" i="35"/>
  <c r="CX33" i="35"/>
  <c r="CX34" i="35"/>
  <c r="CX35" i="35"/>
  <c r="CX36" i="35"/>
  <c r="E90" i="35"/>
  <c r="CV14" i="35"/>
  <c r="G90" i="35"/>
  <c r="H90" i="35"/>
  <c r="CX13" i="35"/>
  <c r="CV26" i="35"/>
  <c r="G91" i="35"/>
  <c r="H91" i="35"/>
  <c r="CX14" i="35"/>
  <c r="CV30" i="35"/>
  <c r="G92" i="35"/>
  <c r="H92" i="35"/>
  <c r="F91" i="35"/>
  <c r="J90" i="35"/>
  <c r="K90" i="35"/>
  <c r="F92" i="35"/>
  <c r="J91" i="35"/>
  <c r="K91" i="35"/>
  <c r="E91" i="35"/>
  <c r="J92" i="35"/>
  <c r="K92" i="35"/>
  <c r="E92" i="35"/>
  <c r="E13" i="36"/>
  <c r="E14" i="36"/>
  <c r="E15" i="36"/>
  <c r="E16" i="36"/>
  <c r="E21" i="36"/>
  <c r="E18" i="36"/>
  <c r="E19" i="36"/>
  <c r="E22" i="36"/>
  <c r="C25" i="36"/>
  <c r="C24" i="36"/>
  <c r="C28" i="36"/>
  <c r="C27" i="36"/>
  <c r="BD12" i="35"/>
  <c r="BB12" i="35"/>
  <c r="BA12" i="35"/>
  <c r="BD13" i="35"/>
  <c r="BB13" i="35"/>
  <c r="BA13" i="35"/>
  <c r="BD14" i="35"/>
  <c r="BB14" i="35"/>
  <c r="BA14" i="35"/>
  <c r="BD15" i="35"/>
  <c r="BB15" i="35"/>
  <c r="BA15" i="35"/>
  <c r="BD16" i="35"/>
  <c r="BB16" i="35"/>
  <c r="BA16" i="35"/>
  <c r="BD17" i="35"/>
  <c r="BB17" i="35"/>
  <c r="BA17" i="35"/>
  <c r="BD18" i="35"/>
  <c r="BB18" i="35"/>
  <c r="BA18" i="35"/>
  <c r="BD19" i="35"/>
  <c r="BB19" i="35"/>
  <c r="BA19" i="35"/>
  <c r="BD20" i="35"/>
  <c r="BB20" i="35"/>
  <c r="BA20" i="35"/>
  <c r="BB21" i="35"/>
  <c r="BA21" i="35"/>
  <c r="BB22" i="35"/>
  <c r="BA22" i="35"/>
  <c r="BD23" i="35"/>
  <c r="BB23" i="35"/>
  <c r="BA23" i="35"/>
  <c r="BB24" i="35"/>
  <c r="BA24" i="35"/>
  <c r="BD29" i="35"/>
  <c r="BB29" i="35"/>
  <c r="BA29" i="35"/>
  <c r="BD30" i="35"/>
  <c r="BB30" i="35"/>
  <c r="BA30" i="35"/>
  <c r="BD31" i="35"/>
  <c r="BB31" i="35"/>
  <c r="BA31" i="35"/>
  <c r="BD32" i="35"/>
  <c r="BB32" i="35"/>
  <c r="BA32" i="35"/>
  <c r="BD33" i="35"/>
  <c r="BB33" i="35"/>
  <c r="BA33" i="35"/>
  <c r="BD34" i="35"/>
  <c r="BB34" i="35"/>
  <c r="BA34" i="35"/>
  <c r="BD35" i="35"/>
  <c r="BB35" i="35"/>
  <c r="BA35" i="35"/>
  <c r="BD36" i="35"/>
  <c r="BB36" i="35"/>
  <c r="BA36" i="35"/>
  <c r="BE14" i="35"/>
  <c r="H47" i="35"/>
  <c r="BC35" i="35"/>
  <c r="G47" i="35"/>
  <c r="E47" i="35"/>
  <c r="BE13" i="35"/>
  <c r="H46" i="35"/>
  <c r="BC23" i="35"/>
  <c r="G46" i="35"/>
  <c r="E46" i="35"/>
  <c r="BE12" i="35"/>
  <c r="H45" i="35"/>
  <c r="BC15" i="35"/>
  <c r="G45" i="35"/>
  <c r="E45" i="35"/>
  <c r="BE36" i="35"/>
  <c r="BE35" i="35"/>
  <c r="BE34" i="35"/>
  <c r="BE33" i="35"/>
  <c r="BE32" i="35"/>
  <c r="BE31" i="35"/>
  <c r="BE30" i="35"/>
  <c r="BE29" i="35"/>
  <c r="BE28" i="35"/>
  <c r="BE27" i="35"/>
  <c r="BE26" i="35"/>
  <c r="BE25" i="35"/>
  <c r="BE24" i="35"/>
  <c r="BE23" i="35"/>
  <c r="BE22" i="35"/>
  <c r="BE21" i="35"/>
  <c r="BE20" i="35"/>
  <c r="BE19" i="35"/>
  <c r="BE18" i="35"/>
  <c r="BE17" i="35"/>
  <c r="BE16" i="35"/>
  <c r="BE15" i="35"/>
  <c r="F47" i="35"/>
  <c r="J48" i="35"/>
  <c r="F46" i="35"/>
  <c r="J47" i="35"/>
  <c r="K47" i="35"/>
  <c r="F45" i="35"/>
  <c r="J46" i="35"/>
  <c r="K46" i="35"/>
  <c r="J45" i="35"/>
  <c r="K45" i="35"/>
  <c r="J44" i="35"/>
  <c r="E20" i="21"/>
  <c r="E15" i="21"/>
  <c r="E16" i="21"/>
  <c r="E17" i="21"/>
  <c r="E18" i="21"/>
  <c r="E19" i="21"/>
  <c r="E14" i="21"/>
  <c r="V19" i="36"/>
  <c r="V18" i="36"/>
  <c r="BC36" i="35"/>
  <c r="BC34" i="35"/>
  <c r="BC33" i="35"/>
  <c r="BC32" i="35"/>
  <c r="BC31" i="35"/>
  <c r="BC30" i="35"/>
  <c r="BC29" i="35"/>
  <c r="BC20" i="35"/>
  <c r="BC19" i="35"/>
  <c r="BC18" i="35"/>
  <c r="BC17" i="35"/>
  <c r="BC16" i="35"/>
  <c r="BC14" i="35"/>
  <c r="BC13" i="35"/>
  <c r="BC12" i="35"/>
  <c r="BR12" i="35"/>
  <c r="BR15" i="35"/>
  <c r="BR16" i="35"/>
  <c r="BR17" i="35"/>
  <c r="BR18" i="35"/>
  <c r="BR19" i="35"/>
  <c r="BR20" i="35"/>
  <c r="BR31" i="35"/>
  <c r="BR32" i="35"/>
  <c r="BR33" i="35"/>
  <c r="BR34" i="35"/>
  <c r="BR35" i="35"/>
  <c r="BR36" i="35"/>
  <c r="CQ36" i="35"/>
  <c r="CQ33" i="35"/>
  <c r="CQ32" i="35"/>
  <c r="CQ31" i="35"/>
  <c r="CQ30" i="35"/>
  <c r="CQ29" i="35"/>
  <c r="CQ20" i="35"/>
  <c r="CQ17" i="35"/>
  <c r="CQ16" i="35"/>
  <c r="CQ15" i="35"/>
  <c r="CQ14" i="35"/>
  <c r="CQ13" i="35"/>
  <c r="CQ12" i="35"/>
  <c r="BH36" i="35"/>
  <c r="AS36" i="35"/>
  <c r="AN36" i="35"/>
  <c r="AI36" i="35"/>
  <c r="AD36" i="35"/>
  <c r="Y36" i="35"/>
  <c r="O36" i="35"/>
  <c r="BH35" i="35"/>
  <c r="AX35" i="35"/>
  <c r="AI35" i="35"/>
  <c r="AD35" i="35"/>
  <c r="Y35" i="35"/>
  <c r="T35" i="35"/>
  <c r="O35" i="35"/>
  <c r="BM34" i="35"/>
  <c r="AI34" i="35"/>
  <c r="AD34" i="35"/>
  <c r="Y34" i="35"/>
  <c r="T34" i="35"/>
  <c r="O34" i="35"/>
  <c r="BM33" i="35"/>
  <c r="BH33" i="35"/>
  <c r="AX33" i="35"/>
  <c r="AS33" i="35"/>
  <c r="AN33" i="35"/>
  <c r="Y33" i="35"/>
  <c r="T33" i="35"/>
  <c r="O33" i="35"/>
  <c r="BM32" i="35"/>
  <c r="BH32" i="35"/>
  <c r="AS32" i="35"/>
  <c r="AN32" i="35"/>
  <c r="AD32" i="35"/>
  <c r="T32" i="35"/>
  <c r="O32" i="35"/>
  <c r="AX31" i="35"/>
  <c r="AS31" i="35"/>
  <c r="AD31" i="35"/>
  <c r="Y31" i="35"/>
  <c r="O31" i="35"/>
  <c r="BM30" i="35"/>
  <c r="BH30" i="35"/>
  <c r="AX30" i="35"/>
  <c r="AN30" i="35"/>
  <c r="AI30" i="35"/>
  <c r="Y30" i="35"/>
  <c r="T30" i="35"/>
  <c r="BM29" i="35"/>
  <c r="BM18" i="35"/>
  <c r="BM17" i="35"/>
  <c r="BM16" i="35"/>
  <c r="BM14" i="35"/>
  <c r="BM13" i="35"/>
  <c r="BM12" i="35"/>
  <c r="AX29" i="35"/>
  <c r="AX19" i="35"/>
  <c r="AX18" i="35"/>
  <c r="AX17" i="35"/>
  <c r="AX15" i="35"/>
  <c r="AX13" i="35"/>
  <c r="AX12" i="35"/>
  <c r="AN29" i="35"/>
  <c r="AI29" i="35"/>
  <c r="AD29" i="35"/>
  <c r="T29" i="35"/>
  <c r="AN20" i="35"/>
  <c r="AD20" i="35"/>
  <c r="T20" i="35"/>
  <c r="O20" i="35"/>
  <c r="AD19" i="35"/>
  <c r="Y19" i="35"/>
  <c r="O19" i="35"/>
  <c r="AN18" i="35"/>
  <c r="AI18" i="35"/>
  <c r="Y18" i="35"/>
  <c r="T18" i="35"/>
  <c r="AN17" i="35"/>
  <c r="AI17" i="35"/>
  <c r="AD17" i="35"/>
  <c r="T17" i="35"/>
  <c r="AN16" i="35"/>
  <c r="AI16" i="35"/>
  <c r="AD16" i="35"/>
  <c r="Y16" i="35"/>
  <c r="O16" i="35"/>
  <c r="AI15" i="35"/>
  <c r="AD15" i="35"/>
  <c r="Y15" i="35"/>
  <c r="T15" i="35"/>
  <c r="O15" i="35"/>
  <c r="AI14" i="35"/>
  <c r="AD14" i="35"/>
  <c r="Y14" i="35"/>
  <c r="T14" i="35"/>
  <c r="O14" i="35"/>
  <c r="AN13" i="35"/>
  <c r="Y13" i="35"/>
  <c r="T13" i="35"/>
  <c r="O13" i="35"/>
  <c r="AN12" i="35"/>
  <c r="AI12" i="35"/>
  <c r="AD12" i="35"/>
  <c r="T12" i="35"/>
  <c r="O12" i="35"/>
  <c r="G12" i="26"/>
  <c r="G16" i="26"/>
  <c r="I13" i="26"/>
  <c r="I16" i="26"/>
  <c r="S16" i="26"/>
  <c r="V16" i="26"/>
  <c r="G15" i="26"/>
  <c r="I15" i="26"/>
  <c r="S15" i="26"/>
  <c r="V15" i="26"/>
  <c r="G20" i="32"/>
  <c r="S20" i="32"/>
  <c r="U20" i="32"/>
  <c r="G23" i="32"/>
  <c r="I21" i="32"/>
  <c r="S21" i="32"/>
  <c r="U21" i="32"/>
  <c r="I23" i="32"/>
  <c r="S23" i="32"/>
  <c r="T23" i="32"/>
  <c r="G32" i="32"/>
  <c r="S12" i="32"/>
  <c r="U12" i="32"/>
  <c r="G47" i="32"/>
  <c r="T12" i="32"/>
  <c r="G46" i="32"/>
  <c r="S14" i="32"/>
  <c r="U14" i="32"/>
  <c r="G43" i="32"/>
  <c r="T14" i="32"/>
  <c r="G42" i="32"/>
  <c r="S16" i="32"/>
  <c r="U16" i="32"/>
  <c r="G39" i="32"/>
  <c r="T16" i="32"/>
  <c r="G38" i="32"/>
  <c r="S18" i="32"/>
  <c r="U18" i="32"/>
  <c r="G35" i="32"/>
  <c r="T18" i="32"/>
  <c r="G34" i="32"/>
  <c r="V21" i="32"/>
  <c r="V20" i="32"/>
  <c r="S12" i="21"/>
  <c r="T12" i="21"/>
  <c r="G42" i="21"/>
  <c r="S14" i="21"/>
  <c r="T14" i="21"/>
  <c r="G38" i="21"/>
  <c r="S16" i="21"/>
  <c r="T16" i="21"/>
  <c r="G34" i="21"/>
  <c r="S18" i="21"/>
  <c r="T18" i="21"/>
  <c r="G30" i="21"/>
  <c r="U12" i="21"/>
  <c r="G43" i="21"/>
  <c r="S13" i="21"/>
  <c r="U13" i="21"/>
  <c r="G41" i="21"/>
  <c r="U14" i="21"/>
  <c r="G39" i="21"/>
  <c r="S15" i="21"/>
  <c r="U15" i="21"/>
  <c r="G37" i="21"/>
  <c r="U16" i="21"/>
  <c r="G35" i="21"/>
  <c r="S17" i="21"/>
  <c r="U17" i="21"/>
  <c r="G33" i="21"/>
  <c r="U18" i="21"/>
  <c r="G31" i="21"/>
  <c r="V18" i="21"/>
  <c r="S19" i="21"/>
  <c r="V19" i="21"/>
  <c r="G20" i="21"/>
  <c r="S20" i="21"/>
  <c r="V20" i="21"/>
  <c r="F4" i="34"/>
  <c r="V64" i="34"/>
  <c r="X64" i="34"/>
  <c r="V65" i="34"/>
  <c r="V66" i="34"/>
  <c r="V67" i="34"/>
  <c r="V68" i="34"/>
  <c r="V81" i="34"/>
  <c r="V82" i="34"/>
  <c r="V83" i="34"/>
  <c r="V84" i="34"/>
  <c r="V85" i="34"/>
  <c r="V86" i="34"/>
  <c r="V87" i="34"/>
  <c r="V88" i="34"/>
  <c r="X65" i="34"/>
  <c r="X66" i="34"/>
  <c r="X67" i="34"/>
  <c r="X68" i="34"/>
  <c r="W69" i="34"/>
  <c r="X69" i="34"/>
  <c r="W70" i="34"/>
  <c r="X70" i="34"/>
  <c r="W71" i="34"/>
  <c r="X71" i="34"/>
  <c r="W72" i="34"/>
  <c r="X72" i="34"/>
  <c r="X81" i="34"/>
  <c r="X82" i="34"/>
  <c r="X83" i="34"/>
  <c r="X84" i="34"/>
  <c r="X85" i="34"/>
  <c r="X86" i="34"/>
  <c r="X87" i="34"/>
  <c r="X88" i="34"/>
  <c r="Y64" i="34"/>
  <c r="Y65" i="34"/>
  <c r="Y66" i="34"/>
  <c r="Y67" i="34"/>
  <c r="Y68" i="34"/>
  <c r="Y69" i="34"/>
  <c r="Y70" i="34"/>
  <c r="Y71" i="34"/>
  <c r="Y72" i="34"/>
  <c r="Y81" i="34"/>
  <c r="Y82" i="34"/>
  <c r="Y83" i="34"/>
  <c r="Y84" i="34"/>
  <c r="Y85" i="34"/>
  <c r="Y86" i="34"/>
  <c r="Y87" i="34"/>
  <c r="Y88" i="34"/>
  <c r="K4" i="34"/>
  <c r="K5" i="34"/>
  <c r="K6" i="34"/>
  <c r="K7" i="34"/>
  <c r="K8" i="34"/>
  <c r="K9" i="34"/>
  <c r="K10" i="34"/>
  <c r="K11" i="34"/>
  <c r="K12" i="34"/>
  <c r="K13" i="34"/>
  <c r="I58" i="27"/>
  <c r="F4" i="33"/>
  <c r="V64" i="33"/>
  <c r="X64" i="33"/>
  <c r="V65" i="33"/>
  <c r="V66" i="33"/>
  <c r="V67" i="33"/>
  <c r="V68" i="33"/>
  <c r="V81" i="33"/>
  <c r="V82" i="33"/>
  <c r="V83" i="33"/>
  <c r="V84" i="33"/>
  <c r="V85" i="33"/>
  <c r="V86" i="33"/>
  <c r="V87" i="33"/>
  <c r="V88" i="33"/>
  <c r="X65" i="33"/>
  <c r="X66" i="33"/>
  <c r="X67" i="33"/>
  <c r="X68" i="33"/>
  <c r="W69" i="33"/>
  <c r="X69" i="33"/>
  <c r="W70" i="33"/>
  <c r="X70" i="33"/>
  <c r="W71" i="33"/>
  <c r="X71" i="33"/>
  <c r="W72" i="33"/>
  <c r="X72" i="33"/>
  <c r="X81" i="33"/>
  <c r="X82" i="33"/>
  <c r="X83" i="33"/>
  <c r="X84" i="33"/>
  <c r="X85" i="33"/>
  <c r="X86" i="33"/>
  <c r="X87" i="33"/>
  <c r="X88" i="33"/>
  <c r="Y64" i="33"/>
  <c r="Y65" i="33"/>
  <c r="Y66" i="33"/>
  <c r="Y67" i="33"/>
  <c r="Y68" i="33"/>
  <c r="Y69" i="33"/>
  <c r="Y70" i="33"/>
  <c r="Y71" i="33"/>
  <c r="Y72" i="33"/>
  <c r="Y81" i="33"/>
  <c r="Y82" i="33"/>
  <c r="Y83" i="33"/>
  <c r="Y84" i="33"/>
  <c r="Y85" i="33"/>
  <c r="Y86" i="33"/>
  <c r="Y87" i="33"/>
  <c r="Y88" i="33"/>
  <c r="K4" i="33"/>
  <c r="K5" i="33"/>
  <c r="F6" i="33"/>
  <c r="K6" i="33"/>
  <c r="K7" i="33"/>
  <c r="K8" i="33"/>
  <c r="K9" i="33"/>
  <c r="K10" i="33"/>
  <c r="K11" i="33"/>
  <c r="K12" i="33"/>
  <c r="K13" i="33"/>
  <c r="AA65" i="33"/>
  <c r="AE65" i="33"/>
  <c r="AE73" i="33"/>
  <c r="AA85" i="33"/>
  <c r="AE85" i="33"/>
  <c r="J4" i="33"/>
  <c r="K17" i="33"/>
  <c r="G4" i="33"/>
  <c r="H4" i="33"/>
  <c r="I4" i="33"/>
  <c r="J17" i="33"/>
  <c r="H17" i="33"/>
  <c r="L17" i="33"/>
  <c r="AA69" i="33"/>
  <c r="AE69" i="33"/>
  <c r="AF85" i="33"/>
  <c r="J5" i="33"/>
  <c r="K18" i="33"/>
  <c r="G5" i="33"/>
  <c r="H5" i="33"/>
  <c r="I5" i="33"/>
  <c r="J18" i="33"/>
  <c r="H18" i="33"/>
  <c r="L18" i="33"/>
  <c r="AA81" i="33"/>
  <c r="AE81" i="33"/>
  <c r="AF69" i="33"/>
  <c r="AF73" i="33"/>
  <c r="J6" i="33"/>
  <c r="K19" i="33"/>
  <c r="G6" i="33"/>
  <c r="H6" i="33"/>
  <c r="I6" i="33"/>
  <c r="J19" i="33"/>
  <c r="H19" i="33"/>
  <c r="L19" i="33"/>
  <c r="AF65" i="33"/>
  <c r="AF81" i="33"/>
  <c r="J7" i="33"/>
  <c r="K20" i="33"/>
  <c r="G7" i="33"/>
  <c r="H7" i="33"/>
  <c r="I7" i="33"/>
  <c r="J20" i="33"/>
  <c r="H20" i="33"/>
  <c r="L20" i="33"/>
  <c r="AA64" i="33"/>
  <c r="AE64" i="33"/>
  <c r="AF64" i="33"/>
  <c r="J8" i="33"/>
  <c r="K21" i="33"/>
  <c r="G8" i="33"/>
  <c r="H8" i="33"/>
  <c r="I8" i="33"/>
  <c r="J21" i="33"/>
  <c r="H21" i="33"/>
  <c r="L21" i="33"/>
  <c r="J9" i="33"/>
  <c r="K22" i="33"/>
  <c r="G9" i="33"/>
  <c r="H9" i="33"/>
  <c r="I9" i="33"/>
  <c r="J22" i="33"/>
  <c r="H22" i="33"/>
  <c r="L22" i="33"/>
  <c r="J10" i="33"/>
  <c r="K23" i="33"/>
  <c r="G10" i="33"/>
  <c r="H10" i="33"/>
  <c r="I10" i="33"/>
  <c r="J23" i="33"/>
  <c r="H23" i="33"/>
  <c r="L23" i="33"/>
  <c r="J11" i="33"/>
  <c r="K24" i="33"/>
  <c r="G11" i="33"/>
  <c r="H11" i="33"/>
  <c r="I11" i="33"/>
  <c r="J24" i="33"/>
  <c r="H24" i="33"/>
  <c r="L24" i="33"/>
  <c r="J12" i="33"/>
  <c r="K25" i="33"/>
  <c r="G12" i="33"/>
  <c r="H12" i="33"/>
  <c r="I12" i="33"/>
  <c r="J25" i="33"/>
  <c r="H25" i="33"/>
  <c r="L25" i="33"/>
  <c r="M17" i="33"/>
  <c r="N17" i="33" a="1"/>
  <c r="N17" i="33"/>
  <c r="O17" i="33"/>
  <c r="C17" i="33"/>
  <c r="E30" i="33" a="1"/>
  <c r="E30" i="33"/>
  <c r="F30" i="33" a="1"/>
  <c r="F30" i="33"/>
  <c r="G30" i="33" a="1"/>
  <c r="H30" i="33" a="1"/>
  <c r="I30" i="33" a="1"/>
  <c r="J30" i="33" a="1"/>
  <c r="K30" i="33" a="1"/>
  <c r="L30" i="33" a="1"/>
  <c r="P17" i="33"/>
  <c r="M30" i="33" a="1"/>
  <c r="N30" i="33" a="1"/>
  <c r="O30" i="33" a="1"/>
  <c r="P30" i="33" a="1"/>
  <c r="Q30" i="33" a="1"/>
  <c r="R30" i="33" a="1"/>
  <c r="S30" i="33" a="1"/>
  <c r="T30" i="33" a="1"/>
  <c r="Q17" i="33"/>
  <c r="U30" i="33" a="1"/>
  <c r="V30" i="33" a="1"/>
  <c r="W30" i="33" a="1"/>
  <c r="X30" i="33" a="1"/>
  <c r="Y30" i="33" a="1"/>
  <c r="Z30" i="33" a="1"/>
  <c r="AA30" i="33" a="1"/>
  <c r="AB30" i="33" a="1"/>
  <c r="R17" i="33"/>
  <c r="AC30" i="33" a="1"/>
  <c r="AD30" i="33" a="1"/>
  <c r="AE30" i="33" a="1"/>
  <c r="AF30" i="33" a="1"/>
  <c r="AG30" i="33" a="1"/>
  <c r="AH30" i="33" a="1"/>
  <c r="AI30" i="33" a="1"/>
  <c r="AJ30" i="33" a="1"/>
  <c r="S17" i="33"/>
  <c r="AK30" i="33" a="1"/>
  <c r="AL30" i="33" a="1"/>
  <c r="AM30" i="33" a="1"/>
  <c r="AN30" i="33" a="1"/>
  <c r="AO30" i="33" a="1"/>
  <c r="AP30" i="33" a="1"/>
  <c r="AQ30" i="33" a="1"/>
  <c r="AR30" i="33" a="1"/>
  <c r="T17" i="33"/>
  <c r="AS30" i="33" a="1"/>
  <c r="AT30" i="33" a="1"/>
  <c r="AU30" i="33" a="1"/>
  <c r="AV30" i="33" a="1"/>
  <c r="AW30" i="33" a="1"/>
  <c r="AX30" i="33" a="1"/>
  <c r="AY30" i="33" a="1"/>
  <c r="AZ30" i="33" a="1"/>
  <c r="U17" i="33"/>
  <c r="BA30" i="33" a="1"/>
  <c r="BB30" i="33" a="1"/>
  <c r="BC30" i="33" a="1"/>
  <c r="BD30" i="33" a="1"/>
  <c r="BE30" i="33" a="1"/>
  <c r="BF30" i="33" a="1"/>
  <c r="BG30" i="33" a="1"/>
  <c r="BH30" i="33" a="1"/>
  <c r="V17" i="33"/>
  <c r="BI30" i="33" a="1"/>
  <c r="BJ30" i="33" a="1"/>
  <c r="BK30" i="33" a="1"/>
  <c r="BL30" i="33" a="1"/>
  <c r="BM30" i="33" a="1"/>
  <c r="BN30" i="33" a="1"/>
  <c r="BO30" i="33" a="1"/>
  <c r="BP30" i="33" a="1"/>
  <c r="G30" i="33"/>
  <c r="H30" i="33"/>
  <c r="I30" i="33"/>
  <c r="J30" i="33"/>
  <c r="K30" i="33"/>
  <c r="L30" i="33"/>
  <c r="M30" i="33"/>
  <c r="N30" i="33"/>
  <c r="O30" i="33"/>
  <c r="P30" i="33"/>
  <c r="Q30" i="33"/>
  <c r="R30" i="33"/>
  <c r="S30" i="33"/>
  <c r="T30" i="33"/>
  <c r="U30" i="33"/>
  <c r="V30" i="33"/>
  <c r="W30" i="33"/>
  <c r="X30" i="33"/>
  <c r="Y30" i="33"/>
  <c r="Z30" i="33"/>
  <c r="AA30" i="33"/>
  <c r="AB30" i="33"/>
  <c r="AC30" i="33"/>
  <c r="AD30" i="33"/>
  <c r="AE30" i="33"/>
  <c r="AF30" i="33"/>
  <c r="AG30" i="33"/>
  <c r="AH30" i="33"/>
  <c r="AI30" i="33"/>
  <c r="AJ30" i="33"/>
  <c r="AK30" i="33"/>
  <c r="AL30" i="33"/>
  <c r="AM30" i="33"/>
  <c r="AN30" i="33"/>
  <c r="AO30" i="33"/>
  <c r="AP30" i="33"/>
  <c r="AQ30" i="33"/>
  <c r="AR30" i="33"/>
  <c r="AS30" i="33"/>
  <c r="AT30" i="33"/>
  <c r="AU30" i="33"/>
  <c r="AV30" i="33"/>
  <c r="AW30" i="33"/>
  <c r="AX30" i="33"/>
  <c r="AY30" i="33"/>
  <c r="AZ30" i="33"/>
  <c r="BA30" i="33"/>
  <c r="BB30" i="33"/>
  <c r="BC30" i="33"/>
  <c r="BD30" i="33"/>
  <c r="BE30" i="33"/>
  <c r="BF30" i="33"/>
  <c r="BG30" i="33"/>
  <c r="BH30" i="33"/>
  <c r="BI30" i="33"/>
  <c r="BJ30" i="33"/>
  <c r="BK30" i="33"/>
  <c r="BL30" i="33"/>
  <c r="BM30" i="33"/>
  <c r="BN30" i="33"/>
  <c r="BO30" i="33"/>
  <c r="BP30" i="33"/>
  <c r="AA17" i="33"/>
  <c r="E41" i="33" a="1"/>
  <c r="E41" i="33"/>
  <c r="F41" i="33" a="1"/>
  <c r="F41" i="33"/>
  <c r="G41" i="33" a="1"/>
  <c r="H41" i="33" a="1"/>
  <c r="I41" i="33" a="1"/>
  <c r="J41" i="33" a="1"/>
  <c r="K41" i="33" a="1"/>
  <c r="L41" i="33" a="1"/>
  <c r="M41" i="33" a="1"/>
  <c r="N41" i="33" a="1"/>
  <c r="O41" i="33" a="1"/>
  <c r="P41" i="33" a="1"/>
  <c r="Q41" i="33" a="1"/>
  <c r="R41" i="33" a="1"/>
  <c r="S41" i="33" a="1"/>
  <c r="T41" i="33" a="1"/>
  <c r="U41" i="33" a="1"/>
  <c r="V41" i="33" a="1"/>
  <c r="W41" i="33" a="1"/>
  <c r="X41" i="33" a="1"/>
  <c r="Y41" i="33" a="1"/>
  <c r="Z41" i="33" a="1"/>
  <c r="AA41" i="33" a="1"/>
  <c r="AB41" i="33" a="1"/>
  <c r="AC41" i="33" a="1"/>
  <c r="AD41" i="33" a="1"/>
  <c r="AE41" i="33" a="1"/>
  <c r="AF41" i="33" a="1"/>
  <c r="AG41" i="33" a="1"/>
  <c r="AH41" i="33" a="1"/>
  <c r="AI41" i="33" a="1"/>
  <c r="AJ41" i="33" a="1"/>
  <c r="AK41" i="33" a="1"/>
  <c r="AL41" i="33" a="1"/>
  <c r="AM41" i="33" a="1"/>
  <c r="AN41" i="33" a="1"/>
  <c r="AO41" i="33" a="1"/>
  <c r="AP41" i="33" a="1"/>
  <c r="AQ41" i="33" a="1"/>
  <c r="AR41" i="33" a="1"/>
  <c r="AS41" i="33" a="1"/>
  <c r="AT41" i="33" a="1"/>
  <c r="AU41" i="33" a="1"/>
  <c r="AV41" i="33" a="1"/>
  <c r="AW41" i="33" a="1"/>
  <c r="AX41" i="33" a="1"/>
  <c r="AY41" i="33" a="1"/>
  <c r="AZ41" i="33" a="1"/>
  <c r="BA41" i="33" a="1"/>
  <c r="BB41" i="33" a="1"/>
  <c r="BC41" i="33" a="1"/>
  <c r="BD41" i="33" a="1"/>
  <c r="BE41" i="33" a="1"/>
  <c r="BF41" i="33" a="1"/>
  <c r="BG41" i="33" a="1"/>
  <c r="BH41" i="33" a="1"/>
  <c r="BI41" i="33" a="1"/>
  <c r="BJ41" i="33" a="1"/>
  <c r="BK41" i="33" a="1"/>
  <c r="BL41" i="33" a="1"/>
  <c r="BM41" i="33" a="1"/>
  <c r="BN41" i="33" a="1"/>
  <c r="BO41" i="33" a="1"/>
  <c r="BP41" i="33" a="1"/>
  <c r="G41" i="33"/>
  <c r="H41" i="33"/>
  <c r="I41" i="33"/>
  <c r="J41" i="33"/>
  <c r="K41" i="33"/>
  <c r="L41" i="33"/>
  <c r="M41" i="33"/>
  <c r="N41" i="33"/>
  <c r="O41" i="33"/>
  <c r="P41" i="33"/>
  <c r="Q41" i="33"/>
  <c r="R41" i="33"/>
  <c r="S41" i="33"/>
  <c r="T41" i="33"/>
  <c r="U41" i="33"/>
  <c r="V41" i="33"/>
  <c r="W41" i="33"/>
  <c r="X41" i="33"/>
  <c r="Y41" i="33"/>
  <c r="Z41" i="33"/>
  <c r="AA41" i="33"/>
  <c r="AB41" i="33"/>
  <c r="AC41" i="33"/>
  <c r="AD41" i="33"/>
  <c r="AE41" i="33"/>
  <c r="AF41" i="33"/>
  <c r="AG41" i="33"/>
  <c r="AH41" i="33"/>
  <c r="AI41" i="33"/>
  <c r="AJ41" i="33"/>
  <c r="AK41" i="33"/>
  <c r="AL41" i="33"/>
  <c r="AM41" i="33"/>
  <c r="AN41" i="33"/>
  <c r="AO41" i="33"/>
  <c r="AP41" i="33"/>
  <c r="AQ41" i="33"/>
  <c r="AR41" i="33"/>
  <c r="AS41" i="33"/>
  <c r="AT41" i="33"/>
  <c r="AU41" i="33"/>
  <c r="AV41" i="33"/>
  <c r="AW41" i="33"/>
  <c r="AX41" i="33"/>
  <c r="AY41" i="33"/>
  <c r="AZ41" i="33"/>
  <c r="BA41" i="33"/>
  <c r="BB41" i="33"/>
  <c r="BC41" i="33"/>
  <c r="BD41" i="33"/>
  <c r="BE41" i="33"/>
  <c r="BF41" i="33"/>
  <c r="BG41" i="33"/>
  <c r="BH41" i="33"/>
  <c r="BI41" i="33"/>
  <c r="BJ41" i="33"/>
  <c r="BK41" i="33"/>
  <c r="BL41" i="33"/>
  <c r="BM41" i="33"/>
  <c r="BN41" i="33"/>
  <c r="BO41" i="33"/>
  <c r="BP41" i="33"/>
  <c r="AB17" i="33"/>
  <c r="E52" i="33" a="1"/>
  <c r="E52" i="33"/>
  <c r="F52" i="33" a="1"/>
  <c r="F52" i="33"/>
  <c r="G52" i="33" a="1"/>
  <c r="H52" i="33" a="1"/>
  <c r="I52" i="33" a="1"/>
  <c r="J52" i="33" a="1"/>
  <c r="K52" i="33" a="1"/>
  <c r="L52" i="33" a="1"/>
  <c r="M52" i="33" a="1"/>
  <c r="N52" i="33" a="1"/>
  <c r="O52" i="33" a="1"/>
  <c r="P52" i="33" a="1"/>
  <c r="Q52" i="33" a="1"/>
  <c r="R52" i="33" a="1"/>
  <c r="S52" i="33" a="1"/>
  <c r="T52" i="33" a="1"/>
  <c r="U52" i="33" a="1"/>
  <c r="V52" i="33" a="1"/>
  <c r="W52" i="33" a="1"/>
  <c r="X52" i="33" a="1"/>
  <c r="Y52" i="33" a="1"/>
  <c r="Z52" i="33" a="1"/>
  <c r="AA52" i="33" a="1"/>
  <c r="AB52" i="33" a="1"/>
  <c r="AC52" i="33" a="1"/>
  <c r="AD52" i="33" a="1"/>
  <c r="AE52" i="33" a="1"/>
  <c r="AF52" i="33" a="1"/>
  <c r="AG52" i="33" a="1"/>
  <c r="AH52" i="33" a="1"/>
  <c r="AI52" i="33" a="1"/>
  <c r="AJ52" i="33" a="1"/>
  <c r="AK52" i="33" a="1"/>
  <c r="AL52" i="33" a="1"/>
  <c r="AM52" i="33" a="1"/>
  <c r="AN52" i="33" a="1"/>
  <c r="AO52" i="33" a="1"/>
  <c r="AP52" i="33" a="1"/>
  <c r="AQ52" i="33" a="1"/>
  <c r="AR52" i="33" a="1"/>
  <c r="AS52" i="33" a="1"/>
  <c r="AT52" i="33" a="1"/>
  <c r="AU52" i="33" a="1"/>
  <c r="AV52" i="33" a="1"/>
  <c r="AW52" i="33" a="1"/>
  <c r="AX52" i="33" a="1"/>
  <c r="AY52" i="33" a="1"/>
  <c r="AZ52" i="33" a="1"/>
  <c r="BA52" i="33" a="1"/>
  <c r="BB52" i="33" a="1"/>
  <c r="BC52" i="33" a="1"/>
  <c r="BD52" i="33" a="1"/>
  <c r="BE52" i="33" a="1"/>
  <c r="BF52" i="33" a="1"/>
  <c r="BG52" i="33" a="1"/>
  <c r="BH52" i="33" a="1"/>
  <c r="BI52" i="33" a="1"/>
  <c r="BJ52" i="33" a="1"/>
  <c r="BK52" i="33" a="1"/>
  <c r="BL52" i="33" a="1"/>
  <c r="BM52" i="33" a="1"/>
  <c r="BN52" i="33" a="1"/>
  <c r="BO52" i="33" a="1"/>
  <c r="BP52" i="33" a="1"/>
  <c r="G52" i="33"/>
  <c r="H52" i="33"/>
  <c r="I52" i="33"/>
  <c r="J52" i="33"/>
  <c r="K52" i="33"/>
  <c r="L52" i="33"/>
  <c r="M52" i="33"/>
  <c r="N52" i="33"/>
  <c r="O52" i="33"/>
  <c r="P52" i="33"/>
  <c r="Q52" i="33"/>
  <c r="R52" i="33"/>
  <c r="S52" i="33"/>
  <c r="T52" i="33"/>
  <c r="U52" i="33"/>
  <c r="V52" i="33"/>
  <c r="W52" i="33"/>
  <c r="X52" i="33"/>
  <c r="Y52" i="33"/>
  <c r="Z52" i="33"/>
  <c r="AA52" i="33"/>
  <c r="AB52" i="33"/>
  <c r="AC52" i="33"/>
  <c r="AD52" i="33"/>
  <c r="AE52" i="33"/>
  <c r="AF52" i="33"/>
  <c r="AG52" i="33"/>
  <c r="AH52" i="33"/>
  <c r="AI52" i="33"/>
  <c r="AJ52" i="33"/>
  <c r="AK52" i="33"/>
  <c r="AL52" i="33"/>
  <c r="AM52" i="33"/>
  <c r="AN52" i="33"/>
  <c r="AO52" i="33"/>
  <c r="AP52" i="33"/>
  <c r="AQ52" i="33"/>
  <c r="AR52" i="33"/>
  <c r="AS52" i="33"/>
  <c r="AT52" i="33"/>
  <c r="AU52" i="33"/>
  <c r="AV52" i="33"/>
  <c r="AW52" i="33"/>
  <c r="AX52" i="33"/>
  <c r="AY52" i="33"/>
  <c r="AZ52" i="33"/>
  <c r="BA52" i="33"/>
  <c r="BB52" i="33"/>
  <c r="BC52" i="33"/>
  <c r="BD52" i="33"/>
  <c r="BE52" i="33"/>
  <c r="BF52" i="33"/>
  <c r="BG52" i="33"/>
  <c r="BH52" i="33"/>
  <c r="BI52" i="33"/>
  <c r="BJ52" i="33"/>
  <c r="BK52" i="33"/>
  <c r="BL52" i="33"/>
  <c r="BM52" i="33"/>
  <c r="BN52" i="33"/>
  <c r="BO52" i="33"/>
  <c r="BP52" i="33"/>
  <c r="AC17" i="33"/>
  <c r="W17" i="33"/>
  <c r="M18" i="33"/>
  <c r="N18" i="33" a="1"/>
  <c r="N18" i="33"/>
  <c r="O18" i="33"/>
  <c r="E31" i="33" a="1"/>
  <c r="E31" i="33"/>
  <c r="F31" i="33" a="1"/>
  <c r="F31" i="33"/>
  <c r="G31" i="33" a="1"/>
  <c r="H31" i="33" a="1"/>
  <c r="I31" i="33" a="1"/>
  <c r="J31" i="33" a="1"/>
  <c r="K31" i="33" a="1"/>
  <c r="L31" i="33" a="1"/>
  <c r="P18" i="33"/>
  <c r="M31" i="33" a="1"/>
  <c r="N31" i="33" a="1"/>
  <c r="O31" i="33" a="1"/>
  <c r="P31" i="33" a="1"/>
  <c r="Q31" i="33" a="1"/>
  <c r="R31" i="33" a="1"/>
  <c r="S31" i="33" a="1"/>
  <c r="T31" i="33" a="1"/>
  <c r="Q18" i="33"/>
  <c r="U31" i="33" a="1"/>
  <c r="V31" i="33" a="1"/>
  <c r="W31" i="33" a="1"/>
  <c r="X31" i="33" a="1"/>
  <c r="Y31" i="33" a="1"/>
  <c r="Z31" i="33" a="1"/>
  <c r="AA31" i="33" a="1"/>
  <c r="AB31" i="33" a="1"/>
  <c r="R18" i="33"/>
  <c r="AC31" i="33" a="1"/>
  <c r="AD31" i="33" a="1"/>
  <c r="AE31" i="33" a="1"/>
  <c r="AF31" i="33" a="1"/>
  <c r="AG31" i="33" a="1"/>
  <c r="AH31" i="33" a="1"/>
  <c r="AI31" i="33" a="1"/>
  <c r="AJ31" i="33" a="1"/>
  <c r="S18" i="33"/>
  <c r="AK31" i="33" a="1"/>
  <c r="AL31" i="33" a="1"/>
  <c r="AM31" i="33" a="1"/>
  <c r="AN31" i="33" a="1"/>
  <c r="AO31" i="33" a="1"/>
  <c r="AP31" i="33" a="1"/>
  <c r="AQ31" i="33" a="1"/>
  <c r="AR31" i="33" a="1"/>
  <c r="T18" i="33"/>
  <c r="AS31" i="33" a="1"/>
  <c r="AT31" i="33" a="1"/>
  <c r="AU31" i="33" a="1"/>
  <c r="AV31" i="33" a="1"/>
  <c r="AW31" i="33" a="1"/>
  <c r="AX31" i="33" a="1"/>
  <c r="AY31" i="33" a="1"/>
  <c r="AZ31" i="33" a="1"/>
  <c r="U18" i="33"/>
  <c r="BA31" i="33" a="1"/>
  <c r="BB31" i="33" a="1"/>
  <c r="BC31" i="33" a="1"/>
  <c r="BD31" i="33" a="1"/>
  <c r="BE31" i="33" a="1"/>
  <c r="BF31" i="33" a="1"/>
  <c r="BG31" i="33" a="1"/>
  <c r="BH31" i="33" a="1"/>
  <c r="V18" i="33"/>
  <c r="BI31" i="33" a="1"/>
  <c r="BJ31" i="33" a="1"/>
  <c r="BK31" i="33" a="1"/>
  <c r="BL31" i="33" a="1"/>
  <c r="BM31" i="33" a="1"/>
  <c r="BN31" i="33" a="1"/>
  <c r="BO31" i="33" a="1"/>
  <c r="BP31" i="33" a="1"/>
  <c r="G31" i="33"/>
  <c r="H31" i="33"/>
  <c r="I31" i="33"/>
  <c r="J31" i="33"/>
  <c r="K31" i="33"/>
  <c r="L31" i="33"/>
  <c r="M31" i="33"/>
  <c r="N31" i="33"/>
  <c r="O31" i="33"/>
  <c r="P31" i="33"/>
  <c r="Q31" i="33"/>
  <c r="R31" i="33"/>
  <c r="S31" i="33"/>
  <c r="T31" i="33"/>
  <c r="U31" i="33"/>
  <c r="V31" i="33"/>
  <c r="W31" i="33"/>
  <c r="X31" i="33"/>
  <c r="Y31" i="33"/>
  <c r="Z31" i="33"/>
  <c r="AA31" i="33"/>
  <c r="AB31" i="33"/>
  <c r="AC31" i="33"/>
  <c r="AD31" i="33"/>
  <c r="AE31" i="33"/>
  <c r="AF31" i="33"/>
  <c r="AG31" i="33"/>
  <c r="AH31" i="33"/>
  <c r="AI31" i="33"/>
  <c r="AJ31" i="33"/>
  <c r="AK31" i="33"/>
  <c r="AL31" i="33"/>
  <c r="AM31" i="33"/>
  <c r="AN31" i="33"/>
  <c r="AO31" i="33"/>
  <c r="AP31" i="33"/>
  <c r="AQ31" i="33"/>
  <c r="AR31" i="33"/>
  <c r="AS31" i="33"/>
  <c r="AT31" i="33"/>
  <c r="AU31" i="33"/>
  <c r="AV31" i="33"/>
  <c r="AW31" i="33"/>
  <c r="AX31" i="33"/>
  <c r="AY31" i="33"/>
  <c r="AZ31" i="33"/>
  <c r="BA31" i="33"/>
  <c r="BB31" i="33"/>
  <c r="BC31" i="33"/>
  <c r="BD31" i="33"/>
  <c r="BE31" i="33"/>
  <c r="BF31" i="33"/>
  <c r="BG31" i="33"/>
  <c r="BH31" i="33"/>
  <c r="BI31" i="33"/>
  <c r="BJ31" i="33"/>
  <c r="BK31" i="33"/>
  <c r="BL31" i="33"/>
  <c r="BM31" i="33"/>
  <c r="BN31" i="33"/>
  <c r="BO31" i="33"/>
  <c r="BP31" i="33"/>
  <c r="AA18" i="33"/>
  <c r="E42" i="33" a="1"/>
  <c r="E42" i="33"/>
  <c r="F42" i="33" a="1"/>
  <c r="F42" i="33"/>
  <c r="G42" i="33" a="1"/>
  <c r="H42" i="33" a="1"/>
  <c r="I42" i="33" a="1"/>
  <c r="J42" i="33" a="1"/>
  <c r="K42" i="33" a="1"/>
  <c r="L42" i="33" a="1"/>
  <c r="M42" i="33" a="1"/>
  <c r="N42" i="33" a="1"/>
  <c r="O42" i="33" a="1"/>
  <c r="P42" i="33" a="1"/>
  <c r="Q42" i="33" a="1"/>
  <c r="R42" i="33" a="1"/>
  <c r="S42" i="33" a="1"/>
  <c r="T42" i="33" a="1"/>
  <c r="U42" i="33" a="1"/>
  <c r="V42" i="33" a="1"/>
  <c r="W42" i="33" a="1"/>
  <c r="X42" i="33" a="1"/>
  <c r="Y42" i="33" a="1"/>
  <c r="Z42" i="33" a="1"/>
  <c r="AA42" i="33" a="1"/>
  <c r="AB42" i="33" a="1"/>
  <c r="AC42" i="33" a="1"/>
  <c r="AD42" i="33" a="1"/>
  <c r="AE42" i="33" a="1"/>
  <c r="AF42" i="33" a="1"/>
  <c r="AG42" i="33" a="1"/>
  <c r="AH42" i="33" a="1"/>
  <c r="AI42" i="33" a="1"/>
  <c r="AJ42" i="33" a="1"/>
  <c r="AK42" i="33" a="1"/>
  <c r="AL42" i="33" a="1"/>
  <c r="AM42" i="33" a="1"/>
  <c r="AN42" i="33" a="1"/>
  <c r="AO42" i="33" a="1"/>
  <c r="AP42" i="33" a="1"/>
  <c r="AQ42" i="33" a="1"/>
  <c r="AR42" i="33" a="1"/>
  <c r="AS42" i="33" a="1"/>
  <c r="AT42" i="33" a="1"/>
  <c r="AU42" i="33" a="1"/>
  <c r="AV42" i="33" a="1"/>
  <c r="AW42" i="33" a="1"/>
  <c r="AX42" i="33" a="1"/>
  <c r="AY42" i="33" a="1"/>
  <c r="AZ42" i="33" a="1"/>
  <c r="BA42" i="33" a="1"/>
  <c r="BB42" i="33" a="1"/>
  <c r="BC42" i="33" a="1"/>
  <c r="BD42" i="33" a="1"/>
  <c r="BE42" i="33" a="1"/>
  <c r="BF42" i="33" a="1"/>
  <c r="BG42" i="33" a="1"/>
  <c r="BH42" i="33" a="1"/>
  <c r="BI42" i="33" a="1"/>
  <c r="BJ42" i="33" a="1"/>
  <c r="BK42" i="33" a="1"/>
  <c r="BL42" i="33" a="1"/>
  <c r="BM42" i="33" a="1"/>
  <c r="BN42" i="33" a="1"/>
  <c r="BO42" i="33" a="1"/>
  <c r="BP42" i="33" a="1"/>
  <c r="G42" i="33"/>
  <c r="H42" i="33"/>
  <c r="I42" i="33"/>
  <c r="J42" i="33"/>
  <c r="K42" i="33"/>
  <c r="L42" i="33"/>
  <c r="M42" i="33"/>
  <c r="N42" i="33"/>
  <c r="O42" i="33"/>
  <c r="P42" i="33"/>
  <c r="Q42" i="33"/>
  <c r="R42" i="33"/>
  <c r="S42" i="33"/>
  <c r="T42" i="33"/>
  <c r="U42" i="33"/>
  <c r="V42" i="33"/>
  <c r="W42" i="33"/>
  <c r="X42" i="33"/>
  <c r="Y42" i="33"/>
  <c r="Z42" i="33"/>
  <c r="AA42" i="33"/>
  <c r="AB42" i="33"/>
  <c r="AC42" i="33"/>
  <c r="AD42" i="33"/>
  <c r="AE42" i="33"/>
  <c r="AF42" i="33"/>
  <c r="AG42" i="33"/>
  <c r="AH42" i="33"/>
  <c r="AI42" i="33"/>
  <c r="AJ42" i="33"/>
  <c r="AK42" i="33"/>
  <c r="AL42" i="33"/>
  <c r="AM42" i="33"/>
  <c r="AN42" i="33"/>
  <c r="AO42" i="33"/>
  <c r="AP42" i="33"/>
  <c r="AQ42" i="33"/>
  <c r="AR42" i="33"/>
  <c r="AS42" i="33"/>
  <c r="AT42" i="33"/>
  <c r="AU42" i="33"/>
  <c r="AV42" i="33"/>
  <c r="AW42" i="33"/>
  <c r="AX42" i="33"/>
  <c r="AY42" i="33"/>
  <c r="AZ42" i="33"/>
  <c r="BA42" i="33"/>
  <c r="BB42" i="33"/>
  <c r="BC42" i="33"/>
  <c r="BD42" i="33"/>
  <c r="BE42" i="33"/>
  <c r="BF42" i="33"/>
  <c r="BG42" i="33"/>
  <c r="BH42" i="33"/>
  <c r="BI42" i="33"/>
  <c r="BJ42" i="33"/>
  <c r="BK42" i="33"/>
  <c r="BL42" i="33"/>
  <c r="BM42" i="33"/>
  <c r="BN42" i="33"/>
  <c r="BO42" i="33"/>
  <c r="BP42" i="33"/>
  <c r="AB18" i="33"/>
  <c r="E53" i="33" a="1"/>
  <c r="E53" i="33"/>
  <c r="F53" i="33" a="1"/>
  <c r="F53" i="33"/>
  <c r="G53" i="33" a="1"/>
  <c r="H53" i="33" a="1"/>
  <c r="I53" i="33" a="1"/>
  <c r="J53" i="33" a="1"/>
  <c r="K53" i="33" a="1"/>
  <c r="L53" i="33" a="1"/>
  <c r="M53" i="33" a="1"/>
  <c r="N53" i="33" a="1"/>
  <c r="O53" i="33" a="1"/>
  <c r="P53" i="33" a="1"/>
  <c r="Q53" i="33" a="1"/>
  <c r="R53" i="33" a="1"/>
  <c r="S53" i="33" a="1"/>
  <c r="T53" i="33" a="1"/>
  <c r="U53" i="33" a="1"/>
  <c r="V53" i="33" a="1"/>
  <c r="W53" i="33" a="1"/>
  <c r="X53" i="33" a="1"/>
  <c r="Y53" i="33" a="1"/>
  <c r="Z53" i="33" a="1"/>
  <c r="AA53" i="33" a="1"/>
  <c r="AB53" i="33" a="1"/>
  <c r="AC53" i="33" a="1"/>
  <c r="AD53" i="33" a="1"/>
  <c r="AE53" i="33" a="1"/>
  <c r="AF53" i="33" a="1"/>
  <c r="AG53" i="33" a="1"/>
  <c r="AH53" i="33" a="1"/>
  <c r="AI53" i="33" a="1"/>
  <c r="AJ53" i="33" a="1"/>
  <c r="AK53" i="33" a="1"/>
  <c r="AL53" i="33" a="1"/>
  <c r="AM53" i="33" a="1"/>
  <c r="AN53" i="33" a="1"/>
  <c r="AO53" i="33" a="1"/>
  <c r="AP53" i="33" a="1"/>
  <c r="AQ53" i="33" a="1"/>
  <c r="AR53" i="33" a="1"/>
  <c r="AS53" i="33" a="1"/>
  <c r="AT53" i="33" a="1"/>
  <c r="AU53" i="33" a="1"/>
  <c r="AV53" i="33" a="1"/>
  <c r="AW53" i="33" a="1"/>
  <c r="AX53" i="33" a="1"/>
  <c r="AY53" i="33" a="1"/>
  <c r="AZ53" i="33" a="1"/>
  <c r="BA53" i="33" a="1"/>
  <c r="BB53" i="33" a="1"/>
  <c r="BC53" i="33" a="1"/>
  <c r="BD53" i="33" a="1"/>
  <c r="BE53" i="33" a="1"/>
  <c r="BF53" i="33" a="1"/>
  <c r="BG53" i="33" a="1"/>
  <c r="BH53" i="33" a="1"/>
  <c r="BI53" i="33" a="1"/>
  <c r="BJ53" i="33" a="1"/>
  <c r="BK53" i="33" a="1"/>
  <c r="BL53" i="33" a="1"/>
  <c r="BM53" i="33" a="1"/>
  <c r="BN53" i="33" a="1"/>
  <c r="BO53" i="33" a="1"/>
  <c r="BP53" i="33" a="1"/>
  <c r="G53" i="33"/>
  <c r="H53" i="33"/>
  <c r="I53" i="33"/>
  <c r="J53" i="33"/>
  <c r="K53" i="33"/>
  <c r="L53" i="33"/>
  <c r="M53" i="33"/>
  <c r="N53" i="33"/>
  <c r="O53" i="33"/>
  <c r="P53" i="33"/>
  <c r="Q53" i="33"/>
  <c r="R53" i="33"/>
  <c r="S53" i="33"/>
  <c r="T53" i="33"/>
  <c r="U53" i="33"/>
  <c r="V53" i="33"/>
  <c r="W53" i="33"/>
  <c r="X53" i="33"/>
  <c r="Y53" i="33"/>
  <c r="Z53" i="33"/>
  <c r="AA53" i="33"/>
  <c r="AB53" i="33"/>
  <c r="AC53" i="33"/>
  <c r="AD53" i="33"/>
  <c r="AE53" i="33"/>
  <c r="AF53" i="33"/>
  <c r="AG53" i="33"/>
  <c r="AH53" i="33"/>
  <c r="AI53" i="33"/>
  <c r="AJ53" i="33"/>
  <c r="AK53" i="33"/>
  <c r="AL53" i="33"/>
  <c r="AM53" i="33"/>
  <c r="AN53" i="33"/>
  <c r="AO53" i="33"/>
  <c r="AP53" i="33"/>
  <c r="AQ53" i="33"/>
  <c r="AR53" i="33"/>
  <c r="AS53" i="33"/>
  <c r="AT53" i="33"/>
  <c r="AU53" i="33"/>
  <c r="AV53" i="33"/>
  <c r="AW53" i="33"/>
  <c r="AX53" i="33"/>
  <c r="AY53" i="33"/>
  <c r="AZ53" i="33"/>
  <c r="BA53" i="33"/>
  <c r="BB53" i="33"/>
  <c r="BC53" i="33"/>
  <c r="BD53" i="33"/>
  <c r="BE53" i="33"/>
  <c r="BF53" i="33"/>
  <c r="BG53" i="33"/>
  <c r="BH53" i="33"/>
  <c r="BI53" i="33"/>
  <c r="BJ53" i="33"/>
  <c r="BK53" i="33"/>
  <c r="BL53" i="33"/>
  <c r="BM53" i="33"/>
  <c r="BN53" i="33"/>
  <c r="BO53" i="33"/>
  <c r="BP53" i="33"/>
  <c r="AC18" i="33"/>
  <c r="W18" i="33"/>
  <c r="M19" i="33"/>
  <c r="N19" i="33" a="1"/>
  <c r="N19" i="33"/>
  <c r="O19" i="33"/>
  <c r="C19" i="33"/>
  <c r="E32" i="33" a="1"/>
  <c r="E32" i="33"/>
  <c r="F32" i="33" a="1"/>
  <c r="F32" i="33"/>
  <c r="G32" i="33" a="1"/>
  <c r="H32" i="33" a="1"/>
  <c r="I32" i="33" a="1"/>
  <c r="J32" i="33" a="1"/>
  <c r="K32" i="33" a="1"/>
  <c r="L32" i="33" a="1"/>
  <c r="P19" i="33"/>
  <c r="M32" i="33" a="1"/>
  <c r="N32" i="33" a="1"/>
  <c r="O32" i="33" a="1"/>
  <c r="P32" i="33" a="1"/>
  <c r="Q32" i="33" a="1"/>
  <c r="R32" i="33" a="1"/>
  <c r="S32" i="33" a="1"/>
  <c r="T32" i="33" a="1"/>
  <c r="Q19" i="33"/>
  <c r="U32" i="33" a="1"/>
  <c r="V32" i="33" a="1"/>
  <c r="W32" i="33" a="1"/>
  <c r="X32" i="33" a="1"/>
  <c r="Y32" i="33" a="1"/>
  <c r="Z32" i="33" a="1"/>
  <c r="AA32" i="33" a="1"/>
  <c r="AB32" i="33" a="1"/>
  <c r="R19" i="33"/>
  <c r="AC32" i="33" a="1"/>
  <c r="AD32" i="33" a="1"/>
  <c r="AE32" i="33" a="1"/>
  <c r="AF32" i="33" a="1"/>
  <c r="AG32" i="33" a="1"/>
  <c r="AH32" i="33" a="1"/>
  <c r="AI32" i="33" a="1"/>
  <c r="AJ32" i="33" a="1"/>
  <c r="S19" i="33"/>
  <c r="AK32" i="33" a="1"/>
  <c r="AL32" i="33" a="1"/>
  <c r="AM32" i="33" a="1"/>
  <c r="AN32" i="33" a="1"/>
  <c r="AO32" i="33" a="1"/>
  <c r="AP32" i="33" a="1"/>
  <c r="AQ32" i="33" a="1"/>
  <c r="AR32" i="33" a="1"/>
  <c r="T19" i="33"/>
  <c r="AS32" i="33" a="1"/>
  <c r="AT32" i="33" a="1"/>
  <c r="AU32" i="33" a="1"/>
  <c r="AV32" i="33" a="1"/>
  <c r="AW32" i="33" a="1"/>
  <c r="AX32" i="33" a="1"/>
  <c r="AY32" i="33" a="1"/>
  <c r="AZ32" i="33" a="1"/>
  <c r="U19" i="33"/>
  <c r="BA32" i="33" a="1"/>
  <c r="BB32" i="33" a="1"/>
  <c r="BC32" i="33" a="1"/>
  <c r="BD32" i="33" a="1"/>
  <c r="BE32" i="33" a="1"/>
  <c r="BF32" i="33" a="1"/>
  <c r="BG32" i="33" a="1"/>
  <c r="BH32" i="33" a="1"/>
  <c r="V19" i="33"/>
  <c r="BI32" i="33" a="1"/>
  <c r="BJ32" i="33" a="1"/>
  <c r="BK32" i="33" a="1"/>
  <c r="BL32" i="33" a="1"/>
  <c r="BM32" i="33" a="1"/>
  <c r="BN32" i="33" a="1"/>
  <c r="BO32" i="33" a="1"/>
  <c r="BP32" i="33" a="1"/>
  <c r="G32" i="33"/>
  <c r="H32" i="33"/>
  <c r="I32" i="33"/>
  <c r="J32" i="33"/>
  <c r="K32" i="33"/>
  <c r="L32" i="33"/>
  <c r="M32" i="33"/>
  <c r="N32" i="33"/>
  <c r="O32" i="33"/>
  <c r="P32" i="33"/>
  <c r="Q32" i="33"/>
  <c r="R32" i="33"/>
  <c r="S32" i="33"/>
  <c r="T32" i="33"/>
  <c r="U32" i="33"/>
  <c r="V32" i="33"/>
  <c r="W32" i="33"/>
  <c r="X32" i="33"/>
  <c r="Y32" i="33"/>
  <c r="Z32" i="33"/>
  <c r="AA32" i="33"/>
  <c r="AB32" i="33"/>
  <c r="AC32" i="33"/>
  <c r="AD32" i="33"/>
  <c r="AE32" i="33"/>
  <c r="AF32" i="33"/>
  <c r="AG32" i="33"/>
  <c r="AH32" i="33"/>
  <c r="AI32" i="33"/>
  <c r="AJ32" i="33"/>
  <c r="AK32" i="33"/>
  <c r="AL32" i="33"/>
  <c r="AM32" i="33"/>
  <c r="AN32" i="33"/>
  <c r="AO32" i="33"/>
  <c r="AP32" i="33"/>
  <c r="AQ32" i="33"/>
  <c r="AR32" i="33"/>
  <c r="AS32" i="33"/>
  <c r="AT32" i="33"/>
  <c r="AU32" i="33"/>
  <c r="AV32" i="33"/>
  <c r="AW32" i="33"/>
  <c r="AX32" i="33"/>
  <c r="AY32" i="33"/>
  <c r="AZ32" i="33"/>
  <c r="BA32" i="33"/>
  <c r="BB32" i="33"/>
  <c r="BC32" i="33"/>
  <c r="BD32" i="33"/>
  <c r="BE32" i="33"/>
  <c r="BF32" i="33"/>
  <c r="BG32" i="33"/>
  <c r="BH32" i="33"/>
  <c r="BI32" i="33"/>
  <c r="BJ32" i="33"/>
  <c r="BK32" i="33"/>
  <c r="BL32" i="33"/>
  <c r="BM32" i="33"/>
  <c r="BN32" i="33"/>
  <c r="BO32" i="33"/>
  <c r="BP32" i="33"/>
  <c r="AA19" i="33"/>
  <c r="E43" i="33" a="1"/>
  <c r="E43" i="33"/>
  <c r="F43" i="33" a="1"/>
  <c r="F43" i="33"/>
  <c r="G43" i="33" a="1"/>
  <c r="H43" i="33" a="1"/>
  <c r="I43" i="33" a="1"/>
  <c r="J43" i="33" a="1"/>
  <c r="K43" i="33" a="1"/>
  <c r="L43" i="33" a="1"/>
  <c r="M43" i="33" a="1"/>
  <c r="N43" i="33" a="1"/>
  <c r="O43" i="33" a="1"/>
  <c r="P43" i="33" a="1"/>
  <c r="Q43" i="33" a="1"/>
  <c r="R43" i="33" a="1"/>
  <c r="S43" i="33" a="1"/>
  <c r="T43" i="33" a="1"/>
  <c r="U43" i="33" a="1"/>
  <c r="V43" i="33" a="1"/>
  <c r="W43" i="33" a="1"/>
  <c r="X43" i="33" a="1"/>
  <c r="Y43" i="33" a="1"/>
  <c r="Z43" i="33" a="1"/>
  <c r="AA43" i="33" a="1"/>
  <c r="AB43" i="33" a="1"/>
  <c r="AC43" i="33" a="1"/>
  <c r="AD43" i="33" a="1"/>
  <c r="AE43" i="33" a="1"/>
  <c r="AF43" i="33" a="1"/>
  <c r="AG43" i="33" a="1"/>
  <c r="AH43" i="33" a="1"/>
  <c r="AI43" i="33" a="1"/>
  <c r="AJ43" i="33" a="1"/>
  <c r="AK43" i="33" a="1"/>
  <c r="AL43" i="33" a="1"/>
  <c r="AM43" i="33" a="1"/>
  <c r="AN43" i="33" a="1"/>
  <c r="AO43" i="33" a="1"/>
  <c r="AP43" i="33" a="1"/>
  <c r="AQ43" i="33" a="1"/>
  <c r="AR43" i="33" a="1"/>
  <c r="AS43" i="33" a="1"/>
  <c r="AT43" i="33" a="1"/>
  <c r="AU43" i="33" a="1"/>
  <c r="AV43" i="33" a="1"/>
  <c r="AW43" i="33" a="1"/>
  <c r="AX43" i="33" a="1"/>
  <c r="AY43" i="33" a="1"/>
  <c r="AZ43" i="33" a="1"/>
  <c r="BA43" i="33" a="1"/>
  <c r="BB43" i="33" a="1"/>
  <c r="BC43" i="33" a="1"/>
  <c r="BD43" i="33" a="1"/>
  <c r="BE43" i="33" a="1"/>
  <c r="BF43" i="33" a="1"/>
  <c r="BG43" i="33" a="1"/>
  <c r="BH43" i="33" a="1"/>
  <c r="BI43" i="33" a="1"/>
  <c r="BJ43" i="33" a="1"/>
  <c r="BK43" i="33" a="1"/>
  <c r="BL43" i="33" a="1"/>
  <c r="BM43" i="33" a="1"/>
  <c r="BN43" i="33" a="1"/>
  <c r="BO43" i="33" a="1"/>
  <c r="BP43" i="33" a="1"/>
  <c r="G43" i="33"/>
  <c r="H43" i="33"/>
  <c r="I43" i="33"/>
  <c r="J43" i="33"/>
  <c r="K43" i="33"/>
  <c r="L43" i="33"/>
  <c r="M43" i="33"/>
  <c r="N43" i="33"/>
  <c r="O43" i="33"/>
  <c r="P43" i="33"/>
  <c r="Q43" i="33"/>
  <c r="R43" i="33"/>
  <c r="S43" i="33"/>
  <c r="T43" i="33"/>
  <c r="U43" i="33"/>
  <c r="V43" i="33"/>
  <c r="W43" i="33"/>
  <c r="X43" i="33"/>
  <c r="Y43" i="33"/>
  <c r="Z43" i="33"/>
  <c r="AA43" i="33"/>
  <c r="AB43" i="33"/>
  <c r="AC43" i="33"/>
  <c r="AD43" i="33"/>
  <c r="AE43" i="33"/>
  <c r="AF43" i="33"/>
  <c r="AG43" i="33"/>
  <c r="AH43" i="33"/>
  <c r="AI43" i="33"/>
  <c r="AJ43" i="33"/>
  <c r="AK43" i="33"/>
  <c r="AL43" i="33"/>
  <c r="AM43" i="33"/>
  <c r="AN43" i="33"/>
  <c r="AO43" i="33"/>
  <c r="AP43" i="33"/>
  <c r="AQ43" i="33"/>
  <c r="AR43" i="33"/>
  <c r="AS43" i="33"/>
  <c r="AT43" i="33"/>
  <c r="AU43" i="33"/>
  <c r="AV43" i="33"/>
  <c r="AW43" i="33"/>
  <c r="AX43" i="33"/>
  <c r="AY43" i="33"/>
  <c r="AZ43" i="33"/>
  <c r="BA43" i="33"/>
  <c r="BB43" i="33"/>
  <c r="BC43" i="33"/>
  <c r="BD43" i="33"/>
  <c r="BE43" i="33"/>
  <c r="BF43" i="33"/>
  <c r="BG43" i="33"/>
  <c r="BH43" i="33"/>
  <c r="BI43" i="33"/>
  <c r="BJ43" i="33"/>
  <c r="BK43" i="33"/>
  <c r="BL43" i="33"/>
  <c r="BM43" i="33"/>
  <c r="BN43" i="33"/>
  <c r="BO43" i="33"/>
  <c r="BP43" i="33"/>
  <c r="AB19" i="33"/>
  <c r="E54" i="33" a="1"/>
  <c r="E54" i="33"/>
  <c r="F54" i="33" a="1"/>
  <c r="F54" i="33"/>
  <c r="G54" i="33" a="1"/>
  <c r="H54" i="33" a="1"/>
  <c r="I54" i="33" a="1"/>
  <c r="J54" i="33" a="1"/>
  <c r="K54" i="33" a="1"/>
  <c r="L54" i="33" a="1"/>
  <c r="M54" i="33" a="1"/>
  <c r="N54" i="33" a="1"/>
  <c r="O54" i="33" a="1"/>
  <c r="P54" i="33" a="1"/>
  <c r="Q54" i="33" a="1"/>
  <c r="R54" i="33" a="1"/>
  <c r="S54" i="33" a="1"/>
  <c r="T54" i="33" a="1"/>
  <c r="U54" i="33" a="1"/>
  <c r="V54" i="33" a="1"/>
  <c r="W54" i="33" a="1"/>
  <c r="X54" i="33" a="1"/>
  <c r="Y54" i="33" a="1"/>
  <c r="Z54" i="33" a="1"/>
  <c r="AA54" i="33" a="1"/>
  <c r="AB54" i="33" a="1"/>
  <c r="AC54" i="33" a="1"/>
  <c r="AD54" i="33" a="1"/>
  <c r="AE54" i="33" a="1"/>
  <c r="AF54" i="33" a="1"/>
  <c r="AG54" i="33" a="1"/>
  <c r="AH54" i="33" a="1"/>
  <c r="AI54" i="33" a="1"/>
  <c r="AJ54" i="33" a="1"/>
  <c r="AK54" i="33" a="1"/>
  <c r="AL54" i="33" a="1"/>
  <c r="AM54" i="33" a="1"/>
  <c r="AN54" i="33" a="1"/>
  <c r="AO54" i="33" a="1"/>
  <c r="AP54" i="33" a="1"/>
  <c r="AQ54" i="33" a="1"/>
  <c r="AR54" i="33" a="1"/>
  <c r="AS54" i="33" a="1"/>
  <c r="AT54" i="33" a="1"/>
  <c r="AU54" i="33" a="1"/>
  <c r="AV54" i="33" a="1"/>
  <c r="AW54" i="33" a="1"/>
  <c r="AX54" i="33" a="1"/>
  <c r="AY54" i="33" a="1"/>
  <c r="AZ54" i="33" a="1"/>
  <c r="BA54" i="33" a="1"/>
  <c r="BB54" i="33" a="1"/>
  <c r="BC54" i="33" a="1"/>
  <c r="BD54" i="33" a="1"/>
  <c r="BE54" i="33" a="1"/>
  <c r="BF54" i="33" a="1"/>
  <c r="BG54" i="33" a="1"/>
  <c r="BH54" i="33" a="1"/>
  <c r="BI54" i="33" a="1"/>
  <c r="BJ54" i="33" a="1"/>
  <c r="BK54" i="33" a="1"/>
  <c r="BL54" i="33" a="1"/>
  <c r="BM54" i="33" a="1"/>
  <c r="BN54" i="33" a="1"/>
  <c r="BO54" i="33" a="1"/>
  <c r="BP54" i="33" a="1"/>
  <c r="G54" i="33"/>
  <c r="H54" i="33"/>
  <c r="I54" i="33"/>
  <c r="J54" i="33"/>
  <c r="K54" i="33"/>
  <c r="L54" i="33"/>
  <c r="M54" i="33"/>
  <c r="N54" i="33"/>
  <c r="O54" i="33"/>
  <c r="P54" i="33"/>
  <c r="Q54" i="33"/>
  <c r="R54" i="33"/>
  <c r="S54" i="33"/>
  <c r="T54" i="33"/>
  <c r="U54" i="33"/>
  <c r="V54" i="33"/>
  <c r="W54" i="33"/>
  <c r="X54" i="33"/>
  <c r="Y54" i="33"/>
  <c r="Z54" i="33"/>
  <c r="AA54" i="33"/>
  <c r="AB54" i="33"/>
  <c r="AC54" i="33"/>
  <c r="AD54" i="33"/>
  <c r="AE54" i="33"/>
  <c r="AF54" i="33"/>
  <c r="AG54" i="33"/>
  <c r="AH54" i="33"/>
  <c r="AI54" i="33"/>
  <c r="AJ54" i="33"/>
  <c r="AK54" i="33"/>
  <c r="AL54" i="33"/>
  <c r="AM54" i="33"/>
  <c r="AN54" i="33"/>
  <c r="AO54" i="33"/>
  <c r="AP54" i="33"/>
  <c r="AQ54" i="33"/>
  <c r="AR54" i="33"/>
  <c r="AS54" i="33"/>
  <c r="AT54" i="33"/>
  <c r="AU54" i="33"/>
  <c r="AV54" i="33"/>
  <c r="AW54" i="33"/>
  <c r="AX54" i="33"/>
  <c r="AY54" i="33"/>
  <c r="AZ54" i="33"/>
  <c r="BA54" i="33"/>
  <c r="BB54" i="33"/>
  <c r="BC54" i="33"/>
  <c r="BD54" i="33"/>
  <c r="BE54" i="33"/>
  <c r="BF54" i="33"/>
  <c r="BG54" i="33"/>
  <c r="BH54" i="33"/>
  <c r="BI54" i="33"/>
  <c r="BJ54" i="33"/>
  <c r="BK54" i="33"/>
  <c r="BL54" i="33"/>
  <c r="BM54" i="33"/>
  <c r="BN54" i="33"/>
  <c r="BO54" i="33"/>
  <c r="BP54" i="33"/>
  <c r="AC19" i="33"/>
  <c r="W19" i="33"/>
  <c r="M20" i="33"/>
  <c r="N20" i="33" a="1"/>
  <c r="N20" i="33"/>
  <c r="O20" i="33"/>
  <c r="E33" i="33" a="1"/>
  <c r="E33" i="33"/>
  <c r="F33" i="33" a="1"/>
  <c r="F33" i="33"/>
  <c r="G33" i="33" a="1"/>
  <c r="H33" i="33" a="1"/>
  <c r="I33" i="33" a="1"/>
  <c r="J33" i="33" a="1"/>
  <c r="K33" i="33" a="1"/>
  <c r="L33" i="33" a="1"/>
  <c r="P20" i="33"/>
  <c r="M33" i="33" a="1"/>
  <c r="N33" i="33" a="1"/>
  <c r="O33" i="33" a="1"/>
  <c r="P33" i="33" a="1"/>
  <c r="Q33" i="33" a="1"/>
  <c r="R33" i="33" a="1"/>
  <c r="S33" i="33" a="1"/>
  <c r="T33" i="33" a="1"/>
  <c r="Q20" i="33"/>
  <c r="U33" i="33" a="1"/>
  <c r="V33" i="33" a="1"/>
  <c r="W33" i="33" a="1"/>
  <c r="X33" i="33" a="1"/>
  <c r="Y33" i="33" a="1"/>
  <c r="Z33" i="33" a="1"/>
  <c r="AA33" i="33" a="1"/>
  <c r="AB33" i="33" a="1"/>
  <c r="R20" i="33"/>
  <c r="AC33" i="33" a="1"/>
  <c r="AD33" i="33" a="1"/>
  <c r="AE33" i="33" a="1"/>
  <c r="AF33" i="33" a="1"/>
  <c r="AG33" i="33" a="1"/>
  <c r="AH33" i="33" a="1"/>
  <c r="AI33" i="33" a="1"/>
  <c r="AJ33" i="33" a="1"/>
  <c r="S20" i="33"/>
  <c r="AK33" i="33" a="1"/>
  <c r="AL33" i="33" a="1"/>
  <c r="AM33" i="33" a="1"/>
  <c r="AN33" i="33" a="1"/>
  <c r="AO33" i="33" a="1"/>
  <c r="AP33" i="33" a="1"/>
  <c r="AQ33" i="33" a="1"/>
  <c r="AR33" i="33" a="1"/>
  <c r="T20" i="33"/>
  <c r="AS33" i="33" a="1"/>
  <c r="AT33" i="33" a="1"/>
  <c r="AU33" i="33" a="1"/>
  <c r="AV33" i="33" a="1"/>
  <c r="AW33" i="33" a="1"/>
  <c r="AX33" i="33" a="1"/>
  <c r="AY33" i="33" a="1"/>
  <c r="AZ33" i="33" a="1"/>
  <c r="U20" i="33"/>
  <c r="BA33" i="33" a="1"/>
  <c r="BB33" i="33" a="1"/>
  <c r="BC33" i="33" a="1"/>
  <c r="BD33" i="33" a="1"/>
  <c r="BE33" i="33" a="1"/>
  <c r="BF33" i="33" a="1"/>
  <c r="BG33" i="33" a="1"/>
  <c r="BH33" i="33" a="1"/>
  <c r="V20" i="33"/>
  <c r="BI33" i="33" a="1"/>
  <c r="BJ33" i="33" a="1"/>
  <c r="BK33" i="33" a="1"/>
  <c r="BL33" i="33" a="1"/>
  <c r="BM33" i="33" a="1"/>
  <c r="BN33" i="33" a="1"/>
  <c r="BO33" i="33" a="1"/>
  <c r="BP33" i="33" a="1"/>
  <c r="G33" i="33"/>
  <c r="H33" i="33"/>
  <c r="I33" i="33"/>
  <c r="J33" i="33"/>
  <c r="K33" i="33"/>
  <c r="L33" i="33"/>
  <c r="M33" i="33"/>
  <c r="N33" i="33"/>
  <c r="O33" i="33"/>
  <c r="P33" i="33"/>
  <c r="Q33" i="33"/>
  <c r="R33" i="33"/>
  <c r="S33" i="33"/>
  <c r="T33" i="33"/>
  <c r="U33" i="33"/>
  <c r="V33" i="33"/>
  <c r="W33" i="33"/>
  <c r="X33" i="33"/>
  <c r="Y33" i="33"/>
  <c r="Z33" i="33"/>
  <c r="AA33" i="33"/>
  <c r="AB33" i="33"/>
  <c r="AC33" i="33"/>
  <c r="AD33" i="33"/>
  <c r="AE33" i="33"/>
  <c r="AF33" i="33"/>
  <c r="AG33" i="33"/>
  <c r="AH33" i="33"/>
  <c r="AI33" i="33"/>
  <c r="AJ33" i="33"/>
  <c r="AK33" i="33"/>
  <c r="AL33" i="33"/>
  <c r="AM33" i="33"/>
  <c r="AN33" i="33"/>
  <c r="AO33" i="33"/>
  <c r="AP33" i="33"/>
  <c r="AQ33" i="33"/>
  <c r="AR33" i="33"/>
  <c r="AS33" i="33"/>
  <c r="AT33" i="33"/>
  <c r="AU33" i="33"/>
  <c r="AV33" i="33"/>
  <c r="AW33" i="33"/>
  <c r="AX33" i="33"/>
  <c r="AY33" i="33"/>
  <c r="AZ33" i="33"/>
  <c r="BA33" i="33"/>
  <c r="BB33" i="33"/>
  <c r="BC33" i="33"/>
  <c r="BD33" i="33"/>
  <c r="BE33" i="33"/>
  <c r="BF33" i="33"/>
  <c r="BG33" i="33"/>
  <c r="BH33" i="33"/>
  <c r="BI33" i="33"/>
  <c r="BJ33" i="33"/>
  <c r="BK33" i="33"/>
  <c r="BL33" i="33"/>
  <c r="BM33" i="33"/>
  <c r="BN33" i="33"/>
  <c r="BO33" i="33"/>
  <c r="BP33" i="33"/>
  <c r="AA20" i="33"/>
  <c r="E44" i="33" a="1"/>
  <c r="E44" i="33"/>
  <c r="F44" i="33" a="1"/>
  <c r="F44" i="33"/>
  <c r="G44" i="33" a="1"/>
  <c r="H44" i="33" a="1"/>
  <c r="I44" i="33" a="1"/>
  <c r="J44" i="33" a="1"/>
  <c r="K44" i="33" a="1"/>
  <c r="L44" i="33" a="1"/>
  <c r="M44" i="33" a="1"/>
  <c r="N44" i="33" a="1"/>
  <c r="O44" i="33" a="1"/>
  <c r="P44" i="33" a="1"/>
  <c r="Q44" i="33" a="1"/>
  <c r="R44" i="33" a="1"/>
  <c r="S44" i="33" a="1"/>
  <c r="T44" i="33" a="1"/>
  <c r="U44" i="33" a="1"/>
  <c r="V44" i="33" a="1"/>
  <c r="W44" i="33" a="1"/>
  <c r="X44" i="33" a="1"/>
  <c r="Y44" i="33" a="1"/>
  <c r="Z44" i="33" a="1"/>
  <c r="AA44" i="33" a="1"/>
  <c r="AB44" i="33" a="1"/>
  <c r="AC44" i="33" a="1"/>
  <c r="AD44" i="33" a="1"/>
  <c r="AE44" i="33" a="1"/>
  <c r="AF44" i="33" a="1"/>
  <c r="AG44" i="33" a="1"/>
  <c r="AH44" i="33" a="1"/>
  <c r="AI44" i="33" a="1"/>
  <c r="AJ44" i="33" a="1"/>
  <c r="AK44" i="33" a="1"/>
  <c r="AL44" i="33" a="1"/>
  <c r="AM44" i="33" a="1"/>
  <c r="AN44" i="33" a="1"/>
  <c r="AO44" i="33" a="1"/>
  <c r="AP44" i="33" a="1"/>
  <c r="AQ44" i="33" a="1"/>
  <c r="AR44" i="33" a="1"/>
  <c r="AS44" i="33" a="1"/>
  <c r="AT44" i="33" a="1"/>
  <c r="AU44" i="33" a="1"/>
  <c r="AV44" i="33" a="1"/>
  <c r="AW44" i="33" a="1"/>
  <c r="AX44" i="33" a="1"/>
  <c r="AY44" i="33" a="1"/>
  <c r="AZ44" i="33" a="1"/>
  <c r="BA44" i="33" a="1"/>
  <c r="BB44" i="33" a="1"/>
  <c r="BC44" i="33" a="1"/>
  <c r="BD44" i="33" a="1"/>
  <c r="BE44" i="33" a="1"/>
  <c r="BF44" i="33" a="1"/>
  <c r="BG44" i="33" a="1"/>
  <c r="BH44" i="33" a="1"/>
  <c r="BI44" i="33" a="1"/>
  <c r="BJ44" i="33" a="1"/>
  <c r="BK44" i="33" a="1"/>
  <c r="BL44" i="33" a="1"/>
  <c r="BM44" i="33" a="1"/>
  <c r="BN44" i="33" a="1"/>
  <c r="BO44" i="33" a="1"/>
  <c r="BP44" i="33" a="1"/>
  <c r="G44" i="33"/>
  <c r="H44" i="33"/>
  <c r="I44" i="33"/>
  <c r="J44" i="33"/>
  <c r="K44" i="33"/>
  <c r="L44" i="33"/>
  <c r="M44" i="33"/>
  <c r="N44" i="33"/>
  <c r="O44" i="33"/>
  <c r="P44" i="33"/>
  <c r="Q44" i="33"/>
  <c r="R44" i="33"/>
  <c r="S44" i="33"/>
  <c r="T44" i="33"/>
  <c r="U44" i="33"/>
  <c r="V44" i="33"/>
  <c r="W44" i="33"/>
  <c r="X44" i="33"/>
  <c r="Y44" i="33"/>
  <c r="Z44" i="33"/>
  <c r="AA44" i="33"/>
  <c r="AB44" i="33"/>
  <c r="AC44" i="33"/>
  <c r="AD44" i="33"/>
  <c r="AE44" i="33"/>
  <c r="AF44" i="33"/>
  <c r="AG44" i="33"/>
  <c r="AH44" i="33"/>
  <c r="AI44" i="33"/>
  <c r="AJ44" i="33"/>
  <c r="AK44" i="33"/>
  <c r="AL44" i="33"/>
  <c r="AM44" i="33"/>
  <c r="AN44" i="33"/>
  <c r="AO44" i="33"/>
  <c r="AP44" i="33"/>
  <c r="AQ44" i="33"/>
  <c r="AR44" i="33"/>
  <c r="AS44" i="33"/>
  <c r="AT44" i="33"/>
  <c r="AU44" i="33"/>
  <c r="AV44" i="33"/>
  <c r="AW44" i="33"/>
  <c r="AX44" i="33"/>
  <c r="AY44" i="33"/>
  <c r="AZ44" i="33"/>
  <c r="BA44" i="33"/>
  <c r="BB44" i="33"/>
  <c r="BC44" i="33"/>
  <c r="BD44" i="33"/>
  <c r="BE44" i="33"/>
  <c r="BF44" i="33"/>
  <c r="BG44" i="33"/>
  <c r="BH44" i="33"/>
  <c r="BI44" i="33"/>
  <c r="BJ44" i="33"/>
  <c r="BK44" i="33"/>
  <c r="BL44" i="33"/>
  <c r="BM44" i="33"/>
  <c r="BN44" i="33"/>
  <c r="BO44" i="33"/>
  <c r="BP44" i="33"/>
  <c r="AB20" i="33"/>
  <c r="E55" i="33" a="1"/>
  <c r="E55" i="33"/>
  <c r="F55" i="33" a="1"/>
  <c r="F55" i="33"/>
  <c r="G55" i="33" a="1"/>
  <c r="H55" i="33" a="1"/>
  <c r="I55" i="33" a="1"/>
  <c r="J55" i="33" a="1"/>
  <c r="K55" i="33" a="1"/>
  <c r="L55" i="33" a="1"/>
  <c r="M55" i="33" a="1"/>
  <c r="N55" i="33" a="1"/>
  <c r="O55" i="33" a="1"/>
  <c r="P55" i="33" a="1"/>
  <c r="Q55" i="33" a="1"/>
  <c r="R55" i="33" a="1"/>
  <c r="S55" i="33" a="1"/>
  <c r="T55" i="33" a="1"/>
  <c r="U55" i="33" a="1"/>
  <c r="V55" i="33" a="1"/>
  <c r="W55" i="33" a="1"/>
  <c r="X55" i="33" a="1"/>
  <c r="Y55" i="33" a="1"/>
  <c r="Z55" i="33" a="1"/>
  <c r="AA55" i="33" a="1"/>
  <c r="AB55" i="33" a="1"/>
  <c r="AC55" i="33" a="1"/>
  <c r="AD55" i="33" a="1"/>
  <c r="AE55" i="33" a="1"/>
  <c r="AF55" i="33" a="1"/>
  <c r="AG55" i="33" a="1"/>
  <c r="AH55" i="33" a="1"/>
  <c r="AI55" i="33" a="1"/>
  <c r="AJ55" i="33" a="1"/>
  <c r="AK55" i="33" a="1"/>
  <c r="AL55" i="33" a="1"/>
  <c r="AM55" i="33" a="1"/>
  <c r="AN55" i="33" a="1"/>
  <c r="AO55" i="33" a="1"/>
  <c r="AP55" i="33" a="1"/>
  <c r="AQ55" i="33" a="1"/>
  <c r="AR55" i="33" a="1"/>
  <c r="AS55" i="33" a="1"/>
  <c r="AT55" i="33" a="1"/>
  <c r="AU55" i="33" a="1"/>
  <c r="AV55" i="33" a="1"/>
  <c r="AW55" i="33" a="1"/>
  <c r="AX55" i="33" a="1"/>
  <c r="AY55" i="33" a="1"/>
  <c r="AZ55" i="33" a="1"/>
  <c r="BA55" i="33" a="1"/>
  <c r="BB55" i="33" a="1"/>
  <c r="BC55" i="33" a="1"/>
  <c r="BD55" i="33" a="1"/>
  <c r="BE55" i="33" a="1"/>
  <c r="BF55" i="33" a="1"/>
  <c r="BG55" i="33" a="1"/>
  <c r="BH55" i="33" a="1"/>
  <c r="BI55" i="33" a="1"/>
  <c r="BJ55" i="33" a="1"/>
  <c r="BK55" i="33" a="1"/>
  <c r="BL55" i="33" a="1"/>
  <c r="BM55" i="33" a="1"/>
  <c r="BN55" i="33" a="1"/>
  <c r="BO55" i="33" a="1"/>
  <c r="BP55" i="33" a="1"/>
  <c r="G55" i="33"/>
  <c r="H55" i="33"/>
  <c r="I55" i="33"/>
  <c r="J55" i="33"/>
  <c r="K55" i="33"/>
  <c r="L55" i="33"/>
  <c r="M55" i="33"/>
  <c r="N55" i="33"/>
  <c r="O55" i="33"/>
  <c r="P55" i="33"/>
  <c r="Q55" i="33"/>
  <c r="R55" i="33"/>
  <c r="S55" i="33"/>
  <c r="T55" i="33"/>
  <c r="U55" i="33"/>
  <c r="V55" i="33"/>
  <c r="W55" i="33"/>
  <c r="X55" i="33"/>
  <c r="Y55" i="33"/>
  <c r="Z55" i="33"/>
  <c r="AA55" i="33"/>
  <c r="AB55" i="33"/>
  <c r="AC55" i="33"/>
  <c r="AD55" i="33"/>
  <c r="AE55" i="33"/>
  <c r="AF55" i="33"/>
  <c r="AG55" i="33"/>
  <c r="AH55" i="33"/>
  <c r="AI55" i="33"/>
  <c r="AJ55" i="33"/>
  <c r="AK55" i="33"/>
  <c r="AL55" i="33"/>
  <c r="AM55" i="33"/>
  <c r="AN55" i="33"/>
  <c r="AO55" i="33"/>
  <c r="AP55" i="33"/>
  <c r="AQ55" i="33"/>
  <c r="AR55" i="33"/>
  <c r="AS55" i="33"/>
  <c r="AT55" i="33"/>
  <c r="AU55" i="33"/>
  <c r="AV55" i="33"/>
  <c r="AW55" i="33"/>
  <c r="AX55" i="33"/>
  <c r="AY55" i="33"/>
  <c r="AZ55" i="33"/>
  <c r="BA55" i="33"/>
  <c r="BB55" i="33"/>
  <c r="BC55" i="33"/>
  <c r="BD55" i="33"/>
  <c r="BE55" i="33"/>
  <c r="BF55" i="33"/>
  <c r="BG55" i="33"/>
  <c r="BH55" i="33"/>
  <c r="BI55" i="33"/>
  <c r="BJ55" i="33"/>
  <c r="BK55" i="33"/>
  <c r="BL55" i="33"/>
  <c r="BM55" i="33"/>
  <c r="BN55" i="33"/>
  <c r="BO55" i="33"/>
  <c r="BP55" i="33"/>
  <c r="AC20" i="33"/>
  <c r="W20" i="33"/>
  <c r="X17" i="33"/>
  <c r="X18" i="33"/>
  <c r="X19" i="33"/>
  <c r="X20" i="33"/>
  <c r="X21" i="33"/>
  <c r="X22" i="33"/>
  <c r="X23" i="33"/>
  <c r="X24" i="33"/>
  <c r="X25" i="33"/>
  <c r="E4" i="33"/>
  <c r="D4" i="33"/>
  <c r="E5" i="33"/>
  <c r="D5" i="33"/>
  <c r="E6" i="33"/>
  <c r="D6" i="33"/>
  <c r="E7" i="33"/>
  <c r="D7" i="33"/>
  <c r="E8" i="33"/>
  <c r="D8" i="33"/>
  <c r="E9" i="33"/>
  <c r="D9" i="33"/>
  <c r="E10" i="33"/>
  <c r="D10" i="33"/>
  <c r="E11" i="33"/>
  <c r="D11" i="33"/>
  <c r="E12" i="33"/>
  <c r="D12" i="33"/>
  <c r="C4" i="33"/>
  <c r="R35" i="27"/>
  <c r="I55" i="27"/>
  <c r="C5" i="33"/>
  <c r="R34" i="27"/>
  <c r="I54" i="27"/>
  <c r="V64" i="30"/>
  <c r="X64" i="30"/>
  <c r="Y64" i="30"/>
  <c r="AA64" i="30"/>
  <c r="AF64" i="30"/>
  <c r="V65" i="30"/>
  <c r="X65" i="30"/>
  <c r="Y65" i="30"/>
  <c r="AA65" i="30"/>
  <c r="AF65" i="30"/>
  <c r="V67" i="30"/>
  <c r="X67" i="30"/>
  <c r="Y67" i="30"/>
  <c r="AA67" i="30"/>
  <c r="AF67" i="30"/>
  <c r="V68" i="30"/>
  <c r="X68" i="30"/>
  <c r="Y68" i="30"/>
  <c r="AA68" i="30"/>
  <c r="AF68" i="30"/>
  <c r="W69" i="30"/>
  <c r="X69" i="30"/>
  <c r="Y69" i="30"/>
  <c r="AA69" i="30"/>
  <c r="AF69" i="30"/>
  <c r="W71" i="30"/>
  <c r="X71" i="30"/>
  <c r="Y71" i="30"/>
  <c r="AA71" i="30"/>
  <c r="AF71" i="30"/>
  <c r="W72" i="30"/>
  <c r="X72" i="30"/>
  <c r="Y72" i="30"/>
  <c r="AA72" i="30"/>
  <c r="AF72" i="30"/>
  <c r="V81" i="30"/>
  <c r="X81" i="30"/>
  <c r="Y81" i="30"/>
  <c r="AA81" i="30"/>
  <c r="AF81" i="30"/>
  <c r="V83" i="30"/>
  <c r="X83" i="30"/>
  <c r="Y83" i="30"/>
  <c r="AA83" i="30"/>
  <c r="AF83" i="30"/>
  <c r="V84" i="30"/>
  <c r="X84" i="30"/>
  <c r="Y84" i="30"/>
  <c r="AA84" i="30"/>
  <c r="AF84" i="30"/>
  <c r="V85" i="30"/>
  <c r="X85" i="30"/>
  <c r="Y85" i="30"/>
  <c r="AA85" i="30"/>
  <c r="AF85" i="30"/>
  <c r="V87" i="30"/>
  <c r="X87" i="30"/>
  <c r="Y87" i="30"/>
  <c r="AA87" i="30"/>
  <c r="AF87" i="30"/>
  <c r="V88" i="30"/>
  <c r="X88" i="30"/>
  <c r="Y88" i="30"/>
  <c r="AA88" i="30"/>
  <c r="AF88" i="30"/>
  <c r="V66" i="30"/>
  <c r="V82" i="30"/>
  <c r="V86" i="30"/>
  <c r="W70" i="30"/>
  <c r="AE64" i="30"/>
  <c r="J8" i="30"/>
  <c r="K21" i="30"/>
  <c r="G8" i="30"/>
  <c r="H8" i="30"/>
  <c r="I8" i="30"/>
  <c r="J21" i="30"/>
  <c r="H21" i="30"/>
  <c r="L21" i="30"/>
  <c r="F4" i="30"/>
  <c r="X66" i="30"/>
  <c r="Y66" i="30"/>
  <c r="AA66" i="30"/>
  <c r="AE66" i="30"/>
  <c r="AE74" i="30"/>
  <c r="X86" i="30"/>
  <c r="Y86" i="30"/>
  <c r="AA86" i="30"/>
  <c r="AE86" i="30"/>
  <c r="J4" i="30"/>
  <c r="K17" i="30"/>
  <c r="G4" i="30"/>
  <c r="H4" i="30"/>
  <c r="I4" i="30"/>
  <c r="J17" i="30"/>
  <c r="H17" i="30"/>
  <c r="L17" i="30"/>
  <c r="X70" i="30"/>
  <c r="Y70" i="30"/>
  <c r="AA70" i="30"/>
  <c r="AE70" i="30"/>
  <c r="AF86" i="30"/>
  <c r="J5" i="30"/>
  <c r="K18" i="30"/>
  <c r="G5" i="30"/>
  <c r="H5" i="30"/>
  <c r="I5" i="30"/>
  <c r="J18" i="30"/>
  <c r="H18" i="30"/>
  <c r="L18" i="30"/>
  <c r="F6" i="30"/>
  <c r="X82" i="30"/>
  <c r="Y82" i="30"/>
  <c r="AA82" i="30"/>
  <c r="AE82" i="30"/>
  <c r="AF70" i="30"/>
  <c r="AF74" i="30"/>
  <c r="J6" i="30"/>
  <c r="K19" i="30"/>
  <c r="G6" i="30"/>
  <c r="H6" i="30"/>
  <c r="I6" i="30"/>
  <c r="J19" i="30"/>
  <c r="H19" i="30"/>
  <c r="L19" i="30"/>
  <c r="AF66" i="30"/>
  <c r="AF82" i="30"/>
  <c r="J7" i="30"/>
  <c r="K20" i="30"/>
  <c r="G7" i="30"/>
  <c r="H7" i="30"/>
  <c r="I7" i="30"/>
  <c r="J20" i="30"/>
  <c r="H20" i="30"/>
  <c r="L20" i="30"/>
  <c r="J9" i="30"/>
  <c r="K22" i="30"/>
  <c r="G9" i="30"/>
  <c r="H9" i="30"/>
  <c r="I9" i="30"/>
  <c r="J22" i="30"/>
  <c r="H22" i="30"/>
  <c r="L22" i="30"/>
  <c r="J10" i="30"/>
  <c r="K23" i="30"/>
  <c r="G10" i="30"/>
  <c r="H10" i="30"/>
  <c r="I10" i="30"/>
  <c r="J23" i="30"/>
  <c r="H23" i="30"/>
  <c r="L23" i="30"/>
  <c r="J11" i="30"/>
  <c r="K24" i="30"/>
  <c r="G11" i="30"/>
  <c r="H11" i="30"/>
  <c r="I11" i="30"/>
  <c r="J24" i="30"/>
  <c r="H24" i="30"/>
  <c r="L24" i="30"/>
  <c r="J12" i="30"/>
  <c r="K25" i="30"/>
  <c r="G12" i="30"/>
  <c r="H12" i="30"/>
  <c r="I12" i="30"/>
  <c r="J25" i="30"/>
  <c r="H25" i="30"/>
  <c r="L25" i="30"/>
  <c r="M17" i="30"/>
  <c r="N17" i="30" a="1"/>
  <c r="N17" i="30"/>
  <c r="O17" i="30"/>
  <c r="C17" i="30"/>
  <c r="E30" i="30" a="1"/>
  <c r="E30" i="30"/>
  <c r="F30" i="30" a="1"/>
  <c r="F30" i="30"/>
  <c r="G30" i="30" a="1"/>
  <c r="H30" i="30" a="1"/>
  <c r="I30" i="30" a="1"/>
  <c r="J30" i="30" a="1"/>
  <c r="K30" i="30" a="1"/>
  <c r="L30" i="30" a="1"/>
  <c r="P17" i="30"/>
  <c r="M30" i="30" a="1"/>
  <c r="N30" i="30" a="1"/>
  <c r="O30" i="30" a="1"/>
  <c r="P30" i="30" a="1"/>
  <c r="Q30" i="30" a="1"/>
  <c r="R30" i="30" a="1"/>
  <c r="S30" i="30" a="1"/>
  <c r="T30" i="30" a="1"/>
  <c r="Q17" i="30"/>
  <c r="U30" i="30" a="1"/>
  <c r="V30" i="30" a="1"/>
  <c r="W30" i="30" a="1"/>
  <c r="X30" i="30" a="1"/>
  <c r="Y30" i="30" a="1"/>
  <c r="Z30" i="30" a="1"/>
  <c r="AA30" i="30" a="1"/>
  <c r="AB30" i="30" a="1"/>
  <c r="R17" i="30"/>
  <c r="AC30" i="30" a="1"/>
  <c r="AD30" i="30" a="1"/>
  <c r="AE30" i="30" a="1"/>
  <c r="AF30" i="30" a="1"/>
  <c r="AG30" i="30" a="1"/>
  <c r="AH30" i="30" a="1"/>
  <c r="AI30" i="30" a="1"/>
  <c r="AJ30" i="30" a="1"/>
  <c r="S17" i="30"/>
  <c r="AK30" i="30" a="1"/>
  <c r="AL30" i="30" a="1"/>
  <c r="AM30" i="30" a="1"/>
  <c r="AN30" i="30" a="1"/>
  <c r="AO30" i="30" a="1"/>
  <c r="AP30" i="30" a="1"/>
  <c r="AQ30" i="30" a="1"/>
  <c r="AR30" i="30" a="1"/>
  <c r="T17" i="30"/>
  <c r="AS30" i="30" a="1"/>
  <c r="AT30" i="30" a="1"/>
  <c r="AU30" i="30" a="1"/>
  <c r="AV30" i="30" a="1"/>
  <c r="AW30" i="30" a="1"/>
  <c r="AX30" i="30" a="1"/>
  <c r="AY30" i="30" a="1"/>
  <c r="AZ30" i="30" a="1"/>
  <c r="U17" i="30"/>
  <c r="BA30" i="30" a="1"/>
  <c r="BB30" i="30" a="1"/>
  <c r="BC30" i="30" a="1"/>
  <c r="BD30" i="30" a="1"/>
  <c r="BE30" i="30" a="1"/>
  <c r="BF30" i="30" a="1"/>
  <c r="BG30" i="30" a="1"/>
  <c r="BH30" i="30" a="1"/>
  <c r="V17" i="30"/>
  <c r="BI30" i="30" a="1"/>
  <c r="BJ30" i="30" a="1"/>
  <c r="BK30" i="30" a="1"/>
  <c r="BL30" i="30" a="1"/>
  <c r="BM30" i="30" a="1"/>
  <c r="BN30" i="30" a="1"/>
  <c r="BO30" i="30" a="1"/>
  <c r="BP30" i="30" a="1"/>
  <c r="G30" i="30"/>
  <c r="H30" i="30"/>
  <c r="I30" i="30"/>
  <c r="J30" i="30"/>
  <c r="K30" i="30"/>
  <c r="L30" i="30"/>
  <c r="M30" i="30"/>
  <c r="N30" i="30"/>
  <c r="O30" i="30"/>
  <c r="P30" i="30"/>
  <c r="Q30" i="30"/>
  <c r="R30" i="30"/>
  <c r="S30" i="30"/>
  <c r="T30" i="30"/>
  <c r="U30" i="30"/>
  <c r="V30" i="30"/>
  <c r="W30" i="30"/>
  <c r="X30" i="30"/>
  <c r="Y30" i="30"/>
  <c r="Z30" i="30"/>
  <c r="AA30" i="30"/>
  <c r="AB30" i="30"/>
  <c r="AC30" i="30"/>
  <c r="AD30" i="30"/>
  <c r="AE30" i="30"/>
  <c r="AF30" i="30"/>
  <c r="AG30" i="30"/>
  <c r="AH30" i="30"/>
  <c r="AI30" i="30"/>
  <c r="AJ30" i="30"/>
  <c r="AK30" i="30"/>
  <c r="AL30" i="30"/>
  <c r="AM30" i="30"/>
  <c r="AN30" i="30"/>
  <c r="AO30" i="30"/>
  <c r="AP30" i="30"/>
  <c r="AQ30" i="30"/>
  <c r="AR30" i="30"/>
  <c r="AS30" i="30"/>
  <c r="AT30" i="30"/>
  <c r="AU30" i="30"/>
  <c r="AV30" i="30"/>
  <c r="AW30" i="30"/>
  <c r="AX30" i="30"/>
  <c r="AY30" i="30"/>
  <c r="AZ30" i="30"/>
  <c r="BA30" i="30"/>
  <c r="BB30" i="30"/>
  <c r="BC30" i="30"/>
  <c r="BD30" i="30"/>
  <c r="BE30" i="30"/>
  <c r="BF30" i="30"/>
  <c r="BG30" i="30"/>
  <c r="BH30" i="30"/>
  <c r="BI30" i="30"/>
  <c r="BJ30" i="30"/>
  <c r="BK30" i="30"/>
  <c r="BL30" i="30"/>
  <c r="BM30" i="30"/>
  <c r="BN30" i="30"/>
  <c r="BO30" i="30"/>
  <c r="BP30" i="30"/>
  <c r="AA17" i="30"/>
  <c r="E41" i="30" a="1"/>
  <c r="E41" i="30"/>
  <c r="F41" i="30" a="1"/>
  <c r="F41" i="30"/>
  <c r="G41" i="30" a="1"/>
  <c r="H41" i="30" a="1"/>
  <c r="I41" i="30" a="1"/>
  <c r="J41" i="30" a="1"/>
  <c r="K41" i="30" a="1"/>
  <c r="L41" i="30" a="1"/>
  <c r="M41" i="30" a="1"/>
  <c r="N41" i="30" a="1"/>
  <c r="O41" i="30" a="1"/>
  <c r="P41" i="30" a="1"/>
  <c r="Q41" i="30" a="1"/>
  <c r="R41" i="30" a="1"/>
  <c r="S41" i="30" a="1"/>
  <c r="T41" i="30" a="1"/>
  <c r="U41" i="30" a="1"/>
  <c r="V41" i="30" a="1"/>
  <c r="W41" i="30" a="1"/>
  <c r="X41" i="30" a="1"/>
  <c r="Y41" i="30" a="1"/>
  <c r="Z41" i="30" a="1"/>
  <c r="AA41" i="30" a="1"/>
  <c r="AB41" i="30" a="1"/>
  <c r="AC41" i="30" a="1"/>
  <c r="AD41" i="30" a="1"/>
  <c r="AE41" i="30" a="1"/>
  <c r="AF41" i="30" a="1"/>
  <c r="AG41" i="30" a="1"/>
  <c r="AH41" i="30" a="1"/>
  <c r="AI41" i="30" a="1"/>
  <c r="AJ41" i="30" a="1"/>
  <c r="AK41" i="30" a="1"/>
  <c r="AL41" i="30" a="1"/>
  <c r="AM41" i="30" a="1"/>
  <c r="AN41" i="30" a="1"/>
  <c r="AO41" i="30" a="1"/>
  <c r="AP41" i="30" a="1"/>
  <c r="AQ41" i="30" a="1"/>
  <c r="AR41" i="30" a="1"/>
  <c r="AS41" i="30" a="1"/>
  <c r="AT41" i="30" a="1"/>
  <c r="AU41" i="30" a="1"/>
  <c r="AV41" i="30" a="1"/>
  <c r="AW41" i="30" a="1"/>
  <c r="AX41" i="30" a="1"/>
  <c r="AY41" i="30" a="1"/>
  <c r="AZ41" i="30" a="1"/>
  <c r="BA41" i="30" a="1"/>
  <c r="BB41" i="30" a="1"/>
  <c r="BC41" i="30" a="1"/>
  <c r="BD41" i="30" a="1"/>
  <c r="BE41" i="30" a="1"/>
  <c r="BF41" i="30" a="1"/>
  <c r="BG41" i="30" a="1"/>
  <c r="BH41" i="30" a="1"/>
  <c r="BI41" i="30" a="1"/>
  <c r="BJ41" i="30" a="1"/>
  <c r="BK41" i="30" a="1"/>
  <c r="BL41" i="30" a="1"/>
  <c r="BM41" i="30" a="1"/>
  <c r="BN41" i="30" a="1"/>
  <c r="BO41" i="30" a="1"/>
  <c r="BP41" i="30" a="1"/>
  <c r="G41" i="30"/>
  <c r="H41" i="30"/>
  <c r="I41" i="30"/>
  <c r="J41" i="30"/>
  <c r="K41" i="30"/>
  <c r="L41" i="30"/>
  <c r="M41" i="30"/>
  <c r="N41" i="30"/>
  <c r="O41" i="30"/>
  <c r="P41" i="30"/>
  <c r="Q41" i="30"/>
  <c r="R41" i="30"/>
  <c r="S41" i="30"/>
  <c r="T41" i="30"/>
  <c r="U41" i="30"/>
  <c r="V41" i="30"/>
  <c r="W41" i="30"/>
  <c r="X41" i="30"/>
  <c r="Y41" i="30"/>
  <c r="Z41" i="30"/>
  <c r="AA41" i="30"/>
  <c r="AB41" i="30"/>
  <c r="AC41" i="30"/>
  <c r="AD41" i="30"/>
  <c r="AE41" i="30"/>
  <c r="AF41" i="30"/>
  <c r="AG41" i="30"/>
  <c r="AH41" i="30"/>
  <c r="AI41" i="30"/>
  <c r="AJ41" i="30"/>
  <c r="AK41" i="30"/>
  <c r="AL41" i="30"/>
  <c r="AM41" i="30"/>
  <c r="AN41" i="30"/>
  <c r="AO41" i="30"/>
  <c r="AP41" i="30"/>
  <c r="AQ41" i="30"/>
  <c r="AR41" i="30"/>
  <c r="AS41" i="30"/>
  <c r="AT41" i="30"/>
  <c r="AU41" i="30"/>
  <c r="AV41" i="30"/>
  <c r="AW41" i="30"/>
  <c r="AX41" i="30"/>
  <c r="AY41" i="30"/>
  <c r="AZ41" i="30"/>
  <c r="BA41" i="30"/>
  <c r="BB41" i="30"/>
  <c r="BC41" i="30"/>
  <c r="BD41" i="30"/>
  <c r="BE41" i="30"/>
  <c r="BF41" i="30"/>
  <c r="BG41" i="30"/>
  <c r="BH41" i="30"/>
  <c r="BI41" i="30"/>
  <c r="BJ41" i="30"/>
  <c r="BK41" i="30"/>
  <c r="BL41" i="30"/>
  <c r="BM41" i="30"/>
  <c r="BN41" i="30"/>
  <c r="BO41" i="30"/>
  <c r="BP41" i="30"/>
  <c r="AB17" i="30"/>
  <c r="E52" i="30" a="1"/>
  <c r="E52" i="30"/>
  <c r="F52" i="30" a="1"/>
  <c r="F52" i="30"/>
  <c r="G52" i="30" a="1"/>
  <c r="H52" i="30" a="1"/>
  <c r="I52" i="30" a="1"/>
  <c r="J52" i="30" a="1"/>
  <c r="K52" i="30" a="1"/>
  <c r="L52" i="30" a="1"/>
  <c r="M52" i="30" a="1"/>
  <c r="N52" i="30" a="1"/>
  <c r="O52" i="30" a="1"/>
  <c r="P52" i="30" a="1"/>
  <c r="Q52" i="30" a="1"/>
  <c r="R52" i="30" a="1"/>
  <c r="S52" i="30" a="1"/>
  <c r="T52" i="30" a="1"/>
  <c r="U52" i="30" a="1"/>
  <c r="V52" i="30" a="1"/>
  <c r="W52" i="30" a="1"/>
  <c r="X52" i="30" a="1"/>
  <c r="Y52" i="30" a="1"/>
  <c r="Z52" i="30" a="1"/>
  <c r="AA52" i="30" a="1"/>
  <c r="AB52" i="30" a="1"/>
  <c r="AC52" i="30" a="1"/>
  <c r="AD52" i="30" a="1"/>
  <c r="AE52" i="30" a="1"/>
  <c r="AF52" i="30" a="1"/>
  <c r="AG52" i="30" a="1"/>
  <c r="AH52" i="30" a="1"/>
  <c r="AI52" i="30" a="1"/>
  <c r="AJ52" i="30" a="1"/>
  <c r="AK52" i="30" a="1"/>
  <c r="AL52" i="30" a="1"/>
  <c r="AM52" i="30" a="1"/>
  <c r="AN52" i="30" a="1"/>
  <c r="AO52" i="30" a="1"/>
  <c r="AP52" i="30" a="1"/>
  <c r="AQ52" i="30" a="1"/>
  <c r="AR52" i="30" a="1"/>
  <c r="AS52" i="30" a="1"/>
  <c r="AT52" i="30" a="1"/>
  <c r="AU52" i="30" a="1"/>
  <c r="AV52" i="30" a="1"/>
  <c r="AW52" i="30" a="1"/>
  <c r="AX52" i="30" a="1"/>
  <c r="AY52" i="30" a="1"/>
  <c r="AZ52" i="30" a="1"/>
  <c r="BA52" i="30" a="1"/>
  <c r="BB52" i="30" a="1"/>
  <c r="BC52" i="30" a="1"/>
  <c r="BD52" i="30" a="1"/>
  <c r="BE52" i="30" a="1"/>
  <c r="BF52" i="30" a="1"/>
  <c r="BG52" i="30" a="1"/>
  <c r="BH52" i="30" a="1"/>
  <c r="BI52" i="30" a="1"/>
  <c r="BJ52" i="30" a="1"/>
  <c r="BK52" i="30" a="1"/>
  <c r="BL52" i="30" a="1"/>
  <c r="BM52" i="30" a="1"/>
  <c r="BN52" i="30" a="1"/>
  <c r="BO52" i="30" a="1"/>
  <c r="BP52" i="30" a="1"/>
  <c r="G52" i="30"/>
  <c r="H52" i="30"/>
  <c r="I52" i="30"/>
  <c r="J52" i="30"/>
  <c r="K52" i="30"/>
  <c r="L52" i="30"/>
  <c r="M52" i="30"/>
  <c r="N52" i="30"/>
  <c r="O52" i="30"/>
  <c r="P52" i="30"/>
  <c r="Q52" i="30"/>
  <c r="R52" i="30"/>
  <c r="S52" i="30"/>
  <c r="T52" i="30"/>
  <c r="U52" i="30"/>
  <c r="V52" i="30"/>
  <c r="W52" i="30"/>
  <c r="X52" i="30"/>
  <c r="Y52" i="30"/>
  <c r="Z52" i="30"/>
  <c r="AA52" i="30"/>
  <c r="AB52" i="30"/>
  <c r="AC52" i="30"/>
  <c r="AD52" i="30"/>
  <c r="AE52" i="30"/>
  <c r="AF52" i="30"/>
  <c r="AG52" i="30"/>
  <c r="AH52" i="30"/>
  <c r="AI52" i="30"/>
  <c r="AJ52" i="30"/>
  <c r="AK52" i="30"/>
  <c r="AL52" i="30"/>
  <c r="AM52" i="30"/>
  <c r="AN52" i="30"/>
  <c r="AO52" i="30"/>
  <c r="AP52" i="30"/>
  <c r="AQ52" i="30"/>
  <c r="AR52" i="30"/>
  <c r="AS52" i="30"/>
  <c r="AT52" i="30"/>
  <c r="AU52" i="30"/>
  <c r="AV52" i="30"/>
  <c r="AW52" i="30"/>
  <c r="AX52" i="30"/>
  <c r="AY52" i="30"/>
  <c r="AZ52" i="30"/>
  <c r="BA52" i="30"/>
  <c r="BB52" i="30"/>
  <c r="BC52" i="30"/>
  <c r="BD52" i="30"/>
  <c r="BE52" i="30"/>
  <c r="BF52" i="30"/>
  <c r="BG52" i="30"/>
  <c r="BH52" i="30"/>
  <c r="BI52" i="30"/>
  <c r="BJ52" i="30"/>
  <c r="BK52" i="30"/>
  <c r="BL52" i="30"/>
  <c r="BM52" i="30"/>
  <c r="BN52" i="30"/>
  <c r="BO52" i="30"/>
  <c r="BP52" i="30"/>
  <c r="AC17" i="30"/>
  <c r="W17" i="30"/>
  <c r="M18" i="30"/>
  <c r="N18" i="30" a="1"/>
  <c r="N18" i="30"/>
  <c r="O18" i="30"/>
  <c r="E31" i="30" a="1"/>
  <c r="E31" i="30"/>
  <c r="F31" i="30" a="1"/>
  <c r="F31" i="30"/>
  <c r="G31" i="30" a="1"/>
  <c r="H31" i="30" a="1"/>
  <c r="I31" i="30" a="1"/>
  <c r="J31" i="30" a="1"/>
  <c r="K31" i="30" a="1"/>
  <c r="L31" i="30" a="1"/>
  <c r="P18" i="30"/>
  <c r="M31" i="30" a="1"/>
  <c r="N31" i="30" a="1"/>
  <c r="O31" i="30" a="1"/>
  <c r="P31" i="30" a="1"/>
  <c r="Q31" i="30" a="1"/>
  <c r="R31" i="30" a="1"/>
  <c r="S31" i="30" a="1"/>
  <c r="T31" i="30" a="1"/>
  <c r="Q18" i="30"/>
  <c r="U31" i="30" a="1"/>
  <c r="V31" i="30" a="1"/>
  <c r="W31" i="30" a="1"/>
  <c r="X31" i="30" a="1"/>
  <c r="Y31" i="30" a="1"/>
  <c r="Z31" i="30" a="1"/>
  <c r="AA31" i="30" a="1"/>
  <c r="AB31" i="30" a="1"/>
  <c r="R18" i="30"/>
  <c r="AC31" i="30" a="1"/>
  <c r="AD31" i="30" a="1"/>
  <c r="AE31" i="30" a="1"/>
  <c r="AF31" i="30" a="1"/>
  <c r="AG31" i="30" a="1"/>
  <c r="AH31" i="30" a="1"/>
  <c r="AI31" i="30" a="1"/>
  <c r="AJ31" i="30" a="1"/>
  <c r="S18" i="30"/>
  <c r="AK31" i="30" a="1"/>
  <c r="AL31" i="30" a="1"/>
  <c r="AM31" i="30" a="1"/>
  <c r="AN31" i="30" a="1"/>
  <c r="AO31" i="30" a="1"/>
  <c r="AP31" i="30" a="1"/>
  <c r="AQ31" i="30" a="1"/>
  <c r="AR31" i="30" a="1"/>
  <c r="T18" i="30"/>
  <c r="AS31" i="30" a="1"/>
  <c r="AT31" i="30" a="1"/>
  <c r="AU31" i="30" a="1"/>
  <c r="AV31" i="30" a="1"/>
  <c r="AW31" i="30" a="1"/>
  <c r="AX31" i="30" a="1"/>
  <c r="AY31" i="30" a="1"/>
  <c r="AZ31" i="30" a="1"/>
  <c r="U18" i="30"/>
  <c r="BA31" i="30" a="1"/>
  <c r="BB31" i="30" a="1"/>
  <c r="BC31" i="30" a="1"/>
  <c r="BD31" i="30" a="1"/>
  <c r="BE31" i="30" a="1"/>
  <c r="BF31" i="30" a="1"/>
  <c r="BG31" i="30" a="1"/>
  <c r="BH31" i="30" a="1"/>
  <c r="V18" i="30"/>
  <c r="BI31" i="30" a="1"/>
  <c r="BJ31" i="30" a="1"/>
  <c r="BK31" i="30" a="1"/>
  <c r="BL31" i="30" a="1"/>
  <c r="BM31" i="30" a="1"/>
  <c r="BN31" i="30" a="1"/>
  <c r="BO31" i="30" a="1"/>
  <c r="BP31" i="30" a="1"/>
  <c r="G31" i="30"/>
  <c r="H31" i="30"/>
  <c r="I31" i="30"/>
  <c r="J31" i="30"/>
  <c r="K31" i="30"/>
  <c r="L31" i="30"/>
  <c r="M31" i="30"/>
  <c r="N31" i="30"/>
  <c r="O31" i="30"/>
  <c r="P31" i="30"/>
  <c r="Q31" i="30"/>
  <c r="R31" i="30"/>
  <c r="S31" i="30"/>
  <c r="T31" i="30"/>
  <c r="U31" i="30"/>
  <c r="V31" i="30"/>
  <c r="W31" i="30"/>
  <c r="X31" i="30"/>
  <c r="Y31" i="30"/>
  <c r="Z31" i="30"/>
  <c r="AA31" i="30"/>
  <c r="AB31" i="30"/>
  <c r="AC31" i="30"/>
  <c r="AD31" i="30"/>
  <c r="AE31" i="30"/>
  <c r="AF31" i="30"/>
  <c r="AG31" i="30"/>
  <c r="AH31" i="30"/>
  <c r="AI31" i="30"/>
  <c r="AJ31" i="30"/>
  <c r="AK31" i="30"/>
  <c r="AL31" i="30"/>
  <c r="AM31" i="30"/>
  <c r="AN31" i="30"/>
  <c r="AO31" i="30"/>
  <c r="AP31" i="30"/>
  <c r="AQ31" i="30"/>
  <c r="AR31" i="30"/>
  <c r="AS31" i="30"/>
  <c r="AT31" i="30"/>
  <c r="AU31" i="30"/>
  <c r="AV31" i="30"/>
  <c r="AW31" i="30"/>
  <c r="AX31" i="30"/>
  <c r="AY31" i="30"/>
  <c r="AZ31" i="30"/>
  <c r="BA31" i="30"/>
  <c r="BB31" i="30"/>
  <c r="BC31" i="30"/>
  <c r="BD31" i="30"/>
  <c r="BE31" i="30"/>
  <c r="BF31" i="30"/>
  <c r="BG31" i="30"/>
  <c r="BH31" i="30"/>
  <c r="BI31" i="30"/>
  <c r="BJ31" i="30"/>
  <c r="BK31" i="30"/>
  <c r="BL31" i="30"/>
  <c r="BM31" i="30"/>
  <c r="BN31" i="30"/>
  <c r="BO31" i="30"/>
  <c r="BP31" i="30"/>
  <c r="AA18" i="30"/>
  <c r="E42" i="30" a="1"/>
  <c r="E42" i="30"/>
  <c r="F42" i="30" a="1"/>
  <c r="F42" i="30"/>
  <c r="G42" i="30" a="1"/>
  <c r="H42" i="30" a="1"/>
  <c r="I42" i="30" a="1"/>
  <c r="J42" i="30" a="1"/>
  <c r="K42" i="30" a="1"/>
  <c r="L42" i="30" a="1"/>
  <c r="M42" i="30" a="1"/>
  <c r="N42" i="30" a="1"/>
  <c r="O42" i="30" a="1"/>
  <c r="P42" i="30" a="1"/>
  <c r="Q42" i="30" a="1"/>
  <c r="R42" i="30" a="1"/>
  <c r="S42" i="30" a="1"/>
  <c r="T42" i="30" a="1"/>
  <c r="U42" i="30" a="1"/>
  <c r="V42" i="30" a="1"/>
  <c r="W42" i="30" a="1"/>
  <c r="X42" i="30" a="1"/>
  <c r="Y42" i="30" a="1"/>
  <c r="Z42" i="30" a="1"/>
  <c r="AA42" i="30" a="1"/>
  <c r="AB42" i="30" a="1"/>
  <c r="AC42" i="30" a="1"/>
  <c r="AD42" i="30" a="1"/>
  <c r="AE42" i="30" a="1"/>
  <c r="AF42" i="30" a="1"/>
  <c r="AG42" i="30" a="1"/>
  <c r="AH42" i="30" a="1"/>
  <c r="AI42" i="30" a="1"/>
  <c r="AJ42" i="30" a="1"/>
  <c r="AK42" i="30" a="1"/>
  <c r="AL42" i="30" a="1"/>
  <c r="AM42" i="30" a="1"/>
  <c r="AN42" i="30" a="1"/>
  <c r="AO42" i="30" a="1"/>
  <c r="AP42" i="30" a="1"/>
  <c r="AQ42" i="30" a="1"/>
  <c r="AR42" i="30" a="1"/>
  <c r="AS42" i="30" a="1"/>
  <c r="AT42" i="30" a="1"/>
  <c r="AU42" i="30" a="1"/>
  <c r="AV42" i="30" a="1"/>
  <c r="AW42" i="30" a="1"/>
  <c r="AX42" i="30" a="1"/>
  <c r="AY42" i="30" a="1"/>
  <c r="AZ42" i="30" a="1"/>
  <c r="BA42" i="30" a="1"/>
  <c r="BB42" i="30" a="1"/>
  <c r="BC42" i="30" a="1"/>
  <c r="BD42" i="30" a="1"/>
  <c r="BE42" i="30" a="1"/>
  <c r="BF42" i="30" a="1"/>
  <c r="BG42" i="30" a="1"/>
  <c r="BH42" i="30" a="1"/>
  <c r="BI42" i="30" a="1"/>
  <c r="BJ42" i="30" a="1"/>
  <c r="BK42" i="30" a="1"/>
  <c r="BL42" i="30" a="1"/>
  <c r="BM42" i="30" a="1"/>
  <c r="BN42" i="30" a="1"/>
  <c r="BO42" i="30" a="1"/>
  <c r="BP42" i="30" a="1"/>
  <c r="G42" i="30"/>
  <c r="H42" i="30"/>
  <c r="I42" i="30"/>
  <c r="J42" i="30"/>
  <c r="K42" i="30"/>
  <c r="L42" i="30"/>
  <c r="M42" i="30"/>
  <c r="N42" i="30"/>
  <c r="O42" i="30"/>
  <c r="P42" i="30"/>
  <c r="Q42" i="30"/>
  <c r="R42" i="30"/>
  <c r="S42" i="30"/>
  <c r="T42" i="30"/>
  <c r="U42" i="30"/>
  <c r="V42" i="30"/>
  <c r="W42" i="30"/>
  <c r="X42" i="30"/>
  <c r="Y42" i="30"/>
  <c r="Z42" i="30"/>
  <c r="AA42" i="30"/>
  <c r="AB42" i="30"/>
  <c r="AC42" i="30"/>
  <c r="AD42" i="30"/>
  <c r="AE42" i="30"/>
  <c r="AF42" i="30"/>
  <c r="AG42" i="30"/>
  <c r="AH42" i="30"/>
  <c r="AI42" i="30"/>
  <c r="AJ42" i="30"/>
  <c r="AK42" i="30"/>
  <c r="AL42" i="30"/>
  <c r="AM42" i="30"/>
  <c r="AN42" i="30"/>
  <c r="AO42" i="30"/>
  <c r="AP42" i="30"/>
  <c r="AQ42" i="30"/>
  <c r="AR42" i="30"/>
  <c r="AS42" i="30"/>
  <c r="AT42" i="30"/>
  <c r="AU42" i="30"/>
  <c r="AV42" i="30"/>
  <c r="AW42" i="30"/>
  <c r="AX42" i="30"/>
  <c r="AY42" i="30"/>
  <c r="AZ42" i="30"/>
  <c r="BA42" i="30"/>
  <c r="BB42" i="30"/>
  <c r="BC42" i="30"/>
  <c r="BD42" i="30"/>
  <c r="BE42" i="30"/>
  <c r="BF42" i="30"/>
  <c r="BG42" i="30"/>
  <c r="BH42" i="30"/>
  <c r="BI42" i="30"/>
  <c r="BJ42" i="30"/>
  <c r="BK42" i="30"/>
  <c r="BL42" i="30"/>
  <c r="BM42" i="30"/>
  <c r="BN42" i="30"/>
  <c r="BO42" i="30"/>
  <c r="BP42" i="30"/>
  <c r="AB18" i="30"/>
  <c r="E53" i="30" a="1"/>
  <c r="E53" i="30"/>
  <c r="F53" i="30" a="1"/>
  <c r="F53" i="30"/>
  <c r="G53" i="30" a="1"/>
  <c r="H53" i="30" a="1"/>
  <c r="I53" i="30" a="1"/>
  <c r="J53" i="30" a="1"/>
  <c r="K53" i="30" a="1"/>
  <c r="L53" i="30" a="1"/>
  <c r="M53" i="30" a="1"/>
  <c r="N53" i="30" a="1"/>
  <c r="O53" i="30" a="1"/>
  <c r="P53" i="30" a="1"/>
  <c r="Q53" i="30" a="1"/>
  <c r="R53" i="30" a="1"/>
  <c r="S53" i="30" a="1"/>
  <c r="T53" i="30" a="1"/>
  <c r="U53" i="30" a="1"/>
  <c r="V53" i="30" a="1"/>
  <c r="W53" i="30" a="1"/>
  <c r="X53" i="30" a="1"/>
  <c r="Y53" i="30" a="1"/>
  <c r="Z53" i="30" a="1"/>
  <c r="AA53" i="30" a="1"/>
  <c r="AB53" i="30" a="1"/>
  <c r="AC53" i="30" a="1"/>
  <c r="AD53" i="30" a="1"/>
  <c r="AE53" i="30" a="1"/>
  <c r="AF53" i="30" a="1"/>
  <c r="AG53" i="30" a="1"/>
  <c r="AH53" i="30" a="1"/>
  <c r="AI53" i="30" a="1"/>
  <c r="AJ53" i="30" a="1"/>
  <c r="AK53" i="30" a="1"/>
  <c r="AL53" i="30" a="1"/>
  <c r="AM53" i="30" a="1"/>
  <c r="AN53" i="30" a="1"/>
  <c r="AO53" i="30" a="1"/>
  <c r="AP53" i="30" a="1"/>
  <c r="AQ53" i="30" a="1"/>
  <c r="AR53" i="30" a="1"/>
  <c r="AS53" i="30" a="1"/>
  <c r="AT53" i="30" a="1"/>
  <c r="AU53" i="30" a="1"/>
  <c r="AV53" i="30" a="1"/>
  <c r="AW53" i="30" a="1"/>
  <c r="AX53" i="30" a="1"/>
  <c r="AY53" i="30" a="1"/>
  <c r="AZ53" i="30" a="1"/>
  <c r="BA53" i="30" a="1"/>
  <c r="BB53" i="30" a="1"/>
  <c r="BC53" i="30" a="1"/>
  <c r="BD53" i="30" a="1"/>
  <c r="BE53" i="30" a="1"/>
  <c r="BF53" i="30" a="1"/>
  <c r="BG53" i="30" a="1"/>
  <c r="BH53" i="30" a="1"/>
  <c r="BI53" i="30" a="1"/>
  <c r="BJ53" i="30" a="1"/>
  <c r="BK53" i="30" a="1"/>
  <c r="BL53" i="30" a="1"/>
  <c r="BM53" i="30" a="1"/>
  <c r="BN53" i="30" a="1"/>
  <c r="BO53" i="30" a="1"/>
  <c r="BP53" i="30" a="1"/>
  <c r="G53" i="30"/>
  <c r="H53" i="30"/>
  <c r="I53" i="30"/>
  <c r="J53" i="30"/>
  <c r="K53" i="30"/>
  <c r="L53" i="30"/>
  <c r="M53" i="30"/>
  <c r="N53" i="30"/>
  <c r="O53" i="30"/>
  <c r="P53" i="30"/>
  <c r="Q53" i="30"/>
  <c r="R53" i="30"/>
  <c r="S53" i="30"/>
  <c r="T53" i="30"/>
  <c r="U53" i="30"/>
  <c r="V53" i="30"/>
  <c r="W53" i="30"/>
  <c r="X53" i="30"/>
  <c r="Y53" i="30"/>
  <c r="Z53" i="30"/>
  <c r="AA53" i="30"/>
  <c r="AB53" i="30"/>
  <c r="AC53" i="30"/>
  <c r="AD53" i="30"/>
  <c r="AE53" i="30"/>
  <c r="AF53" i="30"/>
  <c r="AG53" i="30"/>
  <c r="AH53" i="30"/>
  <c r="AI53" i="30"/>
  <c r="AJ53" i="30"/>
  <c r="AK53" i="30"/>
  <c r="AL53" i="30"/>
  <c r="AM53" i="30"/>
  <c r="AN53" i="30"/>
  <c r="AO53" i="30"/>
  <c r="AP53" i="30"/>
  <c r="AQ53" i="30"/>
  <c r="AR53" i="30"/>
  <c r="AS53" i="30"/>
  <c r="AT53" i="30"/>
  <c r="AU53" i="30"/>
  <c r="AV53" i="30"/>
  <c r="AW53" i="30"/>
  <c r="AX53" i="30"/>
  <c r="AY53" i="30"/>
  <c r="AZ53" i="30"/>
  <c r="BA53" i="30"/>
  <c r="BB53" i="30"/>
  <c r="BC53" i="30"/>
  <c r="BD53" i="30"/>
  <c r="BE53" i="30"/>
  <c r="BF53" i="30"/>
  <c r="BG53" i="30"/>
  <c r="BH53" i="30"/>
  <c r="BI53" i="30"/>
  <c r="BJ53" i="30"/>
  <c r="BK53" i="30"/>
  <c r="BL53" i="30"/>
  <c r="BM53" i="30"/>
  <c r="BN53" i="30"/>
  <c r="BO53" i="30"/>
  <c r="BP53" i="30"/>
  <c r="AC18" i="30"/>
  <c r="W18" i="30"/>
  <c r="M19" i="30"/>
  <c r="N19" i="30" a="1"/>
  <c r="N19" i="30"/>
  <c r="O19" i="30"/>
  <c r="C19" i="30"/>
  <c r="E32" i="30" a="1"/>
  <c r="E32" i="30"/>
  <c r="F32" i="30" a="1"/>
  <c r="F32" i="30"/>
  <c r="G32" i="30" a="1"/>
  <c r="H32" i="30" a="1"/>
  <c r="I32" i="30" a="1"/>
  <c r="J32" i="30" a="1"/>
  <c r="K32" i="30" a="1"/>
  <c r="L32" i="30" a="1"/>
  <c r="P19" i="30"/>
  <c r="M32" i="30" a="1"/>
  <c r="N32" i="30" a="1"/>
  <c r="O32" i="30" a="1"/>
  <c r="P32" i="30" a="1"/>
  <c r="Q32" i="30" a="1"/>
  <c r="R32" i="30" a="1"/>
  <c r="S32" i="30" a="1"/>
  <c r="T32" i="30" a="1"/>
  <c r="Q19" i="30"/>
  <c r="U32" i="30" a="1"/>
  <c r="V32" i="30" a="1"/>
  <c r="W32" i="30" a="1"/>
  <c r="X32" i="30" a="1"/>
  <c r="Y32" i="30" a="1"/>
  <c r="Z32" i="30" a="1"/>
  <c r="AA32" i="30" a="1"/>
  <c r="AB32" i="30" a="1"/>
  <c r="R19" i="30"/>
  <c r="AC32" i="30" a="1"/>
  <c r="AD32" i="30" a="1"/>
  <c r="AE32" i="30" a="1"/>
  <c r="AF32" i="30" a="1"/>
  <c r="AG32" i="30" a="1"/>
  <c r="AH32" i="30" a="1"/>
  <c r="AI32" i="30" a="1"/>
  <c r="AJ32" i="30" a="1"/>
  <c r="S19" i="30"/>
  <c r="AK32" i="30" a="1"/>
  <c r="AL32" i="30" a="1"/>
  <c r="AM32" i="30" a="1"/>
  <c r="AN32" i="30" a="1"/>
  <c r="AO32" i="30" a="1"/>
  <c r="AP32" i="30" a="1"/>
  <c r="AQ32" i="30" a="1"/>
  <c r="AR32" i="30" a="1"/>
  <c r="T19" i="30"/>
  <c r="AS32" i="30" a="1"/>
  <c r="AT32" i="30" a="1"/>
  <c r="AU32" i="30" a="1"/>
  <c r="AV32" i="30" a="1"/>
  <c r="AW32" i="30" a="1"/>
  <c r="AX32" i="30" a="1"/>
  <c r="AY32" i="30" a="1"/>
  <c r="AZ32" i="30" a="1"/>
  <c r="U19" i="30"/>
  <c r="BA32" i="30" a="1"/>
  <c r="BB32" i="30" a="1"/>
  <c r="BC32" i="30" a="1"/>
  <c r="BD32" i="30" a="1"/>
  <c r="BE32" i="30" a="1"/>
  <c r="BF32" i="30" a="1"/>
  <c r="BG32" i="30" a="1"/>
  <c r="BH32" i="30" a="1"/>
  <c r="V19" i="30"/>
  <c r="BI32" i="30" a="1"/>
  <c r="BJ32" i="30" a="1"/>
  <c r="BK32" i="30" a="1"/>
  <c r="BL32" i="30" a="1"/>
  <c r="BM32" i="30" a="1"/>
  <c r="BN32" i="30" a="1"/>
  <c r="BO32" i="30" a="1"/>
  <c r="BP32" i="30" a="1"/>
  <c r="G32" i="30"/>
  <c r="H32" i="30"/>
  <c r="I32" i="30"/>
  <c r="J32" i="30"/>
  <c r="K32" i="30"/>
  <c r="L32" i="30"/>
  <c r="M32" i="30"/>
  <c r="N32" i="30"/>
  <c r="O32" i="30"/>
  <c r="P32" i="30"/>
  <c r="Q32" i="30"/>
  <c r="R32" i="30"/>
  <c r="S32" i="30"/>
  <c r="T32" i="30"/>
  <c r="U32" i="30"/>
  <c r="V32" i="30"/>
  <c r="W32" i="30"/>
  <c r="X32" i="30"/>
  <c r="Y32" i="30"/>
  <c r="Z32" i="30"/>
  <c r="AA32" i="30"/>
  <c r="AB32" i="30"/>
  <c r="AC32" i="30"/>
  <c r="AD32" i="30"/>
  <c r="AE32" i="30"/>
  <c r="AF32" i="30"/>
  <c r="AG32" i="30"/>
  <c r="AH32" i="30"/>
  <c r="AI32" i="30"/>
  <c r="AJ32" i="30"/>
  <c r="AK32" i="30"/>
  <c r="AL32" i="30"/>
  <c r="AM32" i="30"/>
  <c r="AN32" i="30"/>
  <c r="AO32" i="30"/>
  <c r="AP32" i="30"/>
  <c r="AQ32" i="30"/>
  <c r="AR32" i="30"/>
  <c r="AS32" i="30"/>
  <c r="AT32" i="30"/>
  <c r="AU32" i="30"/>
  <c r="AV32" i="30"/>
  <c r="AW32" i="30"/>
  <c r="AX32" i="30"/>
  <c r="AY32" i="30"/>
  <c r="AZ32" i="30"/>
  <c r="BA32" i="30"/>
  <c r="BB32" i="30"/>
  <c r="BC32" i="30"/>
  <c r="BD32" i="30"/>
  <c r="BE32" i="30"/>
  <c r="BF32" i="30"/>
  <c r="BG32" i="30"/>
  <c r="BH32" i="30"/>
  <c r="BI32" i="30"/>
  <c r="BJ32" i="30"/>
  <c r="BK32" i="30"/>
  <c r="BL32" i="30"/>
  <c r="BM32" i="30"/>
  <c r="BN32" i="30"/>
  <c r="BO32" i="30"/>
  <c r="BP32" i="30"/>
  <c r="AA19" i="30"/>
  <c r="E43" i="30" a="1"/>
  <c r="E43" i="30"/>
  <c r="F43" i="30" a="1"/>
  <c r="F43" i="30"/>
  <c r="G43" i="30" a="1"/>
  <c r="H43" i="30" a="1"/>
  <c r="I43" i="30" a="1"/>
  <c r="J43" i="30" a="1"/>
  <c r="K43" i="30" a="1"/>
  <c r="L43" i="30" a="1"/>
  <c r="M43" i="30" a="1"/>
  <c r="N43" i="30" a="1"/>
  <c r="O43" i="30" a="1"/>
  <c r="P43" i="30" a="1"/>
  <c r="Q43" i="30" a="1"/>
  <c r="R43" i="30" a="1"/>
  <c r="S43" i="30" a="1"/>
  <c r="T43" i="30" a="1"/>
  <c r="U43" i="30" a="1"/>
  <c r="V43" i="30" a="1"/>
  <c r="W43" i="30" a="1"/>
  <c r="X43" i="30" a="1"/>
  <c r="Y43" i="30" a="1"/>
  <c r="Z43" i="30" a="1"/>
  <c r="AA43" i="30" a="1"/>
  <c r="AB43" i="30" a="1"/>
  <c r="AC43" i="30" a="1"/>
  <c r="AD43" i="30" a="1"/>
  <c r="AE43" i="30" a="1"/>
  <c r="AF43" i="30" a="1"/>
  <c r="AG43" i="30" a="1"/>
  <c r="AH43" i="30" a="1"/>
  <c r="AI43" i="30" a="1"/>
  <c r="AJ43" i="30" a="1"/>
  <c r="AK43" i="30" a="1"/>
  <c r="AL43" i="30" a="1"/>
  <c r="AM43" i="30" a="1"/>
  <c r="AN43" i="30" a="1"/>
  <c r="AO43" i="30" a="1"/>
  <c r="AP43" i="30" a="1"/>
  <c r="AQ43" i="30" a="1"/>
  <c r="AR43" i="30" a="1"/>
  <c r="AS43" i="30" a="1"/>
  <c r="AT43" i="30" a="1"/>
  <c r="AU43" i="30" a="1"/>
  <c r="AV43" i="30" a="1"/>
  <c r="AW43" i="30" a="1"/>
  <c r="AX43" i="30" a="1"/>
  <c r="AY43" i="30" a="1"/>
  <c r="AZ43" i="30" a="1"/>
  <c r="BA43" i="30" a="1"/>
  <c r="BB43" i="30" a="1"/>
  <c r="BC43" i="30" a="1"/>
  <c r="BD43" i="30" a="1"/>
  <c r="BE43" i="30" a="1"/>
  <c r="BF43" i="30" a="1"/>
  <c r="BG43" i="30" a="1"/>
  <c r="BH43" i="30" a="1"/>
  <c r="BI43" i="30" a="1"/>
  <c r="BJ43" i="30" a="1"/>
  <c r="BK43" i="30" a="1"/>
  <c r="BL43" i="30" a="1"/>
  <c r="BM43" i="30" a="1"/>
  <c r="BN43" i="30" a="1"/>
  <c r="BO43" i="30" a="1"/>
  <c r="BP43" i="30" a="1"/>
  <c r="G43" i="30"/>
  <c r="H43" i="30"/>
  <c r="I43" i="30"/>
  <c r="J43" i="30"/>
  <c r="K43" i="30"/>
  <c r="L43" i="30"/>
  <c r="M43" i="30"/>
  <c r="N43" i="30"/>
  <c r="O43" i="30"/>
  <c r="P43" i="30"/>
  <c r="Q43" i="30"/>
  <c r="R43" i="30"/>
  <c r="S43" i="30"/>
  <c r="T43" i="30"/>
  <c r="U43" i="30"/>
  <c r="V43" i="30"/>
  <c r="W43" i="30"/>
  <c r="X43" i="30"/>
  <c r="Y43" i="30"/>
  <c r="Z43" i="30"/>
  <c r="AA43" i="30"/>
  <c r="AB43" i="30"/>
  <c r="AC43" i="30"/>
  <c r="AD43" i="30"/>
  <c r="AE43" i="30"/>
  <c r="AF43" i="30"/>
  <c r="AG43" i="30"/>
  <c r="AH43" i="30"/>
  <c r="AI43" i="30"/>
  <c r="AJ43" i="30"/>
  <c r="AK43" i="30"/>
  <c r="AL43" i="30"/>
  <c r="AM43" i="30"/>
  <c r="AN43" i="30"/>
  <c r="AO43" i="30"/>
  <c r="AP43" i="30"/>
  <c r="AQ43" i="30"/>
  <c r="AR43" i="30"/>
  <c r="AS43" i="30"/>
  <c r="AT43" i="30"/>
  <c r="AU43" i="30"/>
  <c r="AV43" i="30"/>
  <c r="AW43" i="30"/>
  <c r="AX43" i="30"/>
  <c r="AY43" i="30"/>
  <c r="AZ43" i="30"/>
  <c r="BA43" i="30"/>
  <c r="BB43" i="30"/>
  <c r="BC43" i="30"/>
  <c r="BD43" i="30"/>
  <c r="BE43" i="30"/>
  <c r="BF43" i="30"/>
  <c r="BG43" i="30"/>
  <c r="BH43" i="30"/>
  <c r="BI43" i="30"/>
  <c r="BJ43" i="30"/>
  <c r="BK43" i="30"/>
  <c r="BL43" i="30"/>
  <c r="BM43" i="30"/>
  <c r="BN43" i="30"/>
  <c r="BO43" i="30"/>
  <c r="BP43" i="30"/>
  <c r="AB19" i="30"/>
  <c r="E54" i="30" a="1"/>
  <c r="E54" i="30"/>
  <c r="F54" i="30" a="1"/>
  <c r="F54" i="30"/>
  <c r="G54" i="30" a="1"/>
  <c r="H54" i="30" a="1"/>
  <c r="I54" i="30" a="1"/>
  <c r="J54" i="30" a="1"/>
  <c r="K54" i="30" a="1"/>
  <c r="L54" i="30" a="1"/>
  <c r="M54" i="30" a="1"/>
  <c r="N54" i="30" a="1"/>
  <c r="O54" i="30" a="1"/>
  <c r="P54" i="30" a="1"/>
  <c r="Q54" i="30" a="1"/>
  <c r="R54" i="30" a="1"/>
  <c r="S54" i="30" a="1"/>
  <c r="T54" i="30" a="1"/>
  <c r="U54" i="30" a="1"/>
  <c r="V54" i="30" a="1"/>
  <c r="W54" i="30" a="1"/>
  <c r="X54" i="30" a="1"/>
  <c r="Y54" i="30" a="1"/>
  <c r="Z54" i="30" a="1"/>
  <c r="AA54" i="30" a="1"/>
  <c r="AB54" i="30" a="1"/>
  <c r="AC54" i="30" a="1"/>
  <c r="AD54" i="30" a="1"/>
  <c r="AE54" i="30" a="1"/>
  <c r="AF54" i="30" a="1"/>
  <c r="AG54" i="30" a="1"/>
  <c r="AH54" i="30" a="1"/>
  <c r="AI54" i="30" a="1"/>
  <c r="AJ54" i="30" a="1"/>
  <c r="AK54" i="30" a="1"/>
  <c r="AL54" i="30" a="1"/>
  <c r="AM54" i="30" a="1"/>
  <c r="AN54" i="30" a="1"/>
  <c r="AO54" i="30" a="1"/>
  <c r="AP54" i="30" a="1"/>
  <c r="AQ54" i="30" a="1"/>
  <c r="AR54" i="30" a="1"/>
  <c r="AS54" i="30" a="1"/>
  <c r="AT54" i="30" a="1"/>
  <c r="AU54" i="30" a="1"/>
  <c r="AV54" i="30" a="1"/>
  <c r="AW54" i="30" a="1"/>
  <c r="AX54" i="30" a="1"/>
  <c r="AY54" i="30" a="1"/>
  <c r="AZ54" i="30" a="1"/>
  <c r="BA54" i="30" a="1"/>
  <c r="BB54" i="30" a="1"/>
  <c r="BC54" i="30" a="1"/>
  <c r="BD54" i="30" a="1"/>
  <c r="BE54" i="30" a="1"/>
  <c r="BF54" i="30" a="1"/>
  <c r="BG54" i="30" a="1"/>
  <c r="BH54" i="30" a="1"/>
  <c r="BI54" i="30" a="1"/>
  <c r="BJ54" i="30" a="1"/>
  <c r="BK54" i="30" a="1"/>
  <c r="BL54" i="30" a="1"/>
  <c r="BM54" i="30" a="1"/>
  <c r="BN54" i="30" a="1"/>
  <c r="BO54" i="30" a="1"/>
  <c r="BP54" i="30" a="1"/>
  <c r="G54" i="30"/>
  <c r="H54" i="30"/>
  <c r="I54" i="30"/>
  <c r="J54" i="30"/>
  <c r="K54" i="30"/>
  <c r="L54" i="30"/>
  <c r="M54" i="30"/>
  <c r="N54" i="30"/>
  <c r="O54" i="30"/>
  <c r="P54" i="30"/>
  <c r="Q54" i="30"/>
  <c r="R54" i="30"/>
  <c r="S54" i="30"/>
  <c r="T54" i="30"/>
  <c r="U54" i="30"/>
  <c r="V54" i="30"/>
  <c r="W54" i="30"/>
  <c r="X54" i="30"/>
  <c r="Y54" i="30"/>
  <c r="Z54" i="30"/>
  <c r="AA54" i="30"/>
  <c r="AB54" i="30"/>
  <c r="AC54" i="30"/>
  <c r="AD54" i="30"/>
  <c r="AE54" i="30"/>
  <c r="AF54" i="30"/>
  <c r="AG54" i="30"/>
  <c r="AH54" i="30"/>
  <c r="AI54" i="30"/>
  <c r="AJ54" i="30"/>
  <c r="AK54" i="30"/>
  <c r="AL54" i="30"/>
  <c r="AM54" i="30"/>
  <c r="AN54" i="30"/>
  <c r="AO54" i="30"/>
  <c r="AP54" i="30"/>
  <c r="AQ54" i="30"/>
  <c r="AR54" i="30"/>
  <c r="AS54" i="30"/>
  <c r="AT54" i="30"/>
  <c r="AU54" i="30"/>
  <c r="AV54" i="30"/>
  <c r="AW54" i="30"/>
  <c r="AX54" i="30"/>
  <c r="AY54" i="30"/>
  <c r="AZ54" i="30"/>
  <c r="BA54" i="30"/>
  <c r="BB54" i="30"/>
  <c r="BC54" i="30"/>
  <c r="BD54" i="30"/>
  <c r="BE54" i="30"/>
  <c r="BF54" i="30"/>
  <c r="BG54" i="30"/>
  <c r="BH54" i="30"/>
  <c r="BI54" i="30"/>
  <c r="BJ54" i="30"/>
  <c r="BK54" i="30"/>
  <c r="BL54" i="30"/>
  <c r="BM54" i="30"/>
  <c r="BN54" i="30"/>
  <c r="BO54" i="30"/>
  <c r="BP54" i="30"/>
  <c r="AC19" i="30"/>
  <c r="W19" i="30"/>
  <c r="M20" i="30"/>
  <c r="N20" i="30" a="1"/>
  <c r="N20" i="30"/>
  <c r="O20" i="30"/>
  <c r="E33" i="30" a="1"/>
  <c r="E33" i="30"/>
  <c r="F33" i="30" a="1"/>
  <c r="F33" i="30"/>
  <c r="G33" i="30" a="1"/>
  <c r="H33" i="30" a="1"/>
  <c r="I33" i="30" a="1"/>
  <c r="J33" i="30" a="1"/>
  <c r="K33" i="30" a="1"/>
  <c r="L33" i="30" a="1"/>
  <c r="P20" i="30"/>
  <c r="M33" i="30" a="1"/>
  <c r="N33" i="30" a="1"/>
  <c r="O33" i="30" a="1"/>
  <c r="P33" i="30" a="1"/>
  <c r="Q33" i="30" a="1"/>
  <c r="R33" i="30" a="1"/>
  <c r="S33" i="30" a="1"/>
  <c r="T33" i="30" a="1"/>
  <c r="Q20" i="30"/>
  <c r="U33" i="30" a="1"/>
  <c r="V33" i="30" a="1"/>
  <c r="W33" i="30" a="1"/>
  <c r="X33" i="30" a="1"/>
  <c r="Y33" i="30" a="1"/>
  <c r="Z33" i="30" a="1"/>
  <c r="AA33" i="30" a="1"/>
  <c r="AB33" i="30" a="1"/>
  <c r="R20" i="30"/>
  <c r="AC33" i="30" a="1"/>
  <c r="AD33" i="30" a="1"/>
  <c r="AE33" i="30" a="1"/>
  <c r="AF33" i="30" a="1"/>
  <c r="AG33" i="30" a="1"/>
  <c r="AH33" i="30" a="1"/>
  <c r="AI33" i="30" a="1"/>
  <c r="AJ33" i="30" a="1"/>
  <c r="S20" i="30"/>
  <c r="AK33" i="30" a="1"/>
  <c r="AL33" i="30" a="1"/>
  <c r="AM33" i="30" a="1"/>
  <c r="AN33" i="30" a="1"/>
  <c r="AO33" i="30" a="1"/>
  <c r="AP33" i="30" a="1"/>
  <c r="AQ33" i="30" a="1"/>
  <c r="AR33" i="30" a="1"/>
  <c r="T20" i="30"/>
  <c r="AS33" i="30" a="1"/>
  <c r="AT33" i="30" a="1"/>
  <c r="AU33" i="30" a="1"/>
  <c r="AV33" i="30" a="1"/>
  <c r="AW33" i="30" a="1"/>
  <c r="AX33" i="30" a="1"/>
  <c r="AY33" i="30" a="1"/>
  <c r="AZ33" i="30" a="1"/>
  <c r="U20" i="30"/>
  <c r="BA33" i="30" a="1"/>
  <c r="BB33" i="30" a="1"/>
  <c r="BC33" i="30" a="1"/>
  <c r="BD33" i="30" a="1"/>
  <c r="BE33" i="30" a="1"/>
  <c r="BF33" i="30" a="1"/>
  <c r="BG33" i="30" a="1"/>
  <c r="BH33" i="30" a="1"/>
  <c r="V20" i="30"/>
  <c r="BI33" i="30" a="1"/>
  <c r="BJ33" i="30" a="1"/>
  <c r="BK33" i="30" a="1"/>
  <c r="BL33" i="30" a="1"/>
  <c r="BM33" i="30" a="1"/>
  <c r="BN33" i="30" a="1"/>
  <c r="BO33" i="30" a="1"/>
  <c r="BP33" i="30" a="1"/>
  <c r="G33" i="30"/>
  <c r="H33" i="30"/>
  <c r="I33" i="30"/>
  <c r="J33" i="30"/>
  <c r="K33" i="30"/>
  <c r="L33" i="30"/>
  <c r="M33" i="30"/>
  <c r="N33" i="30"/>
  <c r="O33" i="30"/>
  <c r="P33" i="30"/>
  <c r="Q33" i="30"/>
  <c r="R33" i="30"/>
  <c r="S33" i="30"/>
  <c r="T33" i="30"/>
  <c r="U33" i="30"/>
  <c r="V33" i="30"/>
  <c r="W33" i="30"/>
  <c r="X33" i="30"/>
  <c r="Y33" i="30"/>
  <c r="Z33" i="30"/>
  <c r="AA33" i="30"/>
  <c r="AB33" i="30"/>
  <c r="AC33" i="30"/>
  <c r="AD33" i="30"/>
  <c r="AE33" i="30"/>
  <c r="AF33" i="30"/>
  <c r="AG33" i="30"/>
  <c r="AH33" i="30"/>
  <c r="AI33" i="30"/>
  <c r="AJ33" i="30"/>
  <c r="AK33" i="30"/>
  <c r="AL33" i="30"/>
  <c r="AM33" i="30"/>
  <c r="AN33" i="30"/>
  <c r="AO33" i="30"/>
  <c r="AP33" i="30"/>
  <c r="AQ33" i="30"/>
  <c r="AR33" i="30"/>
  <c r="AS33" i="30"/>
  <c r="AT33" i="30"/>
  <c r="AU33" i="30"/>
  <c r="AV33" i="30"/>
  <c r="AW33" i="30"/>
  <c r="AX33" i="30"/>
  <c r="AY33" i="30"/>
  <c r="AZ33" i="30"/>
  <c r="BA33" i="30"/>
  <c r="BB33" i="30"/>
  <c r="BC33" i="30"/>
  <c r="BD33" i="30"/>
  <c r="BE33" i="30"/>
  <c r="BF33" i="30"/>
  <c r="BG33" i="30"/>
  <c r="BH33" i="30"/>
  <c r="BI33" i="30"/>
  <c r="BJ33" i="30"/>
  <c r="BK33" i="30"/>
  <c r="BL33" i="30"/>
  <c r="BM33" i="30"/>
  <c r="BN33" i="30"/>
  <c r="BO33" i="30"/>
  <c r="BP33" i="30"/>
  <c r="AA20" i="30"/>
  <c r="E44" i="30" a="1"/>
  <c r="E44" i="30"/>
  <c r="F44" i="30" a="1"/>
  <c r="F44" i="30"/>
  <c r="G44" i="30" a="1"/>
  <c r="H44" i="30" a="1"/>
  <c r="I44" i="30" a="1"/>
  <c r="J44" i="30" a="1"/>
  <c r="K44" i="30" a="1"/>
  <c r="L44" i="30" a="1"/>
  <c r="M44" i="30" a="1"/>
  <c r="N44" i="30" a="1"/>
  <c r="O44" i="30" a="1"/>
  <c r="P44" i="30" a="1"/>
  <c r="Q44" i="30" a="1"/>
  <c r="R44" i="30" a="1"/>
  <c r="S44" i="30" a="1"/>
  <c r="T44" i="30" a="1"/>
  <c r="U44" i="30" a="1"/>
  <c r="V44" i="30" a="1"/>
  <c r="W44" i="30" a="1"/>
  <c r="X44" i="30" a="1"/>
  <c r="Y44" i="30" a="1"/>
  <c r="Z44" i="30" a="1"/>
  <c r="AA44" i="30" a="1"/>
  <c r="AB44" i="30" a="1"/>
  <c r="AC44" i="30" a="1"/>
  <c r="AD44" i="30" a="1"/>
  <c r="AE44" i="30" a="1"/>
  <c r="AF44" i="30" a="1"/>
  <c r="AG44" i="30" a="1"/>
  <c r="AH44" i="30" a="1"/>
  <c r="AI44" i="30" a="1"/>
  <c r="AJ44" i="30" a="1"/>
  <c r="AK44" i="30" a="1"/>
  <c r="AL44" i="30" a="1"/>
  <c r="AM44" i="30" a="1"/>
  <c r="AN44" i="30" a="1"/>
  <c r="AO44" i="30" a="1"/>
  <c r="AP44" i="30" a="1"/>
  <c r="AQ44" i="30" a="1"/>
  <c r="AR44" i="30" a="1"/>
  <c r="AS44" i="30" a="1"/>
  <c r="AT44" i="30" a="1"/>
  <c r="AU44" i="30" a="1"/>
  <c r="AV44" i="30" a="1"/>
  <c r="AW44" i="30" a="1"/>
  <c r="AX44" i="30" a="1"/>
  <c r="AY44" i="30" a="1"/>
  <c r="AZ44" i="30" a="1"/>
  <c r="BA44" i="30" a="1"/>
  <c r="BB44" i="30" a="1"/>
  <c r="BC44" i="30" a="1"/>
  <c r="BD44" i="30" a="1"/>
  <c r="BE44" i="30" a="1"/>
  <c r="BF44" i="30" a="1"/>
  <c r="BG44" i="30" a="1"/>
  <c r="BH44" i="30" a="1"/>
  <c r="BI44" i="30" a="1"/>
  <c r="BJ44" i="30" a="1"/>
  <c r="BK44" i="30" a="1"/>
  <c r="BL44" i="30" a="1"/>
  <c r="BM44" i="30" a="1"/>
  <c r="BN44" i="30" a="1"/>
  <c r="BO44" i="30" a="1"/>
  <c r="BP44" i="30" a="1"/>
  <c r="G44" i="30"/>
  <c r="H44" i="30"/>
  <c r="I44" i="30"/>
  <c r="J44" i="30"/>
  <c r="K44" i="30"/>
  <c r="L44" i="30"/>
  <c r="M44" i="30"/>
  <c r="N44" i="30"/>
  <c r="O44" i="30"/>
  <c r="P44" i="30"/>
  <c r="Q44" i="30"/>
  <c r="R44" i="30"/>
  <c r="S44" i="30"/>
  <c r="T44" i="30"/>
  <c r="U44" i="30"/>
  <c r="V44" i="30"/>
  <c r="W44" i="30"/>
  <c r="X44" i="30"/>
  <c r="Y44" i="30"/>
  <c r="Z44" i="30"/>
  <c r="AA44" i="30"/>
  <c r="AB44" i="30"/>
  <c r="AC44" i="30"/>
  <c r="AD44" i="30"/>
  <c r="AE44" i="30"/>
  <c r="AF44" i="30"/>
  <c r="AG44" i="30"/>
  <c r="AH44" i="30"/>
  <c r="AI44" i="30"/>
  <c r="AJ44" i="30"/>
  <c r="AK44" i="30"/>
  <c r="AL44" i="30"/>
  <c r="AM44" i="30"/>
  <c r="AN44" i="30"/>
  <c r="AO44" i="30"/>
  <c r="AP44" i="30"/>
  <c r="AQ44" i="30"/>
  <c r="AR44" i="30"/>
  <c r="AS44" i="30"/>
  <c r="AT44" i="30"/>
  <c r="AU44" i="30"/>
  <c r="AV44" i="30"/>
  <c r="AW44" i="30"/>
  <c r="AX44" i="30"/>
  <c r="AY44" i="30"/>
  <c r="AZ44" i="30"/>
  <c r="BA44" i="30"/>
  <c r="BB44" i="30"/>
  <c r="BC44" i="30"/>
  <c r="BD44" i="30"/>
  <c r="BE44" i="30"/>
  <c r="BF44" i="30"/>
  <c r="BG44" i="30"/>
  <c r="BH44" i="30"/>
  <c r="BI44" i="30"/>
  <c r="BJ44" i="30"/>
  <c r="BK44" i="30"/>
  <c r="BL44" i="30"/>
  <c r="BM44" i="30"/>
  <c r="BN44" i="30"/>
  <c r="BO44" i="30"/>
  <c r="BP44" i="30"/>
  <c r="AB20" i="30"/>
  <c r="E55" i="30" a="1"/>
  <c r="E55" i="30"/>
  <c r="F55" i="30" a="1"/>
  <c r="F55" i="30"/>
  <c r="G55" i="30" a="1"/>
  <c r="H55" i="30" a="1"/>
  <c r="I55" i="30" a="1"/>
  <c r="J55" i="30" a="1"/>
  <c r="K55" i="30" a="1"/>
  <c r="L55" i="30" a="1"/>
  <c r="M55" i="30" a="1"/>
  <c r="N55" i="30" a="1"/>
  <c r="O55" i="30" a="1"/>
  <c r="P55" i="30" a="1"/>
  <c r="Q55" i="30" a="1"/>
  <c r="R55" i="30" a="1"/>
  <c r="S55" i="30" a="1"/>
  <c r="T55" i="30" a="1"/>
  <c r="U55" i="30" a="1"/>
  <c r="V55" i="30" a="1"/>
  <c r="W55" i="30" a="1"/>
  <c r="X55" i="30" a="1"/>
  <c r="Y55" i="30" a="1"/>
  <c r="Z55" i="30" a="1"/>
  <c r="AA55" i="30" a="1"/>
  <c r="AB55" i="30" a="1"/>
  <c r="AC55" i="30" a="1"/>
  <c r="AD55" i="30" a="1"/>
  <c r="AE55" i="30" a="1"/>
  <c r="AF55" i="30" a="1"/>
  <c r="AG55" i="30" a="1"/>
  <c r="AH55" i="30" a="1"/>
  <c r="AI55" i="30" a="1"/>
  <c r="AJ55" i="30" a="1"/>
  <c r="AK55" i="30" a="1"/>
  <c r="AL55" i="30" a="1"/>
  <c r="AM55" i="30" a="1"/>
  <c r="AN55" i="30" a="1"/>
  <c r="AO55" i="30" a="1"/>
  <c r="AP55" i="30" a="1"/>
  <c r="AQ55" i="30" a="1"/>
  <c r="AR55" i="30" a="1"/>
  <c r="AS55" i="30" a="1"/>
  <c r="AT55" i="30" a="1"/>
  <c r="AU55" i="30" a="1"/>
  <c r="AV55" i="30" a="1"/>
  <c r="AW55" i="30" a="1"/>
  <c r="AX55" i="30" a="1"/>
  <c r="AY55" i="30" a="1"/>
  <c r="AZ55" i="30" a="1"/>
  <c r="BA55" i="30" a="1"/>
  <c r="BB55" i="30" a="1"/>
  <c r="BC55" i="30" a="1"/>
  <c r="BD55" i="30" a="1"/>
  <c r="BE55" i="30" a="1"/>
  <c r="BF55" i="30" a="1"/>
  <c r="BG55" i="30" a="1"/>
  <c r="BH55" i="30" a="1"/>
  <c r="BI55" i="30" a="1"/>
  <c r="BJ55" i="30" a="1"/>
  <c r="BK55" i="30" a="1"/>
  <c r="BL55" i="30" a="1"/>
  <c r="BM55" i="30" a="1"/>
  <c r="BN55" i="30" a="1"/>
  <c r="BO55" i="30" a="1"/>
  <c r="BP55" i="30" a="1"/>
  <c r="G55" i="30"/>
  <c r="H55" i="30"/>
  <c r="I55" i="30"/>
  <c r="J55" i="30"/>
  <c r="K55" i="30"/>
  <c r="L55" i="30"/>
  <c r="M55" i="30"/>
  <c r="N55" i="30"/>
  <c r="O55" i="30"/>
  <c r="P55" i="30"/>
  <c r="Q55" i="30"/>
  <c r="R55" i="30"/>
  <c r="S55" i="30"/>
  <c r="T55" i="30"/>
  <c r="U55" i="30"/>
  <c r="V55" i="30"/>
  <c r="W55" i="30"/>
  <c r="X55" i="30"/>
  <c r="Y55" i="30"/>
  <c r="Z55" i="30"/>
  <c r="AA55" i="30"/>
  <c r="AB55" i="30"/>
  <c r="AC55" i="30"/>
  <c r="AD55" i="30"/>
  <c r="AE55" i="30"/>
  <c r="AF55" i="30"/>
  <c r="AG55" i="30"/>
  <c r="AH55" i="30"/>
  <c r="AI55" i="30"/>
  <c r="AJ55" i="30"/>
  <c r="AK55" i="30"/>
  <c r="AL55" i="30"/>
  <c r="AM55" i="30"/>
  <c r="AN55" i="30"/>
  <c r="AO55" i="30"/>
  <c r="AP55" i="30"/>
  <c r="AQ55" i="30"/>
  <c r="AR55" i="30"/>
  <c r="AS55" i="30"/>
  <c r="AT55" i="30"/>
  <c r="AU55" i="30"/>
  <c r="AV55" i="30"/>
  <c r="AW55" i="30"/>
  <c r="AX55" i="30"/>
  <c r="AY55" i="30"/>
  <c r="AZ55" i="30"/>
  <c r="BA55" i="30"/>
  <c r="BB55" i="30"/>
  <c r="BC55" i="30"/>
  <c r="BD55" i="30"/>
  <c r="BE55" i="30"/>
  <c r="BF55" i="30"/>
  <c r="BG55" i="30"/>
  <c r="BH55" i="30"/>
  <c r="BI55" i="30"/>
  <c r="BJ55" i="30"/>
  <c r="BK55" i="30"/>
  <c r="BL55" i="30"/>
  <c r="BM55" i="30"/>
  <c r="BN55" i="30"/>
  <c r="BO55" i="30"/>
  <c r="BP55" i="30"/>
  <c r="AC20" i="30"/>
  <c r="W20" i="30"/>
  <c r="X21" i="30"/>
  <c r="X17" i="30"/>
  <c r="X18" i="30"/>
  <c r="X19" i="30"/>
  <c r="X20" i="30"/>
  <c r="X22" i="30"/>
  <c r="X23" i="30"/>
  <c r="X24" i="30"/>
  <c r="X25" i="30"/>
  <c r="E8" i="30"/>
  <c r="D8" i="30"/>
  <c r="E4" i="30"/>
  <c r="D4" i="30"/>
  <c r="E5" i="30"/>
  <c r="D5" i="30"/>
  <c r="E6" i="30"/>
  <c r="D6" i="30"/>
  <c r="E7" i="30"/>
  <c r="D7" i="30"/>
  <c r="E9" i="30"/>
  <c r="D9" i="30"/>
  <c r="E10" i="30"/>
  <c r="D10" i="30"/>
  <c r="E11" i="30"/>
  <c r="D11" i="30"/>
  <c r="E12" i="30"/>
  <c r="D12" i="30"/>
  <c r="C8" i="30"/>
  <c r="C9" i="30"/>
  <c r="C10" i="30"/>
  <c r="C11" i="30"/>
  <c r="C12" i="30"/>
  <c r="V88" i="28"/>
  <c r="X88" i="28"/>
  <c r="Y88" i="28"/>
  <c r="AA88" i="28"/>
  <c r="AB88" i="28"/>
  <c r="Z88" i="28"/>
  <c r="V87" i="28"/>
  <c r="X87" i="28"/>
  <c r="Y87" i="28"/>
  <c r="AA87" i="28"/>
  <c r="AB87" i="28"/>
  <c r="Z87" i="28"/>
  <c r="V86" i="28"/>
  <c r="X86" i="28"/>
  <c r="Y86" i="28"/>
  <c r="AA86" i="28"/>
  <c r="AB86" i="28"/>
  <c r="Z86" i="28"/>
  <c r="V85" i="28"/>
  <c r="X85" i="28"/>
  <c r="Y85" i="28"/>
  <c r="AA85" i="28"/>
  <c r="AB85" i="28"/>
  <c r="Z85" i="28"/>
  <c r="V84" i="28"/>
  <c r="X84" i="28"/>
  <c r="Y84" i="28"/>
  <c r="AA84" i="28"/>
  <c r="AB84" i="28"/>
  <c r="Z84" i="28"/>
  <c r="V83" i="28"/>
  <c r="X83" i="28"/>
  <c r="Y83" i="28"/>
  <c r="AA83" i="28"/>
  <c r="AB83" i="28"/>
  <c r="Z83" i="28"/>
  <c r="V82" i="28"/>
  <c r="X82" i="28"/>
  <c r="Y82" i="28"/>
  <c r="AA82" i="28"/>
  <c r="AB82" i="28"/>
  <c r="Z82" i="28"/>
  <c r="V81" i="28"/>
  <c r="X81" i="28"/>
  <c r="Y81" i="28"/>
  <c r="AA81" i="28"/>
  <c r="AB81" i="28"/>
  <c r="Z81" i="28"/>
  <c r="W72" i="28"/>
  <c r="X72" i="28"/>
  <c r="Y72" i="28"/>
  <c r="AA72" i="28"/>
  <c r="AB72" i="28"/>
  <c r="Z72" i="28"/>
  <c r="W71" i="28"/>
  <c r="X71" i="28"/>
  <c r="Y71" i="28"/>
  <c r="AA71" i="28"/>
  <c r="AB71" i="28"/>
  <c r="Z71" i="28"/>
  <c r="W70" i="28"/>
  <c r="X70" i="28"/>
  <c r="Y70" i="28"/>
  <c r="AA70" i="28"/>
  <c r="AB70" i="28"/>
  <c r="Z70" i="28"/>
  <c r="W69" i="28"/>
  <c r="X69" i="28"/>
  <c r="Y69" i="28"/>
  <c r="AA69" i="28"/>
  <c r="AB69" i="28"/>
  <c r="Z69" i="28"/>
  <c r="V68" i="28"/>
  <c r="X68" i="28"/>
  <c r="Y68" i="28"/>
  <c r="AA68" i="28"/>
  <c r="AB68" i="28"/>
  <c r="Z68" i="28"/>
  <c r="V67" i="28"/>
  <c r="X67" i="28"/>
  <c r="Y67" i="28"/>
  <c r="AA67" i="28"/>
  <c r="AB67" i="28"/>
  <c r="Z67" i="28"/>
  <c r="V66" i="28"/>
  <c r="X66" i="28"/>
  <c r="Y66" i="28"/>
  <c r="AA66" i="28"/>
  <c r="AB66" i="28"/>
  <c r="Z66" i="28"/>
  <c r="V65" i="28"/>
  <c r="X65" i="28"/>
  <c r="Y65" i="28"/>
  <c r="AA65" i="28"/>
  <c r="AB65" i="28"/>
  <c r="Z65" i="28"/>
  <c r="V64" i="28"/>
  <c r="X64" i="28"/>
  <c r="Y64" i="28"/>
  <c r="AA64" i="28"/>
  <c r="AB64" i="28"/>
  <c r="Z64" i="28"/>
  <c r="AA160" i="28"/>
  <c r="AB160" i="28"/>
  <c r="Z160" i="28"/>
  <c r="AA159" i="28"/>
  <c r="AB159" i="28"/>
  <c r="Z159" i="28"/>
  <c r="AA158" i="28"/>
  <c r="AB158" i="28"/>
  <c r="Z158" i="28"/>
  <c r="AA157" i="28"/>
  <c r="AB157" i="28"/>
  <c r="Z157" i="28"/>
  <c r="AA156" i="28"/>
  <c r="AB156" i="28"/>
  <c r="Z156" i="28"/>
  <c r="AA155" i="28"/>
  <c r="AB155" i="28"/>
  <c r="Z155" i="28"/>
  <c r="AA154" i="28"/>
  <c r="AB154" i="28"/>
  <c r="Z154" i="28"/>
  <c r="AB88" i="30"/>
  <c r="Z88" i="30"/>
  <c r="AB87" i="30"/>
  <c r="Z87" i="30"/>
  <c r="AB86" i="30"/>
  <c r="Z86" i="30"/>
  <c r="AB85" i="30"/>
  <c r="Z85" i="30"/>
  <c r="AB84" i="30"/>
  <c r="Z84" i="30"/>
  <c r="AB83" i="30"/>
  <c r="Z83" i="30"/>
  <c r="AB82" i="30"/>
  <c r="Z82" i="30"/>
  <c r="AB81" i="30"/>
  <c r="Z81" i="30"/>
  <c r="AB72" i="30"/>
  <c r="Z72" i="30"/>
  <c r="AB71" i="30"/>
  <c r="Z71" i="30"/>
  <c r="AB70" i="30"/>
  <c r="Z70" i="30"/>
  <c r="AB69" i="30"/>
  <c r="Z69" i="30"/>
  <c r="AB68" i="30"/>
  <c r="Z68" i="30"/>
  <c r="AB67" i="30"/>
  <c r="Z67" i="30"/>
  <c r="AB66" i="30"/>
  <c r="Z66" i="30"/>
  <c r="AB65" i="30"/>
  <c r="Z65" i="30"/>
  <c r="AB64" i="30"/>
  <c r="Z64" i="30"/>
  <c r="AA160" i="30"/>
  <c r="AB160" i="30"/>
  <c r="Z160" i="30"/>
  <c r="AA159" i="30"/>
  <c r="AB159" i="30"/>
  <c r="Z159" i="30"/>
  <c r="AA158" i="30"/>
  <c r="AB158" i="30"/>
  <c r="Z158" i="30"/>
  <c r="AA157" i="30"/>
  <c r="AB157" i="30"/>
  <c r="Z157" i="30"/>
  <c r="AA156" i="30"/>
  <c r="AB156" i="30"/>
  <c r="Z156" i="30"/>
  <c r="AA155" i="30"/>
  <c r="AB155" i="30"/>
  <c r="Z155" i="30"/>
  <c r="AA154" i="30"/>
  <c r="AB154" i="30"/>
  <c r="Z154" i="30"/>
  <c r="AA88" i="34"/>
  <c r="AB88" i="34"/>
  <c r="Z88" i="34"/>
  <c r="AA87" i="34"/>
  <c r="AB87" i="34"/>
  <c r="Z87" i="34"/>
  <c r="AA86" i="34"/>
  <c r="AB86" i="34"/>
  <c r="Z86" i="34"/>
  <c r="AA85" i="34"/>
  <c r="AB85" i="34"/>
  <c r="Z85" i="34"/>
  <c r="AA84" i="34"/>
  <c r="AB84" i="34"/>
  <c r="Z84" i="34"/>
  <c r="AA83" i="34"/>
  <c r="AB83" i="34"/>
  <c r="Z83" i="34"/>
  <c r="AA82" i="34"/>
  <c r="AB82" i="34"/>
  <c r="Z82" i="34"/>
  <c r="AA81" i="34"/>
  <c r="AB81" i="34"/>
  <c r="Z81" i="34"/>
  <c r="AA160" i="34"/>
  <c r="AB160" i="34"/>
  <c r="Z160" i="34"/>
  <c r="AA159" i="34"/>
  <c r="AB159" i="34"/>
  <c r="Z159" i="34"/>
  <c r="AA158" i="34"/>
  <c r="AB158" i="34"/>
  <c r="Z158" i="34"/>
  <c r="AA157" i="34"/>
  <c r="AB157" i="34"/>
  <c r="Z157" i="34"/>
  <c r="AA156" i="34"/>
  <c r="AB156" i="34"/>
  <c r="Z156" i="34"/>
  <c r="AA155" i="34"/>
  <c r="AB155" i="34"/>
  <c r="Z155" i="34"/>
  <c r="AA154" i="34"/>
  <c r="AB154" i="34"/>
  <c r="Z154" i="34"/>
  <c r="AA88" i="33"/>
  <c r="AA160" i="33"/>
  <c r="AB160" i="33"/>
  <c r="Z160" i="33"/>
  <c r="AA87" i="33"/>
  <c r="AA159" i="33"/>
  <c r="AB159" i="33"/>
  <c r="Z159" i="33"/>
  <c r="AA86" i="33"/>
  <c r="AA158" i="33"/>
  <c r="AB158" i="33"/>
  <c r="Z158" i="33"/>
  <c r="AA157" i="33"/>
  <c r="AB157" i="33"/>
  <c r="Z157" i="33"/>
  <c r="AA84" i="33"/>
  <c r="AA156" i="33"/>
  <c r="AB156" i="33"/>
  <c r="Z156" i="33"/>
  <c r="AA83" i="33"/>
  <c r="AA155" i="33"/>
  <c r="AB155" i="33"/>
  <c r="Z155" i="33"/>
  <c r="AA82" i="33"/>
  <c r="AA154" i="33"/>
  <c r="AB154" i="33"/>
  <c r="Z154" i="33"/>
  <c r="AB88" i="33"/>
  <c r="Z88" i="33"/>
  <c r="AB87" i="33"/>
  <c r="Z87" i="33"/>
  <c r="AB86" i="33"/>
  <c r="Z86" i="33"/>
  <c r="AB85" i="33"/>
  <c r="Z85" i="33"/>
  <c r="AB84" i="33"/>
  <c r="Z84" i="33"/>
  <c r="AB83" i="33"/>
  <c r="Z83" i="33"/>
  <c r="AB82" i="33"/>
  <c r="Z82" i="33"/>
  <c r="AA153" i="34"/>
  <c r="AB153" i="34"/>
  <c r="Z153" i="34"/>
  <c r="AA69" i="34"/>
  <c r="AA141" i="34"/>
  <c r="AB141" i="34"/>
  <c r="Z141" i="34"/>
  <c r="AA68" i="34"/>
  <c r="AA140" i="34"/>
  <c r="AB140" i="34"/>
  <c r="Z140" i="34"/>
  <c r="AA67" i="34"/>
  <c r="AA139" i="34"/>
  <c r="AB139" i="34"/>
  <c r="Z139" i="34"/>
  <c r="AA66" i="34"/>
  <c r="AA138" i="34"/>
  <c r="AB138" i="34"/>
  <c r="Z138" i="34"/>
  <c r="AA65" i="34"/>
  <c r="AA137" i="34"/>
  <c r="AB137" i="34"/>
  <c r="Z137" i="34"/>
  <c r="AA64" i="34"/>
  <c r="AA136" i="34"/>
  <c r="AB136" i="34"/>
  <c r="Z136" i="34"/>
  <c r="AB69" i="34"/>
  <c r="Z69" i="34"/>
  <c r="AB68" i="34"/>
  <c r="Z68" i="34"/>
  <c r="AB67" i="34"/>
  <c r="Z67" i="34"/>
  <c r="AB66" i="34"/>
  <c r="Z66" i="34"/>
  <c r="AB65" i="34"/>
  <c r="Z65" i="34"/>
  <c r="AB64" i="34"/>
  <c r="Z64" i="34"/>
  <c r="AE64" i="34"/>
  <c r="AF64" i="34"/>
  <c r="J6" i="34"/>
  <c r="K19" i="34"/>
  <c r="G6" i="34"/>
  <c r="H6" i="34"/>
  <c r="I6" i="34"/>
  <c r="J19" i="34"/>
  <c r="H19" i="34"/>
  <c r="L19" i="34"/>
  <c r="J4" i="34"/>
  <c r="K17" i="34"/>
  <c r="G4" i="34"/>
  <c r="H4" i="34"/>
  <c r="I4" i="34"/>
  <c r="J17" i="34"/>
  <c r="H17" i="34"/>
  <c r="L17" i="34"/>
  <c r="J5" i="34"/>
  <c r="K18" i="34"/>
  <c r="G5" i="34"/>
  <c r="H5" i="34"/>
  <c r="I5" i="34"/>
  <c r="J18" i="34"/>
  <c r="H18" i="34"/>
  <c r="L18" i="34"/>
  <c r="J7" i="34"/>
  <c r="K20" i="34"/>
  <c r="G7" i="34"/>
  <c r="H7" i="34"/>
  <c r="I7" i="34"/>
  <c r="J20" i="34"/>
  <c r="H20" i="34"/>
  <c r="L20" i="34"/>
  <c r="J8" i="34"/>
  <c r="K21" i="34"/>
  <c r="G8" i="34"/>
  <c r="H8" i="34"/>
  <c r="I8" i="34"/>
  <c r="J21" i="34"/>
  <c r="H21" i="34"/>
  <c r="L21" i="34"/>
  <c r="J9" i="34"/>
  <c r="K22" i="34"/>
  <c r="G9" i="34"/>
  <c r="H9" i="34"/>
  <c r="I9" i="34"/>
  <c r="J22" i="34"/>
  <c r="H22" i="34"/>
  <c r="L22" i="34"/>
  <c r="J10" i="34"/>
  <c r="K23" i="34"/>
  <c r="G10" i="34"/>
  <c r="H10" i="34"/>
  <c r="I10" i="34"/>
  <c r="J23" i="34"/>
  <c r="H23" i="34"/>
  <c r="L23" i="34"/>
  <c r="J11" i="34"/>
  <c r="K24" i="34"/>
  <c r="G11" i="34"/>
  <c r="H11" i="34"/>
  <c r="I11" i="34"/>
  <c r="J24" i="34"/>
  <c r="H24" i="34"/>
  <c r="L24" i="34"/>
  <c r="J12" i="34"/>
  <c r="K25" i="34"/>
  <c r="G12" i="34"/>
  <c r="H12" i="34"/>
  <c r="I12" i="34"/>
  <c r="J25" i="34"/>
  <c r="H25" i="34"/>
  <c r="L25" i="34"/>
  <c r="M19" i="34"/>
  <c r="N19" i="34" a="1"/>
  <c r="N19" i="34"/>
  <c r="O19" i="34"/>
  <c r="M17" i="34"/>
  <c r="N17" i="34" a="1"/>
  <c r="N17" i="34"/>
  <c r="C17" i="34"/>
  <c r="O17" i="34"/>
  <c r="BR52" i="34"/>
  <c r="BS51" i="34"/>
  <c r="BT52" i="34"/>
  <c r="BU52" i="34"/>
  <c r="BV52" i="34"/>
  <c r="BW52" i="34"/>
  <c r="BX52" i="34"/>
  <c r="BY52" i="34"/>
  <c r="BZ52" i="34"/>
  <c r="CA52" i="34"/>
  <c r="BS53" i="34"/>
  <c r="BU53" i="34"/>
  <c r="BV53" i="34"/>
  <c r="BW53" i="34"/>
  <c r="BX53" i="34"/>
  <c r="BY53" i="34"/>
  <c r="BZ53" i="34"/>
  <c r="CA53" i="34"/>
  <c r="BS54" i="34"/>
  <c r="BT54" i="34"/>
  <c r="BV54" i="34"/>
  <c r="BW54" i="34"/>
  <c r="BX54" i="34"/>
  <c r="BY54" i="34"/>
  <c r="BZ54" i="34"/>
  <c r="CA54" i="34"/>
  <c r="BS55" i="34"/>
  <c r="BT55" i="34"/>
  <c r="BU55" i="34"/>
  <c r="BW55" i="34"/>
  <c r="BX55" i="34"/>
  <c r="BY55" i="34"/>
  <c r="BZ55" i="34"/>
  <c r="CA55" i="34"/>
  <c r="BS56" i="34"/>
  <c r="BT56" i="34"/>
  <c r="BU56" i="34"/>
  <c r="BV56" i="34"/>
  <c r="BX56" i="34"/>
  <c r="BY56" i="34"/>
  <c r="BZ56" i="34"/>
  <c r="CA56" i="34"/>
  <c r="BS57" i="34"/>
  <c r="BT57" i="34"/>
  <c r="BU57" i="34"/>
  <c r="BV57" i="34"/>
  <c r="BW57" i="34"/>
  <c r="BY57" i="34"/>
  <c r="BZ57" i="34"/>
  <c r="CA57" i="34"/>
  <c r="BS58" i="34"/>
  <c r="BT58" i="34"/>
  <c r="BU58" i="34"/>
  <c r="BV58" i="34"/>
  <c r="BW58" i="34"/>
  <c r="BX58" i="34"/>
  <c r="BZ58" i="34"/>
  <c r="CA58" i="34"/>
  <c r="BS59" i="34"/>
  <c r="BT59" i="34"/>
  <c r="BU59" i="34"/>
  <c r="BV59" i="34"/>
  <c r="BW59" i="34"/>
  <c r="BX59" i="34"/>
  <c r="BY59" i="34"/>
  <c r="CA59" i="34"/>
  <c r="BS60" i="34"/>
  <c r="BT60" i="34"/>
  <c r="BU60" i="34"/>
  <c r="BV60" i="34"/>
  <c r="BW60" i="34"/>
  <c r="BX60" i="34"/>
  <c r="BY60" i="34"/>
  <c r="BZ60" i="34"/>
  <c r="E32" i="34" a="1"/>
  <c r="E32" i="34"/>
  <c r="M18" i="34"/>
  <c r="N18" i="34" a="1"/>
  <c r="N18" i="34"/>
  <c r="O18" i="34"/>
  <c r="F32" i="34" a="1"/>
  <c r="F32" i="34"/>
  <c r="M20" i="34"/>
  <c r="N20" i="34" a="1"/>
  <c r="N20" i="34"/>
  <c r="O20" i="34"/>
  <c r="G32" i="34" a="1"/>
  <c r="M21" i="34"/>
  <c r="N21" i="34" a="1"/>
  <c r="N21" i="34"/>
  <c r="O21" i="34"/>
  <c r="H32" i="34" a="1"/>
  <c r="M22" i="34"/>
  <c r="N22" i="34" a="1"/>
  <c r="N22" i="34"/>
  <c r="O22" i="34"/>
  <c r="I32" i="34" a="1"/>
  <c r="M23" i="34"/>
  <c r="N23" i="34" a="1"/>
  <c r="N23" i="34"/>
  <c r="O23" i="34"/>
  <c r="J32" i="34" a="1"/>
  <c r="M24" i="34"/>
  <c r="N24" i="34" a="1"/>
  <c r="N24" i="34"/>
  <c r="O24" i="34"/>
  <c r="K32" i="34" a="1"/>
  <c r="M25" i="34"/>
  <c r="N25" i="34" a="1"/>
  <c r="N25" i="34"/>
  <c r="O25" i="34"/>
  <c r="L32" i="34" a="1"/>
  <c r="P19" i="34"/>
  <c r="P17" i="34"/>
  <c r="M32" i="34" a="1"/>
  <c r="P18" i="34"/>
  <c r="N32" i="34" a="1"/>
  <c r="P20" i="34"/>
  <c r="O32" i="34" a="1"/>
  <c r="P21" i="34"/>
  <c r="P32" i="34" a="1"/>
  <c r="P22" i="34"/>
  <c r="Q32" i="34" a="1"/>
  <c r="P23" i="34"/>
  <c r="R32" i="34" a="1"/>
  <c r="P24" i="34"/>
  <c r="S32" i="34" a="1"/>
  <c r="P25" i="34"/>
  <c r="T32" i="34" a="1"/>
  <c r="Q19" i="34"/>
  <c r="Q17" i="34"/>
  <c r="U32" i="34" a="1"/>
  <c r="Q18" i="34"/>
  <c r="V32" i="34" a="1"/>
  <c r="Q20" i="34"/>
  <c r="W32" i="34" a="1"/>
  <c r="Q21" i="34"/>
  <c r="X32" i="34" a="1"/>
  <c r="Q22" i="34"/>
  <c r="Y32" i="34" a="1"/>
  <c r="Q23" i="34"/>
  <c r="Z32" i="34" a="1"/>
  <c r="Q24" i="34"/>
  <c r="AA32" i="34" a="1"/>
  <c r="Q25" i="34"/>
  <c r="AB32" i="34" a="1"/>
  <c r="R19" i="34"/>
  <c r="R17" i="34"/>
  <c r="AC32" i="34" a="1"/>
  <c r="R18" i="34"/>
  <c r="AD32" i="34" a="1"/>
  <c r="R20" i="34"/>
  <c r="AE32" i="34" a="1"/>
  <c r="R21" i="34"/>
  <c r="AF32" i="34" a="1"/>
  <c r="R22" i="34"/>
  <c r="AG32" i="34" a="1"/>
  <c r="R23" i="34"/>
  <c r="AH32" i="34" a="1"/>
  <c r="R24" i="34"/>
  <c r="AI32" i="34" a="1"/>
  <c r="R25" i="34"/>
  <c r="AJ32" i="34" a="1"/>
  <c r="S19" i="34"/>
  <c r="S17" i="34"/>
  <c r="AK32" i="34" a="1"/>
  <c r="S18" i="34"/>
  <c r="AL32" i="34" a="1"/>
  <c r="S20" i="34"/>
  <c r="AM32" i="34" a="1"/>
  <c r="S21" i="34"/>
  <c r="AN32" i="34" a="1"/>
  <c r="S22" i="34"/>
  <c r="AO32" i="34" a="1"/>
  <c r="S23" i="34"/>
  <c r="AP32" i="34" a="1"/>
  <c r="S24" i="34"/>
  <c r="AQ32" i="34" a="1"/>
  <c r="S25" i="34"/>
  <c r="AR32" i="34" a="1"/>
  <c r="T19" i="34"/>
  <c r="T17" i="34"/>
  <c r="AS32" i="34" a="1"/>
  <c r="T18" i="34"/>
  <c r="AT32" i="34" a="1"/>
  <c r="T20" i="34"/>
  <c r="AU32" i="34" a="1"/>
  <c r="T21" i="34"/>
  <c r="AV32" i="34" a="1"/>
  <c r="T22" i="34"/>
  <c r="AW32" i="34" a="1"/>
  <c r="T23" i="34"/>
  <c r="AX32" i="34" a="1"/>
  <c r="T24" i="34"/>
  <c r="AY32" i="34" a="1"/>
  <c r="T25" i="34"/>
  <c r="AZ32" i="34" a="1"/>
  <c r="U19" i="34"/>
  <c r="U17" i="34"/>
  <c r="BA32" i="34" a="1"/>
  <c r="U18" i="34"/>
  <c r="BB32" i="34" a="1"/>
  <c r="U20" i="34"/>
  <c r="BC32" i="34" a="1"/>
  <c r="U21" i="34"/>
  <c r="BD32" i="34" a="1"/>
  <c r="U22" i="34"/>
  <c r="BE32" i="34" a="1"/>
  <c r="U23" i="34"/>
  <c r="BF32" i="34" a="1"/>
  <c r="U24" i="34"/>
  <c r="BG32" i="34" a="1"/>
  <c r="U25" i="34"/>
  <c r="BH32" i="34" a="1"/>
  <c r="V19" i="34"/>
  <c r="V17" i="34"/>
  <c r="BI32" i="34" a="1"/>
  <c r="V18" i="34"/>
  <c r="BJ32" i="34" a="1"/>
  <c r="V20" i="34"/>
  <c r="BK32" i="34" a="1"/>
  <c r="V21" i="34"/>
  <c r="BL32" i="34" a="1"/>
  <c r="V22" i="34"/>
  <c r="BM32" i="34" a="1"/>
  <c r="V23" i="34"/>
  <c r="BN32" i="34" a="1"/>
  <c r="V24" i="34"/>
  <c r="BO32" i="34" a="1"/>
  <c r="V25" i="34"/>
  <c r="BP32" i="34" a="1"/>
  <c r="G32" i="34"/>
  <c r="H32" i="34"/>
  <c r="I32" i="34"/>
  <c r="J32" i="34"/>
  <c r="K32" i="34"/>
  <c r="L32" i="34"/>
  <c r="M32" i="34"/>
  <c r="N32" i="34"/>
  <c r="O32" i="34"/>
  <c r="P32" i="34"/>
  <c r="Q32" i="34"/>
  <c r="R32" i="34"/>
  <c r="S32" i="34"/>
  <c r="T32" i="34"/>
  <c r="U32" i="34"/>
  <c r="V32" i="34"/>
  <c r="W32" i="34"/>
  <c r="X32" i="34"/>
  <c r="Y32" i="34"/>
  <c r="Z32" i="34"/>
  <c r="AA32" i="34"/>
  <c r="AB32" i="34"/>
  <c r="AC32" i="34"/>
  <c r="AD32" i="34"/>
  <c r="AE32" i="34"/>
  <c r="AF32" i="34"/>
  <c r="AG32" i="34"/>
  <c r="AH32" i="34"/>
  <c r="AI32" i="34"/>
  <c r="AJ32" i="34"/>
  <c r="AK32" i="34"/>
  <c r="AL32" i="34"/>
  <c r="AM32" i="34"/>
  <c r="AN32" i="34"/>
  <c r="AO32" i="34"/>
  <c r="AP32" i="34"/>
  <c r="AQ32" i="34"/>
  <c r="AR32" i="34"/>
  <c r="AS32" i="34"/>
  <c r="AT32" i="34"/>
  <c r="AU32" i="34"/>
  <c r="AV32" i="34"/>
  <c r="AW32" i="34"/>
  <c r="AX32" i="34"/>
  <c r="AY32" i="34"/>
  <c r="AZ32" i="34"/>
  <c r="BA32" i="34"/>
  <c r="BB32" i="34"/>
  <c r="BC32" i="34"/>
  <c r="BD32" i="34"/>
  <c r="BE32" i="34"/>
  <c r="BF32" i="34"/>
  <c r="BG32" i="34"/>
  <c r="BH32" i="34"/>
  <c r="BI32" i="34"/>
  <c r="BJ32" i="34"/>
  <c r="BK32" i="34"/>
  <c r="BL32" i="34"/>
  <c r="BM32" i="34"/>
  <c r="BN32" i="34"/>
  <c r="BO32" i="34"/>
  <c r="BP32" i="34"/>
  <c r="AA19" i="34"/>
  <c r="BR41" i="34"/>
  <c r="BS40" i="34"/>
  <c r="BR30" i="34"/>
  <c r="BT30" i="34"/>
  <c r="BS29" i="34"/>
  <c r="BS31" i="34"/>
  <c r="BT41" i="34"/>
  <c r="BU30" i="34"/>
  <c r="BS32" i="34"/>
  <c r="BU41" i="34"/>
  <c r="BV30" i="34"/>
  <c r="BS33" i="34"/>
  <c r="BV41" i="34"/>
  <c r="BW30" i="34"/>
  <c r="BS34" i="34"/>
  <c r="BW41" i="34"/>
  <c r="BX30" i="34"/>
  <c r="BS35" i="34"/>
  <c r="BX41" i="34"/>
  <c r="BY30" i="34"/>
  <c r="BS36" i="34"/>
  <c r="BY41" i="34"/>
  <c r="BZ30" i="34"/>
  <c r="BS37" i="34"/>
  <c r="BZ41" i="34"/>
  <c r="CA30" i="34"/>
  <c r="BS38" i="34"/>
  <c r="CA41" i="34"/>
  <c r="BS42" i="34"/>
  <c r="BU31" i="34"/>
  <c r="BT32" i="34"/>
  <c r="BU42" i="34"/>
  <c r="BV31" i="34"/>
  <c r="BT33" i="34"/>
  <c r="BV42" i="34"/>
  <c r="BW31" i="34"/>
  <c r="BT34" i="34"/>
  <c r="BW42" i="34"/>
  <c r="BX31" i="34"/>
  <c r="BT35" i="34"/>
  <c r="BX42" i="34"/>
  <c r="BY31" i="34"/>
  <c r="BT36" i="34"/>
  <c r="BY42" i="34"/>
  <c r="BZ31" i="34"/>
  <c r="BT37" i="34"/>
  <c r="BZ42" i="34"/>
  <c r="CA31" i="34"/>
  <c r="BT38" i="34"/>
  <c r="CA42" i="34"/>
  <c r="BS43" i="34"/>
  <c r="BT43" i="34"/>
  <c r="BV32" i="34"/>
  <c r="BU33" i="34"/>
  <c r="BV43" i="34"/>
  <c r="BW32" i="34"/>
  <c r="BU34" i="34"/>
  <c r="BW43" i="34"/>
  <c r="BX32" i="34"/>
  <c r="BU35" i="34"/>
  <c r="BX43" i="34"/>
  <c r="BY32" i="34"/>
  <c r="BU36" i="34"/>
  <c r="BY43" i="34"/>
  <c r="BZ32" i="34"/>
  <c r="BU37" i="34"/>
  <c r="BZ43" i="34"/>
  <c r="CA32" i="34"/>
  <c r="BU38" i="34"/>
  <c r="CA43" i="34"/>
  <c r="BS44" i="34"/>
  <c r="BT44" i="34"/>
  <c r="BU44" i="34"/>
  <c r="BW33" i="34"/>
  <c r="BV34" i="34"/>
  <c r="BW44" i="34"/>
  <c r="BX33" i="34"/>
  <c r="BV35" i="34"/>
  <c r="BX44" i="34"/>
  <c r="BY33" i="34"/>
  <c r="BV36" i="34"/>
  <c r="BY44" i="34"/>
  <c r="BZ33" i="34"/>
  <c r="BV37" i="34"/>
  <c r="BZ44" i="34"/>
  <c r="CA33" i="34"/>
  <c r="BV38" i="34"/>
  <c r="CA44" i="34"/>
  <c r="BS45" i="34"/>
  <c r="BT45" i="34"/>
  <c r="BU45" i="34"/>
  <c r="BV45" i="34"/>
  <c r="BX34" i="34"/>
  <c r="BW35" i="34"/>
  <c r="BX45" i="34"/>
  <c r="BY34" i="34"/>
  <c r="BW36" i="34"/>
  <c r="BY45" i="34"/>
  <c r="BZ34" i="34"/>
  <c r="BW37" i="34"/>
  <c r="BZ45" i="34"/>
  <c r="CA34" i="34"/>
  <c r="BW38" i="34"/>
  <c r="CA45" i="34"/>
  <c r="BS46" i="34"/>
  <c r="BT46" i="34"/>
  <c r="BU46" i="34"/>
  <c r="BV46" i="34"/>
  <c r="BW46" i="34"/>
  <c r="BY35" i="34"/>
  <c r="BX36" i="34"/>
  <c r="BY46" i="34"/>
  <c r="BZ35" i="34"/>
  <c r="BX37" i="34"/>
  <c r="BZ46" i="34"/>
  <c r="CA35" i="34"/>
  <c r="BX38" i="34"/>
  <c r="CA46" i="34"/>
  <c r="BS47" i="34"/>
  <c r="BT47" i="34"/>
  <c r="BU47" i="34"/>
  <c r="BV47" i="34"/>
  <c r="BW47" i="34"/>
  <c r="BX47" i="34"/>
  <c r="BZ36" i="34"/>
  <c r="BY37" i="34"/>
  <c r="BZ47" i="34"/>
  <c r="CA36" i="34"/>
  <c r="BY38" i="34"/>
  <c r="CA47" i="34"/>
  <c r="BS48" i="34"/>
  <c r="BT48" i="34"/>
  <c r="BU48" i="34"/>
  <c r="BV48" i="34"/>
  <c r="BW48" i="34"/>
  <c r="BX48" i="34"/>
  <c r="BY48" i="34"/>
  <c r="CA37" i="34"/>
  <c r="BZ38" i="34"/>
  <c r="CA48" i="34"/>
  <c r="BS49" i="34"/>
  <c r="BT49" i="34"/>
  <c r="BU49" i="34"/>
  <c r="BV49" i="34"/>
  <c r="BW49" i="34"/>
  <c r="BX49" i="34"/>
  <c r="BY49" i="34"/>
  <c r="BZ49" i="34"/>
  <c r="E43" i="34" a="1"/>
  <c r="E43" i="34"/>
  <c r="F43" i="34" a="1"/>
  <c r="F43" i="34"/>
  <c r="G43" i="34" a="1"/>
  <c r="H43" i="34" a="1"/>
  <c r="I43" i="34" a="1"/>
  <c r="J43" i="34" a="1"/>
  <c r="K43" i="34" a="1"/>
  <c r="L43" i="34" a="1"/>
  <c r="M43" i="34" a="1"/>
  <c r="N43" i="34" a="1"/>
  <c r="O43" i="34" a="1"/>
  <c r="P43" i="34" a="1"/>
  <c r="Q43" i="34" a="1"/>
  <c r="R43" i="34" a="1"/>
  <c r="S43" i="34" a="1"/>
  <c r="T43" i="34" a="1"/>
  <c r="U43" i="34" a="1"/>
  <c r="V43" i="34" a="1"/>
  <c r="W43" i="34" a="1"/>
  <c r="X43" i="34" a="1"/>
  <c r="Y43" i="34" a="1"/>
  <c r="Z43" i="34" a="1"/>
  <c r="AA43" i="34" a="1"/>
  <c r="AB43" i="34" a="1"/>
  <c r="AC43" i="34" a="1"/>
  <c r="AD43" i="34" a="1"/>
  <c r="AE43" i="34" a="1"/>
  <c r="AF43" i="34" a="1"/>
  <c r="AG43" i="34" a="1"/>
  <c r="AH43" i="34" a="1"/>
  <c r="AI43" i="34" a="1"/>
  <c r="AJ43" i="34" a="1"/>
  <c r="AK43" i="34" a="1"/>
  <c r="AL43" i="34" a="1"/>
  <c r="AM43" i="34" a="1"/>
  <c r="AN43" i="34" a="1"/>
  <c r="AO43" i="34" a="1"/>
  <c r="AP43" i="34" a="1"/>
  <c r="AQ43" i="34" a="1"/>
  <c r="AR43" i="34" a="1"/>
  <c r="AS43" i="34" a="1"/>
  <c r="AT43" i="34" a="1"/>
  <c r="AU43" i="34" a="1"/>
  <c r="AV43" i="34" a="1"/>
  <c r="AW43" i="34" a="1"/>
  <c r="AX43" i="34" a="1"/>
  <c r="AY43" i="34" a="1"/>
  <c r="AZ43" i="34" a="1"/>
  <c r="BA43" i="34" a="1"/>
  <c r="BB43" i="34" a="1"/>
  <c r="BC43" i="34" a="1"/>
  <c r="BD43" i="34" a="1"/>
  <c r="BE43" i="34" a="1"/>
  <c r="BF43" i="34" a="1"/>
  <c r="BG43" i="34" a="1"/>
  <c r="BH43" i="34" a="1"/>
  <c r="BI43" i="34" a="1"/>
  <c r="BJ43" i="34" a="1"/>
  <c r="BK43" i="34" a="1"/>
  <c r="BL43" i="34" a="1"/>
  <c r="BM43" i="34" a="1"/>
  <c r="BN43" i="34" a="1"/>
  <c r="BO43" i="34" a="1"/>
  <c r="BP43" i="34" a="1"/>
  <c r="G43" i="34"/>
  <c r="H43" i="34"/>
  <c r="I43" i="34"/>
  <c r="J43" i="34"/>
  <c r="K43" i="34"/>
  <c r="L43" i="34"/>
  <c r="M43" i="34"/>
  <c r="N43" i="34"/>
  <c r="O43" i="34"/>
  <c r="P43" i="34"/>
  <c r="Q43" i="34"/>
  <c r="R43" i="34"/>
  <c r="S43" i="34"/>
  <c r="T43" i="34"/>
  <c r="U43" i="34"/>
  <c r="V43" i="34"/>
  <c r="W43" i="34"/>
  <c r="X43" i="34"/>
  <c r="Y43" i="34"/>
  <c r="Z43" i="34"/>
  <c r="AA43" i="34"/>
  <c r="AB43" i="34"/>
  <c r="AC43" i="34"/>
  <c r="AD43" i="34"/>
  <c r="AE43" i="34"/>
  <c r="AF43" i="34"/>
  <c r="AG43" i="34"/>
  <c r="AH43" i="34"/>
  <c r="AI43" i="34"/>
  <c r="AJ43" i="34"/>
  <c r="AK43" i="34"/>
  <c r="AL43" i="34"/>
  <c r="AM43" i="34"/>
  <c r="AN43" i="34"/>
  <c r="AO43" i="34"/>
  <c r="AP43" i="34"/>
  <c r="AQ43" i="34"/>
  <c r="AR43" i="34"/>
  <c r="AS43" i="34"/>
  <c r="AT43" i="34"/>
  <c r="AU43" i="34"/>
  <c r="AV43" i="34"/>
  <c r="AW43" i="34"/>
  <c r="AX43" i="34"/>
  <c r="AY43" i="34"/>
  <c r="AZ43" i="34"/>
  <c r="BA43" i="34"/>
  <c r="BB43" i="34"/>
  <c r="BC43" i="34"/>
  <c r="BD43" i="34"/>
  <c r="BE43" i="34"/>
  <c r="BF43" i="34"/>
  <c r="BG43" i="34"/>
  <c r="BH43" i="34"/>
  <c r="BI43" i="34"/>
  <c r="BJ43" i="34"/>
  <c r="BK43" i="34"/>
  <c r="BL43" i="34"/>
  <c r="BM43" i="34"/>
  <c r="BN43" i="34"/>
  <c r="BO43" i="34"/>
  <c r="BP43" i="34"/>
  <c r="AB19" i="34"/>
  <c r="E54" i="34" a="1"/>
  <c r="E54" i="34"/>
  <c r="F54" i="34" a="1"/>
  <c r="F54" i="34"/>
  <c r="G54" i="34" a="1"/>
  <c r="H54" i="34" a="1"/>
  <c r="I54" i="34" a="1"/>
  <c r="J54" i="34" a="1"/>
  <c r="K54" i="34" a="1"/>
  <c r="L54" i="34" a="1"/>
  <c r="M54" i="34" a="1"/>
  <c r="N54" i="34" a="1"/>
  <c r="O54" i="34" a="1"/>
  <c r="P54" i="34" a="1"/>
  <c r="Q54" i="34" a="1"/>
  <c r="R54" i="34" a="1"/>
  <c r="S54" i="34" a="1"/>
  <c r="T54" i="34" a="1"/>
  <c r="U54" i="34" a="1"/>
  <c r="V54" i="34" a="1"/>
  <c r="W54" i="34" a="1"/>
  <c r="X54" i="34" a="1"/>
  <c r="Y54" i="34" a="1"/>
  <c r="Z54" i="34" a="1"/>
  <c r="AA54" i="34" a="1"/>
  <c r="AB54" i="34" a="1"/>
  <c r="AC54" i="34" a="1"/>
  <c r="AD54" i="34" a="1"/>
  <c r="AE54" i="34" a="1"/>
  <c r="AF54" i="34" a="1"/>
  <c r="AG54" i="34" a="1"/>
  <c r="AH54" i="34" a="1"/>
  <c r="AI54" i="34" a="1"/>
  <c r="AJ54" i="34" a="1"/>
  <c r="AK54" i="34" a="1"/>
  <c r="AL54" i="34" a="1"/>
  <c r="AM54" i="34" a="1"/>
  <c r="AN54" i="34" a="1"/>
  <c r="AO54" i="34" a="1"/>
  <c r="AP54" i="34" a="1"/>
  <c r="AQ54" i="34" a="1"/>
  <c r="AR54" i="34" a="1"/>
  <c r="AS54" i="34" a="1"/>
  <c r="AT54" i="34" a="1"/>
  <c r="AU54" i="34" a="1"/>
  <c r="AV54" i="34" a="1"/>
  <c r="AW54" i="34" a="1"/>
  <c r="AX54" i="34" a="1"/>
  <c r="AY54" i="34" a="1"/>
  <c r="AZ54" i="34" a="1"/>
  <c r="BA54" i="34" a="1"/>
  <c r="BB54" i="34" a="1"/>
  <c r="BC54" i="34" a="1"/>
  <c r="BD54" i="34" a="1"/>
  <c r="BE54" i="34" a="1"/>
  <c r="BF54" i="34" a="1"/>
  <c r="BG54" i="34" a="1"/>
  <c r="BH54" i="34" a="1"/>
  <c r="BI54" i="34" a="1"/>
  <c r="BJ54" i="34" a="1"/>
  <c r="BK54" i="34" a="1"/>
  <c r="BL54" i="34" a="1"/>
  <c r="BM54" i="34" a="1"/>
  <c r="BN54" i="34" a="1"/>
  <c r="BO54" i="34" a="1"/>
  <c r="BP54" i="34" a="1"/>
  <c r="G54" i="34"/>
  <c r="H54" i="34"/>
  <c r="I54" i="34"/>
  <c r="J54" i="34"/>
  <c r="K54" i="34"/>
  <c r="L54" i="34"/>
  <c r="M54" i="34"/>
  <c r="N54" i="34"/>
  <c r="O54" i="34"/>
  <c r="P54" i="34"/>
  <c r="Q54" i="34"/>
  <c r="R54" i="34"/>
  <c r="S54" i="34"/>
  <c r="T54" i="34"/>
  <c r="U54" i="34"/>
  <c r="V54" i="34"/>
  <c r="W54" i="34"/>
  <c r="X54" i="34"/>
  <c r="Y54" i="34"/>
  <c r="Z54" i="34"/>
  <c r="AA54" i="34"/>
  <c r="AB54" i="34"/>
  <c r="AC54" i="34"/>
  <c r="AD54" i="34"/>
  <c r="AE54" i="34"/>
  <c r="AF54" i="34"/>
  <c r="AG54" i="34"/>
  <c r="AH54" i="34"/>
  <c r="AI54" i="34"/>
  <c r="AJ54" i="34"/>
  <c r="AK54" i="34"/>
  <c r="AL54" i="34"/>
  <c r="AM54" i="34"/>
  <c r="AN54" i="34"/>
  <c r="AO54" i="34"/>
  <c r="AP54" i="34"/>
  <c r="AQ54" i="34"/>
  <c r="AR54" i="34"/>
  <c r="AS54" i="34"/>
  <c r="AT54" i="34"/>
  <c r="AU54" i="34"/>
  <c r="AV54" i="34"/>
  <c r="AW54" i="34"/>
  <c r="AX54" i="34"/>
  <c r="AY54" i="34"/>
  <c r="AZ54" i="34"/>
  <c r="BA54" i="34"/>
  <c r="BB54" i="34"/>
  <c r="BC54" i="34"/>
  <c r="BD54" i="34"/>
  <c r="BE54" i="34"/>
  <c r="BF54" i="34"/>
  <c r="BG54" i="34"/>
  <c r="BH54" i="34"/>
  <c r="BI54" i="34"/>
  <c r="BJ54" i="34"/>
  <c r="BK54" i="34"/>
  <c r="BL54" i="34"/>
  <c r="BM54" i="34"/>
  <c r="BN54" i="34"/>
  <c r="BO54" i="34"/>
  <c r="BP54" i="34"/>
  <c r="AC19" i="34"/>
  <c r="E33" i="34" a="1"/>
  <c r="E33" i="34"/>
  <c r="F33" i="34" a="1"/>
  <c r="F33" i="34"/>
  <c r="G33" i="34" a="1"/>
  <c r="H33" i="34" a="1"/>
  <c r="I33" i="34" a="1"/>
  <c r="J33" i="34" a="1"/>
  <c r="K33" i="34" a="1"/>
  <c r="L33" i="34" a="1"/>
  <c r="M33" i="34" a="1"/>
  <c r="N33" i="34" a="1"/>
  <c r="O33" i="34" a="1"/>
  <c r="P33" i="34" a="1"/>
  <c r="Q33" i="34" a="1"/>
  <c r="R33" i="34" a="1"/>
  <c r="S33" i="34" a="1"/>
  <c r="T33" i="34" a="1"/>
  <c r="U33" i="34" a="1"/>
  <c r="V33" i="34" a="1"/>
  <c r="W33" i="34" a="1"/>
  <c r="X33" i="34" a="1"/>
  <c r="Y33" i="34" a="1"/>
  <c r="Z33" i="34" a="1"/>
  <c r="AA33" i="34" a="1"/>
  <c r="AB33" i="34" a="1"/>
  <c r="AC33" i="34" a="1"/>
  <c r="AD33" i="34" a="1"/>
  <c r="AE33" i="34" a="1"/>
  <c r="AF33" i="34" a="1"/>
  <c r="AG33" i="34" a="1"/>
  <c r="AH33" i="34" a="1"/>
  <c r="AI33" i="34" a="1"/>
  <c r="AJ33" i="34" a="1"/>
  <c r="AK33" i="34" a="1"/>
  <c r="AL33" i="34" a="1"/>
  <c r="AM33" i="34" a="1"/>
  <c r="AN33" i="34" a="1"/>
  <c r="AO33" i="34" a="1"/>
  <c r="AP33" i="34" a="1"/>
  <c r="AQ33" i="34" a="1"/>
  <c r="AR33" i="34" a="1"/>
  <c r="AS33" i="34" a="1"/>
  <c r="AT33" i="34" a="1"/>
  <c r="AU33" i="34" a="1"/>
  <c r="AV33" i="34" a="1"/>
  <c r="AW33" i="34" a="1"/>
  <c r="AX33" i="34" a="1"/>
  <c r="AY33" i="34" a="1"/>
  <c r="AZ33" i="34" a="1"/>
  <c r="BA33" i="34" a="1"/>
  <c r="BB33" i="34" a="1"/>
  <c r="BC33" i="34" a="1"/>
  <c r="BD33" i="34" a="1"/>
  <c r="BE33" i="34" a="1"/>
  <c r="BF33" i="34" a="1"/>
  <c r="BG33" i="34" a="1"/>
  <c r="BH33" i="34" a="1"/>
  <c r="BI33" i="34" a="1"/>
  <c r="BJ33" i="34" a="1"/>
  <c r="BK33" i="34" a="1"/>
  <c r="BL33" i="34" a="1"/>
  <c r="BM33" i="34" a="1"/>
  <c r="BN33" i="34" a="1"/>
  <c r="BO33" i="34" a="1"/>
  <c r="BP33" i="34" a="1"/>
  <c r="G33" i="34"/>
  <c r="H33" i="34"/>
  <c r="I33" i="34"/>
  <c r="J33" i="34"/>
  <c r="K33" i="34"/>
  <c r="L33" i="34"/>
  <c r="M33" i="34"/>
  <c r="N33" i="34"/>
  <c r="O33" i="34"/>
  <c r="P33" i="34"/>
  <c r="Q33" i="34"/>
  <c r="R33" i="34"/>
  <c r="S33" i="34"/>
  <c r="T33" i="34"/>
  <c r="U33" i="34"/>
  <c r="V33" i="34"/>
  <c r="W33" i="34"/>
  <c r="X33" i="34"/>
  <c r="Y33" i="34"/>
  <c r="Z33" i="34"/>
  <c r="AA33" i="34"/>
  <c r="AB33" i="34"/>
  <c r="AC33" i="34"/>
  <c r="AD33" i="34"/>
  <c r="AE33" i="34"/>
  <c r="AF33" i="34"/>
  <c r="AG33" i="34"/>
  <c r="AH33" i="34"/>
  <c r="AI33" i="34"/>
  <c r="AJ33" i="34"/>
  <c r="AK33" i="34"/>
  <c r="AL33" i="34"/>
  <c r="AM33" i="34"/>
  <c r="AN33" i="34"/>
  <c r="AO33" i="34"/>
  <c r="AP33" i="34"/>
  <c r="AQ33" i="34"/>
  <c r="AR33" i="34"/>
  <c r="AS33" i="34"/>
  <c r="AT33" i="34"/>
  <c r="AU33" i="34"/>
  <c r="AV33" i="34"/>
  <c r="AW33" i="34"/>
  <c r="AX33" i="34"/>
  <c r="AY33" i="34"/>
  <c r="AZ33" i="34"/>
  <c r="BA33" i="34"/>
  <c r="BB33" i="34"/>
  <c r="BC33" i="34"/>
  <c r="BD33" i="34"/>
  <c r="BE33" i="34"/>
  <c r="BF33" i="34"/>
  <c r="BG33" i="34"/>
  <c r="BH33" i="34"/>
  <c r="BI33" i="34"/>
  <c r="BJ33" i="34"/>
  <c r="BK33" i="34"/>
  <c r="BL33" i="34"/>
  <c r="BM33" i="34"/>
  <c r="BN33" i="34"/>
  <c r="BO33" i="34"/>
  <c r="BP33" i="34"/>
  <c r="AA20" i="34"/>
  <c r="E44" i="34" a="1"/>
  <c r="E44" i="34"/>
  <c r="F44" i="34" a="1"/>
  <c r="F44" i="34"/>
  <c r="G44" i="34" a="1"/>
  <c r="H44" i="34" a="1"/>
  <c r="I44" i="34" a="1"/>
  <c r="J44" i="34" a="1"/>
  <c r="K44" i="34" a="1"/>
  <c r="L44" i="34" a="1"/>
  <c r="M44" i="34" a="1"/>
  <c r="N44" i="34" a="1"/>
  <c r="O44" i="34" a="1"/>
  <c r="P44" i="34" a="1"/>
  <c r="Q44" i="34" a="1"/>
  <c r="R44" i="34" a="1"/>
  <c r="S44" i="34" a="1"/>
  <c r="T44" i="34" a="1"/>
  <c r="U44" i="34" a="1"/>
  <c r="V44" i="34" a="1"/>
  <c r="W44" i="34" a="1"/>
  <c r="X44" i="34" a="1"/>
  <c r="Y44" i="34" a="1"/>
  <c r="Z44" i="34" a="1"/>
  <c r="AA44" i="34" a="1"/>
  <c r="AB44" i="34" a="1"/>
  <c r="AC44" i="34" a="1"/>
  <c r="AD44" i="34" a="1"/>
  <c r="AE44" i="34" a="1"/>
  <c r="AF44" i="34" a="1"/>
  <c r="AG44" i="34" a="1"/>
  <c r="AH44" i="34" a="1"/>
  <c r="AI44" i="34" a="1"/>
  <c r="AJ44" i="34" a="1"/>
  <c r="AK44" i="34" a="1"/>
  <c r="AL44" i="34" a="1"/>
  <c r="AM44" i="34" a="1"/>
  <c r="AN44" i="34" a="1"/>
  <c r="AO44" i="34" a="1"/>
  <c r="AP44" i="34" a="1"/>
  <c r="AQ44" i="34" a="1"/>
  <c r="AR44" i="34" a="1"/>
  <c r="AS44" i="34" a="1"/>
  <c r="AT44" i="34" a="1"/>
  <c r="AU44" i="34" a="1"/>
  <c r="AV44" i="34" a="1"/>
  <c r="AW44" i="34" a="1"/>
  <c r="AX44" i="34" a="1"/>
  <c r="AY44" i="34" a="1"/>
  <c r="AZ44" i="34" a="1"/>
  <c r="BA44" i="34" a="1"/>
  <c r="BB44" i="34" a="1"/>
  <c r="BC44" i="34" a="1"/>
  <c r="BD44" i="34" a="1"/>
  <c r="BE44" i="34" a="1"/>
  <c r="BF44" i="34" a="1"/>
  <c r="BG44" i="34" a="1"/>
  <c r="BH44" i="34" a="1"/>
  <c r="BI44" i="34" a="1"/>
  <c r="BJ44" i="34" a="1"/>
  <c r="BK44" i="34" a="1"/>
  <c r="BL44" i="34" a="1"/>
  <c r="BM44" i="34" a="1"/>
  <c r="BN44" i="34" a="1"/>
  <c r="BO44" i="34" a="1"/>
  <c r="BP44" i="34" a="1"/>
  <c r="G44" i="34"/>
  <c r="H44" i="34"/>
  <c r="I44" i="34"/>
  <c r="J44" i="34"/>
  <c r="K44" i="34"/>
  <c r="L44" i="34"/>
  <c r="M44" i="34"/>
  <c r="N44" i="34"/>
  <c r="O44" i="34"/>
  <c r="P44" i="34"/>
  <c r="Q44" i="34"/>
  <c r="R44" i="34"/>
  <c r="S44" i="34"/>
  <c r="T44" i="34"/>
  <c r="U44" i="34"/>
  <c r="V44" i="34"/>
  <c r="W44" i="34"/>
  <c r="X44" i="34"/>
  <c r="Y44" i="34"/>
  <c r="Z44" i="34"/>
  <c r="AA44" i="34"/>
  <c r="AB44" i="34"/>
  <c r="AC44" i="34"/>
  <c r="AD44" i="34"/>
  <c r="AE44" i="34"/>
  <c r="AF44" i="34"/>
  <c r="AG44" i="34"/>
  <c r="AH44" i="34"/>
  <c r="AI44" i="34"/>
  <c r="AJ44" i="34"/>
  <c r="AK44" i="34"/>
  <c r="AL44" i="34"/>
  <c r="AM44" i="34"/>
  <c r="AN44" i="34"/>
  <c r="AO44" i="34"/>
  <c r="AP44" i="34"/>
  <c r="AQ44" i="34"/>
  <c r="AR44" i="34"/>
  <c r="AS44" i="34"/>
  <c r="AT44" i="34"/>
  <c r="AU44" i="34"/>
  <c r="AV44" i="34"/>
  <c r="AW44" i="34"/>
  <c r="AX44" i="34"/>
  <c r="AY44" i="34"/>
  <c r="AZ44" i="34"/>
  <c r="BA44" i="34"/>
  <c r="BB44" i="34"/>
  <c r="BC44" i="34"/>
  <c r="BD44" i="34"/>
  <c r="BE44" i="34"/>
  <c r="BF44" i="34"/>
  <c r="BG44" i="34"/>
  <c r="BH44" i="34"/>
  <c r="BI44" i="34"/>
  <c r="BJ44" i="34"/>
  <c r="BK44" i="34"/>
  <c r="BL44" i="34"/>
  <c r="BM44" i="34"/>
  <c r="BN44" i="34"/>
  <c r="BO44" i="34"/>
  <c r="BP44" i="34"/>
  <c r="AB20" i="34"/>
  <c r="E55" i="34" a="1"/>
  <c r="E55" i="34"/>
  <c r="F55" i="34" a="1"/>
  <c r="F55" i="34"/>
  <c r="G55" i="34" a="1"/>
  <c r="H55" i="34" a="1"/>
  <c r="I55" i="34" a="1"/>
  <c r="J55" i="34" a="1"/>
  <c r="K55" i="34" a="1"/>
  <c r="L55" i="34" a="1"/>
  <c r="M55" i="34" a="1"/>
  <c r="N55" i="34" a="1"/>
  <c r="O55" i="34" a="1"/>
  <c r="P55" i="34" a="1"/>
  <c r="Q55" i="34" a="1"/>
  <c r="R55" i="34" a="1"/>
  <c r="S55" i="34" a="1"/>
  <c r="T55" i="34" a="1"/>
  <c r="U55" i="34" a="1"/>
  <c r="V55" i="34" a="1"/>
  <c r="W55" i="34" a="1"/>
  <c r="X55" i="34" a="1"/>
  <c r="Y55" i="34" a="1"/>
  <c r="Z55" i="34" a="1"/>
  <c r="AA55" i="34" a="1"/>
  <c r="AB55" i="34" a="1"/>
  <c r="AC55" i="34" a="1"/>
  <c r="AD55" i="34" a="1"/>
  <c r="AE55" i="34" a="1"/>
  <c r="AF55" i="34" a="1"/>
  <c r="AG55" i="34" a="1"/>
  <c r="AH55" i="34" a="1"/>
  <c r="AI55" i="34" a="1"/>
  <c r="AJ55" i="34" a="1"/>
  <c r="AK55" i="34" a="1"/>
  <c r="AL55" i="34" a="1"/>
  <c r="AM55" i="34" a="1"/>
  <c r="AN55" i="34" a="1"/>
  <c r="AO55" i="34" a="1"/>
  <c r="AP55" i="34" a="1"/>
  <c r="AQ55" i="34" a="1"/>
  <c r="AR55" i="34" a="1"/>
  <c r="AS55" i="34" a="1"/>
  <c r="AT55" i="34" a="1"/>
  <c r="AU55" i="34" a="1"/>
  <c r="AV55" i="34" a="1"/>
  <c r="AW55" i="34" a="1"/>
  <c r="AX55" i="34" a="1"/>
  <c r="AY55" i="34" a="1"/>
  <c r="AZ55" i="34" a="1"/>
  <c r="BA55" i="34" a="1"/>
  <c r="BB55" i="34" a="1"/>
  <c r="BC55" i="34" a="1"/>
  <c r="BD55" i="34" a="1"/>
  <c r="BE55" i="34" a="1"/>
  <c r="BF55" i="34" a="1"/>
  <c r="BG55" i="34" a="1"/>
  <c r="BH55" i="34" a="1"/>
  <c r="BI55" i="34" a="1"/>
  <c r="BJ55" i="34" a="1"/>
  <c r="BK55" i="34" a="1"/>
  <c r="BL55" i="34" a="1"/>
  <c r="BM55" i="34" a="1"/>
  <c r="BN55" i="34" a="1"/>
  <c r="BO55" i="34" a="1"/>
  <c r="BP55" i="34" a="1"/>
  <c r="G55" i="34"/>
  <c r="H55" i="34"/>
  <c r="I55" i="34"/>
  <c r="J55" i="34"/>
  <c r="K55" i="34"/>
  <c r="L55" i="34"/>
  <c r="M55" i="34"/>
  <c r="N55" i="34"/>
  <c r="O55" i="34"/>
  <c r="P55" i="34"/>
  <c r="Q55" i="34"/>
  <c r="R55" i="34"/>
  <c r="S55" i="34"/>
  <c r="T55" i="34"/>
  <c r="U55" i="34"/>
  <c r="V55" i="34"/>
  <c r="W55" i="34"/>
  <c r="X55" i="34"/>
  <c r="Y55" i="34"/>
  <c r="Z55" i="34"/>
  <c r="AA55" i="34"/>
  <c r="AB55" i="34"/>
  <c r="AC55" i="34"/>
  <c r="AD55" i="34"/>
  <c r="AE55" i="34"/>
  <c r="AF55" i="34"/>
  <c r="AG55" i="34"/>
  <c r="AH55" i="34"/>
  <c r="AI55" i="34"/>
  <c r="AJ55" i="34"/>
  <c r="AK55" i="34"/>
  <c r="AL55" i="34"/>
  <c r="AM55" i="34"/>
  <c r="AN55" i="34"/>
  <c r="AO55" i="34"/>
  <c r="AP55" i="34"/>
  <c r="AQ55" i="34"/>
  <c r="AR55" i="34"/>
  <c r="AS55" i="34"/>
  <c r="AT55" i="34"/>
  <c r="AU55" i="34"/>
  <c r="AV55" i="34"/>
  <c r="AW55" i="34"/>
  <c r="AX55" i="34"/>
  <c r="AY55" i="34"/>
  <c r="AZ55" i="34"/>
  <c r="BA55" i="34"/>
  <c r="BB55" i="34"/>
  <c r="BC55" i="34"/>
  <c r="BD55" i="34"/>
  <c r="BE55" i="34"/>
  <c r="BF55" i="34"/>
  <c r="BG55" i="34"/>
  <c r="BH55" i="34"/>
  <c r="BI55" i="34"/>
  <c r="BJ55" i="34"/>
  <c r="BK55" i="34"/>
  <c r="BL55" i="34"/>
  <c r="BM55" i="34"/>
  <c r="BN55" i="34"/>
  <c r="BO55" i="34"/>
  <c r="BP55" i="34"/>
  <c r="AC20" i="34"/>
  <c r="E60" i="34" a="1"/>
  <c r="E60" i="34"/>
  <c r="F60" i="34" a="1"/>
  <c r="F60" i="34"/>
  <c r="G60" i="34" a="1"/>
  <c r="H60" i="34" a="1"/>
  <c r="I60" i="34" a="1"/>
  <c r="J60" i="34" a="1"/>
  <c r="K60" i="34" a="1"/>
  <c r="L60" i="34" a="1"/>
  <c r="M60" i="34" a="1"/>
  <c r="N60" i="34" a="1"/>
  <c r="O60" i="34" a="1"/>
  <c r="P60" i="34" a="1"/>
  <c r="Q60" i="34" a="1"/>
  <c r="R60" i="34" a="1"/>
  <c r="S60" i="34" a="1"/>
  <c r="T60" i="34" a="1"/>
  <c r="U60" i="34" a="1"/>
  <c r="V60" i="34" a="1"/>
  <c r="W60" i="34" a="1"/>
  <c r="X60" i="34" a="1"/>
  <c r="Y60" i="34" a="1"/>
  <c r="Z60" i="34" a="1"/>
  <c r="AA60" i="34" a="1"/>
  <c r="AB60" i="34" a="1"/>
  <c r="AC60" i="34" a="1"/>
  <c r="AD60" i="34" a="1"/>
  <c r="AE60" i="34" a="1"/>
  <c r="AF60" i="34" a="1"/>
  <c r="AG60" i="34" a="1"/>
  <c r="AH60" i="34" a="1"/>
  <c r="AI60" i="34" a="1"/>
  <c r="AJ60" i="34" a="1"/>
  <c r="AK60" i="34" a="1"/>
  <c r="AL60" i="34" a="1"/>
  <c r="AM60" i="34" a="1"/>
  <c r="AN60" i="34" a="1"/>
  <c r="AO60" i="34" a="1"/>
  <c r="AP60" i="34" a="1"/>
  <c r="AQ60" i="34" a="1"/>
  <c r="AR60" i="34" a="1"/>
  <c r="AS60" i="34" a="1"/>
  <c r="AT60" i="34" a="1"/>
  <c r="AU60" i="34" a="1"/>
  <c r="AV60" i="34" a="1"/>
  <c r="AW60" i="34" a="1"/>
  <c r="AX60" i="34" a="1"/>
  <c r="AY60" i="34" a="1"/>
  <c r="AZ60" i="34" a="1"/>
  <c r="BA60" i="34" a="1"/>
  <c r="BB60" i="34" a="1"/>
  <c r="BC60" i="34" a="1"/>
  <c r="BD60" i="34" a="1"/>
  <c r="BE60" i="34" a="1"/>
  <c r="BF60" i="34" a="1"/>
  <c r="BG60" i="34" a="1"/>
  <c r="BH60" i="34" a="1"/>
  <c r="BI60" i="34" a="1"/>
  <c r="BJ60" i="34" a="1"/>
  <c r="BK60" i="34" a="1"/>
  <c r="BL60" i="34" a="1"/>
  <c r="BM60" i="34" a="1"/>
  <c r="BN60" i="34" a="1"/>
  <c r="BO60" i="34" a="1"/>
  <c r="BP60" i="34" a="1"/>
  <c r="G60" i="34"/>
  <c r="H60" i="34"/>
  <c r="I60" i="34"/>
  <c r="J60" i="34"/>
  <c r="K60" i="34"/>
  <c r="L60" i="34"/>
  <c r="M60" i="34"/>
  <c r="N60" i="34"/>
  <c r="O60" i="34"/>
  <c r="P60" i="34"/>
  <c r="Q60" i="34"/>
  <c r="R60" i="34"/>
  <c r="S60" i="34"/>
  <c r="T60" i="34"/>
  <c r="U60" i="34"/>
  <c r="V60" i="34"/>
  <c r="W60" i="34"/>
  <c r="X60" i="34"/>
  <c r="Y60" i="34"/>
  <c r="Z60" i="34"/>
  <c r="AA60" i="34"/>
  <c r="AB60" i="34"/>
  <c r="AC60" i="34"/>
  <c r="AD60" i="34"/>
  <c r="AE60" i="34"/>
  <c r="AF60" i="34"/>
  <c r="AG60" i="34"/>
  <c r="AH60" i="34"/>
  <c r="AI60" i="34"/>
  <c r="AJ60" i="34"/>
  <c r="AK60" i="34"/>
  <c r="AL60" i="34"/>
  <c r="AM60" i="34"/>
  <c r="AN60" i="34"/>
  <c r="AO60" i="34"/>
  <c r="AP60" i="34"/>
  <c r="AQ60" i="34"/>
  <c r="AR60" i="34"/>
  <c r="AS60" i="34"/>
  <c r="AT60" i="34"/>
  <c r="AU60" i="34"/>
  <c r="AV60" i="34"/>
  <c r="AW60" i="34"/>
  <c r="AX60" i="34"/>
  <c r="AY60" i="34"/>
  <c r="AZ60" i="34"/>
  <c r="BA60" i="34"/>
  <c r="BB60" i="34"/>
  <c r="BC60" i="34"/>
  <c r="BD60" i="34"/>
  <c r="BE60" i="34"/>
  <c r="BF60" i="34"/>
  <c r="BG60" i="34"/>
  <c r="BH60" i="34"/>
  <c r="BI60" i="34"/>
  <c r="BJ60" i="34"/>
  <c r="BK60" i="34"/>
  <c r="BL60" i="34"/>
  <c r="BM60" i="34"/>
  <c r="BN60" i="34"/>
  <c r="BO60" i="34"/>
  <c r="BP60" i="34"/>
  <c r="AC25" i="34"/>
  <c r="E49" i="34" a="1"/>
  <c r="E49" i="34"/>
  <c r="F49" i="34" a="1"/>
  <c r="F49" i="34"/>
  <c r="G49" i="34" a="1"/>
  <c r="H49" i="34" a="1"/>
  <c r="I49" i="34" a="1"/>
  <c r="J49" i="34" a="1"/>
  <c r="K49" i="34" a="1"/>
  <c r="L49" i="34" a="1"/>
  <c r="M49" i="34" a="1"/>
  <c r="N49" i="34" a="1"/>
  <c r="O49" i="34" a="1"/>
  <c r="P49" i="34" a="1"/>
  <c r="Q49" i="34" a="1"/>
  <c r="R49" i="34" a="1"/>
  <c r="S49" i="34" a="1"/>
  <c r="T49" i="34" a="1"/>
  <c r="U49" i="34" a="1"/>
  <c r="V49" i="34" a="1"/>
  <c r="W49" i="34" a="1"/>
  <c r="X49" i="34" a="1"/>
  <c r="Y49" i="34" a="1"/>
  <c r="Z49" i="34" a="1"/>
  <c r="AA49" i="34" a="1"/>
  <c r="AB49" i="34" a="1"/>
  <c r="AC49" i="34" a="1"/>
  <c r="AD49" i="34" a="1"/>
  <c r="AE49" i="34" a="1"/>
  <c r="AF49" i="34" a="1"/>
  <c r="AG49" i="34" a="1"/>
  <c r="AH49" i="34" a="1"/>
  <c r="AI49" i="34" a="1"/>
  <c r="AJ49" i="34" a="1"/>
  <c r="AK49" i="34" a="1"/>
  <c r="AL49" i="34" a="1"/>
  <c r="AM49" i="34" a="1"/>
  <c r="AN49" i="34" a="1"/>
  <c r="AO49" i="34" a="1"/>
  <c r="AP49" i="34" a="1"/>
  <c r="AQ49" i="34" a="1"/>
  <c r="AR49" i="34" a="1"/>
  <c r="AS49" i="34" a="1"/>
  <c r="AT49" i="34" a="1"/>
  <c r="AU49" i="34" a="1"/>
  <c r="AV49" i="34" a="1"/>
  <c r="AW49" i="34" a="1"/>
  <c r="AX49" i="34" a="1"/>
  <c r="AY49" i="34" a="1"/>
  <c r="AZ49" i="34" a="1"/>
  <c r="BA49" i="34" a="1"/>
  <c r="BB49" i="34" a="1"/>
  <c r="BC49" i="34" a="1"/>
  <c r="BD49" i="34" a="1"/>
  <c r="BE49" i="34" a="1"/>
  <c r="BF49" i="34" a="1"/>
  <c r="BG49" i="34" a="1"/>
  <c r="BH49" i="34" a="1"/>
  <c r="BI49" i="34" a="1"/>
  <c r="BJ49" i="34" a="1"/>
  <c r="BK49" i="34" a="1"/>
  <c r="BL49" i="34" a="1"/>
  <c r="BM49" i="34" a="1"/>
  <c r="BN49" i="34" a="1"/>
  <c r="BO49" i="34" a="1"/>
  <c r="BP49" i="34" a="1"/>
  <c r="G49" i="34"/>
  <c r="H49" i="34"/>
  <c r="I49" i="34"/>
  <c r="J49" i="34"/>
  <c r="K49" i="34"/>
  <c r="L49" i="34"/>
  <c r="M49" i="34"/>
  <c r="N49" i="34"/>
  <c r="O49" i="34"/>
  <c r="P49" i="34"/>
  <c r="Q49" i="34"/>
  <c r="R49" i="34"/>
  <c r="S49" i="34"/>
  <c r="T49" i="34"/>
  <c r="U49" i="34"/>
  <c r="V49" i="34"/>
  <c r="W49" i="34"/>
  <c r="X49" i="34"/>
  <c r="Y49" i="34"/>
  <c r="Z49" i="34"/>
  <c r="AA49" i="34"/>
  <c r="AB49" i="34"/>
  <c r="AC49" i="34"/>
  <c r="AD49" i="34"/>
  <c r="AE49" i="34"/>
  <c r="AF49" i="34"/>
  <c r="AG49" i="34"/>
  <c r="AH49" i="34"/>
  <c r="AI49" i="34"/>
  <c r="AJ49" i="34"/>
  <c r="AK49" i="34"/>
  <c r="AL49" i="34"/>
  <c r="AM49" i="34"/>
  <c r="AN49" i="34"/>
  <c r="AO49" i="34"/>
  <c r="AP49" i="34"/>
  <c r="AQ49" i="34"/>
  <c r="AR49" i="34"/>
  <c r="AS49" i="34"/>
  <c r="AT49" i="34"/>
  <c r="AU49" i="34"/>
  <c r="AV49" i="34"/>
  <c r="AW49" i="34"/>
  <c r="AX49" i="34"/>
  <c r="AY49" i="34"/>
  <c r="AZ49" i="34"/>
  <c r="BA49" i="34"/>
  <c r="BB49" i="34"/>
  <c r="BC49" i="34"/>
  <c r="BD49" i="34"/>
  <c r="BE49" i="34"/>
  <c r="BF49" i="34"/>
  <c r="BG49" i="34"/>
  <c r="BH49" i="34"/>
  <c r="BI49" i="34"/>
  <c r="BJ49" i="34"/>
  <c r="BK49" i="34"/>
  <c r="BL49" i="34"/>
  <c r="BM49" i="34"/>
  <c r="BN49" i="34"/>
  <c r="BO49" i="34"/>
  <c r="BP49" i="34"/>
  <c r="AB25" i="34"/>
  <c r="E38" i="34" a="1"/>
  <c r="E38" i="34"/>
  <c r="F38" i="34" a="1"/>
  <c r="F38" i="34"/>
  <c r="G38" i="34" a="1"/>
  <c r="H38" i="34" a="1"/>
  <c r="I38" i="34" a="1"/>
  <c r="J38" i="34" a="1"/>
  <c r="K38" i="34" a="1"/>
  <c r="L38" i="34" a="1"/>
  <c r="M38" i="34" a="1"/>
  <c r="N38" i="34" a="1"/>
  <c r="O38" i="34" a="1"/>
  <c r="P38" i="34" a="1"/>
  <c r="Q38" i="34" a="1"/>
  <c r="R38" i="34" a="1"/>
  <c r="S38" i="34" a="1"/>
  <c r="T38" i="34" a="1"/>
  <c r="U38" i="34" a="1"/>
  <c r="V38" i="34" a="1"/>
  <c r="W38" i="34" a="1"/>
  <c r="X38" i="34" a="1"/>
  <c r="Y38" i="34" a="1"/>
  <c r="Z38" i="34" a="1"/>
  <c r="AA38" i="34" a="1"/>
  <c r="AB38" i="34" a="1"/>
  <c r="AC38" i="34" a="1"/>
  <c r="AD38" i="34" a="1"/>
  <c r="AE38" i="34" a="1"/>
  <c r="AF38" i="34" a="1"/>
  <c r="AG38" i="34" a="1"/>
  <c r="AH38" i="34" a="1"/>
  <c r="AI38" i="34" a="1"/>
  <c r="AJ38" i="34" a="1"/>
  <c r="AK38" i="34" a="1"/>
  <c r="AL38" i="34" a="1"/>
  <c r="AM38" i="34" a="1"/>
  <c r="AN38" i="34" a="1"/>
  <c r="AO38" i="34" a="1"/>
  <c r="AP38" i="34" a="1"/>
  <c r="AQ38" i="34" a="1"/>
  <c r="AR38" i="34" a="1"/>
  <c r="AS38" i="34" a="1"/>
  <c r="AT38" i="34" a="1"/>
  <c r="AU38" i="34" a="1"/>
  <c r="AV38" i="34" a="1"/>
  <c r="AW38" i="34" a="1"/>
  <c r="AX38" i="34" a="1"/>
  <c r="AY38" i="34" a="1"/>
  <c r="AZ38" i="34" a="1"/>
  <c r="BA38" i="34" a="1"/>
  <c r="BB38" i="34" a="1"/>
  <c r="BC38" i="34" a="1"/>
  <c r="BD38" i="34" a="1"/>
  <c r="BE38" i="34" a="1"/>
  <c r="BF38" i="34" a="1"/>
  <c r="BG38" i="34" a="1"/>
  <c r="BH38" i="34" a="1"/>
  <c r="BI38" i="34" a="1"/>
  <c r="BJ38" i="34" a="1"/>
  <c r="BK38" i="34" a="1"/>
  <c r="BL38" i="34" a="1"/>
  <c r="BM38" i="34" a="1"/>
  <c r="BN38" i="34" a="1"/>
  <c r="BO38" i="34" a="1"/>
  <c r="BP38" i="34" a="1"/>
  <c r="G38" i="34"/>
  <c r="H38" i="34"/>
  <c r="I38" i="34"/>
  <c r="J38" i="34"/>
  <c r="K38" i="34"/>
  <c r="L38" i="34"/>
  <c r="M38" i="34"/>
  <c r="N38" i="34"/>
  <c r="O38" i="34"/>
  <c r="P38" i="34"/>
  <c r="Q38" i="34"/>
  <c r="R38" i="34"/>
  <c r="S38" i="34"/>
  <c r="T38" i="34"/>
  <c r="U38" i="34"/>
  <c r="V38" i="34"/>
  <c r="W38" i="34"/>
  <c r="X38" i="34"/>
  <c r="Y38" i="34"/>
  <c r="Z38" i="34"/>
  <c r="AA38" i="34"/>
  <c r="AB38" i="34"/>
  <c r="AC38" i="34"/>
  <c r="AD38" i="34"/>
  <c r="AE38" i="34"/>
  <c r="AF38" i="34"/>
  <c r="AG38" i="34"/>
  <c r="AH38" i="34"/>
  <c r="AI38" i="34"/>
  <c r="AJ38" i="34"/>
  <c r="AK38" i="34"/>
  <c r="AL38" i="34"/>
  <c r="AM38" i="34"/>
  <c r="AN38" i="34"/>
  <c r="AO38" i="34"/>
  <c r="AP38" i="34"/>
  <c r="AQ38" i="34"/>
  <c r="AR38" i="34"/>
  <c r="AS38" i="34"/>
  <c r="AT38" i="34"/>
  <c r="AU38" i="34"/>
  <c r="AV38" i="34"/>
  <c r="AW38" i="34"/>
  <c r="AX38" i="34"/>
  <c r="AY38" i="34"/>
  <c r="AZ38" i="34"/>
  <c r="BA38" i="34"/>
  <c r="BB38" i="34"/>
  <c r="BC38" i="34"/>
  <c r="BD38" i="34"/>
  <c r="BE38" i="34"/>
  <c r="BF38" i="34"/>
  <c r="BG38" i="34"/>
  <c r="BH38" i="34"/>
  <c r="BI38" i="34"/>
  <c r="BJ38" i="34"/>
  <c r="BK38" i="34"/>
  <c r="BL38" i="34"/>
  <c r="BM38" i="34"/>
  <c r="BN38" i="34"/>
  <c r="BO38" i="34"/>
  <c r="BP38" i="34"/>
  <c r="AA25" i="34"/>
  <c r="E30" i="34" a="1"/>
  <c r="E30" i="34"/>
  <c r="F30" i="34" a="1"/>
  <c r="F30" i="34"/>
  <c r="G30" i="34" a="1"/>
  <c r="H30" i="34" a="1"/>
  <c r="I30" i="34" a="1"/>
  <c r="J30" i="34" a="1"/>
  <c r="K30" i="34" a="1"/>
  <c r="L30" i="34" a="1"/>
  <c r="M30" i="34" a="1"/>
  <c r="N30" i="34" a="1"/>
  <c r="O30" i="34" a="1"/>
  <c r="P30" i="34" a="1"/>
  <c r="Q30" i="34" a="1"/>
  <c r="R30" i="34" a="1"/>
  <c r="S30" i="34" a="1"/>
  <c r="T30" i="34" a="1"/>
  <c r="U30" i="34" a="1"/>
  <c r="V30" i="34" a="1"/>
  <c r="W30" i="34" a="1"/>
  <c r="X30" i="34" a="1"/>
  <c r="Y30" i="34" a="1"/>
  <c r="Z30" i="34" a="1"/>
  <c r="AA30" i="34" a="1"/>
  <c r="AB30" i="34" a="1"/>
  <c r="AC30" i="34" a="1"/>
  <c r="AD30" i="34" a="1"/>
  <c r="AE30" i="34" a="1"/>
  <c r="AF30" i="34" a="1"/>
  <c r="AG30" i="34" a="1"/>
  <c r="AH30" i="34" a="1"/>
  <c r="AI30" i="34" a="1"/>
  <c r="AJ30" i="34" a="1"/>
  <c r="AK30" i="34" a="1"/>
  <c r="AL30" i="34" a="1"/>
  <c r="AM30" i="34" a="1"/>
  <c r="AN30" i="34" a="1"/>
  <c r="AO30" i="34" a="1"/>
  <c r="AP30" i="34" a="1"/>
  <c r="AQ30" i="34" a="1"/>
  <c r="AR30" i="34" a="1"/>
  <c r="AS30" i="34" a="1"/>
  <c r="AT30" i="34" a="1"/>
  <c r="AU30" i="34" a="1"/>
  <c r="AV30" i="34" a="1"/>
  <c r="AW30" i="34" a="1"/>
  <c r="AX30" i="34" a="1"/>
  <c r="AY30" i="34" a="1"/>
  <c r="AZ30" i="34" a="1"/>
  <c r="BA30" i="34" a="1"/>
  <c r="BB30" i="34" a="1"/>
  <c r="BC30" i="34" a="1"/>
  <c r="BD30" i="34" a="1"/>
  <c r="BE30" i="34" a="1"/>
  <c r="BF30" i="34" a="1"/>
  <c r="BG30" i="34" a="1"/>
  <c r="BH30" i="34" a="1"/>
  <c r="BI30" i="34" a="1"/>
  <c r="BJ30" i="34" a="1"/>
  <c r="BK30" i="34" a="1"/>
  <c r="BL30" i="34" a="1"/>
  <c r="BM30" i="34" a="1"/>
  <c r="BN30" i="34" a="1"/>
  <c r="BO30" i="34" a="1"/>
  <c r="BP30" i="34" a="1"/>
  <c r="G30" i="34"/>
  <c r="H30" i="34"/>
  <c r="I30" i="34"/>
  <c r="J30" i="34"/>
  <c r="K30" i="34"/>
  <c r="L30" i="34"/>
  <c r="M30" i="34"/>
  <c r="N30" i="34"/>
  <c r="O30" i="34"/>
  <c r="P30" i="34"/>
  <c r="Q30" i="34"/>
  <c r="R30" i="34"/>
  <c r="S30" i="34"/>
  <c r="T30" i="34"/>
  <c r="U30" i="34"/>
  <c r="V30" i="34"/>
  <c r="W30" i="34"/>
  <c r="X30" i="34"/>
  <c r="Y30" i="34"/>
  <c r="Z30" i="34"/>
  <c r="AA30" i="34"/>
  <c r="AB30" i="34"/>
  <c r="AC30" i="34"/>
  <c r="AD30" i="34"/>
  <c r="AE30" i="34"/>
  <c r="AF30" i="34"/>
  <c r="AG30" i="34"/>
  <c r="AH30" i="34"/>
  <c r="AI30" i="34"/>
  <c r="AJ30" i="34"/>
  <c r="AK30" i="34"/>
  <c r="AL30" i="34"/>
  <c r="AM30" i="34"/>
  <c r="AN30" i="34"/>
  <c r="AO30" i="34"/>
  <c r="AP30" i="34"/>
  <c r="AQ30" i="34"/>
  <c r="AR30" i="34"/>
  <c r="AS30" i="34"/>
  <c r="AT30" i="34"/>
  <c r="AU30" i="34"/>
  <c r="AV30" i="34"/>
  <c r="AW30" i="34"/>
  <c r="AX30" i="34"/>
  <c r="AY30" i="34"/>
  <c r="AZ30" i="34"/>
  <c r="BA30" i="34"/>
  <c r="BB30" i="34"/>
  <c r="BC30" i="34"/>
  <c r="BD30" i="34"/>
  <c r="BE30" i="34"/>
  <c r="BF30" i="34"/>
  <c r="BG30" i="34"/>
  <c r="BH30" i="34"/>
  <c r="BI30" i="34"/>
  <c r="BJ30" i="34"/>
  <c r="BK30" i="34"/>
  <c r="BL30" i="34"/>
  <c r="BM30" i="34"/>
  <c r="BN30" i="34"/>
  <c r="BO30" i="34"/>
  <c r="BP30" i="34"/>
  <c r="AA17" i="34"/>
  <c r="E41" i="34" a="1"/>
  <c r="E41" i="34"/>
  <c r="F41" i="34" a="1"/>
  <c r="F41" i="34"/>
  <c r="G41" i="34" a="1"/>
  <c r="H41" i="34" a="1"/>
  <c r="I41" i="34" a="1"/>
  <c r="J41" i="34" a="1"/>
  <c r="K41" i="34" a="1"/>
  <c r="L41" i="34" a="1"/>
  <c r="M41" i="34" a="1"/>
  <c r="N41" i="34" a="1"/>
  <c r="O41" i="34" a="1"/>
  <c r="P41" i="34" a="1"/>
  <c r="Q41" i="34" a="1"/>
  <c r="R41" i="34" a="1"/>
  <c r="S41" i="34" a="1"/>
  <c r="T41" i="34" a="1"/>
  <c r="U41" i="34" a="1"/>
  <c r="V41" i="34" a="1"/>
  <c r="W41" i="34" a="1"/>
  <c r="X41" i="34" a="1"/>
  <c r="Y41" i="34" a="1"/>
  <c r="Z41" i="34" a="1"/>
  <c r="AA41" i="34" a="1"/>
  <c r="AB41" i="34" a="1"/>
  <c r="AC41" i="34" a="1"/>
  <c r="AD41" i="34" a="1"/>
  <c r="AE41" i="34" a="1"/>
  <c r="AF41" i="34" a="1"/>
  <c r="AG41" i="34" a="1"/>
  <c r="AH41" i="34" a="1"/>
  <c r="AI41" i="34" a="1"/>
  <c r="AJ41" i="34" a="1"/>
  <c r="AK41" i="34" a="1"/>
  <c r="AL41" i="34" a="1"/>
  <c r="AM41" i="34" a="1"/>
  <c r="AN41" i="34" a="1"/>
  <c r="AO41" i="34" a="1"/>
  <c r="AP41" i="34" a="1"/>
  <c r="AQ41" i="34" a="1"/>
  <c r="AR41" i="34" a="1"/>
  <c r="AS41" i="34" a="1"/>
  <c r="AT41" i="34" a="1"/>
  <c r="AU41" i="34" a="1"/>
  <c r="AV41" i="34" a="1"/>
  <c r="AW41" i="34" a="1"/>
  <c r="AX41" i="34" a="1"/>
  <c r="AY41" i="34" a="1"/>
  <c r="AZ41" i="34" a="1"/>
  <c r="BA41" i="34" a="1"/>
  <c r="BB41" i="34" a="1"/>
  <c r="BC41" i="34" a="1"/>
  <c r="BD41" i="34" a="1"/>
  <c r="BE41" i="34" a="1"/>
  <c r="BF41" i="34" a="1"/>
  <c r="BG41" i="34" a="1"/>
  <c r="BH41" i="34" a="1"/>
  <c r="BI41" i="34" a="1"/>
  <c r="BJ41" i="34" a="1"/>
  <c r="BK41" i="34" a="1"/>
  <c r="BL41" i="34" a="1"/>
  <c r="BM41" i="34" a="1"/>
  <c r="BN41" i="34" a="1"/>
  <c r="BO41" i="34" a="1"/>
  <c r="BP41" i="34" a="1"/>
  <c r="G41" i="34"/>
  <c r="H41" i="34"/>
  <c r="I41" i="34"/>
  <c r="J41" i="34"/>
  <c r="K41" i="34"/>
  <c r="L41" i="34"/>
  <c r="M41" i="34"/>
  <c r="N41" i="34"/>
  <c r="O41" i="34"/>
  <c r="P41" i="34"/>
  <c r="Q41" i="34"/>
  <c r="R41" i="34"/>
  <c r="S41" i="34"/>
  <c r="T41" i="34"/>
  <c r="U41" i="34"/>
  <c r="V41" i="34"/>
  <c r="W41" i="34"/>
  <c r="X41" i="34"/>
  <c r="Y41" i="34"/>
  <c r="Z41" i="34"/>
  <c r="AA41" i="34"/>
  <c r="AB41" i="34"/>
  <c r="AC41" i="34"/>
  <c r="AD41" i="34"/>
  <c r="AE41" i="34"/>
  <c r="AF41" i="34"/>
  <c r="AG41" i="34"/>
  <c r="AH41" i="34"/>
  <c r="AI41" i="34"/>
  <c r="AJ41" i="34"/>
  <c r="AK41" i="34"/>
  <c r="AL41" i="34"/>
  <c r="AM41" i="34"/>
  <c r="AN41" i="34"/>
  <c r="AO41" i="34"/>
  <c r="AP41" i="34"/>
  <c r="AQ41" i="34"/>
  <c r="AR41" i="34"/>
  <c r="AS41" i="34"/>
  <c r="AT41" i="34"/>
  <c r="AU41" i="34"/>
  <c r="AV41" i="34"/>
  <c r="AW41" i="34"/>
  <c r="AX41" i="34"/>
  <c r="AY41" i="34"/>
  <c r="AZ41" i="34"/>
  <c r="BA41" i="34"/>
  <c r="BB41" i="34"/>
  <c r="BC41" i="34"/>
  <c r="BD41" i="34"/>
  <c r="BE41" i="34"/>
  <c r="BF41" i="34"/>
  <c r="BG41" i="34"/>
  <c r="BH41" i="34"/>
  <c r="BI41" i="34"/>
  <c r="BJ41" i="34"/>
  <c r="BK41" i="34"/>
  <c r="BL41" i="34"/>
  <c r="BM41" i="34"/>
  <c r="BN41" i="34"/>
  <c r="BO41" i="34"/>
  <c r="BP41" i="34"/>
  <c r="AB17" i="34"/>
  <c r="E52" i="34" a="1"/>
  <c r="E52" i="34"/>
  <c r="F52" i="34" a="1"/>
  <c r="F52" i="34"/>
  <c r="G52" i="34" a="1"/>
  <c r="H52" i="34" a="1"/>
  <c r="I52" i="34" a="1"/>
  <c r="J52" i="34" a="1"/>
  <c r="K52" i="34" a="1"/>
  <c r="L52" i="34" a="1"/>
  <c r="M52" i="34" a="1"/>
  <c r="N52" i="34" a="1"/>
  <c r="O52" i="34" a="1"/>
  <c r="P52" i="34" a="1"/>
  <c r="Q52" i="34" a="1"/>
  <c r="R52" i="34" a="1"/>
  <c r="S52" i="34" a="1"/>
  <c r="T52" i="34" a="1"/>
  <c r="U52" i="34" a="1"/>
  <c r="V52" i="34" a="1"/>
  <c r="W52" i="34" a="1"/>
  <c r="X52" i="34" a="1"/>
  <c r="Y52" i="34" a="1"/>
  <c r="Z52" i="34" a="1"/>
  <c r="AA52" i="34" a="1"/>
  <c r="AB52" i="34" a="1"/>
  <c r="AC52" i="34" a="1"/>
  <c r="AD52" i="34" a="1"/>
  <c r="AE52" i="34" a="1"/>
  <c r="AF52" i="34" a="1"/>
  <c r="AG52" i="34" a="1"/>
  <c r="AH52" i="34" a="1"/>
  <c r="AI52" i="34" a="1"/>
  <c r="AJ52" i="34" a="1"/>
  <c r="AK52" i="34" a="1"/>
  <c r="AL52" i="34" a="1"/>
  <c r="AM52" i="34" a="1"/>
  <c r="AN52" i="34" a="1"/>
  <c r="AO52" i="34" a="1"/>
  <c r="AP52" i="34" a="1"/>
  <c r="AQ52" i="34" a="1"/>
  <c r="AR52" i="34" a="1"/>
  <c r="AS52" i="34" a="1"/>
  <c r="AT52" i="34" a="1"/>
  <c r="AU52" i="34" a="1"/>
  <c r="AV52" i="34" a="1"/>
  <c r="AW52" i="34" a="1"/>
  <c r="AX52" i="34" a="1"/>
  <c r="AY52" i="34" a="1"/>
  <c r="AZ52" i="34" a="1"/>
  <c r="BA52" i="34" a="1"/>
  <c r="BB52" i="34" a="1"/>
  <c r="BC52" i="34" a="1"/>
  <c r="BD52" i="34" a="1"/>
  <c r="BE52" i="34" a="1"/>
  <c r="BF52" i="34" a="1"/>
  <c r="BG52" i="34" a="1"/>
  <c r="BH52" i="34" a="1"/>
  <c r="BI52" i="34" a="1"/>
  <c r="BJ52" i="34" a="1"/>
  <c r="BK52" i="34" a="1"/>
  <c r="BL52" i="34" a="1"/>
  <c r="BM52" i="34" a="1"/>
  <c r="BN52" i="34" a="1"/>
  <c r="BO52" i="34" a="1"/>
  <c r="BP52" i="34" a="1"/>
  <c r="G52" i="34"/>
  <c r="H52" i="34"/>
  <c r="I52" i="34"/>
  <c r="J52" i="34"/>
  <c r="K52" i="34"/>
  <c r="L52" i="34"/>
  <c r="M52" i="34"/>
  <c r="N52" i="34"/>
  <c r="O52" i="34"/>
  <c r="P52" i="34"/>
  <c r="Q52" i="34"/>
  <c r="R52" i="34"/>
  <c r="S52" i="34"/>
  <c r="T52" i="34"/>
  <c r="U52" i="34"/>
  <c r="V52" i="34"/>
  <c r="W52" i="34"/>
  <c r="X52" i="34"/>
  <c r="Y52" i="34"/>
  <c r="Z52" i="34"/>
  <c r="AA52" i="34"/>
  <c r="AB52" i="34"/>
  <c r="AC52" i="34"/>
  <c r="AD52" i="34"/>
  <c r="AE52" i="34"/>
  <c r="AF52" i="34"/>
  <c r="AG52" i="34"/>
  <c r="AH52" i="34"/>
  <c r="AI52" i="34"/>
  <c r="AJ52" i="34"/>
  <c r="AK52" i="34"/>
  <c r="AL52" i="34"/>
  <c r="AM52" i="34"/>
  <c r="AN52" i="34"/>
  <c r="AO52" i="34"/>
  <c r="AP52" i="34"/>
  <c r="AQ52" i="34"/>
  <c r="AR52" i="34"/>
  <c r="AS52" i="34"/>
  <c r="AT52" i="34"/>
  <c r="AU52" i="34"/>
  <c r="AV52" i="34"/>
  <c r="AW52" i="34"/>
  <c r="AX52" i="34"/>
  <c r="AY52" i="34"/>
  <c r="AZ52" i="34"/>
  <c r="BA52" i="34"/>
  <c r="BB52" i="34"/>
  <c r="BC52" i="34"/>
  <c r="BD52" i="34"/>
  <c r="BE52" i="34"/>
  <c r="BF52" i="34"/>
  <c r="BG52" i="34"/>
  <c r="BH52" i="34"/>
  <c r="BI52" i="34"/>
  <c r="BJ52" i="34"/>
  <c r="BK52" i="34"/>
  <c r="BL52" i="34"/>
  <c r="BM52" i="34"/>
  <c r="BN52" i="34"/>
  <c r="BO52" i="34"/>
  <c r="BP52" i="34"/>
  <c r="AC17" i="34"/>
  <c r="W17" i="34"/>
  <c r="E31" i="34" a="1"/>
  <c r="E31" i="34"/>
  <c r="F31" i="34" a="1"/>
  <c r="F31" i="34"/>
  <c r="G31" i="34" a="1"/>
  <c r="H31" i="34" a="1"/>
  <c r="I31" i="34" a="1"/>
  <c r="J31" i="34" a="1"/>
  <c r="K31" i="34" a="1"/>
  <c r="L31" i="34" a="1"/>
  <c r="M31" i="34" a="1"/>
  <c r="N31" i="34" a="1"/>
  <c r="O31" i="34" a="1"/>
  <c r="P31" i="34" a="1"/>
  <c r="Q31" i="34" a="1"/>
  <c r="R31" i="34" a="1"/>
  <c r="S31" i="34" a="1"/>
  <c r="T31" i="34" a="1"/>
  <c r="U31" i="34" a="1"/>
  <c r="V31" i="34" a="1"/>
  <c r="W31" i="34" a="1"/>
  <c r="X31" i="34" a="1"/>
  <c r="Y31" i="34" a="1"/>
  <c r="Z31" i="34" a="1"/>
  <c r="AA31" i="34" a="1"/>
  <c r="AB31" i="34" a="1"/>
  <c r="AC31" i="34" a="1"/>
  <c r="AD31" i="34" a="1"/>
  <c r="AE31" i="34" a="1"/>
  <c r="AF31" i="34" a="1"/>
  <c r="AG31" i="34" a="1"/>
  <c r="AH31" i="34" a="1"/>
  <c r="AI31" i="34" a="1"/>
  <c r="AJ31" i="34" a="1"/>
  <c r="AK31" i="34" a="1"/>
  <c r="AL31" i="34" a="1"/>
  <c r="AM31" i="34" a="1"/>
  <c r="AN31" i="34" a="1"/>
  <c r="AO31" i="34" a="1"/>
  <c r="AP31" i="34" a="1"/>
  <c r="AQ31" i="34" a="1"/>
  <c r="AR31" i="34" a="1"/>
  <c r="AS31" i="34" a="1"/>
  <c r="AT31" i="34" a="1"/>
  <c r="AU31" i="34" a="1"/>
  <c r="AV31" i="34" a="1"/>
  <c r="AW31" i="34" a="1"/>
  <c r="AX31" i="34" a="1"/>
  <c r="AY31" i="34" a="1"/>
  <c r="AZ31" i="34" a="1"/>
  <c r="BA31" i="34" a="1"/>
  <c r="BB31" i="34" a="1"/>
  <c r="BC31" i="34" a="1"/>
  <c r="BD31" i="34" a="1"/>
  <c r="BE31" i="34" a="1"/>
  <c r="BF31" i="34" a="1"/>
  <c r="BG31" i="34" a="1"/>
  <c r="BH31" i="34" a="1"/>
  <c r="BI31" i="34" a="1"/>
  <c r="BJ31" i="34" a="1"/>
  <c r="BK31" i="34" a="1"/>
  <c r="BL31" i="34" a="1"/>
  <c r="BM31" i="34" a="1"/>
  <c r="BN31" i="34" a="1"/>
  <c r="BO31" i="34" a="1"/>
  <c r="BP31" i="34" a="1"/>
  <c r="G31" i="34"/>
  <c r="H31" i="34"/>
  <c r="I31" i="34"/>
  <c r="J31" i="34"/>
  <c r="K31" i="34"/>
  <c r="L31" i="34"/>
  <c r="M31" i="34"/>
  <c r="N31" i="34"/>
  <c r="O31" i="34"/>
  <c r="P31" i="34"/>
  <c r="Q31" i="34"/>
  <c r="R31" i="34"/>
  <c r="S31" i="34"/>
  <c r="T31" i="34"/>
  <c r="U31" i="34"/>
  <c r="V31" i="34"/>
  <c r="W31" i="34"/>
  <c r="X31" i="34"/>
  <c r="Y31" i="34"/>
  <c r="Z31" i="34"/>
  <c r="AA31" i="34"/>
  <c r="AB31" i="34"/>
  <c r="AC31" i="34"/>
  <c r="AD31" i="34"/>
  <c r="AE31" i="34"/>
  <c r="AF31" i="34"/>
  <c r="AG31" i="34"/>
  <c r="AH31" i="34"/>
  <c r="AI31" i="34"/>
  <c r="AJ31" i="34"/>
  <c r="AK31" i="34"/>
  <c r="AL31" i="34"/>
  <c r="AM31" i="34"/>
  <c r="AN31" i="34"/>
  <c r="AO31" i="34"/>
  <c r="AP31" i="34"/>
  <c r="AQ31" i="34"/>
  <c r="AR31" i="34"/>
  <c r="AS31" i="34"/>
  <c r="AT31" i="34"/>
  <c r="AU31" i="34"/>
  <c r="AV31" i="34"/>
  <c r="AW31" i="34"/>
  <c r="AX31" i="34"/>
  <c r="AY31" i="34"/>
  <c r="AZ31" i="34"/>
  <c r="BA31" i="34"/>
  <c r="BB31" i="34"/>
  <c r="BC31" i="34"/>
  <c r="BD31" i="34"/>
  <c r="BE31" i="34"/>
  <c r="BF31" i="34"/>
  <c r="BG31" i="34"/>
  <c r="BH31" i="34"/>
  <c r="BI31" i="34"/>
  <c r="BJ31" i="34"/>
  <c r="BK31" i="34"/>
  <c r="BL31" i="34"/>
  <c r="BM31" i="34"/>
  <c r="BN31" i="34"/>
  <c r="BO31" i="34"/>
  <c r="BP31" i="34"/>
  <c r="AA18" i="34"/>
  <c r="E42" i="34" a="1"/>
  <c r="E42" i="34"/>
  <c r="F42" i="34" a="1"/>
  <c r="F42" i="34"/>
  <c r="G42" i="34" a="1"/>
  <c r="H42" i="34" a="1"/>
  <c r="I42" i="34" a="1"/>
  <c r="J42" i="34" a="1"/>
  <c r="K42" i="34" a="1"/>
  <c r="L42" i="34" a="1"/>
  <c r="M42" i="34" a="1"/>
  <c r="N42" i="34" a="1"/>
  <c r="O42" i="34" a="1"/>
  <c r="P42" i="34" a="1"/>
  <c r="Q42" i="34" a="1"/>
  <c r="R42" i="34" a="1"/>
  <c r="S42" i="34" a="1"/>
  <c r="T42" i="34" a="1"/>
  <c r="U42" i="34" a="1"/>
  <c r="V42" i="34" a="1"/>
  <c r="W42" i="34" a="1"/>
  <c r="X42" i="34" a="1"/>
  <c r="Y42" i="34" a="1"/>
  <c r="Z42" i="34" a="1"/>
  <c r="AA42" i="34" a="1"/>
  <c r="AB42" i="34" a="1"/>
  <c r="AC42" i="34" a="1"/>
  <c r="AD42" i="34" a="1"/>
  <c r="AE42" i="34" a="1"/>
  <c r="AF42" i="34" a="1"/>
  <c r="AG42" i="34" a="1"/>
  <c r="AH42" i="34" a="1"/>
  <c r="AI42" i="34" a="1"/>
  <c r="AJ42" i="34" a="1"/>
  <c r="AK42" i="34" a="1"/>
  <c r="AL42" i="34" a="1"/>
  <c r="AM42" i="34" a="1"/>
  <c r="AN42" i="34" a="1"/>
  <c r="AO42" i="34" a="1"/>
  <c r="AP42" i="34" a="1"/>
  <c r="AQ42" i="34" a="1"/>
  <c r="AR42" i="34" a="1"/>
  <c r="AS42" i="34" a="1"/>
  <c r="AT42" i="34" a="1"/>
  <c r="AU42" i="34" a="1"/>
  <c r="AV42" i="34" a="1"/>
  <c r="AW42" i="34" a="1"/>
  <c r="AX42" i="34" a="1"/>
  <c r="AY42" i="34" a="1"/>
  <c r="AZ42" i="34" a="1"/>
  <c r="BA42" i="34" a="1"/>
  <c r="BB42" i="34" a="1"/>
  <c r="BC42" i="34" a="1"/>
  <c r="BD42" i="34" a="1"/>
  <c r="BE42" i="34" a="1"/>
  <c r="BF42" i="34" a="1"/>
  <c r="BG42" i="34" a="1"/>
  <c r="BH42" i="34" a="1"/>
  <c r="BI42" i="34" a="1"/>
  <c r="BJ42" i="34" a="1"/>
  <c r="BK42" i="34" a="1"/>
  <c r="BL42" i="34" a="1"/>
  <c r="BM42" i="34" a="1"/>
  <c r="BN42" i="34" a="1"/>
  <c r="BO42" i="34" a="1"/>
  <c r="BP42" i="34" a="1"/>
  <c r="G42" i="34"/>
  <c r="H42" i="34"/>
  <c r="I42" i="34"/>
  <c r="J42" i="34"/>
  <c r="K42" i="34"/>
  <c r="L42" i="34"/>
  <c r="M42" i="34"/>
  <c r="N42" i="34"/>
  <c r="O42" i="34"/>
  <c r="P42" i="34"/>
  <c r="Q42" i="34"/>
  <c r="R42" i="34"/>
  <c r="S42" i="34"/>
  <c r="T42" i="34"/>
  <c r="U42" i="34"/>
  <c r="V42" i="34"/>
  <c r="W42" i="34"/>
  <c r="X42" i="34"/>
  <c r="Y42" i="34"/>
  <c r="Z42" i="34"/>
  <c r="AA42" i="34"/>
  <c r="AB42" i="34"/>
  <c r="AC42" i="34"/>
  <c r="AD42" i="34"/>
  <c r="AE42" i="34"/>
  <c r="AF42" i="34"/>
  <c r="AG42" i="34"/>
  <c r="AH42" i="34"/>
  <c r="AI42" i="34"/>
  <c r="AJ42" i="34"/>
  <c r="AK42" i="34"/>
  <c r="AL42" i="34"/>
  <c r="AM42" i="34"/>
  <c r="AN42" i="34"/>
  <c r="AO42" i="34"/>
  <c r="AP42" i="34"/>
  <c r="AQ42" i="34"/>
  <c r="AR42" i="34"/>
  <c r="AS42" i="34"/>
  <c r="AT42" i="34"/>
  <c r="AU42" i="34"/>
  <c r="AV42" i="34"/>
  <c r="AW42" i="34"/>
  <c r="AX42" i="34"/>
  <c r="AY42" i="34"/>
  <c r="AZ42" i="34"/>
  <c r="BA42" i="34"/>
  <c r="BB42" i="34"/>
  <c r="BC42" i="34"/>
  <c r="BD42" i="34"/>
  <c r="BE42" i="34"/>
  <c r="BF42" i="34"/>
  <c r="BG42" i="34"/>
  <c r="BH42" i="34"/>
  <c r="BI42" i="34"/>
  <c r="BJ42" i="34"/>
  <c r="BK42" i="34"/>
  <c r="BL42" i="34"/>
  <c r="BM42" i="34"/>
  <c r="BN42" i="34"/>
  <c r="BO42" i="34"/>
  <c r="BP42" i="34"/>
  <c r="AB18" i="34"/>
  <c r="E53" i="34" a="1"/>
  <c r="E53" i="34"/>
  <c r="F53" i="34" a="1"/>
  <c r="F53" i="34"/>
  <c r="G53" i="34" a="1"/>
  <c r="H53" i="34" a="1"/>
  <c r="I53" i="34" a="1"/>
  <c r="J53" i="34" a="1"/>
  <c r="K53" i="34" a="1"/>
  <c r="L53" i="34" a="1"/>
  <c r="M53" i="34" a="1"/>
  <c r="N53" i="34" a="1"/>
  <c r="O53" i="34" a="1"/>
  <c r="P53" i="34" a="1"/>
  <c r="Q53" i="34" a="1"/>
  <c r="R53" i="34" a="1"/>
  <c r="S53" i="34" a="1"/>
  <c r="T53" i="34" a="1"/>
  <c r="U53" i="34" a="1"/>
  <c r="V53" i="34" a="1"/>
  <c r="W53" i="34" a="1"/>
  <c r="X53" i="34" a="1"/>
  <c r="Y53" i="34" a="1"/>
  <c r="Z53" i="34" a="1"/>
  <c r="AA53" i="34" a="1"/>
  <c r="AB53" i="34" a="1"/>
  <c r="AC53" i="34" a="1"/>
  <c r="AD53" i="34" a="1"/>
  <c r="AE53" i="34" a="1"/>
  <c r="AF53" i="34" a="1"/>
  <c r="AG53" i="34" a="1"/>
  <c r="AH53" i="34" a="1"/>
  <c r="AI53" i="34" a="1"/>
  <c r="AJ53" i="34" a="1"/>
  <c r="AK53" i="34" a="1"/>
  <c r="AL53" i="34" a="1"/>
  <c r="AM53" i="34" a="1"/>
  <c r="AN53" i="34" a="1"/>
  <c r="AO53" i="34" a="1"/>
  <c r="AP53" i="34" a="1"/>
  <c r="AQ53" i="34" a="1"/>
  <c r="AR53" i="34" a="1"/>
  <c r="AS53" i="34" a="1"/>
  <c r="AT53" i="34" a="1"/>
  <c r="AU53" i="34" a="1"/>
  <c r="AV53" i="34" a="1"/>
  <c r="AW53" i="34" a="1"/>
  <c r="AX53" i="34" a="1"/>
  <c r="AY53" i="34" a="1"/>
  <c r="AZ53" i="34" a="1"/>
  <c r="BA53" i="34" a="1"/>
  <c r="BB53" i="34" a="1"/>
  <c r="BC53" i="34" a="1"/>
  <c r="BD53" i="34" a="1"/>
  <c r="BE53" i="34" a="1"/>
  <c r="BF53" i="34" a="1"/>
  <c r="BG53" i="34" a="1"/>
  <c r="BH53" i="34" a="1"/>
  <c r="BI53" i="34" a="1"/>
  <c r="BJ53" i="34" a="1"/>
  <c r="BK53" i="34" a="1"/>
  <c r="BL53" i="34" a="1"/>
  <c r="BM53" i="34" a="1"/>
  <c r="BN53" i="34" a="1"/>
  <c r="BO53" i="34" a="1"/>
  <c r="BP53" i="34" a="1"/>
  <c r="G53" i="34"/>
  <c r="H53" i="34"/>
  <c r="I53" i="34"/>
  <c r="J53" i="34"/>
  <c r="K53" i="34"/>
  <c r="L53" i="34"/>
  <c r="M53" i="34"/>
  <c r="N53" i="34"/>
  <c r="O53" i="34"/>
  <c r="P53" i="34"/>
  <c r="Q53" i="34"/>
  <c r="R53" i="34"/>
  <c r="S53" i="34"/>
  <c r="T53" i="34"/>
  <c r="U53" i="34"/>
  <c r="V53" i="34"/>
  <c r="W53" i="34"/>
  <c r="X53" i="34"/>
  <c r="Y53" i="34"/>
  <c r="Z53" i="34"/>
  <c r="AA53" i="34"/>
  <c r="AB53" i="34"/>
  <c r="AC53" i="34"/>
  <c r="AD53" i="34"/>
  <c r="AE53" i="34"/>
  <c r="AF53" i="34"/>
  <c r="AG53" i="34"/>
  <c r="AH53" i="34"/>
  <c r="AI53" i="34"/>
  <c r="AJ53" i="34"/>
  <c r="AK53" i="34"/>
  <c r="AL53" i="34"/>
  <c r="AM53" i="34"/>
  <c r="AN53" i="34"/>
  <c r="AO53" i="34"/>
  <c r="AP53" i="34"/>
  <c r="AQ53" i="34"/>
  <c r="AR53" i="34"/>
  <c r="AS53" i="34"/>
  <c r="AT53" i="34"/>
  <c r="AU53" i="34"/>
  <c r="AV53" i="34"/>
  <c r="AW53" i="34"/>
  <c r="AX53" i="34"/>
  <c r="AY53" i="34"/>
  <c r="AZ53" i="34"/>
  <c r="BA53" i="34"/>
  <c r="BB53" i="34"/>
  <c r="BC53" i="34"/>
  <c r="BD53" i="34"/>
  <c r="BE53" i="34"/>
  <c r="BF53" i="34"/>
  <c r="BG53" i="34"/>
  <c r="BH53" i="34"/>
  <c r="BI53" i="34"/>
  <c r="BJ53" i="34"/>
  <c r="BK53" i="34"/>
  <c r="BL53" i="34"/>
  <c r="BM53" i="34"/>
  <c r="BN53" i="34"/>
  <c r="BO53" i="34"/>
  <c r="BP53" i="34"/>
  <c r="AC18" i="34"/>
  <c r="W18" i="34"/>
  <c r="Z25" i="34"/>
  <c r="I25" i="34"/>
  <c r="N12" i="34"/>
  <c r="G25" i="34"/>
  <c r="M12" i="34"/>
  <c r="F25" i="34"/>
  <c r="L12" i="34"/>
  <c r="E25" i="34"/>
  <c r="D25" i="34"/>
  <c r="E59" i="34" a="1"/>
  <c r="E59" i="34"/>
  <c r="F59" i="34" a="1"/>
  <c r="F59" i="34"/>
  <c r="G59" i="34" a="1"/>
  <c r="H59" i="34" a="1"/>
  <c r="I59" i="34" a="1"/>
  <c r="J59" i="34" a="1"/>
  <c r="K59" i="34" a="1"/>
  <c r="L59" i="34" a="1"/>
  <c r="M59" i="34" a="1"/>
  <c r="N59" i="34" a="1"/>
  <c r="O59" i="34" a="1"/>
  <c r="P59" i="34" a="1"/>
  <c r="Q59" i="34" a="1"/>
  <c r="R59" i="34" a="1"/>
  <c r="S59" i="34" a="1"/>
  <c r="T59" i="34" a="1"/>
  <c r="U59" i="34" a="1"/>
  <c r="V59" i="34" a="1"/>
  <c r="W59" i="34" a="1"/>
  <c r="X59" i="34" a="1"/>
  <c r="Y59" i="34" a="1"/>
  <c r="Z59" i="34" a="1"/>
  <c r="AA59" i="34" a="1"/>
  <c r="AB59" i="34" a="1"/>
  <c r="AC59" i="34" a="1"/>
  <c r="AD59" i="34" a="1"/>
  <c r="AE59" i="34" a="1"/>
  <c r="AF59" i="34" a="1"/>
  <c r="AG59" i="34" a="1"/>
  <c r="AH59" i="34" a="1"/>
  <c r="AI59" i="34" a="1"/>
  <c r="AJ59" i="34" a="1"/>
  <c r="AK59" i="34" a="1"/>
  <c r="AL59" i="34" a="1"/>
  <c r="AM59" i="34" a="1"/>
  <c r="AN59" i="34" a="1"/>
  <c r="AO59" i="34" a="1"/>
  <c r="AP59" i="34" a="1"/>
  <c r="AQ59" i="34" a="1"/>
  <c r="AR59" i="34" a="1"/>
  <c r="AS59" i="34" a="1"/>
  <c r="AT59" i="34" a="1"/>
  <c r="AU59" i="34" a="1"/>
  <c r="AV59" i="34" a="1"/>
  <c r="AW59" i="34" a="1"/>
  <c r="AX59" i="34" a="1"/>
  <c r="AY59" i="34" a="1"/>
  <c r="AZ59" i="34" a="1"/>
  <c r="BA59" i="34" a="1"/>
  <c r="BB59" i="34" a="1"/>
  <c r="BC59" i="34" a="1"/>
  <c r="BD59" i="34" a="1"/>
  <c r="BE59" i="34" a="1"/>
  <c r="BF59" i="34" a="1"/>
  <c r="BG59" i="34" a="1"/>
  <c r="BH59" i="34" a="1"/>
  <c r="BI59" i="34" a="1"/>
  <c r="BJ59" i="34" a="1"/>
  <c r="BK59" i="34" a="1"/>
  <c r="BL59" i="34" a="1"/>
  <c r="BM59" i="34" a="1"/>
  <c r="BN59" i="34" a="1"/>
  <c r="BO59" i="34" a="1"/>
  <c r="BP59" i="34" a="1"/>
  <c r="G59" i="34"/>
  <c r="H59" i="34"/>
  <c r="I59" i="34"/>
  <c r="J59" i="34"/>
  <c r="K59" i="34"/>
  <c r="L59" i="34"/>
  <c r="M59" i="34"/>
  <c r="N59" i="34"/>
  <c r="O59" i="34"/>
  <c r="P59" i="34"/>
  <c r="Q59" i="34"/>
  <c r="R59" i="34"/>
  <c r="S59" i="34"/>
  <c r="T59" i="34"/>
  <c r="U59" i="34"/>
  <c r="V59" i="34"/>
  <c r="W59" i="34"/>
  <c r="X59" i="34"/>
  <c r="Y59" i="34"/>
  <c r="Z59" i="34"/>
  <c r="AA59" i="34"/>
  <c r="AB59" i="34"/>
  <c r="AC59" i="34"/>
  <c r="AD59" i="34"/>
  <c r="AE59" i="34"/>
  <c r="AF59" i="34"/>
  <c r="AG59" i="34"/>
  <c r="AH59" i="34"/>
  <c r="AI59" i="34"/>
  <c r="AJ59" i="34"/>
  <c r="AK59" i="34"/>
  <c r="AL59" i="34"/>
  <c r="AM59" i="34"/>
  <c r="AN59" i="34"/>
  <c r="AO59" i="34"/>
  <c r="AP59" i="34"/>
  <c r="AQ59" i="34"/>
  <c r="AR59" i="34"/>
  <c r="AS59" i="34"/>
  <c r="AT59" i="34"/>
  <c r="AU59" i="34"/>
  <c r="AV59" i="34"/>
  <c r="AW59" i="34"/>
  <c r="AX59" i="34"/>
  <c r="AY59" i="34"/>
  <c r="AZ59" i="34"/>
  <c r="BA59" i="34"/>
  <c r="BB59" i="34"/>
  <c r="BC59" i="34"/>
  <c r="BD59" i="34"/>
  <c r="BE59" i="34"/>
  <c r="BF59" i="34"/>
  <c r="BG59" i="34"/>
  <c r="BH59" i="34"/>
  <c r="BI59" i="34"/>
  <c r="BJ59" i="34"/>
  <c r="BK59" i="34"/>
  <c r="BL59" i="34"/>
  <c r="BM59" i="34"/>
  <c r="BN59" i="34"/>
  <c r="BO59" i="34"/>
  <c r="BP59" i="34"/>
  <c r="AC24" i="34"/>
  <c r="E48" i="34" a="1"/>
  <c r="E48" i="34"/>
  <c r="F48" i="34" a="1"/>
  <c r="F48" i="34"/>
  <c r="G48" i="34" a="1"/>
  <c r="H48" i="34" a="1"/>
  <c r="I48" i="34" a="1"/>
  <c r="J48" i="34" a="1"/>
  <c r="K48" i="34" a="1"/>
  <c r="L48" i="34" a="1"/>
  <c r="M48" i="34" a="1"/>
  <c r="N48" i="34" a="1"/>
  <c r="O48" i="34" a="1"/>
  <c r="P48" i="34" a="1"/>
  <c r="Q48" i="34" a="1"/>
  <c r="R48" i="34" a="1"/>
  <c r="S48" i="34" a="1"/>
  <c r="T48" i="34" a="1"/>
  <c r="U48" i="34" a="1"/>
  <c r="V48" i="34" a="1"/>
  <c r="W48" i="34" a="1"/>
  <c r="X48" i="34" a="1"/>
  <c r="Y48" i="34" a="1"/>
  <c r="Z48" i="34" a="1"/>
  <c r="AA48" i="34" a="1"/>
  <c r="AB48" i="34" a="1"/>
  <c r="AC48" i="34" a="1"/>
  <c r="AD48" i="34" a="1"/>
  <c r="AE48" i="34" a="1"/>
  <c r="AF48" i="34" a="1"/>
  <c r="AG48" i="34" a="1"/>
  <c r="AH48" i="34" a="1"/>
  <c r="AI48" i="34" a="1"/>
  <c r="AJ48" i="34" a="1"/>
  <c r="AK48" i="34" a="1"/>
  <c r="AL48" i="34" a="1"/>
  <c r="AM48" i="34" a="1"/>
  <c r="AN48" i="34" a="1"/>
  <c r="AO48" i="34" a="1"/>
  <c r="AP48" i="34" a="1"/>
  <c r="AQ48" i="34" a="1"/>
  <c r="AR48" i="34" a="1"/>
  <c r="AS48" i="34" a="1"/>
  <c r="AT48" i="34" a="1"/>
  <c r="AU48" i="34" a="1"/>
  <c r="AV48" i="34" a="1"/>
  <c r="AW48" i="34" a="1"/>
  <c r="AX48" i="34" a="1"/>
  <c r="AY48" i="34" a="1"/>
  <c r="AZ48" i="34" a="1"/>
  <c r="BA48" i="34" a="1"/>
  <c r="BB48" i="34" a="1"/>
  <c r="BC48" i="34" a="1"/>
  <c r="BD48" i="34" a="1"/>
  <c r="BE48" i="34" a="1"/>
  <c r="BF48" i="34" a="1"/>
  <c r="BG48" i="34" a="1"/>
  <c r="BH48" i="34" a="1"/>
  <c r="BI48" i="34" a="1"/>
  <c r="BJ48" i="34" a="1"/>
  <c r="BK48" i="34" a="1"/>
  <c r="BL48" i="34" a="1"/>
  <c r="BM48" i="34" a="1"/>
  <c r="BN48" i="34" a="1"/>
  <c r="BO48" i="34" a="1"/>
  <c r="BP48" i="34" a="1"/>
  <c r="G48" i="34"/>
  <c r="H48" i="34"/>
  <c r="I48" i="34"/>
  <c r="J48" i="34"/>
  <c r="K48" i="34"/>
  <c r="L48" i="34"/>
  <c r="M48" i="34"/>
  <c r="N48" i="34"/>
  <c r="O48" i="34"/>
  <c r="P48" i="34"/>
  <c r="Q48" i="34"/>
  <c r="R48" i="34"/>
  <c r="S48" i="34"/>
  <c r="T48" i="34"/>
  <c r="U48" i="34"/>
  <c r="V48" i="34"/>
  <c r="W48" i="34"/>
  <c r="X48" i="34"/>
  <c r="Y48" i="34"/>
  <c r="Z48" i="34"/>
  <c r="AA48" i="34"/>
  <c r="AB48" i="34"/>
  <c r="AC48" i="34"/>
  <c r="AD48" i="34"/>
  <c r="AE48" i="34"/>
  <c r="AF48" i="34"/>
  <c r="AG48" i="34"/>
  <c r="AH48" i="34"/>
  <c r="AI48" i="34"/>
  <c r="AJ48" i="34"/>
  <c r="AK48" i="34"/>
  <c r="AL48" i="34"/>
  <c r="AM48" i="34"/>
  <c r="AN48" i="34"/>
  <c r="AO48" i="34"/>
  <c r="AP48" i="34"/>
  <c r="AQ48" i="34"/>
  <c r="AR48" i="34"/>
  <c r="AS48" i="34"/>
  <c r="AT48" i="34"/>
  <c r="AU48" i="34"/>
  <c r="AV48" i="34"/>
  <c r="AW48" i="34"/>
  <c r="AX48" i="34"/>
  <c r="AY48" i="34"/>
  <c r="AZ48" i="34"/>
  <c r="BA48" i="34"/>
  <c r="BB48" i="34"/>
  <c r="BC48" i="34"/>
  <c r="BD48" i="34"/>
  <c r="BE48" i="34"/>
  <c r="BF48" i="34"/>
  <c r="BG48" i="34"/>
  <c r="BH48" i="34"/>
  <c r="BI48" i="34"/>
  <c r="BJ48" i="34"/>
  <c r="BK48" i="34"/>
  <c r="BL48" i="34"/>
  <c r="BM48" i="34"/>
  <c r="BN48" i="34"/>
  <c r="BO48" i="34"/>
  <c r="BP48" i="34"/>
  <c r="AB24" i="34"/>
  <c r="E37" i="34" a="1"/>
  <c r="E37" i="34"/>
  <c r="F37" i="34" a="1"/>
  <c r="F37" i="34"/>
  <c r="G37" i="34" a="1"/>
  <c r="H37" i="34" a="1"/>
  <c r="I37" i="34" a="1"/>
  <c r="J37" i="34" a="1"/>
  <c r="K37" i="34" a="1"/>
  <c r="L37" i="34" a="1"/>
  <c r="M37" i="34" a="1"/>
  <c r="N37" i="34" a="1"/>
  <c r="O37" i="34" a="1"/>
  <c r="P37" i="34" a="1"/>
  <c r="Q37" i="34" a="1"/>
  <c r="R37" i="34" a="1"/>
  <c r="S37" i="34" a="1"/>
  <c r="T37" i="34" a="1"/>
  <c r="U37" i="34" a="1"/>
  <c r="V37" i="34" a="1"/>
  <c r="W37" i="34" a="1"/>
  <c r="X37" i="34" a="1"/>
  <c r="Y37" i="34" a="1"/>
  <c r="Z37" i="34" a="1"/>
  <c r="AA37" i="34" a="1"/>
  <c r="AB37" i="34" a="1"/>
  <c r="AC37" i="34" a="1"/>
  <c r="AD37" i="34" a="1"/>
  <c r="AE37" i="34" a="1"/>
  <c r="AF37" i="34" a="1"/>
  <c r="AG37" i="34" a="1"/>
  <c r="AH37" i="34" a="1"/>
  <c r="AI37" i="34" a="1"/>
  <c r="AJ37" i="34" a="1"/>
  <c r="AK37" i="34" a="1"/>
  <c r="AL37" i="34" a="1"/>
  <c r="AM37" i="34" a="1"/>
  <c r="AN37" i="34" a="1"/>
  <c r="AO37" i="34" a="1"/>
  <c r="AP37" i="34" a="1"/>
  <c r="AQ37" i="34" a="1"/>
  <c r="AR37" i="34" a="1"/>
  <c r="AS37" i="34" a="1"/>
  <c r="AT37" i="34" a="1"/>
  <c r="AU37" i="34" a="1"/>
  <c r="AV37" i="34" a="1"/>
  <c r="AW37" i="34" a="1"/>
  <c r="AX37" i="34" a="1"/>
  <c r="AY37" i="34" a="1"/>
  <c r="AZ37" i="34" a="1"/>
  <c r="BA37" i="34" a="1"/>
  <c r="BB37" i="34" a="1"/>
  <c r="BC37" i="34" a="1"/>
  <c r="BD37" i="34" a="1"/>
  <c r="BE37" i="34" a="1"/>
  <c r="BF37" i="34" a="1"/>
  <c r="BG37" i="34" a="1"/>
  <c r="BH37" i="34" a="1"/>
  <c r="BI37" i="34" a="1"/>
  <c r="BJ37" i="34" a="1"/>
  <c r="BK37" i="34" a="1"/>
  <c r="BL37" i="34" a="1"/>
  <c r="BM37" i="34" a="1"/>
  <c r="BN37" i="34" a="1"/>
  <c r="BO37" i="34" a="1"/>
  <c r="BP37" i="34" a="1"/>
  <c r="G37" i="34"/>
  <c r="H37" i="34"/>
  <c r="I37" i="34"/>
  <c r="J37" i="34"/>
  <c r="K37" i="34"/>
  <c r="L37" i="34"/>
  <c r="M37" i="34"/>
  <c r="N37" i="34"/>
  <c r="O37" i="34"/>
  <c r="P37" i="34"/>
  <c r="Q37" i="34"/>
  <c r="R37" i="34"/>
  <c r="S37" i="34"/>
  <c r="T37" i="34"/>
  <c r="U37" i="34"/>
  <c r="V37" i="34"/>
  <c r="W37" i="34"/>
  <c r="X37" i="34"/>
  <c r="Y37" i="34"/>
  <c r="Z37" i="34"/>
  <c r="AA37" i="34"/>
  <c r="AB37" i="34"/>
  <c r="AC37" i="34"/>
  <c r="AD37" i="34"/>
  <c r="AE37" i="34"/>
  <c r="AF37" i="34"/>
  <c r="AG37" i="34"/>
  <c r="AH37" i="34"/>
  <c r="AI37" i="34"/>
  <c r="AJ37" i="34"/>
  <c r="AK37" i="34"/>
  <c r="AL37" i="34"/>
  <c r="AM37" i="34"/>
  <c r="AN37" i="34"/>
  <c r="AO37" i="34"/>
  <c r="AP37" i="34"/>
  <c r="AQ37" i="34"/>
  <c r="AR37" i="34"/>
  <c r="AS37" i="34"/>
  <c r="AT37" i="34"/>
  <c r="AU37" i="34"/>
  <c r="AV37" i="34"/>
  <c r="AW37" i="34"/>
  <c r="AX37" i="34"/>
  <c r="AY37" i="34"/>
  <c r="AZ37" i="34"/>
  <c r="BA37" i="34"/>
  <c r="BB37" i="34"/>
  <c r="BC37" i="34"/>
  <c r="BD37" i="34"/>
  <c r="BE37" i="34"/>
  <c r="BF37" i="34"/>
  <c r="BG37" i="34"/>
  <c r="BH37" i="34"/>
  <c r="BI37" i="34"/>
  <c r="BJ37" i="34"/>
  <c r="BK37" i="34"/>
  <c r="BL37" i="34"/>
  <c r="BM37" i="34"/>
  <c r="BN37" i="34"/>
  <c r="BO37" i="34"/>
  <c r="BP37" i="34"/>
  <c r="AA24" i="34"/>
  <c r="Z24" i="34"/>
  <c r="I24" i="34"/>
  <c r="N11" i="34"/>
  <c r="G24" i="34"/>
  <c r="M11" i="34"/>
  <c r="F24" i="34"/>
  <c r="L11" i="34"/>
  <c r="E24" i="34"/>
  <c r="D24" i="34"/>
  <c r="E58" i="34" a="1"/>
  <c r="E58" i="34"/>
  <c r="F58" i="34" a="1"/>
  <c r="F58" i="34"/>
  <c r="G58" i="34" a="1"/>
  <c r="H58" i="34" a="1"/>
  <c r="I58" i="34" a="1"/>
  <c r="J58" i="34" a="1"/>
  <c r="K58" i="34" a="1"/>
  <c r="L58" i="34" a="1"/>
  <c r="M58" i="34" a="1"/>
  <c r="N58" i="34" a="1"/>
  <c r="O58" i="34" a="1"/>
  <c r="P58" i="34" a="1"/>
  <c r="Q58" i="34" a="1"/>
  <c r="R58" i="34" a="1"/>
  <c r="S58" i="34" a="1"/>
  <c r="T58" i="34" a="1"/>
  <c r="U58" i="34" a="1"/>
  <c r="V58" i="34" a="1"/>
  <c r="W58" i="34" a="1"/>
  <c r="X58" i="34" a="1"/>
  <c r="Y58" i="34" a="1"/>
  <c r="Z58" i="34" a="1"/>
  <c r="AA58" i="34" a="1"/>
  <c r="AB58" i="34" a="1"/>
  <c r="AC58" i="34" a="1"/>
  <c r="AD58" i="34" a="1"/>
  <c r="AE58" i="34" a="1"/>
  <c r="AF58" i="34" a="1"/>
  <c r="AG58" i="34" a="1"/>
  <c r="AH58" i="34" a="1"/>
  <c r="AI58" i="34" a="1"/>
  <c r="AJ58" i="34" a="1"/>
  <c r="AK58" i="34" a="1"/>
  <c r="AL58" i="34" a="1"/>
  <c r="AM58" i="34" a="1"/>
  <c r="AN58" i="34" a="1"/>
  <c r="AO58" i="34" a="1"/>
  <c r="AP58" i="34" a="1"/>
  <c r="AQ58" i="34" a="1"/>
  <c r="AR58" i="34" a="1"/>
  <c r="AS58" i="34" a="1"/>
  <c r="AT58" i="34" a="1"/>
  <c r="AU58" i="34" a="1"/>
  <c r="AV58" i="34" a="1"/>
  <c r="AW58" i="34" a="1"/>
  <c r="AX58" i="34" a="1"/>
  <c r="AY58" i="34" a="1"/>
  <c r="AZ58" i="34" a="1"/>
  <c r="BA58" i="34" a="1"/>
  <c r="BB58" i="34" a="1"/>
  <c r="BC58" i="34" a="1"/>
  <c r="BD58" i="34" a="1"/>
  <c r="BE58" i="34" a="1"/>
  <c r="BF58" i="34" a="1"/>
  <c r="BG58" i="34" a="1"/>
  <c r="BH58" i="34" a="1"/>
  <c r="BI58" i="34" a="1"/>
  <c r="BJ58" i="34" a="1"/>
  <c r="BK58" i="34" a="1"/>
  <c r="BL58" i="34" a="1"/>
  <c r="BM58" i="34" a="1"/>
  <c r="BN58" i="34" a="1"/>
  <c r="BO58" i="34" a="1"/>
  <c r="BP58" i="34" a="1"/>
  <c r="G58" i="34"/>
  <c r="H58" i="34"/>
  <c r="I58" i="34"/>
  <c r="J58" i="34"/>
  <c r="K58" i="34"/>
  <c r="L58" i="34"/>
  <c r="M58" i="34"/>
  <c r="N58" i="34"/>
  <c r="O58" i="34"/>
  <c r="P58" i="34"/>
  <c r="Q58" i="34"/>
  <c r="R58" i="34"/>
  <c r="S58" i="34"/>
  <c r="T58" i="34"/>
  <c r="U58" i="34"/>
  <c r="V58" i="34"/>
  <c r="W58" i="34"/>
  <c r="X58" i="34"/>
  <c r="Y58" i="34"/>
  <c r="Z58" i="34"/>
  <c r="AA58" i="34"/>
  <c r="AB58" i="34"/>
  <c r="AC58" i="34"/>
  <c r="AD58" i="34"/>
  <c r="AE58" i="34"/>
  <c r="AF58" i="34"/>
  <c r="AG58" i="34"/>
  <c r="AH58" i="34"/>
  <c r="AI58" i="34"/>
  <c r="AJ58" i="34"/>
  <c r="AK58" i="34"/>
  <c r="AL58" i="34"/>
  <c r="AM58" i="34"/>
  <c r="AN58" i="34"/>
  <c r="AO58" i="34"/>
  <c r="AP58" i="34"/>
  <c r="AQ58" i="34"/>
  <c r="AR58" i="34"/>
  <c r="AS58" i="34"/>
  <c r="AT58" i="34"/>
  <c r="AU58" i="34"/>
  <c r="AV58" i="34"/>
  <c r="AW58" i="34"/>
  <c r="AX58" i="34"/>
  <c r="AY58" i="34"/>
  <c r="AZ58" i="34"/>
  <c r="BA58" i="34"/>
  <c r="BB58" i="34"/>
  <c r="BC58" i="34"/>
  <c r="BD58" i="34"/>
  <c r="BE58" i="34"/>
  <c r="BF58" i="34"/>
  <c r="BG58" i="34"/>
  <c r="BH58" i="34"/>
  <c r="BI58" i="34"/>
  <c r="BJ58" i="34"/>
  <c r="BK58" i="34"/>
  <c r="BL58" i="34"/>
  <c r="BM58" i="34"/>
  <c r="BN58" i="34"/>
  <c r="BO58" i="34"/>
  <c r="BP58" i="34"/>
  <c r="AC23" i="34"/>
  <c r="E47" i="34" a="1"/>
  <c r="E47" i="34"/>
  <c r="F47" i="34" a="1"/>
  <c r="F47" i="34"/>
  <c r="G47" i="34" a="1"/>
  <c r="H47" i="34" a="1"/>
  <c r="I47" i="34" a="1"/>
  <c r="J47" i="34" a="1"/>
  <c r="K47" i="34" a="1"/>
  <c r="L47" i="34" a="1"/>
  <c r="M47" i="34" a="1"/>
  <c r="N47" i="34" a="1"/>
  <c r="O47" i="34" a="1"/>
  <c r="P47" i="34" a="1"/>
  <c r="Q47" i="34" a="1"/>
  <c r="R47" i="34" a="1"/>
  <c r="S47" i="34" a="1"/>
  <c r="T47" i="34" a="1"/>
  <c r="U47" i="34" a="1"/>
  <c r="V47" i="34" a="1"/>
  <c r="W47" i="34" a="1"/>
  <c r="X47" i="34" a="1"/>
  <c r="Y47" i="34" a="1"/>
  <c r="Z47" i="34" a="1"/>
  <c r="AA47" i="34" a="1"/>
  <c r="AB47" i="34" a="1"/>
  <c r="AC47" i="34" a="1"/>
  <c r="AD47" i="34" a="1"/>
  <c r="AE47" i="34" a="1"/>
  <c r="AF47" i="34" a="1"/>
  <c r="AG47" i="34" a="1"/>
  <c r="AH47" i="34" a="1"/>
  <c r="AI47" i="34" a="1"/>
  <c r="AJ47" i="34" a="1"/>
  <c r="AK47" i="34" a="1"/>
  <c r="AL47" i="34" a="1"/>
  <c r="AM47" i="34" a="1"/>
  <c r="AN47" i="34" a="1"/>
  <c r="AO47" i="34" a="1"/>
  <c r="AP47" i="34" a="1"/>
  <c r="AQ47" i="34" a="1"/>
  <c r="AR47" i="34" a="1"/>
  <c r="AS47" i="34" a="1"/>
  <c r="AT47" i="34" a="1"/>
  <c r="AU47" i="34" a="1"/>
  <c r="AV47" i="34" a="1"/>
  <c r="AW47" i="34" a="1"/>
  <c r="AX47" i="34" a="1"/>
  <c r="AY47" i="34" a="1"/>
  <c r="AZ47" i="34" a="1"/>
  <c r="BA47" i="34" a="1"/>
  <c r="BB47" i="34" a="1"/>
  <c r="BC47" i="34" a="1"/>
  <c r="BD47" i="34" a="1"/>
  <c r="BE47" i="34" a="1"/>
  <c r="BF47" i="34" a="1"/>
  <c r="BG47" i="34" a="1"/>
  <c r="BH47" i="34" a="1"/>
  <c r="BI47" i="34" a="1"/>
  <c r="BJ47" i="34" a="1"/>
  <c r="BK47" i="34" a="1"/>
  <c r="BL47" i="34" a="1"/>
  <c r="BM47" i="34" a="1"/>
  <c r="BN47" i="34" a="1"/>
  <c r="BO47" i="34" a="1"/>
  <c r="BP47" i="34" a="1"/>
  <c r="G47" i="34"/>
  <c r="H47" i="34"/>
  <c r="I47" i="34"/>
  <c r="J47" i="34"/>
  <c r="K47" i="34"/>
  <c r="L47" i="34"/>
  <c r="M47" i="34"/>
  <c r="N47" i="34"/>
  <c r="O47" i="34"/>
  <c r="P47" i="34"/>
  <c r="Q47" i="34"/>
  <c r="R47" i="34"/>
  <c r="S47" i="34"/>
  <c r="T47" i="34"/>
  <c r="U47" i="34"/>
  <c r="V47" i="34"/>
  <c r="W47" i="34"/>
  <c r="X47" i="34"/>
  <c r="Y47" i="34"/>
  <c r="Z47" i="34"/>
  <c r="AA47" i="34"/>
  <c r="AB47" i="34"/>
  <c r="AC47" i="34"/>
  <c r="AD47" i="34"/>
  <c r="AE47" i="34"/>
  <c r="AF47" i="34"/>
  <c r="AG47" i="34"/>
  <c r="AH47" i="34"/>
  <c r="AI47" i="34"/>
  <c r="AJ47" i="34"/>
  <c r="AK47" i="34"/>
  <c r="AL47" i="34"/>
  <c r="AM47" i="34"/>
  <c r="AN47" i="34"/>
  <c r="AO47" i="34"/>
  <c r="AP47" i="34"/>
  <c r="AQ47" i="34"/>
  <c r="AR47" i="34"/>
  <c r="AS47" i="34"/>
  <c r="AT47" i="34"/>
  <c r="AU47" i="34"/>
  <c r="AV47" i="34"/>
  <c r="AW47" i="34"/>
  <c r="AX47" i="34"/>
  <c r="AY47" i="34"/>
  <c r="AZ47" i="34"/>
  <c r="BA47" i="34"/>
  <c r="BB47" i="34"/>
  <c r="BC47" i="34"/>
  <c r="BD47" i="34"/>
  <c r="BE47" i="34"/>
  <c r="BF47" i="34"/>
  <c r="BG47" i="34"/>
  <c r="BH47" i="34"/>
  <c r="BI47" i="34"/>
  <c r="BJ47" i="34"/>
  <c r="BK47" i="34"/>
  <c r="BL47" i="34"/>
  <c r="BM47" i="34"/>
  <c r="BN47" i="34"/>
  <c r="BO47" i="34"/>
  <c r="BP47" i="34"/>
  <c r="AB23" i="34"/>
  <c r="E36" i="34" a="1"/>
  <c r="E36" i="34"/>
  <c r="F36" i="34" a="1"/>
  <c r="F36" i="34"/>
  <c r="G36" i="34" a="1"/>
  <c r="H36" i="34" a="1"/>
  <c r="I36" i="34" a="1"/>
  <c r="J36" i="34" a="1"/>
  <c r="K36" i="34" a="1"/>
  <c r="L36" i="34" a="1"/>
  <c r="M36" i="34" a="1"/>
  <c r="N36" i="34" a="1"/>
  <c r="O36" i="34" a="1"/>
  <c r="P36" i="34" a="1"/>
  <c r="Q36" i="34" a="1"/>
  <c r="R36" i="34" a="1"/>
  <c r="S36" i="34" a="1"/>
  <c r="T36" i="34" a="1"/>
  <c r="U36" i="34" a="1"/>
  <c r="V36" i="34" a="1"/>
  <c r="W36" i="34" a="1"/>
  <c r="X36" i="34" a="1"/>
  <c r="Y36" i="34" a="1"/>
  <c r="Z36" i="34" a="1"/>
  <c r="AA36" i="34" a="1"/>
  <c r="AB36" i="34" a="1"/>
  <c r="AC36" i="34" a="1"/>
  <c r="AD36" i="34" a="1"/>
  <c r="AE36" i="34" a="1"/>
  <c r="AF36" i="34" a="1"/>
  <c r="AG36" i="34" a="1"/>
  <c r="AH36" i="34" a="1"/>
  <c r="AI36" i="34" a="1"/>
  <c r="AJ36" i="34" a="1"/>
  <c r="AK36" i="34" a="1"/>
  <c r="AL36" i="34" a="1"/>
  <c r="AM36" i="34" a="1"/>
  <c r="AN36" i="34" a="1"/>
  <c r="AO36" i="34" a="1"/>
  <c r="AP36" i="34" a="1"/>
  <c r="AQ36" i="34" a="1"/>
  <c r="AR36" i="34" a="1"/>
  <c r="AS36" i="34" a="1"/>
  <c r="AT36" i="34" a="1"/>
  <c r="AU36" i="34" a="1"/>
  <c r="AV36" i="34" a="1"/>
  <c r="AW36" i="34" a="1"/>
  <c r="AX36" i="34" a="1"/>
  <c r="AY36" i="34" a="1"/>
  <c r="AZ36" i="34" a="1"/>
  <c r="BA36" i="34" a="1"/>
  <c r="BB36" i="34" a="1"/>
  <c r="BC36" i="34" a="1"/>
  <c r="BD36" i="34" a="1"/>
  <c r="BE36" i="34" a="1"/>
  <c r="BF36" i="34" a="1"/>
  <c r="BG36" i="34" a="1"/>
  <c r="BH36" i="34" a="1"/>
  <c r="BI36" i="34" a="1"/>
  <c r="BJ36" i="34" a="1"/>
  <c r="BK36" i="34" a="1"/>
  <c r="BL36" i="34" a="1"/>
  <c r="BM36" i="34" a="1"/>
  <c r="BN36" i="34" a="1"/>
  <c r="BO36" i="34" a="1"/>
  <c r="BP36" i="34" a="1"/>
  <c r="G36" i="34"/>
  <c r="H36" i="34"/>
  <c r="I36" i="34"/>
  <c r="J36" i="34"/>
  <c r="K36" i="34"/>
  <c r="L36" i="34"/>
  <c r="M36" i="34"/>
  <c r="N36" i="34"/>
  <c r="O36" i="34"/>
  <c r="P36" i="34"/>
  <c r="Q36" i="34"/>
  <c r="R36" i="34"/>
  <c r="S36" i="34"/>
  <c r="T36" i="34"/>
  <c r="U36" i="34"/>
  <c r="V36" i="34"/>
  <c r="W36" i="34"/>
  <c r="X36" i="34"/>
  <c r="Y36" i="34"/>
  <c r="Z36" i="34"/>
  <c r="AA36" i="34"/>
  <c r="AB36" i="34"/>
  <c r="AC36" i="34"/>
  <c r="AD36" i="34"/>
  <c r="AE36" i="34"/>
  <c r="AF36" i="34"/>
  <c r="AG36" i="34"/>
  <c r="AH36" i="34"/>
  <c r="AI36" i="34"/>
  <c r="AJ36" i="34"/>
  <c r="AK36" i="34"/>
  <c r="AL36" i="34"/>
  <c r="AM36" i="34"/>
  <c r="AN36" i="34"/>
  <c r="AO36" i="34"/>
  <c r="AP36" i="34"/>
  <c r="AQ36" i="34"/>
  <c r="AR36" i="34"/>
  <c r="AS36" i="34"/>
  <c r="AT36" i="34"/>
  <c r="AU36" i="34"/>
  <c r="AV36" i="34"/>
  <c r="AW36" i="34"/>
  <c r="AX36" i="34"/>
  <c r="AY36" i="34"/>
  <c r="AZ36" i="34"/>
  <c r="BA36" i="34"/>
  <c r="BB36" i="34"/>
  <c r="BC36" i="34"/>
  <c r="BD36" i="34"/>
  <c r="BE36" i="34"/>
  <c r="BF36" i="34"/>
  <c r="BG36" i="34"/>
  <c r="BH36" i="34"/>
  <c r="BI36" i="34"/>
  <c r="BJ36" i="34"/>
  <c r="BK36" i="34"/>
  <c r="BL36" i="34"/>
  <c r="BM36" i="34"/>
  <c r="BN36" i="34"/>
  <c r="BO36" i="34"/>
  <c r="BP36" i="34"/>
  <c r="AA23" i="34"/>
  <c r="Z23" i="34"/>
  <c r="I23" i="34"/>
  <c r="N10" i="34"/>
  <c r="G23" i="34"/>
  <c r="M10" i="34"/>
  <c r="F23" i="34"/>
  <c r="L10" i="34"/>
  <c r="E23" i="34"/>
  <c r="D23" i="34"/>
  <c r="E57" i="34" a="1"/>
  <c r="E57" i="34"/>
  <c r="F57" i="34" a="1"/>
  <c r="F57" i="34"/>
  <c r="G57" i="34" a="1"/>
  <c r="H57" i="34" a="1"/>
  <c r="I57" i="34" a="1"/>
  <c r="J57" i="34" a="1"/>
  <c r="K57" i="34" a="1"/>
  <c r="L57" i="34" a="1"/>
  <c r="M57" i="34" a="1"/>
  <c r="N57" i="34" a="1"/>
  <c r="O57" i="34" a="1"/>
  <c r="P57" i="34" a="1"/>
  <c r="Q57" i="34" a="1"/>
  <c r="R57" i="34" a="1"/>
  <c r="S57" i="34" a="1"/>
  <c r="T57" i="34" a="1"/>
  <c r="U57" i="34" a="1"/>
  <c r="V57" i="34" a="1"/>
  <c r="W57" i="34" a="1"/>
  <c r="X57" i="34" a="1"/>
  <c r="Y57" i="34" a="1"/>
  <c r="Z57" i="34" a="1"/>
  <c r="AA57" i="34" a="1"/>
  <c r="AB57" i="34" a="1"/>
  <c r="AC57" i="34" a="1"/>
  <c r="AD57" i="34" a="1"/>
  <c r="AE57" i="34" a="1"/>
  <c r="AF57" i="34" a="1"/>
  <c r="AG57" i="34" a="1"/>
  <c r="AH57" i="34" a="1"/>
  <c r="AI57" i="34" a="1"/>
  <c r="AJ57" i="34" a="1"/>
  <c r="AK57" i="34" a="1"/>
  <c r="AL57" i="34" a="1"/>
  <c r="AM57" i="34" a="1"/>
  <c r="AN57" i="34" a="1"/>
  <c r="AO57" i="34" a="1"/>
  <c r="AP57" i="34" a="1"/>
  <c r="AQ57" i="34" a="1"/>
  <c r="AR57" i="34" a="1"/>
  <c r="AS57" i="34" a="1"/>
  <c r="AT57" i="34" a="1"/>
  <c r="AU57" i="34" a="1"/>
  <c r="AV57" i="34" a="1"/>
  <c r="AW57" i="34" a="1"/>
  <c r="AX57" i="34" a="1"/>
  <c r="AY57" i="34" a="1"/>
  <c r="AZ57" i="34" a="1"/>
  <c r="BA57" i="34" a="1"/>
  <c r="BB57" i="34" a="1"/>
  <c r="BC57" i="34" a="1"/>
  <c r="BD57" i="34" a="1"/>
  <c r="BE57" i="34" a="1"/>
  <c r="BF57" i="34" a="1"/>
  <c r="BG57" i="34" a="1"/>
  <c r="BH57" i="34" a="1"/>
  <c r="BI57" i="34" a="1"/>
  <c r="BJ57" i="34" a="1"/>
  <c r="BK57" i="34" a="1"/>
  <c r="BL57" i="34" a="1"/>
  <c r="BM57" i="34" a="1"/>
  <c r="BN57" i="34" a="1"/>
  <c r="BO57" i="34" a="1"/>
  <c r="BP57" i="34" a="1"/>
  <c r="G57" i="34"/>
  <c r="H57" i="34"/>
  <c r="I57" i="34"/>
  <c r="J57" i="34"/>
  <c r="K57" i="34"/>
  <c r="L57" i="34"/>
  <c r="M57" i="34"/>
  <c r="N57" i="34"/>
  <c r="O57" i="34"/>
  <c r="P57" i="34"/>
  <c r="Q57" i="34"/>
  <c r="R57" i="34"/>
  <c r="S57" i="34"/>
  <c r="T57" i="34"/>
  <c r="U57" i="34"/>
  <c r="V57" i="34"/>
  <c r="W57" i="34"/>
  <c r="X57" i="34"/>
  <c r="Y57" i="34"/>
  <c r="Z57" i="34"/>
  <c r="AA57" i="34"/>
  <c r="AB57" i="34"/>
  <c r="AC57" i="34"/>
  <c r="AD57" i="34"/>
  <c r="AE57" i="34"/>
  <c r="AF57" i="34"/>
  <c r="AG57" i="34"/>
  <c r="AH57" i="34"/>
  <c r="AI57" i="34"/>
  <c r="AJ57" i="34"/>
  <c r="AK57" i="34"/>
  <c r="AL57" i="34"/>
  <c r="AM57" i="34"/>
  <c r="AN57" i="34"/>
  <c r="AO57" i="34"/>
  <c r="AP57" i="34"/>
  <c r="AQ57" i="34"/>
  <c r="AR57" i="34"/>
  <c r="AS57" i="34"/>
  <c r="AT57" i="34"/>
  <c r="AU57" i="34"/>
  <c r="AV57" i="34"/>
  <c r="AW57" i="34"/>
  <c r="AX57" i="34"/>
  <c r="AY57" i="34"/>
  <c r="AZ57" i="34"/>
  <c r="BA57" i="34"/>
  <c r="BB57" i="34"/>
  <c r="BC57" i="34"/>
  <c r="BD57" i="34"/>
  <c r="BE57" i="34"/>
  <c r="BF57" i="34"/>
  <c r="BG57" i="34"/>
  <c r="BH57" i="34"/>
  <c r="BI57" i="34"/>
  <c r="BJ57" i="34"/>
  <c r="BK57" i="34"/>
  <c r="BL57" i="34"/>
  <c r="BM57" i="34"/>
  <c r="BN57" i="34"/>
  <c r="BO57" i="34"/>
  <c r="BP57" i="34"/>
  <c r="AC22" i="34"/>
  <c r="E46" i="34" a="1"/>
  <c r="E46" i="34"/>
  <c r="F46" i="34" a="1"/>
  <c r="F46" i="34"/>
  <c r="G46" i="34" a="1"/>
  <c r="H46" i="34" a="1"/>
  <c r="I46" i="34" a="1"/>
  <c r="J46" i="34" a="1"/>
  <c r="K46" i="34" a="1"/>
  <c r="L46" i="34" a="1"/>
  <c r="M46" i="34" a="1"/>
  <c r="N46" i="34" a="1"/>
  <c r="O46" i="34" a="1"/>
  <c r="P46" i="34" a="1"/>
  <c r="Q46" i="34" a="1"/>
  <c r="R46" i="34" a="1"/>
  <c r="S46" i="34" a="1"/>
  <c r="T46" i="34" a="1"/>
  <c r="U46" i="34" a="1"/>
  <c r="V46" i="34" a="1"/>
  <c r="W46" i="34" a="1"/>
  <c r="X46" i="34" a="1"/>
  <c r="Y46" i="34" a="1"/>
  <c r="Z46" i="34" a="1"/>
  <c r="AA46" i="34" a="1"/>
  <c r="AB46" i="34" a="1"/>
  <c r="AC46" i="34" a="1"/>
  <c r="AD46" i="34" a="1"/>
  <c r="AE46" i="34" a="1"/>
  <c r="AF46" i="34" a="1"/>
  <c r="AG46" i="34" a="1"/>
  <c r="AH46" i="34" a="1"/>
  <c r="AI46" i="34" a="1"/>
  <c r="AJ46" i="34" a="1"/>
  <c r="AK46" i="34" a="1"/>
  <c r="AL46" i="34" a="1"/>
  <c r="AM46" i="34" a="1"/>
  <c r="AN46" i="34" a="1"/>
  <c r="AO46" i="34" a="1"/>
  <c r="AP46" i="34" a="1"/>
  <c r="AQ46" i="34" a="1"/>
  <c r="AR46" i="34" a="1"/>
  <c r="AS46" i="34" a="1"/>
  <c r="AT46" i="34" a="1"/>
  <c r="AU46" i="34" a="1"/>
  <c r="AV46" i="34" a="1"/>
  <c r="AW46" i="34" a="1"/>
  <c r="AX46" i="34" a="1"/>
  <c r="AY46" i="34" a="1"/>
  <c r="AZ46" i="34" a="1"/>
  <c r="BA46" i="34" a="1"/>
  <c r="BB46" i="34" a="1"/>
  <c r="BC46" i="34" a="1"/>
  <c r="BD46" i="34" a="1"/>
  <c r="BE46" i="34" a="1"/>
  <c r="BF46" i="34" a="1"/>
  <c r="BG46" i="34" a="1"/>
  <c r="BH46" i="34" a="1"/>
  <c r="BI46" i="34" a="1"/>
  <c r="BJ46" i="34" a="1"/>
  <c r="BK46" i="34" a="1"/>
  <c r="BL46" i="34" a="1"/>
  <c r="BM46" i="34" a="1"/>
  <c r="BN46" i="34" a="1"/>
  <c r="BO46" i="34" a="1"/>
  <c r="BP46" i="34" a="1"/>
  <c r="G46" i="34"/>
  <c r="H46" i="34"/>
  <c r="I46" i="34"/>
  <c r="J46" i="34"/>
  <c r="K46" i="34"/>
  <c r="L46" i="34"/>
  <c r="M46" i="34"/>
  <c r="N46" i="34"/>
  <c r="O46" i="34"/>
  <c r="P46" i="34"/>
  <c r="Q46" i="34"/>
  <c r="R46" i="34"/>
  <c r="S46" i="34"/>
  <c r="T46" i="34"/>
  <c r="U46" i="34"/>
  <c r="V46" i="34"/>
  <c r="W46" i="34"/>
  <c r="X46" i="34"/>
  <c r="Y46" i="34"/>
  <c r="Z46" i="34"/>
  <c r="AA46" i="34"/>
  <c r="AB46" i="34"/>
  <c r="AC46" i="34"/>
  <c r="AD46" i="34"/>
  <c r="AE46" i="34"/>
  <c r="AF46" i="34"/>
  <c r="AG46" i="34"/>
  <c r="AH46" i="34"/>
  <c r="AI46" i="34"/>
  <c r="AJ46" i="34"/>
  <c r="AK46" i="34"/>
  <c r="AL46" i="34"/>
  <c r="AM46" i="34"/>
  <c r="AN46" i="34"/>
  <c r="AO46" i="34"/>
  <c r="AP46" i="34"/>
  <c r="AQ46" i="34"/>
  <c r="AR46" i="34"/>
  <c r="AS46" i="34"/>
  <c r="AT46" i="34"/>
  <c r="AU46" i="34"/>
  <c r="AV46" i="34"/>
  <c r="AW46" i="34"/>
  <c r="AX46" i="34"/>
  <c r="AY46" i="34"/>
  <c r="AZ46" i="34"/>
  <c r="BA46" i="34"/>
  <c r="BB46" i="34"/>
  <c r="BC46" i="34"/>
  <c r="BD46" i="34"/>
  <c r="BE46" i="34"/>
  <c r="BF46" i="34"/>
  <c r="BG46" i="34"/>
  <c r="BH46" i="34"/>
  <c r="BI46" i="34"/>
  <c r="BJ46" i="34"/>
  <c r="BK46" i="34"/>
  <c r="BL46" i="34"/>
  <c r="BM46" i="34"/>
  <c r="BN46" i="34"/>
  <c r="BO46" i="34"/>
  <c r="BP46" i="34"/>
  <c r="AB22" i="34"/>
  <c r="E35" i="34" a="1"/>
  <c r="E35" i="34"/>
  <c r="F35" i="34" a="1"/>
  <c r="F35" i="34"/>
  <c r="G35" i="34" a="1"/>
  <c r="H35" i="34" a="1"/>
  <c r="I35" i="34" a="1"/>
  <c r="J35" i="34" a="1"/>
  <c r="K35" i="34" a="1"/>
  <c r="L35" i="34" a="1"/>
  <c r="M35" i="34" a="1"/>
  <c r="N35" i="34" a="1"/>
  <c r="O35" i="34" a="1"/>
  <c r="P35" i="34" a="1"/>
  <c r="Q35" i="34" a="1"/>
  <c r="R35" i="34" a="1"/>
  <c r="S35" i="34" a="1"/>
  <c r="T35" i="34" a="1"/>
  <c r="U35" i="34" a="1"/>
  <c r="V35" i="34" a="1"/>
  <c r="W35" i="34" a="1"/>
  <c r="X35" i="34" a="1"/>
  <c r="Y35" i="34" a="1"/>
  <c r="Z35" i="34" a="1"/>
  <c r="AA35" i="34" a="1"/>
  <c r="AB35" i="34" a="1"/>
  <c r="AC35" i="34" a="1"/>
  <c r="AD35" i="34" a="1"/>
  <c r="AE35" i="34" a="1"/>
  <c r="AF35" i="34" a="1"/>
  <c r="AG35" i="34" a="1"/>
  <c r="AH35" i="34" a="1"/>
  <c r="AI35" i="34" a="1"/>
  <c r="AJ35" i="34" a="1"/>
  <c r="AK35" i="34" a="1"/>
  <c r="AL35" i="34" a="1"/>
  <c r="AM35" i="34" a="1"/>
  <c r="AN35" i="34" a="1"/>
  <c r="AO35" i="34" a="1"/>
  <c r="AP35" i="34" a="1"/>
  <c r="AQ35" i="34" a="1"/>
  <c r="AR35" i="34" a="1"/>
  <c r="AS35" i="34" a="1"/>
  <c r="AT35" i="34" a="1"/>
  <c r="AU35" i="34" a="1"/>
  <c r="AV35" i="34" a="1"/>
  <c r="AW35" i="34" a="1"/>
  <c r="AX35" i="34" a="1"/>
  <c r="AY35" i="34" a="1"/>
  <c r="AZ35" i="34" a="1"/>
  <c r="BA35" i="34" a="1"/>
  <c r="BB35" i="34" a="1"/>
  <c r="BC35" i="34" a="1"/>
  <c r="BD35" i="34" a="1"/>
  <c r="BE35" i="34" a="1"/>
  <c r="BF35" i="34" a="1"/>
  <c r="BG35" i="34" a="1"/>
  <c r="BH35" i="34" a="1"/>
  <c r="BI35" i="34" a="1"/>
  <c r="BJ35" i="34" a="1"/>
  <c r="BK35" i="34" a="1"/>
  <c r="BL35" i="34" a="1"/>
  <c r="BM35" i="34" a="1"/>
  <c r="BN35" i="34" a="1"/>
  <c r="BO35" i="34" a="1"/>
  <c r="BP35" i="34" a="1"/>
  <c r="G35" i="34"/>
  <c r="H35" i="34"/>
  <c r="I35" i="34"/>
  <c r="J35" i="34"/>
  <c r="K35" i="34"/>
  <c r="L35" i="34"/>
  <c r="M35" i="34"/>
  <c r="N35" i="34"/>
  <c r="O35" i="34"/>
  <c r="P35" i="34"/>
  <c r="Q35" i="34"/>
  <c r="R35" i="34"/>
  <c r="S35" i="34"/>
  <c r="T35" i="34"/>
  <c r="U35" i="34"/>
  <c r="V35" i="34"/>
  <c r="W35" i="34"/>
  <c r="X35" i="34"/>
  <c r="Y35" i="34"/>
  <c r="Z35" i="34"/>
  <c r="AA35" i="34"/>
  <c r="AB35" i="34"/>
  <c r="AC35" i="34"/>
  <c r="AD35" i="34"/>
  <c r="AE35" i="34"/>
  <c r="AF35" i="34"/>
  <c r="AG35" i="34"/>
  <c r="AH35" i="34"/>
  <c r="AI35" i="34"/>
  <c r="AJ35" i="34"/>
  <c r="AK35" i="34"/>
  <c r="AL35" i="34"/>
  <c r="AM35" i="34"/>
  <c r="AN35" i="34"/>
  <c r="AO35" i="34"/>
  <c r="AP35" i="34"/>
  <c r="AQ35" i="34"/>
  <c r="AR35" i="34"/>
  <c r="AS35" i="34"/>
  <c r="AT35" i="34"/>
  <c r="AU35" i="34"/>
  <c r="AV35" i="34"/>
  <c r="AW35" i="34"/>
  <c r="AX35" i="34"/>
  <c r="AY35" i="34"/>
  <c r="AZ35" i="34"/>
  <c r="BA35" i="34"/>
  <c r="BB35" i="34"/>
  <c r="BC35" i="34"/>
  <c r="BD35" i="34"/>
  <c r="BE35" i="34"/>
  <c r="BF35" i="34"/>
  <c r="BG35" i="34"/>
  <c r="BH35" i="34"/>
  <c r="BI35" i="34"/>
  <c r="BJ35" i="34"/>
  <c r="BK35" i="34"/>
  <c r="BL35" i="34"/>
  <c r="BM35" i="34"/>
  <c r="BN35" i="34"/>
  <c r="BO35" i="34"/>
  <c r="BP35" i="34"/>
  <c r="AA22" i="34"/>
  <c r="Z22" i="34"/>
  <c r="I22" i="34"/>
  <c r="N9" i="34"/>
  <c r="G22" i="34"/>
  <c r="M9" i="34"/>
  <c r="F22" i="34"/>
  <c r="L9" i="34"/>
  <c r="E22" i="34"/>
  <c r="D22" i="34"/>
  <c r="E56" i="34" a="1"/>
  <c r="E56" i="34"/>
  <c r="F56" i="34" a="1"/>
  <c r="F56" i="34"/>
  <c r="G56" i="34" a="1"/>
  <c r="H56" i="34" a="1"/>
  <c r="I56" i="34" a="1"/>
  <c r="J56" i="34" a="1"/>
  <c r="K56" i="34" a="1"/>
  <c r="L56" i="34" a="1"/>
  <c r="M56" i="34" a="1"/>
  <c r="N56" i="34" a="1"/>
  <c r="O56" i="34" a="1"/>
  <c r="P56" i="34" a="1"/>
  <c r="Q56" i="34" a="1"/>
  <c r="R56" i="34" a="1"/>
  <c r="S56" i="34" a="1"/>
  <c r="T56" i="34" a="1"/>
  <c r="U56" i="34" a="1"/>
  <c r="V56" i="34" a="1"/>
  <c r="W56" i="34" a="1"/>
  <c r="X56" i="34" a="1"/>
  <c r="Y56" i="34" a="1"/>
  <c r="Z56" i="34" a="1"/>
  <c r="AA56" i="34" a="1"/>
  <c r="AB56" i="34" a="1"/>
  <c r="AC56" i="34" a="1"/>
  <c r="AD56" i="34" a="1"/>
  <c r="AE56" i="34" a="1"/>
  <c r="AF56" i="34" a="1"/>
  <c r="AG56" i="34" a="1"/>
  <c r="AH56" i="34" a="1"/>
  <c r="AI56" i="34" a="1"/>
  <c r="AJ56" i="34" a="1"/>
  <c r="AK56" i="34" a="1"/>
  <c r="AL56" i="34" a="1"/>
  <c r="AM56" i="34" a="1"/>
  <c r="AN56" i="34" a="1"/>
  <c r="AO56" i="34" a="1"/>
  <c r="AP56" i="34" a="1"/>
  <c r="AQ56" i="34" a="1"/>
  <c r="AR56" i="34" a="1"/>
  <c r="AS56" i="34" a="1"/>
  <c r="AT56" i="34" a="1"/>
  <c r="AU56" i="34" a="1"/>
  <c r="AV56" i="34" a="1"/>
  <c r="AW56" i="34" a="1"/>
  <c r="AX56" i="34" a="1"/>
  <c r="AY56" i="34" a="1"/>
  <c r="AZ56" i="34" a="1"/>
  <c r="BA56" i="34" a="1"/>
  <c r="BB56" i="34" a="1"/>
  <c r="BC56" i="34" a="1"/>
  <c r="BD56" i="34" a="1"/>
  <c r="BE56" i="34" a="1"/>
  <c r="BF56" i="34" a="1"/>
  <c r="BG56" i="34" a="1"/>
  <c r="BH56" i="34" a="1"/>
  <c r="BI56" i="34" a="1"/>
  <c r="BJ56" i="34" a="1"/>
  <c r="BK56" i="34" a="1"/>
  <c r="BL56" i="34" a="1"/>
  <c r="BM56" i="34" a="1"/>
  <c r="BN56" i="34" a="1"/>
  <c r="BO56" i="34" a="1"/>
  <c r="BP56" i="34" a="1"/>
  <c r="G56" i="34"/>
  <c r="H56" i="34"/>
  <c r="I56" i="34"/>
  <c r="J56" i="34"/>
  <c r="K56" i="34"/>
  <c r="L56" i="34"/>
  <c r="M56" i="34"/>
  <c r="N56" i="34"/>
  <c r="O56" i="34"/>
  <c r="P56" i="34"/>
  <c r="Q56" i="34"/>
  <c r="R56" i="34"/>
  <c r="S56" i="34"/>
  <c r="T56" i="34"/>
  <c r="U56" i="34"/>
  <c r="V56" i="34"/>
  <c r="W56" i="34"/>
  <c r="X56" i="34"/>
  <c r="Y56" i="34"/>
  <c r="Z56" i="34"/>
  <c r="AA56" i="34"/>
  <c r="AB56" i="34"/>
  <c r="AC56" i="34"/>
  <c r="AD56" i="34"/>
  <c r="AE56" i="34"/>
  <c r="AF56" i="34"/>
  <c r="AG56" i="34"/>
  <c r="AH56" i="34"/>
  <c r="AI56" i="34"/>
  <c r="AJ56" i="34"/>
  <c r="AK56" i="34"/>
  <c r="AL56" i="34"/>
  <c r="AM56" i="34"/>
  <c r="AN56" i="34"/>
  <c r="AO56" i="34"/>
  <c r="AP56" i="34"/>
  <c r="AQ56" i="34"/>
  <c r="AR56" i="34"/>
  <c r="AS56" i="34"/>
  <c r="AT56" i="34"/>
  <c r="AU56" i="34"/>
  <c r="AV56" i="34"/>
  <c r="AW56" i="34"/>
  <c r="AX56" i="34"/>
  <c r="AY56" i="34"/>
  <c r="AZ56" i="34"/>
  <c r="BA56" i="34"/>
  <c r="BB56" i="34"/>
  <c r="BC56" i="34"/>
  <c r="BD56" i="34"/>
  <c r="BE56" i="34"/>
  <c r="BF56" i="34"/>
  <c r="BG56" i="34"/>
  <c r="BH56" i="34"/>
  <c r="BI56" i="34"/>
  <c r="BJ56" i="34"/>
  <c r="BK56" i="34"/>
  <c r="BL56" i="34"/>
  <c r="BM56" i="34"/>
  <c r="BN56" i="34"/>
  <c r="BO56" i="34"/>
  <c r="BP56" i="34"/>
  <c r="AC21" i="34"/>
  <c r="E45" i="34" a="1"/>
  <c r="E45" i="34"/>
  <c r="F45" i="34" a="1"/>
  <c r="F45" i="34"/>
  <c r="G45" i="34" a="1"/>
  <c r="H45" i="34" a="1"/>
  <c r="I45" i="34" a="1"/>
  <c r="J45" i="34" a="1"/>
  <c r="K45" i="34" a="1"/>
  <c r="L45" i="34" a="1"/>
  <c r="M45" i="34" a="1"/>
  <c r="N45" i="34" a="1"/>
  <c r="O45" i="34" a="1"/>
  <c r="P45" i="34" a="1"/>
  <c r="Q45" i="34" a="1"/>
  <c r="R45" i="34" a="1"/>
  <c r="S45" i="34" a="1"/>
  <c r="T45" i="34" a="1"/>
  <c r="U45" i="34" a="1"/>
  <c r="V45" i="34" a="1"/>
  <c r="W45" i="34" a="1"/>
  <c r="X45" i="34" a="1"/>
  <c r="Y45" i="34" a="1"/>
  <c r="Z45" i="34" a="1"/>
  <c r="AA45" i="34" a="1"/>
  <c r="AB45" i="34" a="1"/>
  <c r="AC45" i="34" a="1"/>
  <c r="AD45" i="34" a="1"/>
  <c r="AE45" i="34" a="1"/>
  <c r="AF45" i="34" a="1"/>
  <c r="AG45" i="34" a="1"/>
  <c r="AH45" i="34" a="1"/>
  <c r="AI45" i="34" a="1"/>
  <c r="AJ45" i="34" a="1"/>
  <c r="AK45" i="34" a="1"/>
  <c r="AL45" i="34" a="1"/>
  <c r="AM45" i="34" a="1"/>
  <c r="AN45" i="34" a="1"/>
  <c r="AO45" i="34" a="1"/>
  <c r="AP45" i="34" a="1"/>
  <c r="AQ45" i="34" a="1"/>
  <c r="AR45" i="34" a="1"/>
  <c r="AS45" i="34" a="1"/>
  <c r="AT45" i="34" a="1"/>
  <c r="AU45" i="34" a="1"/>
  <c r="AV45" i="34" a="1"/>
  <c r="AW45" i="34" a="1"/>
  <c r="AX45" i="34" a="1"/>
  <c r="AY45" i="34" a="1"/>
  <c r="AZ45" i="34" a="1"/>
  <c r="BA45" i="34" a="1"/>
  <c r="BB45" i="34" a="1"/>
  <c r="BC45" i="34" a="1"/>
  <c r="BD45" i="34" a="1"/>
  <c r="BE45" i="34" a="1"/>
  <c r="BF45" i="34" a="1"/>
  <c r="BG45" i="34" a="1"/>
  <c r="BH45" i="34" a="1"/>
  <c r="BI45" i="34" a="1"/>
  <c r="BJ45" i="34" a="1"/>
  <c r="BK45" i="34" a="1"/>
  <c r="BL45" i="34" a="1"/>
  <c r="BM45" i="34" a="1"/>
  <c r="BN45" i="34" a="1"/>
  <c r="BO45" i="34" a="1"/>
  <c r="BP45" i="34" a="1"/>
  <c r="G45" i="34"/>
  <c r="H45" i="34"/>
  <c r="I45" i="34"/>
  <c r="J45" i="34"/>
  <c r="K45" i="34"/>
  <c r="L45" i="34"/>
  <c r="M45" i="34"/>
  <c r="N45" i="34"/>
  <c r="O45" i="34"/>
  <c r="P45" i="34"/>
  <c r="Q45" i="34"/>
  <c r="R45" i="34"/>
  <c r="S45" i="34"/>
  <c r="T45" i="34"/>
  <c r="U45" i="34"/>
  <c r="V45" i="34"/>
  <c r="W45" i="34"/>
  <c r="X45" i="34"/>
  <c r="Y45" i="34"/>
  <c r="Z45" i="34"/>
  <c r="AA45" i="34"/>
  <c r="AB45" i="34"/>
  <c r="AC45" i="34"/>
  <c r="AD45" i="34"/>
  <c r="AE45" i="34"/>
  <c r="AF45" i="34"/>
  <c r="AG45" i="34"/>
  <c r="AH45" i="34"/>
  <c r="AI45" i="34"/>
  <c r="AJ45" i="34"/>
  <c r="AK45" i="34"/>
  <c r="AL45" i="34"/>
  <c r="AM45" i="34"/>
  <c r="AN45" i="34"/>
  <c r="AO45" i="34"/>
  <c r="AP45" i="34"/>
  <c r="AQ45" i="34"/>
  <c r="AR45" i="34"/>
  <c r="AS45" i="34"/>
  <c r="AT45" i="34"/>
  <c r="AU45" i="34"/>
  <c r="AV45" i="34"/>
  <c r="AW45" i="34"/>
  <c r="AX45" i="34"/>
  <c r="AY45" i="34"/>
  <c r="AZ45" i="34"/>
  <c r="BA45" i="34"/>
  <c r="BB45" i="34"/>
  <c r="BC45" i="34"/>
  <c r="BD45" i="34"/>
  <c r="BE45" i="34"/>
  <c r="BF45" i="34"/>
  <c r="BG45" i="34"/>
  <c r="BH45" i="34"/>
  <c r="BI45" i="34"/>
  <c r="BJ45" i="34"/>
  <c r="BK45" i="34"/>
  <c r="BL45" i="34"/>
  <c r="BM45" i="34"/>
  <c r="BN45" i="34"/>
  <c r="BO45" i="34"/>
  <c r="BP45" i="34"/>
  <c r="AB21" i="34"/>
  <c r="E34" i="34" a="1"/>
  <c r="E34" i="34"/>
  <c r="F34" i="34" a="1"/>
  <c r="F34" i="34"/>
  <c r="G34" i="34" a="1"/>
  <c r="H34" i="34" a="1"/>
  <c r="I34" i="34" a="1"/>
  <c r="J34" i="34" a="1"/>
  <c r="K34" i="34" a="1"/>
  <c r="L34" i="34" a="1"/>
  <c r="M34" i="34" a="1"/>
  <c r="N34" i="34" a="1"/>
  <c r="O34" i="34" a="1"/>
  <c r="P34" i="34" a="1"/>
  <c r="Q34" i="34" a="1"/>
  <c r="R34" i="34" a="1"/>
  <c r="S34" i="34" a="1"/>
  <c r="T34" i="34" a="1"/>
  <c r="U34" i="34" a="1"/>
  <c r="V34" i="34" a="1"/>
  <c r="W34" i="34" a="1"/>
  <c r="X34" i="34" a="1"/>
  <c r="Y34" i="34" a="1"/>
  <c r="Z34" i="34" a="1"/>
  <c r="AA34" i="34" a="1"/>
  <c r="AB34" i="34" a="1"/>
  <c r="AC34" i="34" a="1"/>
  <c r="AD34" i="34" a="1"/>
  <c r="AE34" i="34" a="1"/>
  <c r="AF34" i="34" a="1"/>
  <c r="AG34" i="34" a="1"/>
  <c r="AH34" i="34" a="1"/>
  <c r="AI34" i="34" a="1"/>
  <c r="AJ34" i="34" a="1"/>
  <c r="AK34" i="34" a="1"/>
  <c r="AL34" i="34" a="1"/>
  <c r="AM34" i="34" a="1"/>
  <c r="AN34" i="34" a="1"/>
  <c r="AO34" i="34" a="1"/>
  <c r="AP34" i="34" a="1"/>
  <c r="AQ34" i="34" a="1"/>
  <c r="AR34" i="34" a="1"/>
  <c r="AS34" i="34" a="1"/>
  <c r="AT34" i="34" a="1"/>
  <c r="AU34" i="34" a="1"/>
  <c r="AV34" i="34" a="1"/>
  <c r="AW34" i="34" a="1"/>
  <c r="AX34" i="34" a="1"/>
  <c r="AY34" i="34" a="1"/>
  <c r="AZ34" i="34" a="1"/>
  <c r="BA34" i="34" a="1"/>
  <c r="BB34" i="34" a="1"/>
  <c r="BC34" i="34" a="1"/>
  <c r="BD34" i="34" a="1"/>
  <c r="BE34" i="34" a="1"/>
  <c r="BF34" i="34" a="1"/>
  <c r="BG34" i="34" a="1"/>
  <c r="BH34" i="34" a="1"/>
  <c r="BI34" i="34" a="1"/>
  <c r="BJ34" i="34" a="1"/>
  <c r="BK34" i="34" a="1"/>
  <c r="BL34" i="34" a="1"/>
  <c r="BM34" i="34" a="1"/>
  <c r="BN34" i="34" a="1"/>
  <c r="BO34" i="34" a="1"/>
  <c r="BP34" i="34" a="1"/>
  <c r="G34" i="34"/>
  <c r="H34" i="34"/>
  <c r="I34" i="34"/>
  <c r="J34" i="34"/>
  <c r="K34" i="34"/>
  <c r="L34" i="34"/>
  <c r="M34" i="34"/>
  <c r="N34" i="34"/>
  <c r="O34" i="34"/>
  <c r="P34" i="34"/>
  <c r="Q34" i="34"/>
  <c r="R34" i="34"/>
  <c r="S34" i="34"/>
  <c r="T34" i="34"/>
  <c r="U34" i="34"/>
  <c r="V34" i="34"/>
  <c r="W34" i="34"/>
  <c r="X34" i="34"/>
  <c r="Y34" i="34"/>
  <c r="Z34" i="34"/>
  <c r="AA34" i="34"/>
  <c r="AB34" i="34"/>
  <c r="AC34" i="34"/>
  <c r="AD34" i="34"/>
  <c r="AE34" i="34"/>
  <c r="AF34" i="34"/>
  <c r="AG34" i="34"/>
  <c r="AH34" i="34"/>
  <c r="AI34" i="34"/>
  <c r="AJ34" i="34"/>
  <c r="AK34" i="34"/>
  <c r="AL34" i="34"/>
  <c r="AM34" i="34"/>
  <c r="AN34" i="34"/>
  <c r="AO34" i="34"/>
  <c r="AP34" i="34"/>
  <c r="AQ34" i="34"/>
  <c r="AR34" i="34"/>
  <c r="AS34" i="34"/>
  <c r="AT34" i="34"/>
  <c r="AU34" i="34"/>
  <c r="AV34" i="34"/>
  <c r="AW34" i="34"/>
  <c r="AX34" i="34"/>
  <c r="AY34" i="34"/>
  <c r="AZ34" i="34"/>
  <c r="BA34" i="34"/>
  <c r="BB34" i="34"/>
  <c r="BC34" i="34"/>
  <c r="BD34" i="34"/>
  <c r="BE34" i="34"/>
  <c r="BF34" i="34"/>
  <c r="BG34" i="34"/>
  <c r="BH34" i="34"/>
  <c r="BI34" i="34"/>
  <c r="BJ34" i="34"/>
  <c r="BK34" i="34"/>
  <c r="BL34" i="34"/>
  <c r="BM34" i="34"/>
  <c r="BN34" i="34"/>
  <c r="BO34" i="34"/>
  <c r="BP34" i="34"/>
  <c r="AA21" i="34"/>
  <c r="Z21" i="34"/>
  <c r="I21" i="34"/>
  <c r="N8" i="34"/>
  <c r="G21" i="34"/>
  <c r="M8" i="34"/>
  <c r="F21" i="34"/>
  <c r="L8" i="34"/>
  <c r="E21" i="34"/>
  <c r="D21" i="34"/>
  <c r="Z20" i="34"/>
  <c r="I20" i="34"/>
  <c r="N7" i="34"/>
  <c r="G20" i="34"/>
  <c r="M7" i="34"/>
  <c r="F20" i="34"/>
  <c r="L7" i="34"/>
  <c r="E20" i="34"/>
  <c r="D20" i="34"/>
  <c r="Z19" i="34"/>
  <c r="I19" i="34"/>
  <c r="N6" i="34"/>
  <c r="G19" i="34"/>
  <c r="M6" i="34"/>
  <c r="F19" i="34"/>
  <c r="L6" i="34"/>
  <c r="E19" i="34"/>
  <c r="D19" i="34"/>
  <c r="Z18" i="34"/>
  <c r="I18" i="34"/>
  <c r="N5" i="34"/>
  <c r="G18" i="34"/>
  <c r="M5" i="34"/>
  <c r="F18" i="34"/>
  <c r="L5" i="34"/>
  <c r="E18" i="34"/>
  <c r="D18" i="34"/>
  <c r="Z17" i="34"/>
  <c r="I17" i="34"/>
  <c r="N4" i="34"/>
  <c r="G17" i="34"/>
  <c r="M4" i="34"/>
  <c r="F17" i="34"/>
  <c r="L4" i="34"/>
  <c r="E17" i="34"/>
  <c r="D17" i="34"/>
  <c r="F13" i="34"/>
  <c r="B13" i="34"/>
  <c r="C24" i="32"/>
  <c r="E20" i="32"/>
  <c r="E21" i="32"/>
  <c r="C23" i="32"/>
  <c r="E14" i="32"/>
  <c r="E15" i="32"/>
  <c r="E16" i="32"/>
  <c r="E17" i="32"/>
  <c r="E18" i="32"/>
  <c r="E13" i="21"/>
  <c r="M25" i="30"/>
  <c r="N25" i="30" a="1"/>
  <c r="N25" i="30"/>
  <c r="O25" i="30"/>
  <c r="BR30" i="30"/>
  <c r="BS29" i="30"/>
  <c r="BT30" i="30"/>
  <c r="BU29" i="30"/>
  <c r="BU30" i="30"/>
  <c r="BV30" i="30"/>
  <c r="BW30" i="30"/>
  <c r="BX30" i="30"/>
  <c r="BY30" i="30"/>
  <c r="BZ30" i="30"/>
  <c r="CA30" i="30"/>
  <c r="BS31" i="30"/>
  <c r="BU31" i="30"/>
  <c r="BV31" i="30"/>
  <c r="BW31" i="30"/>
  <c r="BX31" i="30"/>
  <c r="BY31" i="30"/>
  <c r="BZ31" i="30"/>
  <c r="CA31" i="30"/>
  <c r="BR32" i="30"/>
  <c r="BS32" i="30"/>
  <c r="BT32" i="30"/>
  <c r="BV32" i="30"/>
  <c r="BW32" i="30"/>
  <c r="BX32" i="30"/>
  <c r="BY32" i="30"/>
  <c r="BZ32" i="30"/>
  <c r="CA32" i="30"/>
  <c r="BS33" i="30"/>
  <c r="BT33" i="30"/>
  <c r="BU33" i="30"/>
  <c r="BW33" i="30"/>
  <c r="BX33" i="30"/>
  <c r="BY33" i="30"/>
  <c r="BZ33" i="30"/>
  <c r="CA33" i="30"/>
  <c r="BS34" i="30"/>
  <c r="BT34" i="30"/>
  <c r="BU34" i="30"/>
  <c r="BV34" i="30"/>
  <c r="BX34" i="30"/>
  <c r="BY34" i="30"/>
  <c r="BZ34" i="30"/>
  <c r="CA34" i="30"/>
  <c r="BS35" i="30"/>
  <c r="BT35" i="30"/>
  <c r="BU35" i="30"/>
  <c r="BV35" i="30"/>
  <c r="BW35" i="30"/>
  <c r="BY35" i="30"/>
  <c r="BZ35" i="30"/>
  <c r="CA35" i="30"/>
  <c r="BS36" i="30"/>
  <c r="BT36" i="30"/>
  <c r="BU36" i="30"/>
  <c r="BV36" i="30"/>
  <c r="BW36" i="30"/>
  <c r="BX36" i="30"/>
  <c r="BZ36" i="30"/>
  <c r="CA36" i="30"/>
  <c r="BS37" i="30"/>
  <c r="BT37" i="30"/>
  <c r="BU37" i="30"/>
  <c r="BV37" i="30"/>
  <c r="BW37" i="30"/>
  <c r="BX37" i="30"/>
  <c r="BY37" i="30"/>
  <c r="CA37" i="30"/>
  <c r="BS38" i="30"/>
  <c r="BT38" i="30"/>
  <c r="BU38" i="30"/>
  <c r="BV38" i="30"/>
  <c r="BW38" i="30"/>
  <c r="BX38" i="30"/>
  <c r="BY38" i="30"/>
  <c r="BZ38" i="30"/>
  <c r="E60" i="30" a="1"/>
  <c r="E60" i="30"/>
  <c r="F60" i="30" a="1"/>
  <c r="F60" i="30"/>
  <c r="G60" i="30" a="1"/>
  <c r="H60" i="30" a="1"/>
  <c r="M21" i="30"/>
  <c r="N21" i="30" a="1"/>
  <c r="N21" i="30"/>
  <c r="O21" i="30"/>
  <c r="I60" i="30" a="1"/>
  <c r="M22" i="30"/>
  <c r="N22" i="30" a="1"/>
  <c r="N22" i="30"/>
  <c r="O22" i="30"/>
  <c r="J60" i="30" a="1"/>
  <c r="M23" i="30"/>
  <c r="N23" i="30" a="1"/>
  <c r="N23" i="30"/>
  <c r="O23" i="30"/>
  <c r="K60" i="30" a="1"/>
  <c r="M24" i="30"/>
  <c r="N24" i="30" a="1"/>
  <c r="N24" i="30"/>
  <c r="O24" i="30"/>
  <c r="L60" i="30" a="1"/>
  <c r="P25" i="30"/>
  <c r="M60" i="30" a="1"/>
  <c r="N60" i="30" a="1"/>
  <c r="O60" i="30" a="1"/>
  <c r="P60" i="30" a="1"/>
  <c r="P21" i="30"/>
  <c r="Q60" i="30" a="1"/>
  <c r="P22" i="30"/>
  <c r="R60" i="30" a="1"/>
  <c r="P23" i="30"/>
  <c r="S60" i="30" a="1"/>
  <c r="P24" i="30"/>
  <c r="T60" i="30" a="1"/>
  <c r="Q25" i="30"/>
  <c r="U60" i="30" a="1"/>
  <c r="V60" i="30" a="1"/>
  <c r="W60" i="30" a="1"/>
  <c r="X60" i="30" a="1"/>
  <c r="Q21" i="30"/>
  <c r="Y60" i="30" a="1"/>
  <c r="Q22" i="30"/>
  <c r="Z60" i="30" a="1"/>
  <c r="Q23" i="30"/>
  <c r="AA60" i="30" a="1"/>
  <c r="Q24" i="30"/>
  <c r="AB60" i="30" a="1"/>
  <c r="R25" i="30"/>
  <c r="AC60" i="30" a="1"/>
  <c r="AD60" i="30" a="1"/>
  <c r="AE60" i="30" a="1"/>
  <c r="AF60" i="30" a="1"/>
  <c r="R21" i="30"/>
  <c r="AG60" i="30" a="1"/>
  <c r="R22" i="30"/>
  <c r="AH60" i="30" a="1"/>
  <c r="R23" i="30"/>
  <c r="AI60" i="30" a="1"/>
  <c r="R24" i="30"/>
  <c r="AJ60" i="30" a="1"/>
  <c r="S25" i="30"/>
  <c r="AK60" i="30" a="1"/>
  <c r="AL60" i="30" a="1"/>
  <c r="AM60" i="30" a="1"/>
  <c r="AN60" i="30" a="1"/>
  <c r="S21" i="30"/>
  <c r="AO60" i="30" a="1"/>
  <c r="S22" i="30"/>
  <c r="AP60" i="30" a="1"/>
  <c r="S23" i="30"/>
  <c r="AQ60" i="30" a="1"/>
  <c r="S24" i="30"/>
  <c r="AR60" i="30" a="1"/>
  <c r="T25" i="30"/>
  <c r="AS60" i="30" a="1"/>
  <c r="AT60" i="30" a="1"/>
  <c r="AU60" i="30" a="1"/>
  <c r="AV60" i="30" a="1"/>
  <c r="T21" i="30"/>
  <c r="AW60" i="30" a="1"/>
  <c r="T22" i="30"/>
  <c r="AX60" i="30" a="1"/>
  <c r="T23" i="30"/>
  <c r="AY60" i="30" a="1"/>
  <c r="T24" i="30"/>
  <c r="AZ60" i="30" a="1"/>
  <c r="U25" i="30"/>
  <c r="BA60" i="30" a="1"/>
  <c r="BB60" i="30" a="1"/>
  <c r="BC60" i="30" a="1"/>
  <c r="BD60" i="30" a="1"/>
  <c r="U21" i="30"/>
  <c r="BE60" i="30" a="1"/>
  <c r="U22" i="30"/>
  <c r="BF60" i="30" a="1"/>
  <c r="U23" i="30"/>
  <c r="BG60" i="30" a="1"/>
  <c r="U24" i="30"/>
  <c r="BH60" i="30" a="1"/>
  <c r="V25" i="30"/>
  <c r="BI60" i="30" a="1"/>
  <c r="BJ60" i="30" a="1"/>
  <c r="BK60" i="30" a="1"/>
  <c r="BL60" i="30" a="1"/>
  <c r="V21" i="30"/>
  <c r="BM60" i="30" a="1"/>
  <c r="V22" i="30"/>
  <c r="BN60" i="30" a="1"/>
  <c r="V23" i="30"/>
  <c r="BO60" i="30" a="1"/>
  <c r="V24" i="30"/>
  <c r="BP60" i="30" a="1"/>
  <c r="G60" i="30"/>
  <c r="H60" i="30"/>
  <c r="I60" i="30"/>
  <c r="J60" i="30"/>
  <c r="K60" i="30"/>
  <c r="L60" i="30"/>
  <c r="M60" i="30"/>
  <c r="N60" i="30"/>
  <c r="O60" i="30"/>
  <c r="P60" i="30"/>
  <c r="Q60" i="30"/>
  <c r="R60" i="30"/>
  <c r="S60" i="30"/>
  <c r="T60" i="30"/>
  <c r="U60" i="30"/>
  <c r="V60" i="30"/>
  <c r="W60" i="30"/>
  <c r="X60" i="30"/>
  <c r="Y60" i="30"/>
  <c r="Z60" i="30"/>
  <c r="AA60" i="30"/>
  <c r="AB60" i="30"/>
  <c r="AC60" i="30"/>
  <c r="AD60" i="30"/>
  <c r="AE60" i="30"/>
  <c r="AF60" i="30"/>
  <c r="AG60" i="30"/>
  <c r="AH60" i="30"/>
  <c r="AI60" i="30"/>
  <c r="AJ60" i="30"/>
  <c r="AK60" i="30"/>
  <c r="AL60" i="30"/>
  <c r="AM60" i="30"/>
  <c r="AN60" i="30"/>
  <c r="AO60" i="30"/>
  <c r="AP60" i="30"/>
  <c r="AQ60" i="30"/>
  <c r="AR60" i="30"/>
  <c r="AS60" i="30"/>
  <c r="AT60" i="30"/>
  <c r="AU60" i="30"/>
  <c r="AV60" i="30"/>
  <c r="AW60" i="30"/>
  <c r="AX60" i="30"/>
  <c r="AY60" i="30"/>
  <c r="AZ60" i="30"/>
  <c r="BA60" i="30"/>
  <c r="BB60" i="30"/>
  <c r="BC60" i="30"/>
  <c r="BD60" i="30"/>
  <c r="BE60" i="30"/>
  <c r="BF60" i="30"/>
  <c r="BG60" i="30"/>
  <c r="BH60" i="30"/>
  <c r="BI60" i="30"/>
  <c r="BJ60" i="30"/>
  <c r="BK60" i="30"/>
  <c r="BL60" i="30"/>
  <c r="BM60" i="30"/>
  <c r="BN60" i="30"/>
  <c r="BO60" i="30"/>
  <c r="BP60" i="30"/>
  <c r="AC25" i="30"/>
  <c r="BR41" i="30"/>
  <c r="BS40" i="30"/>
  <c r="BT41" i="30"/>
  <c r="BU40" i="30"/>
  <c r="BU41" i="30"/>
  <c r="BV41" i="30"/>
  <c r="BW41" i="30"/>
  <c r="BX41" i="30"/>
  <c r="BY41" i="30"/>
  <c r="BZ41" i="30"/>
  <c r="CA41" i="30"/>
  <c r="BS42" i="30"/>
  <c r="BU42" i="30"/>
  <c r="BV42" i="30"/>
  <c r="BW42" i="30"/>
  <c r="BX42" i="30"/>
  <c r="BY42" i="30"/>
  <c r="BZ42" i="30"/>
  <c r="CA42" i="30"/>
  <c r="BR43" i="30"/>
  <c r="BS43" i="30"/>
  <c r="BT43" i="30"/>
  <c r="BV43" i="30"/>
  <c r="BW43" i="30"/>
  <c r="BX43" i="30"/>
  <c r="BY43" i="30"/>
  <c r="BZ43" i="30"/>
  <c r="CA43" i="30"/>
  <c r="BS44" i="30"/>
  <c r="BT44" i="30"/>
  <c r="BU44" i="30"/>
  <c r="BW44" i="30"/>
  <c r="BX44" i="30"/>
  <c r="BY44" i="30"/>
  <c r="BZ44" i="30"/>
  <c r="CA44" i="30"/>
  <c r="BS45" i="30"/>
  <c r="BT45" i="30"/>
  <c r="BU45" i="30"/>
  <c r="BV45" i="30"/>
  <c r="BX45" i="30"/>
  <c r="BY45" i="30"/>
  <c r="BZ45" i="30"/>
  <c r="CA45" i="30"/>
  <c r="BS46" i="30"/>
  <c r="BT46" i="30"/>
  <c r="BU46" i="30"/>
  <c r="BV46" i="30"/>
  <c r="BW46" i="30"/>
  <c r="BY46" i="30"/>
  <c r="BZ46" i="30"/>
  <c r="CA46" i="30"/>
  <c r="BS47" i="30"/>
  <c r="BT47" i="30"/>
  <c r="BU47" i="30"/>
  <c r="BV47" i="30"/>
  <c r="BW47" i="30"/>
  <c r="BX47" i="30"/>
  <c r="BZ47" i="30"/>
  <c r="CA47" i="30"/>
  <c r="BS48" i="30"/>
  <c r="BT48" i="30"/>
  <c r="BU48" i="30"/>
  <c r="BV48" i="30"/>
  <c r="BW48" i="30"/>
  <c r="BX48" i="30"/>
  <c r="BY48" i="30"/>
  <c r="CA48" i="30"/>
  <c r="BS49" i="30"/>
  <c r="BT49" i="30"/>
  <c r="BU49" i="30"/>
  <c r="BV49" i="30"/>
  <c r="BW49" i="30"/>
  <c r="BX49" i="30"/>
  <c r="BY49" i="30"/>
  <c r="BZ49" i="30"/>
  <c r="E49" i="30" a="1"/>
  <c r="E49" i="30"/>
  <c r="F49" i="30" a="1"/>
  <c r="F49" i="30"/>
  <c r="G49" i="30" a="1"/>
  <c r="H49" i="30" a="1"/>
  <c r="I49" i="30" a="1"/>
  <c r="J49" i="30" a="1"/>
  <c r="K49" i="30" a="1"/>
  <c r="L49" i="30" a="1"/>
  <c r="M49" i="30" a="1"/>
  <c r="N49" i="30" a="1"/>
  <c r="O49" i="30" a="1"/>
  <c r="P49" i="30" a="1"/>
  <c r="Q49" i="30" a="1"/>
  <c r="R49" i="30" a="1"/>
  <c r="S49" i="30" a="1"/>
  <c r="T49" i="30" a="1"/>
  <c r="U49" i="30" a="1"/>
  <c r="V49" i="30" a="1"/>
  <c r="W49" i="30" a="1"/>
  <c r="X49" i="30" a="1"/>
  <c r="Y49" i="30" a="1"/>
  <c r="Z49" i="30" a="1"/>
  <c r="AA49" i="30" a="1"/>
  <c r="AB49" i="30" a="1"/>
  <c r="AC49" i="30" a="1"/>
  <c r="AD49" i="30" a="1"/>
  <c r="AE49" i="30" a="1"/>
  <c r="AF49" i="30" a="1"/>
  <c r="AG49" i="30" a="1"/>
  <c r="AH49" i="30" a="1"/>
  <c r="AI49" i="30" a="1"/>
  <c r="AJ49" i="30" a="1"/>
  <c r="AK49" i="30" a="1"/>
  <c r="AL49" i="30" a="1"/>
  <c r="AM49" i="30" a="1"/>
  <c r="AN49" i="30" a="1"/>
  <c r="AO49" i="30" a="1"/>
  <c r="AP49" i="30" a="1"/>
  <c r="AQ49" i="30" a="1"/>
  <c r="AR49" i="30" a="1"/>
  <c r="AS49" i="30" a="1"/>
  <c r="AT49" i="30" a="1"/>
  <c r="AU49" i="30" a="1"/>
  <c r="AV49" i="30" a="1"/>
  <c r="AW49" i="30" a="1"/>
  <c r="AX49" i="30" a="1"/>
  <c r="AY49" i="30" a="1"/>
  <c r="AZ49" i="30" a="1"/>
  <c r="BA49" i="30" a="1"/>
  <c r="BB49" i="30" a="1"/>
  <c r="BC49" i="30" a="1"/>
  <c r="BD49" i="30" a="1"/>
  <c r="BE49" i="30" a="1"/>
  <c r="BF49" i="30" a="1"/>
  <c r="BG49" i="30" a="1"/>
  <c r="BH49" i="30" a="1"/>
  <c r="BI49" i="30" a="1"/>
  <c r="BJ49" i="30" a="1"/>
  <c r="BK49" i="30" a="1"/>
  <c r="BL49" i="30" a="1"/>
  <c r="BM49" i="30" a="1"/>
  <c r="BN49" i="30" a="1"/>
  <c r="BO49" i="30" a="1"/>
  <c r="BP49" i="30" a="1"/>
  <c r="G49" i="30"/>
  <c r="H49" i="30"/>
  <c r="I49" i="30"/>
  <c r="J49" i="30"/>
  <c r="K49" i="30"/>
  <c r="L49" i="30"/>
  <c r="M49" i="30"/>
  <c r="N49" i="30"/>
  <c r="O49" i="30"/>
  <c r="P49" i="30"/>
  <c r="Q49" i="30"/>
  <c r="R49" i="30"/>
  <c r="S49" i="30"/>
  <c r="T49" i="30"/>
  <c r="U49" i="30"/>
  <c r="V49" i="30"/>
  <c r="W49" i="30"/>
  <c r="X49" i="30"/>
  <c r="Y49" i="30"/>
  <c r="Z49" i="30"/>
  <c r="AA49" i="30"/>
  <c r="AB49" i="30"/>
  <c r="AC49" i="30"/>
  <c r="AD49" i="30"/>
  <c r="AE49" i="30"/>
  <c r="AF49" i="30"/>
  <c r="AG49" i="30"/>
  <c r="AH49" i="30"/>
  <c r="AI49" i="30"/>
  <c r="AJ49" i="30"/>
  <c r="AK49" i="30"/>
  <c r="AL49" i="30"/>
  <c r="AM49" i="30"/>
  <c r="AN49" i="30"/>
  <c r="AO49" i="30"/>
  <c r="AP49" i="30"/>
  <c r="AQ49" i="30"/>
  <c r="AR49" i="30"/>
  <c r="AS49" i="30"/>
  <c r="AT49" i="30"/>
  <c r="AU49" i="30"/>
  <c r="AV49" i="30"/>
  <c r="AW49" i="30"/>
  <c r="AX49" i="30"/>
  <c r="AY49" i="30"/>
  <c r="AZ49" i="30"/>
  <c r="BA49" i="30"/>
  <c r="BB49" i="30"/>
  <c r="BC49" i="30"/>
  <c r="BD49" i="30"/>
  <c r="BE49" i="30"/>
  <c r="BF49" i="30"/>
  <c r="BG49" i="30"/>
  <c r="BH49" i="30"/>
  <c r="BI49" i="30"/>
  <c r="BJ49" i="30"/>
  <c r="BK49" i="30"/>
  <c r="BL49" i="30"/>
  <c r="BM49" i="30"/>
  <c r="BN49" i="30"/>
  <c r="BO49" i="30"/>
  <c r="BP49" i="30"/>
  <c r="AB25" i="30"/>
  <c r="Z25" i="30"/>
  <c r="E59" i="30" a="1"/>
  <c r="E59" i="30"/>
  <c r="F59" i="30" a="1"/>
  <c r="F59" i="30"/>
  <c r="G59" i="30" a="1"/>
  <c r="H59" i="30" a="1"/>
  <c r="I59" i="30" a="1"/>
  <c r="J59" i="30" a="1"/>
  <c r="K59" i="30" a="1"/>
  <c r="L59" i="30" a="1"/>
  <c r="M59" i="30" a="1"/>
  <c r="N59" i="30" a="1"/>
  <c r="O59" i="30" a="1"/>
  <c r="P59" i="30" a="1"/>
  <c r="Q59" i="30" a="1"/>
  <c r="R59" i="30" a="1"/>
  <c r="S59" i="30" a="1"/>
  <c r="T59" i="30" a="1"/>
  <c r="U59" i="30" a="1"/>
  <c r="V59" i="30" a="1"/>
  <c r="W59" i="30" a="1"/>
  <c r="X59" i="30" a="1"/>
  <c r="Y59" i="30" a="1"/>
  <c r="Z59" i="30" a="1"/>
  <c r="AA59" i="30" a="1"/>
  <c r="AB59" i="30" a="1"/>
  <c r="AC59" i="30" a="1"/>
  <c r="AD59" i="30" a="1"/>
  <c r="AE59" i="30" a="1"/>
  <c r="AF59" i="30" a="1"/>
  <c r="AG59" i="30" a="1"/>
  <c r="AH59" i="30" a="1"/>
  <c r="AI59" i="30" a="1"/>
  <c r="AJ59" i="30" a="1"/>
  <c r="AK59" i="30" a="1"/>
  <c r="AL59" i="30" a="1"/>
  <c r="AM59" i="30" a="1"/>
  <c r="AN59" i="30" a="1"/>
  <c r="AO59" i="30" a="1"/>
  <c r="AP59" i="30" a="1"/>
  <c r="AQ59" i="30" a="1"/>
  <c r="AR59" i="30" a="1"/>
  <c r="AS59" i="30" a="1"/>
  <c r="AT59" i="30" a="1"/>
  <c r="AU59" i="30" a="1"/>
  <c r="AV59" i="30" a="1"/>
  <c r="AW59" i="30" a="1"/>
  <c r="AX59" i="30" a="1"/>
  <c r="AY59" i="30" a="1"/>
  <c r="AZ59" i="30" a="1"/>
  <c r="BA59" i="30" a="1"/>
  <c r="BB59" i="30" a="1"/>
  <c r="BC59" i="30" a="1"/>
  <c r="BD59" i="30" a="1"/>
  <c r="BE59" i="30" a="1"/>
  <c r="BF59" i="30" a="1"/>
  <c r="BG59" i="30" a="1"/>
  <c r="BH59" i="30" a="1"/>
  <c r="BI59" i="30" a="1"/>
  <c r="BJ59" i="30" a="1"/>
  <c r="BK59" i="30" a="1"/>
  <c r="BL59" i="30" a="1"/>
  <c r="BM59" i="30" a="1"/>
  <c r="BN59" i="30" a="1"/>
  <c r="BO59" i="30" a="1"/>
  <c r="BP59" i="30" a="1"/>
  <c r="G59" i="30"/>
  <c r="H59" i="30"/>
  <c r="I59" i="30"/>
  <c r="J59" i="30"/>
  <c r="K59" i="30"/>
  <c r="L59" i="30"/>
  <c r="M59" i="30"/>
  <c r="N59" i="30"/>
  <c r="O59" i="30"/>
  <c r="P59" i="30"/>
  <c r="Q59" i="30"/>
  <c r="R59" i="30"/>
  <c r="S59" i="30"/>
  <c r="T59" i="30"/>
  <c r="U59" i="30"/>
  <c r="V59" i="30"/>
  <c r="W59" i="30"/>
  <c r="X59" i="30"/>
  <c r="Y59" i="30"/>
  <c r="Z59" i="30"/>
  <c r="AA59" i="30"/>
  <c r="AB59" i="30"/>
  <c r="AC59" i="30"/>
  <c r="AD59" i="30"/>
  <c r="AE59" i="30"/>
  <c r="AF59" i="30"/>
  <c r="AG59" i="30"/>
  <c r="AH59" i="30"/>
  <c r="AI59" i="30"/>
  <c r="AJ59" i="30"/>
  <c r="AK59" i="30"/>
  <c r="AL59" i="30"/>
  <c r="AM59" i="30"/>
  <c r="AN59" i="30"/>
  <c r="AO59" i="30"/>
  <c r="AP59" i="30"/>
  <c r="AQ59" i="30"/>
  <c r="AR59" i="30"/>
  <c r="AS59" i="30"/>
  <c r="AT59" i="30"/>
  <c r="AU59" i="30"/>
  <c r="AV59" i="30"/>
  <c r="AW59" i="30"/>
  <c r="AX59" i="30"/>
  <c r="AY59" i="30"/>
  <c r="AZ59" i="30"/>
  <c r="BA59" i="30"/>
  <c r="BB59" i="30"/>
  <c r="BC59" i="30"/>
  <c r="BD59" i="30"/>
  <c r="BE59" i="30"/>
  <c r="BF59" i="30"/>
  <c r="BG59" i="30"/>
  <c r="BH59" i="30"/>
  <c r="BI59" i="30"/>
  <c r="BJ59" i="30"/>
  <c r="BK59" i="30"/>
  <c r="BL59" i="30"/>
  <c r="BM59" i="30"/>
  <c r="BN59" i="30"/>
  <c r="BO59" i="30"/>
  <c r="BP59" i="30"/>
  <c r="AC24" i="30"/>
  <c r="E48" i="30" a="1"/>
  <c r="E48" i="30"/>
  <c r="F48" i="30" a="1"/>
  <c r="F48" i="30"/>
  <c r="G48" i="30" a="1"/>
  <c r="H48" i="30" a="1"/>
  <c r="I48" i="30" a="1"/>
  <c r="J48" i="30" a="1"/>
  <c r="K48" i="30" a="1"/>
  <c r="L48" i="30" a="1"/>
  <c r="M48" i="30" a="1"/>
  <c r="N48" i="30" a="1"/>
  <c r="O48" i="30" a="1"/>
  <c r="P48" i="30" a="1"/>
  <c r="Q48" i="30" a="1"/>
  <c r="R48" i="30" a="1"/>
  <c r="S48" i="30" a="1"/>
  <c r="T48" i="30" a="1"/>
  <c r="U48" i="30" a="1"/>
  <c r="V48" i="30" a="1"/>
  <c r="W48" i="30" a="1"/>
  <c r="X48" i="30" a="1"/>
  <c r="Y48" i="30" a="1"/>
  <c r="Z48" i="30" a="1"/>
  <c r="AA48" i="30" a="1"/>
  <c r="AB48" i="30" a="1"/>
  <c r="AC48" i="30" a="1"/>
  <c r="AD48" i="30" a="1"/>
  <c r="AE48" i="30" a="1"/>
  <c r="AF48" i="30" a="1"/>
  <c r="AG48" i="30" a="1"/>
  <c r="AH48" i="30" a="1"/>
  <c r="AI48" i="30" a="1"/>
  <c r="AJ48" i="30" a="1"/>
  <c r="AK48" i="30" a="1"/>
  <c r="AL48" i="30" a="1"/>
  <c r="AM48" i="30" a="1"/>
  <c r="AN48" i="30" a="1"/>
  <c r="AO48" i="30" a="1"/>
  <c r="AP48" i="30" a="1"/>
  <c r="AQ48" i="30" a="1"/>
  <c r="AR48" i="30" a="1"/>
  <c r="AS48" i="30" a="1"/>
  <c r="AT48" i="30" a="1"/>
  <c r="AU48" i="30" a="1"/>
  <c r="AV48" i="30" a="1"/>
  <c r="AW48" i="30" a="1"/>
  <c r="AX48" i="30" a="1"/>
  <c r="AY48" i="30" a="1"/>
  <c r="AZ48" i="30" a="1"/>
  <c r="BA48" i="30" a="1"/>
  <c r="BB48" i="30" a="1"/>
  <c r="BC48" i="30" a="1"/>
  <c r="BD48" i="30" a="1"/>
  <c r="BE48" i="30" a="1"/>
  <c r="BF48" i="30" a="1"/>
  <c r="BG48" i="30" a="1"/>
  <c r="BH48" i="30" a="1"/>
  <c r="BI48" i="30" a="1"/>
  <c r="BJ48" i="30" a="1"/>
  <c r="BK48" i="30" a="1"/>
  <c r="BL48" i="30" a="1"/>
  <c r="BM48" i="30" a="1"/>
  <c r="BN48" i="30" a="1"/>
  <c r="BO48" i="30" a="1"/>
  <c r="BP48" i="30" a="1"/>
  <c r="G48" i="30"/>
  <c r="H48" i="30"/>
  <c r="I48" i="30"/>
  <c r="J48" i="30"/>
  <c r="K48" i="30"/>
  <c r="L48" i="30"/>
  <c r="M48" i="30"/>
  <c r="N48" i="30"/>
  <c r="O48" i="30"/>
  <c r="P48" i="30"/>
  <c r="Q48" i="30"/>
  <c r="R48" i="30"/>
  <c r="S48" i="30"/>
  <c r="T48" i="30"/>
  <c r="U48" i="30"/>
  <c r="V48" i="30"/>
  <c r="W48" i="30"/>
  <c r="X48" i="30"/>
  <c r="Y48" i="30"/>
  <c r="Z48" i="30"/>
  <c r="AA48" i="30"/>
  <c r="AB48" i="30"/>
  <c r="AC48" i="30"/>
  <c r="AD48" i="30"/>
  <c r="AE48" i="30"/>
  <c r="AF48" i="30"/>
  <c r="AG48" i="30"/>
  <c r="AH48" i="30"/>
  <c r="AI48" i="30"/>
  <c r="AJ48" i="30"/>
  <c r="AK48" i="30"/>
  <c r="AL48" i="30"/>
  <c r="AM48" i="30"/>
  <c r="AN48" i="30"/>
  <c r="AO48" i="30"/>
  <c r="AP48" i="30"/>
  <c r="AQ48" i="30"/>
  <c r="AR48" i="30"/>
  <c r="AS48" i="30"/>
  <c r="AT48" i="30"/>
  <c r="AU48" i="30"/>
  <c r="AV48" i="30"/>
  <c r="AW48" i="30"/>
  <c r="AX48" i="30"/>
  <c r="AY48" i="30"/>
  <c r="AZ48" i="30"/>
  <c r="BA48" i="30"/>
  <c r="BB48" i="30"/>
  <c r="BC48" i="30"/>
  <c r="BD48" i="30"/>
  <c r="BE48" i="30"/>
  <c r="BF48" i="30"/>
  <c r="BG48" i="30"/>
  <c r="BH48" i="30"/>
  <c r="BI48" i="30"/>
  <c r="BJ48" i="30"/>
  <c r="BK48" i="30"/>
  <c r="BL48" i="30"/>
  <c r="BM48" i="30"/>
  <c r="BN48" i="30"/>
  <c r="BO48" i="30"/>
  <c r="BP48" i="30"/>
  <c r="AB24" i="30"/>
  <c r="Z24" i="30"/>
  <c r="E58" i="30" a="1"/>
  <c r="E58" i="30"/>
  <c r="F58" i="30" a="1"/>
  <c r="F58" i="30"/>
  <c r="G58" i="30" a="1"/>
  <c r="H58" i="30" a="1"/>
  <c r="I58" i="30" a="1"/>
  <c r="J58" i="30" a="1"/>
  <c r="K58" i="30" a="1"/>
  <c r="L58" i="30" a="1"/>
  <c r="M58" i="30" a="1"/>
  <c r="N58" i="30" a="1"/>
  <c r="O58" i="30" a="1"/>
  <c r="P58" i="30" a="1"/>
  <c r="Q58" i="30" a="1"/>
  <c r="R58" i="30" a="1"/>
  <c r="S58" i="30" a="1"/>
  <c r="T58" i="30" a="1"/>
  <c r="U58" i="30" a="1"/>
  <c r="V58" i="30" a="1"/>
  <c r="W58" i="30" a="1"/>
  <c r="X58" i="30" a="1"/>
  <c r="Y58" i="30" a="1"/>
  <c r="Z58" i="30" a="1"/>
  <c r="AA58" i="30" a="1"/>
  <c r="AB58" i="30" a="1"/>
  <c r="AC58" i="30" a="1"/>
  <c r="AD58" i="30" a="1"/>
  <c r="AE58" i="30" a="1"/>
  <c r="AF58" i="30" a="1"/>
  <c r="AG58" i="30" a="1"/>
  <c r="AH58" i="30" a="1"/>
  <c r="AI58" i="30" a="1"/>
  <c r="AJ58" i="30" a="1"/>
  <c r="AK58" i="30" a="1"/>
  <c r="AL58" i="30" a="1"/>
  <c r="AM58" i="30" a="1"/>
  <c r="AN58" i="30" a="1"/>
  <c r="AO58" i="30" a="1"/>
  <c r="AP58" i="30" a="1"/>
  <c r="AQ58" i="30" a="1"/>
  <c r="AR58" i="30" a="1"/>
  <c r="AS58" i="30" a="1"/>
  <c r="AT58" i="30" a="1"/>
  <c r="AU58" i="30" a="1"/>
  <c r="AV58" i="30" a="1"/>
  <c r="AW58" i="30" a="1"/>
  <c r="AX58" i="30" a="1"/>
  <c r="AY58" i="30" a="1"/>
  <c r="AZ58" i="30" a="1"/>
  <c r="BA58" i="30" a="1"/>
  <c r="BB58" i="30" a="1"/>
  <c r="BC58" i="30" a="1"/>
  <c r="BD58" i="30" a="1"/>
  <c r="BE58" i="30" a="1"/>
  <c r="BF58" i="30" a="1"/>
  <c r="BG58" i="30" a="1"/>
  <c r="BH58" i="30" a="1"/>
  <c r="BI58" i="30" a="1"/>
  <c r="BJ58" i="30" a="1"/>
  <c r="BK58" i="30" a="1"/>
  <c r="BL58" i="30" a="1"/>
  <c r="BM58" i="30" a="1"/>
  <c r="BN58" i="30" a="1"/>
  <c r="BO58" i="30" a="1"/>
  <c r="BP58" i="30" a="1"/>
  <c r="G58" i="30"/>
  <c r="H58" i="30"/>
  <c r="I58" i="30"/>
  <c r="J58" i="30"/>
  <c r="K58" i="30"/>
  <c r="L58" i="30"/>
  <c r="M58" i="30"/>
  <c r="N58" i="30"/>
  <c r="O58" i="30"/>
  <c r="P58" i="30"/>
  <c r="Q58" i="30"/>
  <c r="R58" i="30"/>
  <c r="S58" i="30"/>
  <c r="T58" i="30"/>
  <c r="U58" i="30"/>
  <c r="V58" i="30"/>
  <c r="W58" i="30"/>
  <c r="X58" i="30"/>
  <c r="Y58" i="30"/>
  <c r="Z58" i="30"/>
  <c r="AA58" i="30"/>
  <c r="AB58" i="30"/>
  <c r="AC58" i="30"/>
  <c r="AD58" i="30"/>
  <c r="AE58" i="30"/>
  <c r="AF58" i="30"/>
  <c r="AG58" i="30"/>
  <c r="AH58" i="30"/>
  <c r="AI58" i="30"/>
  <c r="AJ58" i="30"/>
  <c r="AK58" i="30"/>
  <c r="AL58" i="30"/>
  <c r="AM58" i="30"/>
  <c r="AN58" i="30"/>
  <c r="AO58" i="30"/>
  <c r="AP58" i="30"/>
  <c r="AQ58" i="30"/>
  <c r="AR58" i="30"/>
  <c r="AS58" i="30"/>
  <c r="AT58" i="30"/>
  <c r="AU58" i="30"/>
  <c r="AV58" i="30"/>
  <c r="AW58" i="30"/>
  <c r="AX58" i="30"/>
  <c r="AY58" i="30"/>
  <c r="AZ58" i="30"/>
  <c r="BA58" i="30"/>
  <c r="BB58" i="30"/>
  <c r="BC58" i="30"/>
  <c r="BD58" i="30"/>
  <c r="BE58" i="30"/>
  <c r="BF58" i="30"/>
  <c r="BG58" i="30"/>
  <c r="BH58" i="30"/>
  <c r="BI58" i="30"/>
  <c r="BJ58" i="30"/>
  <c r="BK58" i="30"/>
  <c r="BL58" i="30"/>
  <c r="BM58" i="30"/>
  <c r="BN58" i="30"/>
  <c r="BO58" i="30"/>
  <c r="BP58" i="30"/>
  <c r="AC23" i="30"/>
  <c r="E47" i="30" a="1"/>
  <c r="E47" i="30"/>
  <c r="F47" i="30" a="1"/>
  <c r="F47" i="30"/>
  <c r="G47" i="30" a="1"/>
  <c r="H47" i="30" a="1"/>
  <c r="I47" i="30" a="1"/>
  <c r="J47" i="30" a="1"/>
  <c r="K47" i="30" a="1"/>
  <c r="L47" i="30" a="1"/>
  <c r="M47" i="30" a="1"/>
  <c r="N47" i="30" a="1"/>
  <c r="O47" i="30" a="1"/>
  <c r="P47" i="30" a="1"/>
  <c r="Q47" i="30" a="1"/>
  <c r="R47" i="30" a="1"/>
  <c r="S47" i="30" a="1"/>
  <c r="T47" i="30" a="1"/>
  <c r="U47" i="30" a="1"/>
  <c r="V47" i="30" a="1"/>
  <c r="W47" i="30" a="1"/>
  <c r="X47" i="30" a="1"/>
  <c r="Y47" i="30" a="1"/>
  <c r="Z47" i="30" a="1"/>
  <c r="AA47" i="30" a="1"/>
  <c r="AB47" i="30" a="1"/>
  <c r="AC47" i="30" a="1"/>
  <c r="AD47" i="30" a="1"/>
  <c r="AE47" i="30" a="1"/>
  <c r="AF47" i="30" a="1"/>
  <c r="AG47" i="30" a="1"/>
  <c r="AH47" i="30" a="1"/>
  <c r="AI47" i="30" a="1"/>
  <c r="AJ47" i="30" a="1"/>
  <c r="AK47" i="30" a="1"/>
  <c r="AL47" i="30" a="1"/>
  <c r="AM47" i="30" a="1"/>
  <c r="AN47" i="30" a="1"/>
  <c r="AO47" i="30" a="1"/>
  <c r="AP47" i="30" a="1"/>
  <c r="AQ47" i="30" a="1"/>
  <c r="AR47" i="30" a="1"/>
  <c r="AS47" i="30" a="1"/>
  <c r="AT47" i="30" a="1"/>
  <c r="AU47" i="30" a="1"/>
  <c r="AV47" i="30" a="1"/>
  <c r="AW47" i="30" a="1"/>
  <c r="AX47" i="30" a="1"/>
  <c r="AY47" i="30" a="1"/>
  <c r="AZ47" i="30" a="1"/>
  <c r="BA47" i="30" a="1"/>
  <c r="BB47" i="30" a="1"/>
  <c r="BC47" i="30" a="1"/>
  <c r="BD47" i="30" a="1"/>
  <c r="BE47" i="30" a="1"/>
  <c r="BF47" i="30" a="1"/>
  <c r="BG47" i="30" a="1"/>
  <c r="BH47" i="30" a="1"/>
  <c r="BI47" i="30" a="1"/>
  <c r="BJ47" i="30" a="1"/>
  <c r="BK47" i="30" a="1"/>
  <c r="BL47" i="30" a="1"/>
  <c r="BM47" i="30" a="1"/>
  <c r="BN47" i="30" a="1"/>
  <c r="BO47" i="30" a="1"/>
  <c r="BP47" i="30" a="1"/>
  <c r="G47" i="30"/>
  <c r="H47" i="30"/>
  <c r="I47" i="30"/>
  <c r="J47" i="30"/>
  <c r="K47" i="30"/>
  <c r="L47" i="30"/>
  <c r="M47" i="30"/>
  <c r="N47" i="30"/>
  <c r="O47" i="30"/>
  <c r="P47" i="30"/>
  <c r="Q47" i="30"/>
  <c r="R47" i="30"/>
  <c r="S47" i="30"/>
  <c r="T47" i="30"/>
  <c r="U47" i="30"/>
  <c r="V47" i="30"/>
  <c r="W47" i="30"/>
  <c r="X47" i="30"/>
  <c r="Y47" i="30"/>
  <c r="Z47" i="30"/>
  <c r="AA47" i="30"/>
  <c r="AB47" i="30"/>
  <c r="AC47" i="30"/>
  <c r="AD47" i="30"/>
  <c r="AE47" i="30"/>
  <c r="AF47" i="30"/>
  <c r="AG47" i="30"/>
  <c r="AH47" i="30"/>
  <c r="AI47" i="30"/>
  <c r="AJ47" i="30"/>
  <c r="AK47" i="30"/>
  <c r="AL47" i="30"/>
  <c r="AM47" i="30"/>
  <c r="AN47" i="30"/>
  <c r="AO47" i="30"/>
  <c r="AP47" i="30"/>
  <c r="AQ47" i="30"/>
  <c r="AR47" i="30"/>
  <c r="AS47" i="30"/>
  <c r="AT47" i="30"/>
  <c r="AU47" i="30"/>
  <c r="AV47" i="30"/>
  <c r="AW47" i="30"/>
  <c r="AX47" i="30"/>
  <c r="AY47" i="30"/>
  <c r="AZ47" i="30"/>
  <c r="BA47" i="30"/>
  <c r="BB47" i="30"/>
  <c r="BC47" i="30"/>
  <c r="BD47" i="30"/>
  <c r="BE47" i="30"/>
  <c r="BF47" i="30"/>
  <c r="BG47" i="30"/>
  <c r="BH47" i="30"/>
  <c r="BI47" i="30"/>
  <c r="BJ47" i="30"/>
  <c r="BK47" i="30"/>
  <c r="BL47" i="30"/>
  <c r="BM47" i="30"/>
  <c r="BN47" i="30"/>
  <c r="BO47" i="30"/>
  <c r="BP47" i="30"/>
  <c r="AB23" i="30"/>
  <c r="Z23" i="30"/>
  <c r="E57" i="30" a="1"/>
  <c r="E57" i="30"/>
  <c r="F57" i="30" a="1"/>
  <c r="F57" i="30"/>
  <c r="G57" i="30" a="1"/>
  <c r="H57" i="30" a="1"/>
  <c r="I57" i="30" a="1"/>
  <c r="J57" i="30" a="1"/>
  <c r="K57" i="30" a="1"/>
  <c r="L57" i="30" a="1"/>
  <c r="M57" i="30" a="1"/>
  <c r="N57" i="30" a="1"/>
  <c r="O57" i="30" a="1"/>
  <c r="P57" i="30" a="1"/>
  <c r="Q57" i="30" a="1"/>
  <c r="R57" i="30" a="1"/>
  <c r="S57" i="30" a="1"/>
  <c r="T57" i="30" a="1"/>
  <c r="U57" i="30" a="1"/>
  <c r="V57" i="30" a="1"/>
  <c r="W57" i="30" a="1"/>
  <c r="X57" i="30" a="1"/>
  <c r="Y57" i="30" a="1"/>
  <c r="Z57" i="30" a="1"/>
  <c r="AA57" i="30" a="1"/>
  <c r="AB57" i="30" a="1"/>
  <c r="AC57" i="30" a="1"/>
  <c r="AD57" i="30" a="1"/>
  <c r="AE57" i="30" a="1"/>
  <c r="AF57" i="30" a="1"/>
  <c r="AG57" i="30" a="1"/>
  <c r="AH57" i="30" a="1"/>
  <c r="AI57" i="30" a="1"/>
  <c r="AJ57" i="30" a="1"/>
  <c r="AK57" i="30" a="1"/>
  <c r="AL57" i="30" a="1"/>
  <c r="AM57" i="30" a="1"/>
  <c r="AN57" i="30" a="1"/>
  <c r="AO57" i="30" a="1"/>
  <c r="AP57" i="30" a="1"/>
  <c r="AQ57" i="30" a="1"/>
  <c r="AR57" i="30" a="1"/>
  <c r="AS57" i="30" a="1"/>
  <c r="AT57" i="30" a="1"/>
  <c r="AU57" i="30" a="1"/>
  <c r="AV57" i="30" a="1"/>
  <c r="AW57" i="30" a="1"/>
  <c r="AX57" i="30" a="1"/>
  <c r="AY57" i="30" a="1"/>
  <c r="AZ57" i="30" a="1"/>
  <c r="BA57" i="30" a="1"/>
  <c r="BB57" i="30" a="1"/>
  <c r="BC57" i="30" a="1"/>
  <c r="BD57" i="30" a="1"/>
  <c r="BE57" i="30" a="1"/>
  <c r="BF57" i="30" a="1"/>
  <c r="BG57" i="30" a="1"/>
  <c r="BH57" i="30" a="1"/>
  <c r="BI57" i="30" a="1"/>
  <c r="BJ57" i="30" a="1"/>
  <c r="BK57" i="30" a="1"/>
  <c r="BL57" i="30" a="1"/>
  <c r="BM57" i="30" a="1"/>
  <c r="BN57" i="30" a="1"/>
  <c r="BO57" i="30" a="1"/>
  <c r="BP57" i="30" a="1"/>
  <c r="G57" i="30"/>
  <c r="H57" i="30"/>
  <c r="I57" i="30"/>
  <c r="J57" i="30"/>
  <c r="K57" i="30"/>
  <c r="L57" i="30"/>
  <c r="M57" i="30"/>
  <c r="N57" i="30"/>
  <c r="O57" i="30"/>
  <c r="P57" i="30"/>
  <c r="Q57" i="30"/>
  <c r="R57" i="30"/>
  <c r="S57" i="30"/>
  <c r="T57" i="30"/>
  <c r="U57" i="30"/>
  <c r="V57" i="30"/>
  <c r="W57" i="30"/>
  <c r="X57" i="30"/>
  <c r="Y57" i="30"/>
  <c r="Z57" i="30"/>
  <c r="AA57" i="30"/>
  <c r="AB57" i="30"/>
  <c r="AC57" i="30"/>
  <c r="AD57" i="30"/>
  <c r="AE57" i="30"/>
  <c r="AF57" i="30"/>
  <c r="AG57" i="30"/>
  <c r="AH57" i="30"/>
  <c r="AI57" i="30"/>
  <c r="AJ57" i="30"/>
  <c r="AK57" i="30"/>
  <c r="AL57" i="30"/>
  <c r="AM57" i="30"/>
  <c r="AN57" i="30"/>
  <c r="AO57" i="30"/>
  <c r="AP57" i="30"/>
  <c r="AQ57" i="30"/>
  <c r="AR57" i="30"/>
  <c r="AS57" i="30"/>
  <c r="AT57" i="30"/>
  <c r="AU57" i="30"/>
  <c r="AV57" i="30"/>
  <c r="AW57" i="30"/>
  <c r="AX57" i="30"/>
  <c r="AY57" i="30"/>
  <c r="AZ57" i="30"/>
  <c r="BA57" i="30"/>
  <c r="BB57" i="30"/>
  <c r="BC57" i="30"/>
  <c r="BD57" i="30"/>
  <c r="BE57" i="30"/>
  <c r="BF57" i="30"/>
  <c r="BG57" i="30"/>
  <c r="BH57" i="30"/>
  <c r="BI57" i="30"/>
  <c r="BJ57" i="30"/>
  <c r="BK57" i="30"/>
  <c r="BL57" i="30"/>
  <c r="BM57" i="30"/>
  <c r="BN57" i="30"/>
  <c r="BO57" i="30"/>
  <c r="BP57" i="30"/>
  <c r="AC22" i="30"/>
  <c r="E46" i="30" a="1"/>
  <c r="E46" i="30"/>
  <c r="F46" i="30" a="1"/>
  <c r="F46" i="30"/>
  <c r="G46" i="30" a="1"/>
  <c r="H46" i="30" a="1"/>
  <c r="I46" i="30" a="1"/>
  <c r="J46" i="30" a="1"/>
  <c r="K46" i="30" a="1"/>
  <c r="L46" i="30" a="1"/>
  <c r="M46" i="30" a="1"/>
  <c r="N46" i="30" a="1"/>
  <c r="O46" i="30" a="1"/>
  <c r="P46" i="30" a="1"/>
  <c r="Q46" i="30" a="1"/>
  <c r="R46" i="30" a="1"/>
  <c r="S46" i="30" a="1"/>
  <c r="T46" i="30" a="1"/>
  <c r="U46" i="30" a="1"/>
  <c r="V46" i="30" a="1"/>
  <c r="W46" i="30" a="1"/>
  <c r="X46" i="30" a="1"/>
  <c r="Y46" i="30" a="1"/>
  <c r="Z46" i="30" a="1"/>
  <c r="AA46" i="30" a="1"/>
  <c r="AB46" i="30" a="1"/>
  <c r="AC46" i="30" a="1"/>
  <c r="AD46" i="30" a="1"/>
  <c r="AE46" i="30" a="1"/>
  <c r="AF46" i="30" a="1"/>
  <c r="AG46" i="30" a="1"/>
  <c r="AH46" i="30" a="1"/>
  <c r="AI46" i="30" a="1"/>
  <c r="AJ46" i="30" a="1"/>
  <c r="AK46" i="30" a="1"/>
  <c r="AL46" i="30" a="1"/>
  <c r="AM46" i="30" a="1"/>
  <c r="AN46" i="30" a="1"/>
  <c r="AO46" i="30" a="1"/>
  <c r="AP46" i="30" a="1"/>
  <c r="AQ46" i="30" a="1"/>
  <c r="AR46" i="30" a="1"/>
  <c r="AS46" i="30" a="1"/>
  <c r="AT46" i="30" a="1"/>
  <c r="AU46" i="30" a="1"/>
  <c r="AV46" i="30" a="1"/>
  <c r="AW46" i="30" a="1"/>
  <c r="AX46" i="30" a="1"/>
  <c r="AY46" i="30" a="1"/>
  <c r="AZ46" i="30" a="1"/>
  <c r="BA46" i="30" a="1"/>
  <c r="BB46" i="30" a="1"/>
  <c r="BC46" i="30" a="1"/>
  <c r="BD46" i="30" a="1"/>
  <c r="BE46" i="30" a="1"/>
  <c r="BF46" i="30" a="1"/>
  <c r="BG46" i="30" a="1"/>
  <c r="BH46" i="30" a="1"/>
  <c r="BI46" i="30" a="1"/>
  <c r="BJ46" i="30" a="1"/>
  <c r="BK46" i="30" a="1"/>
  <c r="BL46" i="30" a="1"/>
  <c r="BM46" i="30" a="1"/>
  <c r="BN46" i="30" a="1"/>
  <c r="BO46" i="30" a="1"/>
  <c r="BP46" i="30" a="1"/>
  <c r="G46" i="30"/>
  <c r="H46" i="30"/>
  <c r="I46" i="30"/>
  <c r="J46" i="30"/>
  <c r="K46" i="30"/>
  <c r="L46" i="30"/>
  <c r="M46" i="30"/>
  <c r="N46" i="30"/>
  <c r="O46" i="30"/>
  <c r="P46" i="30"/>
  <c r="Q46" i="30"/>
  <c r="R46" i="30"/>
  <c r="S46" i="30"/>
  <c r="T46" i="30"/>
  <c r="U46" i="30"/>
  <c r="V46" i="30"/>
  <c r="W46" i="30"/>
  <c r="X46" i="30"/>
  <c r="Y46" i="30"/>
  <c r="Z46" i="30"/>
  <c r="AA46" i="30"/>
  <c r="AB46" i="30"/>
  <c r="AC46" i="30"/>
  <c r="AD46" i="30"/>
  <c r="AE46" i="30"/>
  <c r="AF46" i="30"/>
  <c r="AG46" i="30"/>
  <c r="AH46" i="30"/>
  <c r="AI46" i="30"/>
  <c r="AJ46" i="30"/>
  <c r="AK46" i="30"/>
  <c r="AL46" i="30"/>
  <c r="AM46" i="30"/>
  <c r="AN46" i="30"/>
  <c r="AO46" i="30"/>
  <c r="AP46" i="30"/>
  <c r="AQ46" i="30"/>
  <c r="AR46" i="30"/>
  <c r="AS46" i="30"/>
  <c r="AT46" i="30"/>
  <c r="AU46" i="30"/>
  <c r="AV46" i="30"/>
  <c r="AW46" i="30"/>
  <c r="AX46" i="30"/>
  <c r="AY46" i="30"/>
  <c r="AZ46" i="30"/>
  <c r="BA46" i="30"/>
  <c r="BB46" i="30"/>
  <c r="BC46" i="30"/>
  <c r="BD46" i="30"/>
  <c r="BE46" i="30"/>
  <c r="BF46" i="30"/>
  <c r="BG46" i="30"/>
  <c r="BH46" i="30"/>
  <c r="BI46" i="30"/>
  <c r="BJ46" i="30"/>
  <c r="BK46" i="30"/>
  <c r="BL46" i="30"/>
  <c r="BM46" i="30"/>
  <c r="BN46" i="30"/>
  <c r="BO46" i="30"/>
  <c r="BP46" i="30"/>
  <c r="AB22" i="30"/>
  <c r="Z22" i="30"/>
  <c r="E56" i="30" a="1"/>
  <c r="E56" i="30"/>
  <c r="F56" i="30" a="1"/>
  <c r="F56" i="30"/>
  <c r="G56" i="30" a="1"/>
  <c r="H56" i="30" a="1"/>
  <c r="I56" i="30" a="1"/>
  <c r="J56" i="30" a="1"/>
  <c r="K56" i="30" a="1"/>
  <c r="L56" i="30" a="1"/>
  <c r="M56" i="30" a="1"/>
  <c r="N56" i="30" a="1"/>
  <c r="O56" i="30" a="1"/>
  <c r="P56" i="30" a="1"/>
  <c r="Q56" i="30" a="1"/>
  <c r="R56" i="30" a="1"/>
  <c r="S56" i="30" a="1"/>
  <c r="T56" i="30" a="1"/>
  <c r="U56" i="30" a="1"/>
  <c r="V56" i="30" a="1"/>
  <c r="W56" i="30" a="1"/>
  <c r="X56" i="30" a="1"/>
  <c r="Y56" i="30" a="1"/>
  <c r="Z56" i="30" a="1"/>
  <c r="AA56" i="30" a="1"/>
  <c r="AB56" i="30" a="1"/>
  <c r="AC56" i="30" a="1"/>
  <c r="AD56" i="30" a="1"/>
  <c r="AE56" i="30" a="1"/>
  <c r="AF56" i="30" a="1"/>
  <c r="AG56" i="30" a="1"/>
  <c r="AH56" i="30" a="1"/>
  <c r="AI56" i="30" a="1"/>
  <c r="AJ56" i="30" a="1"/>
  <c r="AK56" i="30" a="1"/>
  <c r="AL56" i="30" a="1"/>
  <c r="AM56" i="30" a="1"/>
  <c r="AN56" i="30" a="1"/>
  <c r="AO56" i="30" a="1"/>
  <c r="AP56" i="30" a="1"/>
  <c r="AQ56" i="30" a="1"/>
  <c r="AR56" i="30" a="1"/>
  <c r="AS56" i="30" a="1"/>
  <c r="AT56" i="30" a="1"/>
  <c r="AU56" i="30" a="1"/>
  <c r="AV56" i="30" a="1"/>
  <c r="AW56" i="30" a="1"/>
  <c r="AX56" i="30" a="1"/>
  <c r="AY56" i="30" a="1"/>
  <c r="AZ56" i="30" a="1"/>
  <c r="BA56" i="30" a="1"/>
  <c r="BB56" i="30" a="1"/>
  <c r="BC56" i="30" a="1"/>
  <c r="BD56" i="30" a="1"/>
  <c r="BE56" i="30" a="1"/>
  <c r="BF56" i="30" a="1"/>
  <c r="BG56" i="30" a="1"/>
  <c r="BH56" i="30" a="1"/>
  <c r="BI56" i="30" a="1"/>
  <c r="BJ56" i="30" a="1"/>
  <c r="BK56" i="30" a="1"/>
  <c r="BL56" i="30" a="1"/>
  <c r="BM56" i="30" a="1"/>
  <c r="BN56" i="30" a="1"/>
  <c r="BO56" i="30" a="1"/>
  <c r="BP56" i="30" a="1"/>
  <c r="G56" i="30"/>
  <c r="H56" i="30"/>
  <c r="I56" i="30"/>
  <c r="J56" i="30"/>
  <c r="K56" i="30"/>
  <c r="L56" i="30"/>
  <c r="M56" i="30"/>
  <c r="N56" i="30"/>
  <c r="O56" i="30"/>
  <c r="P56" i="30"/>
  <c r="Q56" i="30"/>
  <c r="R56" i="30"/>
  <c r="S56" i="30"/>
  <c r="T56" i="30"/>
  <c r="U56" i="30"/>
  <c r="V56" i="30"/>
  <c r="W56" i="30"/>
  <c r="X56" i="30"/>
  <c r="Y56" i="30"/>
  <c r="Z56" i="30"/>
  <c r="AA56" i="30"/>
  <c r="AB56" i="30"/>
  <c r="AC56" i="30"/>
  <c r="AD56" i="30"/>
  <c r="AE56" i="30"/>
  <c r="AF56" i="30"/>
  <c r="AG56" i="30"/>
  <c r="AH56" i="30"/>
  <c r="AI56" i="30"/>
  <c r="AJ56" i="30"/>
  <c r="AK56" i="30"/>
  <c r="AL56" i="30"/>
  <c r="AM56" i="30"/>
  <c r="AN56" i="30"/>
  <c r="AO56" i="30"/>
  <c r="AP56" i="30"/>
  <c r="AQ56" i="30"/>
  <c r="AR56" i="30"/>
  <c r="AS56" i="30"/>
  <c r="AT56" i="30"/>
  <c r="AU56" i="30"/>
  <c r="AV56" i="30"/>
  <c r="AW56" i="30"/>
  <c r="AX56" i="30"/>
  <c r="AY56" i="30"/>
  <c r="AZ56" i="30"/>
  <c r="BA56" i="30"/>
  <c r="BB56" i="30"/>
  <c r="BC56" i="30"/>
  <c r="BD56" i="30"/>
  <c r="BE56" i="30"/>
  <c r="BF56" i="30"/>
  <c r="BG56" i="30"/>
  <c r="BH56" i="30"/>
  <c r="BI56" i="30"/>
  <c r="BJ56" i="30"/>
  <c r="BK56" i="30"/>
  <c r="BL56" i="30"/>
  <c r="BM56" i="30"/>
  <c r="BN56" i="30"/>
  <c r="BO56" i="30"/>
  <c r="BP56" i="30"/>
  <c r="AC21" i="30"/>
  <c r="E45" i="30" a="1"/>
  <c r="E45" i="30"/>
  <c r="F45" i="30" a="1"/>
  <c r="F45" i="30"/>
  <c r="G45" i="30" a="1"/>
  <c r="H45" i="30" a="1"/>
  <c r="I45" i="30" a="1"/>
  <c r="J45" i="30" a="1"/>
  <c r="K45" i="30" a="1"/>
  <c r="L45" i="30" a="1"/>
  <c r="M45" i="30" a="1"/>
  <c r="N45" i="30" a="1"/>
  <c r="O45" i="30" a="1"/>
  <c r="P45" i="30" a="1"/>
  <c r="Q45" i="30" a="1"/>
  <c r="R45" i="30" a="1"/>
  <c r="S45" i="30" a="1"/>
  <c r="T45" i="30" a="1"/>
  <c r="U45" i="30" a="1"/>
  <c r="V45" i="30" a="1"/>
  <c r="W45" i="30" a="1"/>
  <c r="X45" i="30" a="1"/>
  <c r="Y45" i="30" a="1"/>
  <c r="Z45" i="30" a="1"/>
  <c r="AA45" i="30" a="1"/>
  <c r="AB45" i="30" a="1"/>
  <c r="AC45" i="30" a="1"/>
  <c r="AD45" i="30" a="1"/>
  <c r="AE45" i="30" a="1"/>
  <c r="AF45" i="30" a="1"/>
  <c r="AG45" i="30" a="1"/>
  <c r="AH45" i="30" a="1"/>
  <c r="AI45" i="30" a="1"/>
  <c r="AJ45" i="30" a="1"/>
  <c r="AK45" i="30" a="1"/>
  <c r="AL45" i="30" a="1"/>
  <c r="AM45" i="30" a="1"/>
  <c r="AN45" i="30" a="1"/>
  <c r="AO45" i="30" a="1"/>
  <c r="AP45" i="30" a="1"/>
  <c r="AQ45" i="30" a="1"/>
  <c r="AR45" i="30" a="1"/>
  <c r="AS45" i="30" a="1"/>
  <c r="AT45" i="30" a="1"/>
  <c r="AU45" i="30" a="1"/>
  <c r="AV45" i="30" a="1"/>
  <c r="AW45" i="30" a="1"/>
  <c r="AX45" i="30" a="1"/>
  <c r="AY45" i="30" a="1"/>
  <c r="AZ45" i="30" a="1"/>
  <c r="BA45" i="30" a="1"/>
  <c r="BB45" i="30" a="1"/>
  <c r="BC45" i="30" a="1"/>
  <c r="BD45" i="30" a="1"/>
  <c r="BE45" i="30" a="1"/>
  <c r="BF45" i="30" a="1"/>
  <c r="BG45" i="30" a="1"/>
  <c r="BH45" i="30" a="1"/>
  <c r="BI45" i="30" a="1"/>
  <c r="BJ45" i="30" a="1"/>
  <c r="BK45" i="30" a="1"/>
  <c r="BL45" i="30" a="1"/>
  <c r="BM45" i="30" a="1"/>
  <c r="BN45" i="30" a="1"/>
  <c r="BO45" i="30" a="1"/>
  <c r="BP45" i="30" a="1"/>
  <c r="G45" i="30"/>
  <c r="H45" i="30"/>
  <c r="I45" i="30"/>
  <c r="J45" i="30"/>
  <c r="K45" i="30"/>
  <c r="L45" i="30"/>
  <c r="M45" i="30"/>
  <c r="N45" i="30"/>
  <c r="O45" i="30"/>
  <c r="P45" i="30"/>
  <c r="Q45" i="30"/>
  <c r="R45" i="30"/>
  <c r="S45" i="30"/>
  <c r="T45" i="30"/>
  <c r="U45" i="30"/>
  <c r="V45" i="30"/>
  <c r="W45" i="30"/>
  <c r="X45" i="30"/>
  <c r="Y45" i="30"/>
  <c r="Z45" i="30"/>
  <c r="AA45" i="30"/>
  <c r="AB45" i="30"/>
  <c r="AC45" i="30"/>
  <c r="AD45" i="30"/>
  <c r="AE45" i="30"/>
  <c r="AF45" i="30"/>
  <c r="AG45" i="30"/>
  <c r="AH45" i="30"/>
  <c r="AI45" i="30"/>
  <c r="AJ45" i="30"/>
  <c r="AK45" i="30"/>
  <c r="AL45" i="30"/>
  <c r="AM45" i="30"/>
  <c r="AN45" i="30"/>
  <c r="AO45" i="30"/>
  <c r="AP45" i="30"/>
  <c r="AQ45" i="30"/>
  <c r="AR45" i="30"/>
  <c r="AS45" i="30"/>
  <c r="AT45" i="30"/>
  <c r="AU45" i="30"/>
  <c r="AV45" i="30"/>
  <c r="AW45" i="30"/>
  <c r="AX45" i="30"/>
  <c r="AY45" i="30"/>
  <c r="AZ45" i="30"/>
  <c r="BA45" i="30"/>
  <c r="BB45" i="30"/>
  <c r="BC45" i="30"/>
  <c r="BD45" i="30"/>
  <c r="BE45" i="30"/>
  <c r="BF45" i="30"/>
  <c r="BG45" i="30"/>
  <c r="BH45" i="30"/>
  <c r="BI45" i="30"/>
  <c r="BJ45" i="30"/>
  <c r="BK45" i="30"/>
  <c r="BL45" i="30"/>
  <c r="BM45" i="30"/>
  <c r="BN45" i="30"/>
  <c r="BO45" i="30"/>
  <c r="BP45" i="30"/>
  <c r="AB21" i="30"/>
  <c r="Z21" i="30"/>
  <c r="V65" i="29"/>
  <c r="X65" i="29"/>
  <c r="Y65" i="29"/>
  <c r="AA65" i="29"/>
  <c r="AE65" i="29"/>
  <c r="V66" i="29"/>
  <c r="X66" i="29"/>
  <c r="Y66" i="29"/>
  <c r="AA66" i="29"/>
  <c r="AE66" i="29"/>
  <c r="V68" i="29"/>
  <c r="X68" i="29"/>
  <c r="Y68" i="29"/>
  <c r="AA68" i="29"/>
  <c r="AE68" i="29"/>
  <c r="W69" i="29"/>
  <c r="X69" i="29"/>
  <c r="Y69" i="29"/>
  <c r="AA69" i="29"/>
  <c r="AE69" i="29"/>
  <c r="W70" i="29"/>
  <c r="X70" i="29"/>
  <c r="Y70" i="29"/>
  <c r="AA70" i="29"/>
  <c r="AE70" i="29"/>
  <c r="W72" i="29"/>
  <c r="X72" i="29"/>
  <c r="Y72" i="29"/>
  <c r="AA72" i="29"/>
  <c r="AE72" i="29"/>
  <c r="V81" i="29"/>
  <c r="X81" i="29"/>
  <c r="Y81" i="29"/>
  <c r="AA81" i="29"/>
  <c r="AE81" i="29"/>
  <c r="V82" i="29"/>
  <c r="X82" i="29"/>
  <c r="Y82" i="29"/>
  <c r="AA82" i="29"/>
  <c r="AE82" i="29"/>
  <c r="V84" i="29"/>
  <c r="X84" i="29"/>
  <c r="Y84" i="29"/>
  <c r="AA84" i="29"/>
  <c r="AE84" i="29"/>
  <c r="V85" i="29"/>
  <c r="X85" i="29"/>
  <c r="Y85" i="29"/>
  <c r="AA85" i="29"/>
  <c r="AE85" i="29"/>
  <c r="V86" i="29"/>
  <c r="X86" i="29"/>
  <c r="Y86" i="29"/>
  <c r="AA86" i="29"/>
  <c r="AE86" i="29"/>
  <c r="V88" i="29"/>
  <c r="X88" i="29"/>
  <c r="Y88" i="29"/>
  <c r="AA88" i="29"/>
  <c r="AE88" i="29"/>
  <c r="V64" i="29"/>
  <c r="X64" i="29"/>
  <c r="Y64" i="29"/>
  <c r="AA64" i="29"/>
  <c r="AE64" i="29"/>
  <c r="V67" i="29"/>
  <c r="V83" i="29"/>
  <c r="V87" i="29"/>
  <c r="W71" i="29"/>
  <c r="AF64" i="29"/>
  <c r="J12" i="29"/>
  <c r="K25" i="29"/>
  <c r="G12" i="29"/>
  <c r="H12" i="29"/>
  <c r="I12" i="29"/>
  <c r="J25" i="29"/>
  <c r="H25" i="29"/>
  <c r="L25" i="29"/>
  <c r="F4" i="29"/>
  <c r="X67" i="29"/>
  <c r="Y67" i="29"/>
  <c r="AA67" i="29"/>
  <c r="AE67" i="29"/>
  <c r="AE75" i="29"/>
  <c r="X87" i="29"/>
  <c r="Y87" i="29"/>
  <c r="AA87" i="29"/>
  <c r="AE87" i="29"/>
  <c r="J4" i="29"/>
  <c r="K17" i="29"/>
  <c r="G4" i="29"/>
  <c r="H4" i="29"/>
  <c r="I4" i="29"/>
  <c r="J17" i="29"/>
  <c r="H17" i="29"/>
  <c r="L17" i="29"/>
  <c r="X71" i="29"/>
  <c r="Y71" i="29"/>
  <c r="AA71" i="29"/>
  <c r="AE71" i="29"/>
  <c r="AF87" i="29"/>
  <c r="J5" i="29"/>
  <c r="K18" i="29"/>
  <c r="G5" i="29"/>
  <c r="H5" i="29"/>
  <c r="I5" i="29"/>
  <c r="J18" i="29"/>
  <c r="H18" i="29"/>
  <c r="L18" i="29"/>
  <c r="F6" i="29"/>
  <c r="X83" i="29"/>
  <c r="Y83" i="29"/>
  <c r="AA83" i="29"/>
  <c r="AE83" i="29"/>
  <c r="AF71" i="29"/>
  <c r="AF75" i="29"/>
  <c r="J6" i="29"/>
  <c r="K19" i="29"/>
  <c r="G6" i="29"/>
  <c r="H6" i="29"/>
  <c r="I6" i="29"/>
  <c r="J19" i="29"/>
  <c r="H19" i="29"/>
  <c r="L19" i="29"/>
  <c r="AF67" i="29"/>
  <c r="AF83" i="29"/>
  <c r="J7" i="29"/>
  <c r="K20" i="29"/>
  <c r="G7" i="29"/>
  <c r="H7" i="29"/>
  <c r="I7" i="29"/>
  <c r="J20" i="29"/>
  <c r="H20" i="29"/>
  <c r="L20" i="29"/>
  <c r="J8" i="29"/>
  <c r="K21" i="29"/>
  <c r="G8" i="29"/>
  <c r="H8" i="29"/>
  <c r="I8" i="29"/>
  <c r="J21" i="29"/>
  <c r="H21" i="29"/>
  <c r="L21" i="29"/>
  <c r="J9" i="29"/>
  <c r="K22" i="29"/>
  <c r="G9" i="29"/>
  <c r="H9" i="29"/>
  <c r="I9" i="29"/>
  <c r="J22" i="29"/>
  <c r="H22" i="29"/>
  <c r="L22" i="29"/>
  <c r="J10" i="29"/>
  <c r="K23" i="29"/>
  <c r="G10" i="29"/>
  <c r="H10" i="29"/>
  <c r="I10" i="29"/>
  <c r="J23" i="29"/>
  <c r="H23" i="29"/>
  <c r="L23" i="29"/>
  <c r="J11" i="29"/>
  <c r="K24" i="29"/>
  <c r="G11" i="29"/>
  <c r="H11" i="29"/>
  <c r="I11" i="29"/>
  <c r="J24" i="29"/>
  <c r="H24" i="29"/>
  <c r="L24" i="29"/>
  <c r="M25" i="29"/>
  <c r="N25" i="29" a="1"/>
  <c r="N25" i="29"/>
  <c r="O25" i="29"/>
  <c r="M17" i="29"/>
  <c r="N17" i="29" a="1"/>
  <c r="N17" i="29"/>
  <c r="O17" i="29"/>
  <c r="BR30" i="29"/>
  <c r="BS29" i="29"/>
  <c r="BT30" i="29"/>
  <c r="BU29" i="29"/>
  <c r="BU30" i="29"/>
  <c r="BV30" i="29"/>
  <c r="BW30" i="29"/>
  <c r="BX30" i="29"/>
  <c r="BY30" i="29"/>
  <c r="BZ30" i="29"/>
  <c r="CA30" i="29"/>
  <c r="BS31" i="29"/>
  <c r="BU31" i="29"/>
  <c r="BV31" i="29"/>
  <c r="BW31" i="29"/>
  <c r="BX31" i="29"/>
  <c r="BY31" i="29"/>
  <c r="BZ31" i="29"/>
  <c r="CA31" i="29"/>
  <c r="BR32" i="29"/>
  <c r="BS32" i="29"/>
  <c r="BT32" i="29"/>
  <c r="BV32" i="29"/>
  <c r="BW32" i="29"/>
  <c r="BX32" i="29"/>
  <c r="BY32" i="29"/>
  <c r="BZ32" i="29"/>
  <c r="CA32" i="29"/>
  <c r="BS33" i="29"/>
  <c r="BT33" i="29"/>
  <c r="BU33" i="29"/>
  <c r="BW33" i="29"/>
  <c r="BX33" i="29"/>
  <c r="BY33" i="29"/>
  <c r="BZ33" i="29"/>
  <c r="CA33" i="29"/>
  <c r="BS34" i="29"/>
  <c r="BT34" i="29"/>
  <c r="BU34" i="29"/>
  <c r="BV34" i="29"/>
  <c r="BX34" i="29"/>
  <c r="BY34" i="29"/>
  <c r="BZ34" i="29"/>
  <c r="CA34" i="29"/>
  <c r="BS35" i="29"/>
  <c r="BT35" i="29"/>
  <c r="BU35" i="29"/>
  <c r="BV35" i="29"/>
  <c r="BW35" i="29"/>
  <c r="BY35" i="29"/>
  <c r="BZ35" i="29"/>
  <c r="CA35" i="29"/>
  <c r="BS36" i="29"/>
  <c r="BT36" i="29"/>
  <c r="BU36" i="29"/>
  <c r="BV36" i="29"/>
  <c r="BW36" i="29"/>
  <c r="BX36" i="29"/>
  <c r="BZ36" i="29"/>
  <c r="CA36" i="29"/>
  <c r="BS37" i="29"/>
  <c r="BT37" i="29"/>
  <c r="BU37" i="29"/>
  <c r="BV37" i="29"/>
  <c r="BW37" i="29"/>
  <c r="BX37" i="29"/>
  <c r="BY37" i="29"/>
  <c r="CA37" i="29"/>
  <c r="BS38" i="29"/>
  <c r="BT38" i="29"/>
  <c r="BU38" i="29"/>
  <c r="BV38" i="29"/>
  <c r="BW38" i="29"/>
  <c r="BX38" i="29"/>
  <c r="BY38" i="29"/>
  <c r="BZ38" i="29"/>
  <c r="E60" i="29" a="1"/>
  <c r="E60" i="29"/>
  <c r="M18" i="29"/>
  <c r="N18" i="29" a="1"/>
  <c r="N18" i="29"/>
  <c r="O18" i="29"/>
  <c r="F60" i="29" a="1"/>
  <c r="F60" i="29"/>
  <c r="M19" i="29"/>
  <c r="N19" i="29" a="1"/>
  <c r="N19" i="29"/>
  <c r="O19" i="29"/>
  <c r="G60" i="29" a="1"/>
  <c r="M20" i="29"/>
  <c r="N20" i="29" a="1"/>
  <c r="N20" i="29"/>
  <c r="O20" i="29"/>
  <c r="H60" i="29" a="1"/>
  <c r="M21" i="29"/>
  <c r="N21" i="29" a="1"/>
  <c r="N21" i="29"/>
  <c r="O21" i="29"/>
  <c r="I60" i="29" a="1"/>
  <c r="M22" i="29"/>
  <c r="N22" i="29" a="1"/>
  <c r="N22" i="29"/>
  <c r="O22" i="29"/>
  <c r="J60" i="29" a="1"/>
  <c r="M23" i="29"/>
  <c r="N23" i="29" a="1"/>
  <c r="N23" i="29"/>
  <c r="O23" i="29"/>
  <c r="K60" i="29" a="1"/>
  <c r="M24" i="29"/>
  <c r="N24" i="29" a="1"/>
  <c r="N24" i="29"/>
  <c r="O24" i="29"/>
  <c r="L60" i="29" a="1"/>
  <c r="P25" i="29"/>
  <c r="P17" i="29"/>
  <c r="M60" i="29" a="1"/>
  <c r="P18" i="29"/>
  <c r="N60" i="29" a="1"/>
  <c r="P19" i="29"/>
  <c r="O60" i="29" a="1"/>
  <c r="P20" i="29"/>
  <c r="P60" i="29" a="1"/>
  <c r="P21" i="29"/>
  <c r="Q60" i="29" a="1"/>
  <c r="P22" i="29"/>
  <c r="R60" i="29" a="1"/>
  <c r="P23" i="29"/>
  <c r="S60" i="29" a="1"/>
  <c r="P24" i="29"/>
  <c r="T60" i="29" a="1"/>
  <c r="Q25" i="29"/>
  <c r="Q17" i="29"/>
  <c r="U60" i="29" a="1"/>
  <c r="Q18" i="29"/>
  <c r="V60" i="29" a="1"/>
  <c r="Q19" i="29"/>
  <c r="W60" i="29" a="1"/>
  <c r="Q20" i="29"/>
  <c r="X60" i="29" a="1"/>
  <c r="Q21" i="29"/>
  <c r="Y60" i="29" a="1"/>
  <c r="Q22" i="29"/>
  <c r="Z60" i="29" a="1"/>
  <c r="Q23" i="29"/>
  <c r="AA60" i="29" a="1"/>
  <c r="Q24" i="29"/>
  <c r="AB60" i="29" a="1"/>
  <c r="R25" i="29"/>
  <c r="R17" i="29"/>
  <c r="AC60" i="29" a="1"/>
  <c r="R18" i="29"/>
  <c r="AD60" i="29" a="1"/>
  <c r="R19" i="29"/>
  <c r="AE60" i="29" a="1"/>
  <c r="R20" i="29"/>
  <c r="AF60" i="29" a="1"/>
  <c r="R21" i="29"/>
  <c r="AG60" i="29" a="1"/>
  <c r="R22" i="29"/>
  <c r="AH60" i="29" a="1"/>
  <c r="R23" i="29"/>
  <c r="AI60" i="29" a="1"/>
  <c r="R24" i="29"/>
  <c r="AJ60" i="29" a="1"/>
  <c r="S25" i="29"/>
  <c r="S17" i="29"/>
  <c r="AK60" i="29" a="1"/>
  <c r="S18" i="29"/>
  <c r="AL60" i="29" a="1"/>
  <c r="S19" i="29"/>
  <c r="AM60" i="29" a="1"/>
  <c r="S20" i="29"/>
  <c r="AN60" i="29" a="1"/>
  <c r="S21" i="29"/>
  <c r="AO60" i="29" a="1"/>
  <c r="S22" i="29"/>
  <c r="AP60" i="29" a="1"/>
  <c r="S23" i="29"/>
  <c r="AQ60" i="29" a="1"/>
  <c r="S24" i="29"/>
  <c r="AR60" i="29" a="1"/>
  <c r="T25" i="29"/>
  <c r="T17" i="29"/>
  <c r="AS60" i="29" a="1"/>
  <c r="T18" i="29"/>
  <c r="AT60" i="29" a="1"/>
  <c r="T19" i="29"/>
  <c r="AU60" i="29" a="1"/>
  <c r="T20" i="29"/>
  <c r="AV60" i="29" a="1"/>
  <c r="T21" i="29"/>
  <c r="AW60" i="29" a="1"/>
  <c r="T22" i="29"/>
  <c r="AX60" i="29" a="1"/>
  <c r="T23" i="29"/>
  <c r="AY60" i="29" a="1"/>
  <c r="T24" i="29"/>
  <c r="AZ60" i="29" a="1"/>
  <c r="U25" i="29"/>
  <c r="U17" i="29"/>
  <c r="BA60" i="29" a="1"/>
  <c r="U18" i="29"/>
  <c r="BB60" i="29" a="1"/>
  <c r="U19" i="29"/>
  <c r="BC60" i="29" a="1"/>
  <c r="U20" i="29"/>
  <c r="BD60" i="29" a="1"/>
  <c r="U21" i="29"/>
  <c r="BE60" i="29" a="1"/>
  <c r="U22" i="29"/>
  <c r="BF60" i="29" a="1"/>
  <c r="U23" i="29"/>
  <c r="BG60" i="29" a="1"/>
  <c r="U24" i="29"/>
  <c r="BH60" i="29" a="1"/>
  <c r="V25" i="29"/>
  <c r="V17" i="29"/>
  <c r="BI60" i="29" a="1"/>
  <c r="V18" i="29"/>
  <c r="BJ60" i="29" a="1"/>
  <c r="V19" i="29"/>
  <c r="BK60" i="29" a="1"/>
  <c r="V20" i="29"/>
  <c r="BL60" i="29" a="1"/>
  <c r="V21" i="29"/>
  <c r="BM60" i="29" a="1"/>
  <c r="V22" i="29"/>
  <c r="BN60" i="29" a="1"/>
  <c r="V23" i="29"/>
  <c r="BO60" i="29" a="1"/>
  <c r="V24" i="29"/>
  <c r="BP60" i="29" a="1"/>
  <c r="G60" i="29"/>
  <c r="H60" i="29"/>
  <c r="I60" i="29"/>
  <c r="J60" i="29"/>
  <c r="K60" i="29"/>
  <c r="L60" i="29"/>
  <c r="M60" i="29"/>
  <c r="N60" i="29"/>
  <c r="O60" i="29"/>
  <c r="P60" i="29"/>
  <c r="Q60" i="29"/>
  <c r="R60" i="29"/>
  <c r="S60" i="29"/>
  <c r="T60" i="29"/>
  <c r="U60" i="29"/>
  <c r="V60" i="29"/>
  <c r="W60" i="29"/>
  <c r="X60" i="29"/>
  <c r="Y60" i="29"/>
  <c r="Z60" i="29"/>
  <c r="AA60" i="29"/>
  <c r="AB60" i="29"/>
  <c r="AC60" i="29"/>
  <c r="AD60" i="29"/>
  <c r="AE60" i="29"/>
  <c r="AF60" i="29"/>
  <c r="AG60" i="29"/>
  <c r="AH60" i="29"/>
  <c r="AI60" i="29"/>
  <c r="AJ60" i="29"/>
  <c r="AK60" i="29"/>
  <c r="AL60" i="29"/>
  <c r="AM60" i="29"/>
  <c r="AN60" i="29"/>
  <c r="AO60" i="29"/>
  <c r="AP60" i="29"/>
  <c r="AQ60" i="29"/>
  <c r="AR60" i="29"/>
  <c r="AS60" i="29"/>
  <c r="AT60" i="29"/>
  <c r="AU60" i="29"/>
  <c r="AV60" i="29"/>
  <c r="AW60" i="29"/>
  <c r="AX60" i="29"/>
  <c r="AY60" i="29"/>
  <c r="AZ60" i="29"/>
  <c r="BA60" i="29"/>
  <c r="BB60" i="29"/>
  <c r="BC60" i="29"/>
  <c r="BD60" i="29"/>
  <c r="BE60" i="29"/>
  <c r="BF60" i="29"/>
  <c r="BG60" i="29"/>
  <c r="BH60" i="29"/>
  <c r="BI60" i="29"/>
  <c r="BJ60" i="29"/>
  <c r="BK60" i="29"/>
  <c r="BL60" i="29"/>
  <c r="BM60" i="29"/>
  <c r="BN60" i="29"/>
  <c r="BO60" i="29"/>
  <c r="BP60" i="29"/>
  <c r="AC25" i="29"/>
  <c r="BR41" i="29"/>
  <c r="BS40" i="29"/>
  <c r="BT41" i="29"/>
  <c r="BU40" i="29"/>
  <c r="BU41" i="29"/>
  <c r="BV41" i="29"/>
  <c r="BW41" i="29"/>
  <c r="BX41" i="29"/>
  <c r="BY41" i="29"/>
  <c r="BZ41" i="29"/>
  <c r="CA41" i="29"/>
  <c r="BS42" i="29"/>
  <c r="BU42" i="29"/>
  <c r="BV42" i="29"/>
  <c r="BW42" i="29"/>
  <c r="BX42" i="29"/>
  <c r="BY42" i="29"/>
  <c r="BZ42" i="29"/>
  <c r="CA42" i="29"/>
  <c r="BR43" i="29"/>
  <c r="BS43" i="29"/>
  <c r="BT43" i="29"/>
  <c r="BV43" i="29"/>
  <c r="BW43" i="29"/>
  <c r="BX43" i="29"/>
  <c r="BY43" i="29"/>
  <c r="BZ43" i="29"/>
  <c r="CA43" i="29"/>
  <c r="BS44" i="29"/>
  <c r="BT44" i="29"/>
  <c r="BU44" i="29"/>
  <c r="BW44" i="29"/>
  <c r="BX44" i="29"/>
  <c r="BY44" i="29"/>
  <c r="BZ44" i="29"/>
  <c r="CA44" i="29"/>
  <c r="BS45" i="29"/>
  <c r="BT45" i="29"/>
  <c r="BU45" i="29"/>
  <c r="BV45" i="29"/>
  <c r="BX45" i="29"/>
  <c r="BY45" i="29"/>
  <c r="BZ45" i="29"/>
  <c r="CA45" i="29"/>
  <c r="BS46" i="29"/>
  <c r="BT46" i="29"/>
  <c r="BU46" i="29"/>
  <c r="BV46" i="29"/>
  <c r="BW46" i="29"/>
  <c r="BY46" i="29"/>
  <c r="BZ46" i="29"/>
  <c r="CA46" i="29"/>
  <c r="BS47" i="29"/>
  <c r="BT47" i="29"/>
  <c r="BU47" i="29"/>
  <c r="BV47" i="29"/>
  <c r="BW47" i="29"/>
  <c r="BX47" i="29"/>
  <c r="BZ47" i="29"/>
  <c r="CA47" i="29"/>
  <c r="BS48" i="29"/>
  <c r="BT48" i="29"/>
  <c r="BU48" i="29"/>
  <c r="BV48" i="29"/>
  <c r="BW48" i="29"/>
  <c r="BX48" i="29"/>
  <c r="BY48" i="29"/>
  <c r="CA48" i="29"/>
  <c r="BS49" i="29"/>
  <c r="BT49" i="29"/>
  <c r="BU49" i="29"/>
  <c r="BV49" i="29"/>
  <c r="BW49" i="29"/>
  <c r="BX49" i="29"/>
  <c r="BY49" i="29"/>
  <c r="BZ49" i="29"/>
  <c r="E49" i="29" a="1"/>
  <c r="E49" i="29"/>
  <c r="F49" i="29" a="1"/>
  <c r="F49" i="29"/>
  <c r="G49" i="29" a="1"/>
  <c r="H49" i="29" a="1"/>
  <c r="I49" i="29" a="1"/>
  <c r="J49" i="29" a="1"/>
  <c r="K49" i="29" a="1"/>
  <c r="L49" i="29" a="1"/>
  <c r="M49" i="29" a="1"/>
  <c r="N49" i="29" a="1"/>
  <c r="O49" i="29" a="1"/>
  <c r="P49" i="29" a="1"/>
  <c r="Q49" i="29" a="1"/>
  <c r="R49" i="29" a="1"/>
  <c r="S49" i="29" a="1"/>
  <c r="T49" i="29" a="1"/>
  <c r="U49" i="29" a="1"/>
  <c r="V49" i="29" a="1"/>
  <c r="W49" i="29" a="1"/>
  <c r="X49" i="29" a="1"/>
  <c r="Y49" i="29" a="1"/>
  <c r="Z49" i="29" a="1"/>
  <c r="AA49" i="29" a="1"/>
  <c r="AB49" i="29" a="1"/>
  <c r="AC49" i="29" a="1"/>
  <c r="AD49" i="29" a="1"/>
  <c r="AE49" i="29" a="1"/>
  <c r="AF49" i="29" a="1"/>
  <c r="AG49" i="29" a="1"/>
  <c r="AH49" i="29" a="1"/>
  <c r="AI49" i="29" a="1"/>
  <c r="AJ49" i="29" a="1"/>
  <c r="AK49" i="29" a="1"/>
  <c r="AL49" i="29" a="1"/>
  <c r="AM49" i="29" a="1"/>
  <c r="AN49" i="29" a="1"/>
  <c r="AO49" i="29" a="1"/>
  <c r="AP49" i="29" a="1"/>
  <c r="AQ49" i="29" a="1"/>
  <c r="AR49" i="29" a="1"/>
  <c r="AS49" i="29" a="1"/>
  <c r="AT49" i="29" a="1"/>
  <c r="AU49" i="29" a="1"/>
  <c r="AV49" i="29" a="1"/>
  <c r="AW49" i="29" a="1"/>
  <c r="AX49" i="29" a="1"/>
  <c r="AY49" i="29" a="1"/>
  <c r="AZ49" i="29" a="1"/>
  <c r="BA49" i="29" a="1"/>
  <c r="BB49" i="29" a="1"/>
  <c r="BC49" i="29" a="1"/>
  <c r="BD49" i="29" a="1"/>
  <c r="BE49" i="29" a="1"/>
  <c r="BF49" i="29" a="1"/>
  <c r="BG49" i="29" a="1"/>
  <c r="BH49" i="29" a="1"/>
  <c r="BI49" i="29" a="1"/>
  <c r="BJ49" i="29" a="1"/>
  <c r="BK49" i="29" a="1"/>
  <c r="BL49" i="29" a="1"/>
  <c r="BM49" i="29" a="1"/>
  <c r="BN49" i="29" a="1"/>
  <c r="BO49" i="29" a="1"/>
  <c r="BP49" i="29" a="1"/>
  <c r="G49" i="29"/>
  <c r="H49" i="29"/>
  <c r="I49" i="29"/>
  <c r="J49" i="29"/>
  <c r="K49" i="29"/>
  <c r="L49" i="29"/>
  <c r="M49" i="29"/>
  <c r="N49" i="29"/>
  <c r="O49" i="29"/>
  <c r="P49" i="29"/>
  <c r="Q49" i="29"/>
  <c r="R49" i="29"/>
  <c r="S49" i="29"/>
  <c r="T49" i="29"/>
  <c r="U49" i="29"/>
  <c r="V49" i="29"/>
  <c r="W49" i="29"/>
  <c r="X49" i="29"/>
  <c r="Y49" i="29"/>
  <c r="Z49" i="29"/>
  <c r="AA49" i="29"/>
  <c r="AB49" i="29"/>
  <c r="AC49" i="29"/>
  <c r="AD49" i="29"/>
  <c r="AE49" i="29"/>
  <c r="AF49" i="29"/>
  <c r="AG49" i="29"/>
  <c r="AH49" i="29"/>
  <c r="AI49" i="29"/>
  <c r="AJ49" i="29"/>
  <c r="AK49" i="29"/>
  <c r="AL49" i="29"/>
  <c r="AM49" i="29"/>
  <c r="AN49" i="29"/>
  <c r="AO49" i="29"/>
  <c r="AP49" i="29"/>
  <c r="AQ49" i="29"/>
  <c r="AR49" i="29"/>
  <c r="AS49" i="29"/>
  <c r="AT49" i="29"/>
  <c r="AU49" i="29"/>
  <c r="AV49" i="29"/>
  <c r="AW49" i="29"/>
  <c r="AX49" i="29"/>
  <c r="AY49" i="29"/>
  <c r="AZ49" i="29"/>
  <c r="BA49" i="29"/>
  <c r="BB49" i="29"/>
  <c r="BC49" i="29"/>
  <c r="BD49" i="29"/>
  <c r="BE49" i="29"/>
  <c r="BF49" i="29"/>
  <c r="BG49" i="29"/>
  <c r="BH49" i="29"/>
  <c r="BI49" i="29"/>
  <c r="BJ49" i="29"/>
  <c r="BK49" i="29"/>
  <c r="BL49" i="29"/>
  <c r="BM49" i="29"/>
  <c r="BN49" i="29"/>
  <c r="BO49" i="29"/>
  <c r="BP49" i="29"/>
  <c r="AB25" i="29"/>
  <c r="C17" i="29"/>
  <c r="E30" i="29" a="1"/>
  <c r="E30" i="29"/>
  <c r="F30" i="29" a="1"/>
  <c r="F30" i="29"/>
  <c r="G30" i="29" a="1"/>
  <c r="H30" i="29" a="1"/>
  <c r="I30" i="29" a="1"/>
  <c r="J30" i="29" a="1"/>
  <c r="K30" i="29" a="1"/>
  <c r="L30" i="29" a="1"/>
  <c r="M30" i="29" a="1"/>
  <c r="N30" i="29" a="1"/>
  <c r="O30" i="29" a="1"/>
  <c r="P30" i="29" a="1"/>
  <c r="Q30" i="29" a="1"/>
  <c r="R30" i="29" a="1"/>
  <c r="S30" i="29" a="1"/>
  <c r="T30" i="29" a="1"/>
  <c r="U30" i="29" a="1"/>
  <c r="V30" i="29" a="1"/>
  <c r="W30" i="29" a="1"/>
  <c r="X30" i="29" a="1"/>
  <c r="Y30" i="29" a="1"/>
  <c r="Z30" i="29" a="1"/>
  <c r="AA30" i="29" a="1"/>
  <c r="AB30" i="29" a="1"/>
  <c r="AC30" i="29" a="1"/>
  <c r="AD30" i="29" a="1"/>
  <c r="AE30" i="29" a="1"/>
  <c r="AF30" i="29" a="1"/>
  <c r="AG30" i="29" a="1"/>
  <c r="AH30" i="29" a="1"/>
  <c r="AI30" i="29" a="1"/>
  <c r="AJ30" i="29" a="1"/>
  <c r="AK30" i="29" a="1"/>
  <c r="AL30" i="29" a="1"/>
  <c r="AM30" i="29" a="1"/>
  <c r="AN30" i="29" a="1"/>
  <c r="AO30" i="29" a="1"/>
  <c r="AP30" i="29" a="1"/>
  <c r="AQ30" i="29" a="1"/>
  <c r="AR30" i="29" a="1"/>
  <c r="AS30" i="29" a="1"/>
  <c r="AT30" i="29" a="1"/>
  <c r="AU30" i="29" a="1"/>
  <c r="AV30" i="29" a="1"/>
  <c r="AW30" i="29" a="1"/>
  <c r="AX30" i="29" a="1"/>
  <c r="AY30" i="29" a="1"/>
  <c r="AZ30" i="29" a="1"/>
  <c r="BA30" i="29" a="1"/>
  <c r="BB30" i="29" a="1"/>
  <c r="BC30" i="29" a="1"/>
  <c r="BD30" i="29" a="1"/>
  <c r="BE30" i="29" a="1"/>
  <c r="BF30" i="29" a="1"/>
  <c r="BG30" i="29" a="1"/>
  <c r="BH30" i="29" a="1"/>
  <c r="BI30" i="29" a="1"/>
  <c r="BJ30" i="29" a="1"/>
  <c r="BK30" i="29" a="1"/>
  <c r="BL30" i="29" a="1"/>
  <c r="BM30" i="29" a="1"/>
  <c r="BN30" i="29" a="1"/>
  <c r="BO30" i="29" a="1"/>
  <c r="BP30" i="29" a="1"/>
  <c r="G30" i="29"/>
  <c r="H30" i="29"/>
  <c r="I30" i="29"/>
  <c r="J30" i="29"/>
  <c r="K30" i="29"/>
  <c r="L30" i="29"/>
  <c r="M30" i="29"/>
  <c r="N30" i="29"/>
  <c r="O30" i="29"/>
  <c r="P30" i="29"/>
  <c r="Q30" i="29"/>
  <c r="R30" i="29"/>
  <c r="S30" i="29"/>
  <c r="T30" i="29"/>
  <c r="U30" i="29"/>
  <c r="V30" i="29"/>
  <c r="W30" i="29"/>
  <c r="X30" i="29"/>
  <c r="Y30" i="29"/>
  <c r="Z30" i="29"/>
  <c r="AA30" i="29"/>
  <c r="AB30" i="29"/>
  <c r="AC30" i="29"/>
  <c r="AD30" i="29"/>
  <c r="AE30" i="29"/>
  <c r="AF30" i="29"/>
  <c r="AG30" i="29"/>
  <c r="AH30" i="29"/>
  <c r="AI30" i="29"/>
  <c r="AJ30" i="29"/>
  <c r="AK30" i="29"/>
  <c r="AL30" i="29"/>
  <c r="AM30" i="29"/>
  <c r="AN30" i="29"/>
  <c r="AO30" i="29"/>
  <c r="AP30" i="29"/>
  <c r="AQ30" i="29"/>
  <c r="AR30" i="29"/>
  <c r="AS30" i="29"/>
  <c r="AT30" i="29"/>
  <c r="AU30" i="29"/>
  <c r="AV30" i="29"/>
  <c r="AW30" i="29"/>
  <c r="AX30" i="29"/>
  <c r="AY30" i="29"/>
  <c r="AZ30" i="29"/>
  <c r="BA30" i="29"/>
  <c r="BB30" i="29"/>
  <c r="BC30" i="29"/>
  <c r="BD30" i="29"/>
  <c r="BE30" i="29"/>
  <c r="BF30" i="29"/>
  <c r="BG30" i="29"/>
  <c r="BH30" i="29"/>
  <c r="BI30" i="29"/>
  <c r="BJ30" i="29"/>
  <c r="BK30" i="29"/>
  <c r="BL30" i="29"/>
  <c r="BM30" i="29"/>
  <c r="BN30" i="29"/>
  <c r="BO30" i="29"/>
  <c r="BP30" i="29"/>
  <c r="AA17" i="29"/>
  <c r="E41" i="29" a="1"/>
  <c r="E41" i="29"/>
  <c r="F41" i="29" a="1"/>
  <c r="F41" i="29"/>
  <c r="G41" i="29" a="1"/>
  <c r="H41" i="29" a="1"/>
  <c r="I41" i="29" a="1"/>
  <c r="J41" i="29" a="1"/>
  <c r="K41" i="29" a="1"/>
  <c r="L41" i="29" a="1"/>
  <c r="M41" i="29" a="1"/>
  <c r="N41" i="29" a="1"/>
  <c r="O41" i="29" a="1"/>
  <c r="P41" i="29" a="1"/>
  <c r="Q41" i="29" a="1"/>
  <c r="R41" i="29" a="1"/>
  <c r="S41" i="29" a="1"/>
  <c r="T41" i="29" a="1"/>
  <c r="U41" i="29" a="1"/>
  <c r="V41" i="29" a="1"/>
  <c r="W41" i="29" a="1"/>
  <c r="X41" i="29" a="1"/>
  <c r="Y41" i="29" a="1"/>
  <c r="Z41" i="29" a="1"/>
  <c r="AA41" i="29" a="1"/>
  <c r="AB41" i="29" a="1"/>
  <c r="AC41" i="29" a="1"/>
  <c r="AD41" i="29" a="1"/>
  <c r="AE41" i="29" a="1"/>
  <c r="AF41" i="29" a="1"/>
  <c r="AG41" i="29" a="1"/>
  <c r="AH41" i="29" a="1"/>
  <c r="AI41" i="29" a="1"/>
  <c r="AJ41" i="29" a="1"/>
  <c r="AK41" i="29" a="1"/>
  <c r="AL41" i="29" a="1"/>
  <c r="AM41" i="29" a="1"/>
  <c r="AN41" i="29" a="1"/>
  <c r="AO41" i="29" a="1"/>
  <c r="AP41" i="29" a="1"/>
  <c r="AQ41" i="29" a="1"/>
  <c r="AR41" i="29" a="1"/>
  <c r="AS41" i="29" a="1"/>
  <c r="AT41" i="29" a="1"/>
  <c r="AU41" i="29" a="1"/>
  <c r="AV41" i="29" a="1"/>
  <c r="AW41" i="29" a="1"/>
  <c r="AX41" i="29" a="1"/>
  <c r="AY41" i="29" a="1"/>
  <c r="AZ41" i="29" a="1"/>
  <c r="BA41" i="29" a="1"/>
  <c r="BB41" i="29" a="1"/>
  <c r="BC41" i="29" a="1"/>
  <c r="BD41" i="29" a="1"/>
  <c r="BE41" i="29" a="1"/>
  <c r="BF41" i="29" a="1"/>
  <c r="BG41" i="29" a="1"/>
  <c r="BH41" i="29" a="1"/>
  <c r="BI41" i="29" a="1"/>
  <c r="BJ41" i="29" a="1"/>
  <c r="BK41" i="29" a="1"/>
  <c r="BL41" i="29" a="1"/>
  <c r="BM41" i="29" a="1"/>
  <c r="BN41" i="29" a="1"/>
  <c r="BO41" i="29" a="1"/>
  <c r="BP41" i="29" a="1"/>
  <c r="G41" i="29"/>
  <c r="H41" i="29"/>
  <c r="I41" i="29"/>
  <c r="J41" i="29"/>
  <c r="K41" i="29"/>
  <c r="L41" i="29"/>
  <c r="M41" i="29"/>
  <c r="N41" i="29"/>
  <c r="O41" i="29"/>
  <c r="P41" i="29"/>
  <c r="Q41" i="29"/>
  <c r="R41" i="29"/>
  <c r="S41" i="29"/>
  <c r="T41" i="29"/>
  <c r="U41" i="29"/>
  <c r="V41" i="29"/>
  <c r="W41" i="29"/>
  <c r="X41" i="29"/>
  <c r="Y41" i="29"/>
  <c r="Z41" i="29"/>
  <c r="AA41" i="29"/>
  <c r="AB41" i="29"/>
  <c r="AC41" i="29"/>
  <c r="AD41" i="29"/>
  <c r="AE41" i="29"/>
  <c r="AF41" i="29"/>
  <c r="AG41" i="29"/>
  <c r="AH41" i="29"/>
  <c r="AI41" i="29"/>
  <c r="AJ41" i="29"/>
  <c r="AK41" i="29"/>
  <c r="AL41" i="29"/>
  <c r="AM41" i="29"/>
  <c r="AN41" i="29"/>
  <c r="AO41" i="29"/>
  <c r="AP41" i="29"/>
  <c r="AQ41" i="29"/>
  <c r="AR41" i="29"/>
  <c r="AS41" i="29"/>
  <c r="AT41" i="29"/>
  <c r="AU41" i="29"/>
  <c r="AV41" i="29"/>
  <c r="AW41" i="29"/>
  <c r="AX41" i="29"/>
  <c r="AY41" i="29"/>
  <c r="AZ41" i="29"/>
  <c r="BA41" i="29"/>
  <c r="BB41" i="29"/>
  <c r="BC41" i="29"/>
  <c r="BD41" i="29"/>
  <c r="BE41" i="29"/>
  <c r="BF41" i="29"/>
  <c r="BG41" i="29"/>
  <c r="BH41" i="29"/>
  <c r="BI41" i="29"/>
  <c r="BJ41" i="29"/>
  <c r="BK41" i="29"/>
  <c r="BL41" i="29"/>
  <c r="BM41" i="29"/>
  <c r="BN41" i="29"/>
  <c r="BO41" i="29"/>
  <c r="BP41" i="29"/>
  <c r="AB17" i="29"/>
  <c r="E52" i="29" a="1"/>
  <c r="E52" i="29"/>
  <c r="F52" i="29" a="1"/>
  <c r="F52" i="29"/>
  <c r="G52" i="29" a="1"/>
  <c r="H52" i="29" a="1"/>
  <c r="I52" i="29" a="1"/>
  <c r="J52" i="29" a="1"/>
  <c r="K52" i="29" a="1"/>
  <c r="L52" i="29" a="1"/>
  <c r="M52" i="29" a="1"/>
  <c r="N52" i="29" a="1"/>
  <c r="O52" i="29" a="1"/>
  <c r="P52" i="29" a="1"/>
  <c r="Q52" i="29" a="1"/>
  <c r="R52" i="29" a="1"/>
  <c r="S52" i="29" a="1"/>
  <c r="T52" i="29" a="1"/>
  <c r="U52" i="29" a="1"/>
  <c r="V52" i="29" a="1"/>
  <c r="W52" i="29" a="1"/>
  <c r="X52" i="29" a="1"/>
  <c r="Y52" i="29" a="1"/>
  <c r="Z52" i="29" a="1"/>
  <c r="AA52" i="29" a="1"/>
  <c r="AB52" i="29" a="1"/>
  <c r="AC52" i="29" a="1"/>
  <c r="AD52" i="29" a="1"/>
  <c r="AE52" i="29" a="1"/>
  <c r="AF52" i="29" a="1"/>
  <c r="AG52" i="29" a="1"/>
  <c r="AH52" i="29" a="1"/>
  <c r="AI52" i="29" a="1"/>
  <c r="AJ52" i="29" a="1"/>
  <c r="AK52" i="29" a="1"/>
  <c r="AL52" i="29" a="1"/>
  <c r="AM52" i="29" a="1"/>
  <c r="AN52" i="29" a="1"/>
  <c r="AO52" i="29" a="1"/>
  <c r="AP52" i="29" a="1"/>
  <c r="AQ52" i="29" a="1"/>
  <c r="AR52" i="29" a="1"/>
  <c r="AS52" i="29" a="1"/>
  <c r="AT52" i="29" a="1"/>
  <c r="AU52" i="29" a="1"/>
  <c r="AV52" i="29" a="1"/>
  <c r="AW52" i="29" a="1"/>
  <c r="AX52" i="29" a="1"/>
  <c r="AY52" i="29" a="1"/>
  <c r="AZ52" i="29" a="1"/>
  <c r="BA52" i="29" a="1"/>
  <c r="BB52" i="29" a="1"/>
  <c r="BC52" i="29" a="1"/>
  <c r="BD52" i="29" a="1"/>
  <c r="BE52" i="29" a="1"/>
  <c r="BF52" i="29" a="1"/>
  <c r="BG52" i="29" a="1"/>
  <c r="BH52" i="29" a="1"/>
  <c r="BI52" i="29" a="1"/>
  <c r="BJ52" i="29" a="1"/>
  <c r="BK52" i="29" a="1"/>
  <c r="BL52" i="29" a="1"/>
  <c r="BM52" i="29" a="1"/>
  <c r="BN52" i="29" a="1"/>
  <c r="BO52" i="29" a="1"/>
  <c r="BP52" i="29" a="1"/>
  <c r="G52" i="29"/>
  <c r="H52" i="29"/>
  <c r="I52" i="29"/>
  <c r="J52" i="29"/>
  <c r="K52" i="29"/>
  <c r="L52" i="29"/>
  <c r="M52" i="29"/>
  <c r="N52" i="29"/>
  <c r="O52" i="29"/>
  <c r="P52" i="29"/>
  <c r="Q52" i="29"/>
  <c r="R52" i="29"/>
  <c r="S52" i="29"/>
  <c r="T52" i="29"/>
  <c r="U52" i="29"/>
  <c r="V52" i="29"/>
  <c r="W52" i="29"/>
  <c r="X52" i="29"/>
  <c r="Y52" i="29"/>
  <c r="Z52" i="29"/>
  <c r="AA52" i="29"/>
  <c r="AB52" i="29"/>
  <c r="AC52" i="29"/>
  <c r="AD52" i="29"/>
  <c r="AE52" i="29"/>
  <c r="AF52" i="29"/>
  <c r="AG52" i="29"/>
  <c r="AH52" i="29"/>
  <c r="AI52" i="29"/>
  <c r="AJ52" i="29"/>
  <c r="AK52" i="29"/>
  <c r="AL52" i="29"/>
  <c r="AM52" i="29"/>
  <c r="AN52" i="29"/>
  <c r="AO52" i="29"/>
  <c r="AP52" i="29"/>
  <c r="AQ52" i="29"/>
  <c r="AR52" i="29"/>
  <c r="AS52" i="29"/>
  <c r="AT52" i="29"/>
  <c r="AU52" i="29"/>
  <c r="AV52" i="29"/>
  <c r="AW52" i="29"/>
  <c r="AX52" i="29"/>
  <c r="AY52" i="29"/>
  <c r="AZ52" i="29"/>
  <c r="BA52" i="29"/>
  <c r="BB52" i="29"/>
  <c r="BC52" i="29"/>
  <c r="BD52" i="29"/>
  <c r="BE52" i="29"/>
  <c r="BF52" i="29"/>
  <c r="BG52" i="29"/>
  <c r="BH52" i="29"/>
  <c r="BI52" i="29"/>
  <c r="BJ52" i="29"/>
  <c r="BK52" i="29"/>
  <c r="BL52" i="29"/>
  <c r="BM52" i="29"/>
  <c r="BN52" i="29"/>
  <c r="BO52" i="29"/>
  <c r="BP52" i="29"/>
  <c r="AC17" i="29"/>
  <c r="W17" i="29"/>
  <c r="E31" i="29" a="1"/>
  <c r="E31" i="29"/>
  <c r="F31" i="29" a="1"/>
  <c r="F31" i="29"/>
  <c r="G31" i="29" a="1"/>
  <c r="H31" i="29" a="1"/>
  <c r="I31" i="29" a="1"/>
  <c r="J31" i="29" a="1"/>
  <c r="K31" i="29" a="1"/>
  <c r="L31" i="29" a="1"/>
  <c r="M31" i="29" a="1"/>
  <c r="N31" i="29" a="1"/>
  <c r="O31" i="29" a="1"/>
  <c r="P31" i="29" a="1"/>
  <c r="Q31" i="29" a="1"/>
  <c r="R31" i="29" a="1"/>
  <c r="S31" i="29" a="1"/>
  <c r="T31" i="29" a="1"/>
  <c r="U31" i="29" a="1"/>
  <c r="V31" i="29" a="1"/>
  <c r="W31" i="29" a="1"/>
  <c r="X31" i="29" a="1"/>
  <c r="Y31" i="29" a="1"/>
  <c r="Z31" i="29" a="1"/>
  <c r="AA31" i="29" a="1"/>
  <c r="AB31" i="29" a="1"/>
  <c r="AC31" i="29" a="1"/>
  <c r="AD31" i="29" a="1"/>
  <c r="AE31" i="29" a="1"/>
  <c r="AF31" i="29" a="1"/>
  <c r="AG31" i="29" a="1"/>
  <c r="AH31" i="29" a="1"/>
  <c r="AI31" i="29" a="1"/>
  <c r="AJ31" i="29" a="1"/>
  <c r="AK31" i="29" a="1"/>
  <c r="AL31" i="29" a="1"/>
  <c r="AM31" i="29" a="1"/>
  <c r="AN31" i="29" a="1"/>
  <c r="AO31" i="29" a="1"/>
  <c r="AP31" i="29" a="1"/>
  <c r="AQ31" i="29" a="1"/>
  <c r="AR31" i="29" a="1"/>
  <c r="AS31" i="29" a="1"/>
  <c r="AT31" i="29" a="1"/>
  <c r="AU31" i="29" a="1"/>
  <c r="AV31" i="29" a="1"/>
  <c r="AW31" i="29" a="1"/>
  <c r="AX31" i="29" a="1"/>
  <c r="AY31" i="29" a="1"/>
  <c r="AZ31" i="29" a="1"/>
  <c r="BA31" i="29" a="1"/>
  <c r="BB31" i="29" a="1"/>
  <c r="BC31" i="29" a="1"/>
  <c r="BD31" i="29" a="1"/>
  <c r="BE31" i="29" a="1"/>
  <c r="BF31" i="29" a="1"/>
  <c r="BG31" i="29" a="1"/>
  <c r="BH31" i="29" a="1"/>
  <c r="BI31" i="29" a="1"/>
  <c r="BJ31" i="29" a="1"/>
  <c r="BK31" i="29" a="1"/>
  <c r="BL31" i="29" a="1"/>
  <c r="BM31" i="29" a="1"/>
  <c r="BN31" i="29" a="1"/>
  <c r="BO31" i="29" a="1"/>
  <c r="BP31" i="29" a="1"/>
  <c r="G31" i="29"/>
  <c r="H31" i="29"/>
  <c r="I31" i="29"/>
  <c r="J31" i="29"/>
  <c r="K31" i="29"/>
  <c r="L31" i="29"/>
  <c r="M31" i="29"/>
  <c r="N31" i="29"/>
  <c r="O31" i="29"/>
  <c r="P31" i="29"/>
  <c r="Q31" i="29"/>
  <c r="R31" i="29"/>
  <c r="S31" i="29"/>
  <c r="T31" i="29"/>
  <c r="U31" i="29"/>
  <c r="V31" i="29"/>
  <c r="W31" i="29"/>
  <c r="X31" i="29"/>
  <c r="Y31" i="29"/>
  <c r="Z31" i="29"/>
  <c r="AA31" i="29"/>
  <c r="AB31" i="29"/>
  <c r="AC31" i="29"/>
  <c r="AD31" i="29"/>
  <c r="AE31" i="29"/>
  <c r="AF31" i="29"/>
  <c r="AG31" i="29"/>
  <c r="AH31" i="29"/>
  <c r="AI31" i="29"/>
  <c r="AJ31" i="29"/>
  <c r="AK31" i="29"/>
  <c r="AL31" i="29"/>
  <c r="AM31" i="29"/>
  <c r="AN31" i="29"/>
  <c r="AO31" i="29"/>
  <c r="AP31" i="29"/>
  <c r="AQ31" i="29"/>
  <c r="AR31" i="29"/>
  <c r="AS31" i="29"/>
  <c r="AT31" i="29"/>
  <c r="AU31" i="29"/>
  <c r="AV31" i="29"/>
  <c r="AW31" i="29"/>
  <c r="AX31" i="29"/>
  <c r="AY31" i="29"/>
  <c r="AZ31" i="29"/>
  <c r="BA31" i="29"/>
  <c r="BB31" i="29"/>
  <c r="BC31" i="29"/>
  <c r="BD31" i="29"/>
  <c r="BE31" i="29"/>
  <c r="BF31" i="29"/>
  <c r="BG31" i="29"/>
  <c r="BH31" i="29"/>
  <c r="BI31" i="29"/>
  <c r="BJ31" i="29"/>
  <c r="BK31" i="29"/>
  <c r="BL31" i="29"/>
  <c r="BM31" i="29"/>
  <c r="BN31" i="29"/>
  <c r="BO31" i="29"/>
  <c r="BP31" i="29"/>
  <c r="AA18" i="29"/>
  <c r="E42" i="29" a="1"/>
  <c r="E42" i="29"/>
  <c r="F42" i="29" a="1"/>
  <c r="F42" i="29"/>
  <c r="G42" i="29" a="1"/>
  <c r="H42" i="29" a="1"/>
  <c r="I42" i="29" a="1"/>
  <c r="J42" i="29" a="1"/>
  <c r="K42" i="29" a="1"/>
  <c r="L42" i="29" a="1"/>
  <c r="M42" i="29" a="1"/>
  <c r="N42" i="29" a="1"/>
  <c r="O42" i="29" a="1"/>
  <c r="P42" i="29" a="1"/>
  <c r="Q42" i="29" a="1"/>
  <c r="R42" i="29" a="1"/>
  <c r="S42" i="29" a="1"/>
  <c r="T42" i="29" a="1"/>
  <c r="U42" i="29" a="1"/>
  <c r="V42" i="29" a="1"/>
  <c r="W42" i="29" a="1"/>
  <c r="X42" i="29" a="1"/>
  <c r="Y42" i="29" a="1"/>
  <c r="Z42" i="29" a="1"/>
  <c r="AA42" i="29" a="1"/>
  <c r="AB42" i="29" a="1"/>
  <c r="AC42" i="29" a="1"/>
  <c r="AD42" i="29" a="1"/>
  <c r="AE42" i="29" a="1"/>
  <c r="AF42" i="29" a="1"/>
  <c r="AG42" i="29" a="1"/>
  <c r="AH42" i="29" a="1"/>
  <c r="AI42" i="29" a="1"/>
  <c r="AJ42" i="29" a="1"/>
  <c r="AK42" i="29" a="1"/>
  <c r="AL42" i="29" a="1"/>
  <c r="AM42" i="29" a="1"/>
  <c r="AN42" i="29" a="1"/>
  <c r="AO42" i="29" a="1"/>
  <c r="AP42" i="29" a="1"/>
  <c r="AQ42" i="29" a="1"/>
  <c r="AR42" i="29" a="1"/>
  <c r="AS42" i="29" a="1"/>
  <c r="AT42" i="29" a="1"/>
  <c r="AU42" i="29" a="1"/>
  <c r="AV42" i="29" a="1"/>
  <c r="AW42" i="29" a="1"/>
  <c r="AX42" i="29" a="1"/>
  <c r="AY42" i="29" a="1"/>
  <c r="AZ42" i="29" a="1"/>
  <c r="BA42" i="29" a="1"/>
  <c r="BB42" i="29" a="1"/>
  <c r="BC42" i="29" a="1"/>
  <c r="BD42" i="29" a="1"/>
  <c r="BE42" i="29" a="1"/>
  <c r="BF42" i="29" a="1"/>
  <c r="BG42" i="29" a="1"/>
  <c r="BH42" i="29" a="1"/>
  <c r="BI42" i="29" a="1"/>
  <c r="BJ42" i="29" a="1"/>
  <c r="BK42" i="29" a="1"/>
  <c r="BL42" i="29" a="1"/>
  <c r="BM42" i="29" a="1"/>
  <c r="BN42" i="29" a="1"/>
  <c r="BO42" i="29" a="1"/>
  <c r="BP42" i="29" a="1"/>
  <c r="G42" i="29"/>
  <c r="H42" i="29"/>
  <c r="I42" i="29"/>
  <c r="J42" i="29"/>
  <c r="K42" i="29"/>
  <c r="L42" i="29"/>
  <c r="M42" i="29"/>
  <c r="N42" i="29"/>
  <c r="O42" i="29"/>
  <c r="P42" i="29"/>
  <c r="Q42" i="29"/>
  <c r="R42" i="29"/>
  <c r="S42" i="29"/>
  <c r="T42" i="29"/>
  <c r="U42" i="29"/>
  <c r="V42" i="29"/>
  <c r="W42" i="29"/>
  <c r="X42" i="29"/>
  <c r="Y42" i="29"/>
  <c r="Z42" i="29"/>
  <c r="AA42" i="29"/>
  <c r="AB42" i="29"/>
  <c r="AC42" i="29"/>
  <c r="AD42" i="29"/>
  <c r="AE42" i="29"/>
  <c r="AF42" i="29"/>
  <c r="AG42" i="29"/>
  <c r="AH42" i="29"/>
  <c r="AI42" i="29"/>
  <c r="AJ42" i="29"/>
  <c r="AK42" i="29"/>
  <c r="AL42" i="29"/>
  <c r="AM42" i="29"/>
  <c r="AN42" i="29"/>
  <c r="AO42" i="29"/>
  <c r="AP42" i="29"/>
  <c r="AQ42" i="29"/>
  <c r="AR42" i="29"/>
  <c r="AS42" i="29"/>
  <c r="AT42" i="29"/>
  <c r="AU42" i="29"/>
  <c r="AV42" i="29"/>
  <c r="AW42" i="29"/>
  <c r="AX42" i="29"/>
  <c r="AY42" i="29"/>
  <c r="AZ42" i="29"/>
  <c r="BA42" i="29"/>
  <c r="BB42" i="29"/>
  <c r="BC42" i="29"/>
  <c r="BD42" i="29"/>
  <c r="BE42" i="29"/>
  <c r="BF42" i="29"/>
  <c r="BG42" i="29"/>
  <c r="BH42" i="29"/>
  <c r="BI42" i="29"/>
  <c r="BJ42" i="29"/>
  <c r="BK42" i="29"/>
  <c r="BL42" i="29"/>
  <c r="BM42" i="29"/>
  <c r="BN42" i="29"/>
  <c r="BO42" i="29"/>
  <c r="BP42" i="29"/>
  <c r="AB18" i="29"/>
  <c r="E53" i="29" a="1"/>
  <c r="E53" i="29"/>
  <c r="F53" i="29" a="1"/>
  <c r="F53" i="29"/>
  <c r="G53" i="29" a="1"/>
  <c r="H53" i="29" a="1"/>
  <c r="I53" i="29" a="1"/>
  <c r="J53" i="29" a="1"/>
  <c r="K53" i="29" a="1"/>
  <c r="L53" i="29" a="1"/>
  <c r="M53" i="29" a="1"/>
  <c r="N53" i="29" a="1"/>
  <c r="O53" i="29" a="1"/>
  <c r="P53" i="29" a="1"/>
  <c r="Q53" i="29" a="1"/>
  <c r="R53" i="29" a="1"/>
  <c r="S53" i="29" a="1"/>
  <c r="T53" i="29" a="1"/>
  <c r="U53" i="29" a="1"/>
  <c r="V53" i="29" a="1"/>
  <c r="W53" i="29" a="1"/>
  <c r="X53" i="29" a="1"/>
  <c r="Y53" i="29" a="1"/>
  <c r="Z53" i="29" a="1"/>
  <c r="AA53" i="29" a="1"/>
  <c r="AB53" i="29" a="1"/>
  <c r="AC53" i="29" a="1"/>
  <c r="AD53" i="29" a="1"/>
  <c r="AE53" i="29" a="1"/>
  <c r="AF53" i="29" a="1"/>
  <c r="AG53" i="29" a="1"/>
  <c r="AH53" i="29" a="1"/>
  <c r="AI53" i="29" a="1"/>
  <c r="AJ53" i="29" a="1"/>
  <c r="AK53" i="29" a="1"/>
  <c r="AL53" i="29" a="1"/>
  <c r="AM53" i="29" a="1"/>
  <c r="AN53" i="29" a="1"/>
  <c r="AO53" i="29" a="1"/>
  <c r="AP53" i="29" a="1"/>
  <c r="AQ53" i="29" a="1"/>
  <c r="AR53" i="29" a="1"/>
  <c r="AS53" i="29" a="1"/>
  <c r="AT53" i="29" a="1"/>
  <c r="AU53" i="29" a="1"/>
  <c r="AV53" i="29" a="1"/>
  <c r="AW53" i="29" a="1"/>
  <c r="AX53" i="29" a="1"/>
  <c r="AY53" i="29" a="1"/>
  <c r="AZ53" i="29" a="1"/>
  <c r="BA53" i="29" a="1"/>
  <c r="BB53" i="29" a="1"/>
  <c r="BC53" i="29" a="1"/>
  <c r="BD53" i="29" a="1"/>
  <c r="BE53" i="29" a="1"/>
  <c r="BF53" i="29" a="1"/>
  <c r="BG53" i="29" a="1"/>
  <c r="BH53" i="29" a="1"/>
  <c r="BI53" i="29" a="1"/>
  <c r="BJ53" i="29" a="1"/>
  <c r="BK53" i="29" a="1"/>
  <c r="BL53" i="29" a="1"/>
  <c r="BM53" i="29" a="1"/>
  <c r="BN53" i="29" a="1"/>
  <c r="BO53" i="29" a="1"/>
  <c r="BP53" i="29" a="1"/>
  <c r="G53" i="29"/>
  <c r="H53" i="29"/>
  <c r="I53" i="29"/>
  <c r="J53" i="29"/>
  <c r="K53" i="29"/>
  <c r="L53" i="29"/>
  <c r="M53" i="29"/>
  <c r="N53" i="29"/>
  <c r="O53" i="29"/>
  <c r="P53" i="29"/>
  <c r="Q53" i="29"/>
  <c r="R53" i="29"/>
  <c r="S53" i="29"/>
  <c r="T53" i="29"/>
  <c r="U53" i="29"/>
  <c r="V53" i="29"/>
  <c r="W53" i="29"/>
  <c r="X53" i="29"/>
  <c r="Y53" i="29"/>
  <c r="Z53" i="29"/>
  <c r="AA53" i="29"/>
  <c r="AB53" i="29"/>
  <c r="AC53" i="29"/>
  <c r="AD53" i="29"/>
  <c r="AE53" i="29"/>
  <c r="AF53" i="29"/>
  <c r="AG53" i="29"/>
  <c r="AH53" i="29"/>
  <c r="AI53" i="29"/>
  <c r="AJ53" i="29"/>
  <c r="AK53" i="29"/>
  <c r="AL53" i="29"/>
  <c r="AM53" i="29"/>
  <c r="AN53" i="29"/>
  <c r="AO53" i="29"/>
  <c r="AP53" i="29"/>
  <c r="AQ53" i="29"/>
  <c r="AR53" i="29"/>
  <c r="AS53" i="29"/>
  <c r="AT53" i="29"/>
  <c r="AU53" i="29"/>
  <c r="AV53" i="29"/>
  <c r="AW53" i="29"/>
  <c r="AX53" i="29"/>
  <c r="AY53" i="29"/>
  <c r="AZ53" i="29"/>
  <c r="BA53" i="29"/>
  <c r="BB53" i="29"/>
  <c r="BC53" i="29"/>
  <c r="BD53" i="29"/>
  <c r="BE53" i="29"/>
  <c r="BF53" i="29"/>
  <c r="BG53" i="29"/>
  <c r="BH53" i="29"/>
  <c r="BI53" i="29"/>
  <c r="BJ53" i="29"/>
  <c r="BK53" i="29"/>
  <c r="BL53" i="29"/>
  <c r="BM53" i="29"/>
  <c r="BN53" i="29"/>
  <c r="BO53" i="29"/>
  <c r="BP53" i="29"/>
  <c r="AC18" i="29"/>
  <c r="W18" i="29"/>
  <c r="C19" i="29"/>
  <c r="E32" i="29" a="1"/>
  <c r="E32" i="29"/>
  <c r="F32" i="29" a="1"/>
  <c r="F32" i="29"/>
  <c r="G32" i="29" a="1"/>
  <c r="H32" i="29" a="1"/>
  <c r="I32" i="29" a="1"/>
  <c r="J32" i="29" a="1"/>
  <c r="K32" i="29" a="1"/>
  <c r="L32" i="29" a="1"/>
  <c r="M32" i="29" a="1"/>
  <c r="N32" i="29" a="1"/>
  <c r="O32" i="29" a="1"/>
  <c r="P32" i="29" a="1"/>
  <c r="Q32" i="29" a="1"/>
  <c r="R32" i="29" a="1"/>
  <c r="S32" i="29" a="1"/>
  <c r="T32" i="29" a="1"/>
  <c r="U32" i="29" a="1"/>
  <c r="V32" i="29" a="1"/>
  <c r="W32" i="29" a="1"/>
  <c r="X32" i="29" a="1"/>
  <c r="Y32" i="29" a="1"/>
  <c r="Z32" i="29" a="1"/>
  <c r="AA32" i="29" a="1"/>
  <c r="AB32" i="29" a="1"/>
  <c r="AC32" i="29" a="1"/>
  <c r="AD32" i="29" a="1"/>
  <c r="AE32" i="29" a="1"/>
  <c r="AF32" i="29" a="1"/>
  <c r="AG32" i="29" a="1"/>
  <c r="AH32" i="29" a="1"/>
  <c r="AI32" i="29" a="1"/>
  <c r="AJ32" i="29" a="1"/>
  <c r="AK32" i="29" a="1"/>
  <c r="AL32" i="29" a="1"/>
  <c r="AM32" i="29" a="1"/>
  <c r="AN32" i="29" a="1"/>
  <c r="AO32" i="29" a="1"/>
  <c r="AP32" i="29" a="1"/>
  <c r="AQ32" i="29" a="1"/>
  <c r="AR32" i="29" a="1"/>
  <c r="AS32" i="29" a="1"/>
  <c r="AT32" i="29" a="1"/>
  <c r="AU32" i="29" a="1"/>
  <c r="AV32" i="29" a="1"/>
  <c r="AW32" i="29" a="1"/>
  <c r="AX32" i="29" a="1"/>
  <c r="AY32" i="29" a="1"/>
  <c r="AZ32" i="29" a="1"/>
  <c r="BA32" i="29" a="1"/>
  <c r="BB32" i="29" a="1"/>
  <c r="BC32" i="29" a="1"/>
  <c r="BD32" i="29" a="1"/>
  <c r="BE32" i="29" a="1"/>
  <c r="BF32" i="29" a="1"/>
  <c r="BG32" i="29" a="1"/>
  <c r="BH32" i="29" a="1"/>
  <c r="BI32" i="29" a="1"/>
  <c r="BJ32" i="29" a="1"/>
  <c r="BK32" i="29" a="1"/>
  <c r="BL32" i="29" a="1"/>
  <c r="BM32" i="29" a="1"/>
  <c r="BN32" i="29" a="1"/>
  <c r="BO32" i="29" a="1"/>
  <c r="BP32" i="29" a="1"/>
  <c r="G32" i="29"/>
  <c r="H32" i="29"/>
  <c r="I32" i="29"/>
  <c r="J32" i="29"/>
  <c r="K32" i="29"/>
  <c r="L32" i="29"/>
  <c r="M32" i="29"/>
  <c r="N32" i="29"/>
  <c r="O32" i="29"/>
  <c r="P32" i="29"/>
  <c r="Q32" i="29"/>
  <c r="R32" i="29"/>
  <c r="S32" i="29"/>
  <c r="T32" i="29"/>
  <c r="U32" i="29"/>
  <c r="V32" i="29"/>
  <c r="W32" i="29"/>
  <c r="X32" i="29"/>
  <c r="Y32" i="29"/>
  <c r="Z32" i="29"/>
  <c r="AA32" i="29"/>
  <c r="AB32" i="29"/>
  <c r="AC32" i="29"/>
  <c r="AD32" i="29"/>
  <c r="AE32" i="29"/>
  <c r="AF32" i="29"/>
  <c r="AG32" i="29"/>
  <c r="AH32" i="29"/>
  <c r="AI32" i="29"/>
  <c r="AJ32" i="29"/>
  <c r="AK32" i="29"/>
  <c r="AL32" i="29"/>
  <c r="AM32" i="29"/>
  <c r="AN32" i="29"/>
  <c r="AO32" i="29"/>
  <c r="AP32" i="29"/>
  <c r="AQ32" i="29"/>
  <c r="AR32" i="29"/>
  <c r="AS32" i="29"/>
  <c r="AT32" i="29"/>
  <c r="AU32" i="29"/>
  <c r="AV32" i="29"/>
  <c r="AW32" i="29"/>
  <c r="AX32" i="29"/>
  <c r="AY32" i="29"/>
  <c r="AZ32" i="29"/>
  <c r="BA32" i="29"/>
  <c r="BB32" i="29"/>
  <c r="BC32" i="29"/>
  <c r="BD32" i="29"/>
  <c r="BE32" i="29"/>
  <c r="BF32" i="29"/>
  <c r="BG32" i="29"/>
  <c r="BH32" i="29"/>
  <c r="BI32" i="29"/>
  <c r="BJ32" i="29"/>
  <c r="BK32" i="29"/>
  <c r="BL32" i="29"/>
  <c r="BM32" i="29"/>
  <c r="BN32" i="29"/>
  <c r="BO32" i="29"/>
  <c r="BP32" i="29"/>
  <c r="AA19" i="29"/>
  <c r="E43" i="29" a="1"/>
  <c r="E43" i="29"/>
  <c r="F43" i="29" a="1"/>
  <c r="F43" i="29"/>
  <c r="G43" i="29" a="1"/>
  <c r="H43" i="29" a="1"/>
  <c r="I43" i="29" a="1"/>
  <c r="J43" i="29" a="1"/>
  <c r="K43" i="29" a="1"/>
  <c r="L43" i="29" a="1"/>
  <c r="M43" i="29" a="1"/>
  <c r="N43" i="29" a="1"/>
  <c r="O43" i="29" a="1"/>
  <c r="P43" i="29" a="1"/>
  <c r="Q43" i="29" a="1"/>
  <c r="R43" i="29" a="1"/>
  <c r="S43" i="29" a="1"/>
  <c r="T43" i="29" a="1"/>
  <c r="U43" i="29" a="1"/>
  <c r="V43" i="29" a="1"/>
  <c r="W43" i="29" a="1"/>
  <c r="X43" i="29" a="1"/>
  <c r="Y43" i="29" a="1"/>
  <c r="Z43" i="29" a="1"/>
  <c r="AA43" i="29" a="1"/>
  <c r="AB43" i="29" a="1"/>
  <c r="AC43" i="29" a="1"/>
  <c r="AD43" i="29" a="1"/>
  <c r="AE43" i="29" a="1"/>
  <c r="AF43" i="29" a="1"/>
  <c r="AG43" i="29" a="1"/>
  <c r="AH43" i="29" a="1"/>
  <c r="AI43" i="29" a="1"/>
  <c r="AJ43" i="29" a="1"/>
  <c r="AK43" i="29" a="1"/>
  <c r="AL43" i="29" a="1"/>
  <c r="AM43" i="29" a="1"/>
  <c r="AN43" i="29" a="1"/>
  <c r="AO43" i="29" a="1"/>
  <c r="AP43" i="29" a="1"/>
  <c r="AQ43" i="29" a="1"/>
  <c r="AR43" i="29" a="1"/>
  <c r="AS43" i="29" a="1"/>
  <c r="AT43" i="29" a="1"/>
  <c r="AU43" i="29" a="1"/>
  <c r="AV43" i="29" a="1"/>
  <c r="AW43" i="29" a="1"/>
  <c r="AX43" i="29" a="1"/>
  <c r="AY43" i="29" a="1"/>
  <c r="AZ43" i="29" a="1"/>
  <c r="BA43" i="29" a="1"/>
  <c r="BB43" i="29" a="1"/>
  <c r="BC43" i="29" a="1"/>
  <c r="BD43" i="29" a="1"/>
  <c r="BE43" i="29" a="1"/>
  <c r="BF43" i="29" a="1"/>
  <c r="BG43" i="29" a="1"/>
  <c r="BH43" i="29" a="1"/>
  <c r="BI43" i="29" a="1"/>
  <c r="BJ43" i="29" a="1"/>
  <c r="BK43" i="29" a="1"/>
  <c r="BL43" i="29" a="1"/>
  <c r="BM43" i="29" a="1"/>
  <c r="BN43" i="29" a="1"/>
  <c r="BO43" i="29" a="1"/>
  <c r="BP43" i="29" a="1"/>
  <c r="G43" i="29"/>
  <c r="H43" i="29"/>
  <c r="I43" i="29"/>
  <c r="J43" i="29"/>
  <c r="K43" i="29"/>
  <c r="L43" i="29"/>
  <c r="M43" i="29"/>
  <c r="N43" i="29"/>
  <c r="O43" i="29"/>
  <c r="P43" i="29"/>
  <c r="Q43" i="29"/>
  <c r="R43" i="29"/>
  <c r="S43" i="29"/>
  <c r="T43" i="29"/>
  <c r="U43" i="29"/>
  <c r="V43" i="29"/>
  <c r="W43" i="29"/>
  <c r="X43" i="29"/>
  <c r="Y43" i="29"/>
  <c r="Z43" i="29"/>
  <c r="AA43" i="29"/>
  <c r="AB43" i="29"/>
  <c r="AC43" i="29"/>
  <c r="AD43" i="29"/>
  <c r="AE43" i="29"/>
  <c r="AF43" i="29"/>
  <c r="AG43" i="29"/>
  <c r="AH43" i="29"/>
  <c r="AI43" i="29"/>
  <c r="AJ43" i="29"/>
  <c r="AK43" i="29"/>
  <c r="AL43" i="29"/>
  <c r="AM43" i="29"/>
  <c r="AN43" i="29"/>
  <c r="AO43" i="29"/>
  <c r="AP43" i="29"/>
  <c r="AQ43" i="29"/>
  <c r="AR43" i="29"/>
  <c r="AS43" i="29"/>
  <c r="AT43" i="29"/>
  <c r="AU43" i="29"/>
  <c r="AV43" i="29"/>
  <c r="AW43" i="29"/>
  <c r="AX43" i="29"/>
  <c r="AY43" i="29"/>
  <c r="AZ43" i="29"/>
  <c r="BA43" i="29"/>
  <c r="BB43" i="29"/>
  <c r="BC43" i="29"/>
  <c r="BD43" i="29"/>
  <c r="BE43" i="29"/>
  <c r="BF43" i="29"/>
  <c r="BG43" i="29"/>
  <c r="BH43" i="29"/>
  <c r="BI43" i="29"/>
  <c r="BJ43" i="29"/>
  <c r="BK43" i="29"/>
  <c r="BL43" i="29"/>
  <c r="BM43" i="29"/>
  <c r="BN43" i="29"/>
  <c r="BO43" i="29"/>
  <c r="BP43" i="29"/>
  <c r="AB19" i="29"/>
  <c r="E54" i="29" a="1"/>
  <c r="E54" i="29"/>
  <c r="F54" i="29" a="1"/>
  <c r="F54" i="29"/>
  <c r="G54" i="29" a="1"/>
  <c r="H54" i="29" a="1"/>
  <c r="I54" i="29" a="1"/>
  <c r="J54" i="29" a="1"/>
  <c r="K54" i="29" a="1"/>
  <c r="L54" i="29" a="1"/>
  <c r="M54" i="29" a="1"/>
  <c r="N54" i="29" a="1"/>
  <c r="O54" i="29" a="1"/>
  <c r="P54" i="29" a="1"/>
  <c r="Q54" i="29" a="1"/>
  <c r="R54" i="29" a="1"/>
  <c r="S54" i="29" a="1"/>
  <c r="T54" i="29" a="1"/>
  <c r="U54" i="29" a="1"/>
  <c r="V54" i="29" a="1"/>
  <c r="W54" i="29" a="1"/>
  <c r="X54" i="29" a="1"/>
  <c r="Y54" i="29" a="1"/>
  <c r="Z54" i="29" a="1"/>
  <c r="AA54" i="29" a="1"/>
  <c r="AB54" i="29" a="1"/>
  <c r="AC54" i="29" a="1"/>
  <c r="AD54" i="29" a="1"/>
  <c r="AE54" i="29" a="1"/>
  <c r="AF54" i="29" a="1"/>
  <c r="AG54" i="29" a="1"/>
  <c r="AH54" i="29" a="1"/>
  <c r="AI54" i="29" a="1"/>
  <c r="AJ54" i="29" a="1"/>
  <c r="AK54" i="29" a="1"/>
  <c r="AL54" i="29" a="1"/>
  <c r="AM54" i="29" a="1"/>
  <c r="AN54" i="29" a="1"/>
  <c r="AO54" i="29" a="1"/>
  <c r="AP54" i="29" a="1"/>
  <c r="AQ54" i="29" a="1"/>
  <c r="AR54" i="29" a="1"/>
  <c r="AS54" i="29" a="1"/>
  <c r="AT54" i="29" a="1"/>
  <c r="AU54" i="29" a="1"/>
  <c r="AV54" i="29" a="1"/>
  <c r="AW54" i="29" a="1"/>
  <c r="AX54" i="29" a="1"/>
  <c r="AY54" i="29" a="1"/>
  <c r="AZ54" i="29" a="1"/>
  <c r="BA54" i="29" a="1"/>
  <c r="BB54" i="29" a="1"/>
  <c r="BC54" i="29" a="1"/>
  <c r="BD54" i="29" a="1"/>
  <c r="BE54" i="29" a="1"/>
  <c r="BF54" i="29" a="1"/>
  <c r="BG54" i="29" a="1"/>
  <c r="BH54" i="29" a="1"/>
  <c r="BI54" i="29" a="1"/>
  <c r="BJ54" i="29" a="1"/>
  <c r="BK54" i="29" a="1"/>
  <c r="BL54" i="29" a="1"/>
  <c r="BM54" i="29" a="1"/>
  <c r="BN54" i="29" a="1"/>
  <c r="BO54" i="29" a="1"/>
  <c r="BP54" i="29" a="1"/>
  <c r="G54" i="29"/>
  <c r="H54" i="29"/>
  <c r="I54" i="29"/>
  <c r="J54" i="29"/>
  <c r="K54" i="29"/>
  <c r="L54" i="29"/>
  <c r="M54" i="29"/>
  <c r="N54" i="29"/>
  <c r="O54" i="29"/>
  <c r="P54" i="29"/>
  <c r="Q54" i="29"/>
  <c r="R54" i="29"/>
  <c r="S54" i="29"/>
  <c r="T54" i="29"/>
  <c r="U54" i="29"/>
  <c r="V54" i="29"/>
  <c r="W54" i="29"/>
  <c r="X54" i="29"/>
  <c r="Y54" i="29"/>
  <c r="Z54" i="29"/>
  <c r="AA54" i="29"/>
  <c r="AB54" i="29"/>
  <c r="AC54" i="29"/>
  <c r="AD54" i="29"/>
  <c r="AE54" i="29"/>
  <c r="AF54" i="29"/>
  <c r="AG54" i="29"/>
  <c r="AH54" i="29"/>
  <c r="AI54" i="29"/>
  <c r="AJ54" i="29"/>
  <c r="AK54" i="29"/>
  <c r="AL54" i="29"/>
  <c r="AM54" i="29"/>
  <c r="AN54" i="29"/>
  <c r="AO54" i="29"/>
  <c r="AP54" i="29"/>
  <c r="AQ54" i="29"/>
  <c r="AR54" i="29"/>
  <c r="AS54" i="29"/>
  <c r="AT54" i="29"/>
  <c r="AU54" i="29"/>
  <c r="AV54" i="29"/>
  <c r="AW54" i="29"/>
  <c r="AX54" i="29"/>
  <c r="AY54" i="29"/>
  <c r="AZ54" i="29"/>
  <c r="BA54" i="29"/>
  <c r="BB54" i="29"/>
  <c r="BC54" i="29"/>
  <c r="BD54" i="29"/>
  <c r="BE54" i="29"/>
  <c r="BF54" i="29"/>
  <c r="BG54" i="29"/>
  <c r="BH54" i="29"/>
  <c r="BI54" i="29"/>
  <c r="BJ54" i="29"/>
  <c r="BK54" i="29"/>
  <c r="BL54" i="29"/>
  <c r="BM54" i="29"/>
  <c r="BN54" i="29"/>
  <c r="BO54" i="29"/>
  <c r="BP54" i="29"/>
  <c r="AC19" i="29"/>
  <c r="W19" i="29"/>
  <c r="E33" i="29" a="1"/>
  <c r="E33" i="29"/>
  <c r="F33" i="29" a="1"/>
  <c r="F33" i="29"/>
  <c r="G33" i="29" a="1"/>
  <c r="H33" i="29" a="1"/>
  <c r="I33" i="29" a="1"/>
  <c r="J33" i="29" a="1"/>
  <c r="K33" i="29" a="1"/>
  <c r="L33" i="29" a="1"/>
  <c r="M33" i="29" a="1"/>
  <c r="N33" i="29" a="1"/>
  <c r="O33" i="29" a="1"/>
  <c r="P33" i="29" a="1"/>
  <c r="Q33" i="29" a="1"/>
  <c r="R33" i="29" a="1"/>
  <c r="S33" i="29" a="1"/>
  <c r="T33" i="29" a="1"/>
  <c r="U33" i="29" a="1"/>
  <c r="V33" i="29" a="1"/>
  <c r="W33" i="29" a="1"/>
  <c r="X33" i="29" a="1"/>
  <c r="Y33" i="29" a="1"/>
  <c r="Z33" i="29" a="1"/>
  <c r="AA33" i="29" a="1"/>
  <c r="AB33" i="29" a="1"/>
  <c r="AC33" i="29" a="1"/>
  <c r="AD33" i="29" a="1"/>
  <c r="AE33" i="29" a="1"/>
  <c r="AF33" i="29" a="1"/>
  <c r="AG33" i="29" a="1"/>
  <c r="AH33" i="29" a="1"/>
  <c r="AI33" i="29" a="1"/>
  <c r="AJ33" i="29" a="1"/>
  <c r="AK33" i="29" a="1"/>
  <c r="AL33" i="29" a="1"/>
  <c r="AM33" i="29" a="1"/>
  <c r="AN33" i="29" a="1"/>
  <c r="AO33" i="29" a="1"/>
  <c r="AP33" i="29" a="1"/>
  <c r="AQ33" i="29" a="1"/>
  <c r="AR33" i="29" a="1"/>
  <c r="AS33" i="29" a="1"/>
  <c r="AT33" i="29" a="1"/>
  <c r="AU33" i="29" a="1"/>
  <c r="AV33" i="29" a="1"/>
  <c r="AW33" i="29" a="1"/>
  <c r="AX33" i="29" a="1"/>
  <c r="AY33" i="29" a="1"/>
  <c r="AZ33" i="29" a="1"/>
  <c r="BA33" i="29" a="1"/>
  <c r="BB33" i="29" a="1"/>
  <c r="BC33" i="29" a="1"/>
  <c r="BD33" i="29" a="1"/>
  <c r="BE33" i="29" a="1"/>
  <c r="BF33" i="29" a="1"/>
  <c r="BG33" i="29" a="1"/>
  <c r="BH33" i="29" a="1"/>
  <c r="BI33" i="29" a="1"/>
  <c r="BJ33" i="29" a="1"/>
  <c r="BK33" i="29" a="1"/>
  <c r="BL33" i="29" a="1"/>
  <c r="BM33" i="29" a="1"/>
  <c r="BN33" i="29" a="1"/>
  <c r="BO33" i="29" a="1"/>
  <c r="BP33" i="29" a="1"/>
  <c r="G33" i="29"/>
  <c r="H33" i="29"/>
  <c r="I33" i="29"/>
  <c r="J33" i="29"/>
  <c r="K33" i="29"/>
  <c r="L33" i="29"/>
  <c r="M33" i="29"/>
  <c r="N33" i="29"/>
  <c r="O33" i="29"/>
  <c r="P33" i="29"/>
  <c r="Q33" i="29"/>
  <c r="R33" i="29"/>
  <c r="S33" i="29"/>
  <c r="T33" i="29"/>
  <c r="U33" i="29"/>
  <c r="V33" i="29"/>
  <c r="W33" i="29"/>
  <c r="X33" i="29"/>
  <c r="Y33" i="29"/>
  <c r="Z33" i="29"/>
  <c r="AA33" i="29"/>
  <c r="AB33" i="29"/>
  <c r="AC33" i="29"/>
  <c r="AD33" i="29"/>
  <c r="AE33" i="29"/>
  <c r="AF33" i="29"/>
  <c r="AG33" i="29"/>
  <c r="AH33" i="29"/>
  <c r="AI33" i="29"/>
  <c r="AJ33" i="29"/>
  <c r="AK33" i="29"/>
  <c r="AL33" i="29"/>
  <c r="AM33" i="29"/>
  <c r="AN33" i="29"/>
  <c r="AO33" i="29"/>
  <c r="AP33" i="29"/>
  <c r="AQ33" i="29"/>
  <c r="AR33" i="29"/>
  <c r="AS33" i="29"/>
  <c r="AT33" i="29"/>
  <c r="AU33" i="29"/>
  <c r="AV33" i="29"/>
  <c r="AW33" i="29"/>
  <c r="AX33" i="29"/>
  <c r="AY33" i="29"/>
  <c r="AZ33" i="29"/>
  <c r="BA33" i="29"/>
  <c r="BB33" i="29"/>
  <c r="BC33" i="29"/>
  <c r="BD33" i="29"/>
  <c r="BE33" i="29"/>
  <c r="BF33" i="29"/>
  <c r="BG33" i="29"/>
  <c r="BH33" i="29"/>
  <c r="BI33" i="29"/>
  <c r="BJ33" i="29"/>
  <c r="BK33" i="29"/>
  <c r="BL33" i="29"/>
  <c r="BM33" i="29"/>
  <c r="BN33" i="29"/>
  <c r="BO33" i="29"/>
  <c r="BP33" i="29"/>
  <c r="AA20" i="29"/>
  <c r="E44" i="29" a="1"/>
  <c r="E44" i="29"/>
  <c r="F44" i="29" a="1"/>
  <c r="F44" i="29"/>
  <c r="G44" i="29" a="1"/>
  <c r="H44" i="29" a="1"/>
  <c r="I44" i="29" a="1"/>
  <c r="J44" i="29" a="1"/>
  <c r="K44" i="29" a="1"/>
  <c r="L44" i="29" a="1"/>
  <c r="M44" i="29" a="1"/>
  <c r="N44" i="29" a="1"/>
  <c r="O44" i="29" a="1"/>
  <c r="P44" i="29" a="1"/>
  <c r="Q44" i="29" a="1"/>
  <c r="R44" i="29" a="1"/>
  <c r="S44" i="29" a="1"/>
  <c r="T44" i="29" a="1"/>
  <c r="U44" i="29" a="1"/>
  <c r="V44" i="29" a="1"/>
  <c r="W44" i="29" a="1"/>
  <c r="X44" i="29" a="1"/>
  <c r="Y44" i="29" a="1"/>
  <c r="Z44" i="29" a="1"/>
  <c r="AA44" i="29" a="1"/>
  <c r="AB44" i="29" a="1"/>
  <c r="AC44" i="29" a="1"/>
  <c r="AD44" i="29" a="1"/>
  <c r="AE44" i="29" a="1"/>
  <c r="AF44" i="29" a="1"/>
  <c r="AG44" i="29" a="1"/>
  <c r="AH44" i="29" a="1"/>
  <c r="AI44" i="29" a="1"/>
  <c r="AJ44" i="29" a="1"/>
  <c r="AK44" i="29" a="1"/>
  <c r="AL44" i="29" a="1"/>
  <c r="AM44" i="29" a="1"/>
  <c r="AN44" i="29" a="1"/>
  <c r="AO44" i="29" a="1"/>
  <c r="AP44" i="29" a="1"/>
  <c r="AQ44" i="29" a="1"/>
  <c r="AR44" i="29" a="1"/>
  <c r="AS44" i="29" a="1"/>
  <c r="AT44" i="29" a="1"/>
  <c r="AU44" i="29" a="1"/>
  <c r="AV44" i="29" a="1"/>
  <c r="AW44" i="29" a="1"/>
  <c r="AX44" i="29" a="1"/>
  <c r="AY44" i="29" a="1"/>
  <c r="AZ44" i="29" a="1"/>
  <c r="BA44" i="29" a="1"/>
  <c r="BB44" i="29" a="1"/>
  <c r="BC44" i="29" a="1"/>
  <c r="BD44" i="29" a="1"/>
  <c r="BE44" i="29" a="1"/>
  <c r="BF44" i="29" a="1"/>
  <c r="BG44" i="29" a="1"/>
  <c r="BH44" i="29" a="1"/>
  <c r="BI44" i="29" a="1"/>
  <c r="BJ44" i="29" a="1"/>
  <c r="BK44" i="29" a="1"/>
  <c r="BL44" i="29" a="1"/>
  <c r="BM44" i="29" a="1"/>
  <c r="BN44" i="29" a="1"/>
  <c r="BO44" i="29" a="1"/>
  <c r="BP44" i="29" a="1"/>
  <c r="G44" i="29"/>
  <c r="H44" i="29"/>
  <c r="I44" i="29"/>
  <c r="J44" i="29"/>
  <c r="K44" i="29"/>
  <c r="L44" i="29"/>
  <c r="M44" i="29"/>
  <c r="N44" i="29"/>
  <c r="O44" i="29"/>
  <c r="P44" i="29"/>
  <c r="Q44" i="29"/>
  <c r="R44" i="29"/>
  <c r="S44" i="29"/>
  <c r="T44" i="29"/>
  <c r="U44" i="29"/>
  <c r="V44" i="29"/>
  <c r="W44" i="29"/>
  <c r="X44" i="29"/>
  <c r="Y44" i="29"/>
  <c r="Z44" i="29"/>
  <c r="AA44" i="29"/>
  <c r="AB44" i="29"/>
  <c r="AC44" i="29"/>
  <c r="AD44" i="29"/>
  <c r="AE44" i="29"/>
  <c r="AF44" i="29"/>
  <c r="AG44" i="29"/>
  <c r="AH44" i="29"/>
  <c r="AI44" i="29"/>
  <c r="AJ44" i="29"/>
  <c r="AK44" i="29"/>
  <c r="AL44" i="29"/>
  <c r="AM44" i="29"/>
  <c r="AN44" i="29"/>
  <c r="AO44" i="29"/>
  <c r="AP44" i="29"/>
  <c r="AQ44" i="29"/>
  <c r="AR44" i="29"/>
  <c r="AS44" i="29"/>
  <c r="AT44" i="29"/>
  <c r="AU44" i="29"/>
  <c r="AV44" i="29"/>
  <c r="AW44" i="29"/>
  <c r="AX44" i="29"/>
  <c r="AY44" i="29"/>
  <c r="AZ44" i="29"/>
  <c r="BA44" i="29"/>
  <c r="BB44" i="29"/>
  <c r="BC44" i="29"/>
  <c r="BD44" i="29"/>
  <c r="BE44" i="29"/>
  <c r="BF44" i="29"/>
  <c r="BG44" i="29"/>
  <c r="BH44" i="29"/>
  <c r="BI44" i="29"/>
  <c r="BJ44" i="29"/>
  <c r="BK44" i="29"/>
  <c r="BL44" i="29"/>
  <c r="BM44" i="29"/>
  <c r="BN44" i="29"/>
  <c r="BO44" i="29"/>
  <c r="BP44" i="29"/>
  <c r="AB20" i="29"/>
  <c r="E55" i="29" a="1"/>
  <c r="E55" i="29"/>
  <c r="F55" i="29" a="1"/>
  <c r="F55" i="29"/>
  <c r="G55" i="29" a="1"/>
  <c r="H55" i="29" a="1"/>
  <c r="I55" i="29" a="1"/>
  <c r="J55" i="29" a="1"/>
  <c r="K55" i="29" a="1"/>
  <c r="L55" i="29" a="1"/>
  <c r="M55" i="29" a="1"/>
  <c r="N55" i="29" a="1"/>
  <c r="O55" i="29" a="1"/>
  <c r="P55" i="29" a="1"/>
  <c r="Q55" i="29" a="1"/>
  <c r="R55" i="29" a="1"/>
  <c r="S55" i="29" a="1"/>
  <c r="T55" i="29" a="1"/>
  <c r="U55" i="29" a="1"/>
  <c r="V55" i="29" a="1"/>
  <c r="W55" i="29" a="1"/>
  <c r="X55" i="29" a="1"/>
  <c r="Y55" i="29" a="1"/>
  <c r="Z55" i="29" a="1"/>
  <c r="AA55" i="29" a="1"/>
  <c r="AB55" i="29" a="1"/>
  <c r="AC55" i="29" a="1"/>
  <c r="AD55" i="29" a="1"/>
  <c r="AE55" i="29" a="1"/>
  <c r="AF55" i="29" a="1"/>
  <c r="AG55" i="29" a="1"/>
  <c r="AH55" i="29" a="1"/>
  <c r="AI55" i="29" a="1"/>
  <c r="AJ55" i="29" a="1"/>
  <c r="AK55" i="29" a="1"/>
  <c r="AL55" i="29" a="1"/>
  <c r="AM55" i="29" a="1"/>
  <c r="AN55" i="29" a="1"/>
  <c r="AO55" i="29" a="1"/>
  <c r="AP55" i="29" a="1"/>
  <c r="AQ55" i="29" a="1"/>
  <c r="AR55" i="29" a="1"/>
  <c r="AS55" i="29" a="1"/>
  <c r="AT55" i="29" a="1"/>
  <c r="AU55" i="29" a="1"/>
  <c r="AV55" i="29" a="1"/>
  <c r="AW55" i="29" a="1"/>
  <c r="AX55" i="29" a="1"/>
  <c r="AY55" i="29" a="1"/>
  <c r="AZ55" i="29" a="1"/>
  <c r="BA55" i="29" a="1"/>
  <c r="BB55" i="29" a="1"/>
  <c r="BC55" i="29" a="1"/>
  <c r="BD55" i="29" a="1"/>
  <c r="BE55" i="29" a="1"/>
  <c r="BF55" i="29" a="1"/>
  <c r="BG55" i="29" a="1"/>
  <c r="BH55" i="29" a="1"/>
  <c r="BI55" i="29" a="1"/>
  <c r="BJ55" i="29" a="1"/>
  <c r="BK55" i="29" a="1"/>
  <c r="BL55" i="29" a="1"/>
  <c r="BM55" i="29" a="1"/>
  <c r="BN55" i="29" a="1"/>
  <c r="BO55" i="29" a="1"/>
  <c r="BP55" i="29" a="1"/>
  <c r="G55" i="29"/>
  <c r="H55" i="29"/>
  <c r="I55" i="29"/>
  <c r="J55" i="29"/>
  <c r="K55" i="29"/>
  <c r="L55" i="29"/>
  <c r="M55" i="29"/>
  <c r="N55" i="29"/>
  <c r="O55" i="29"/>
  <c r="P55" i="29"/>
  <c r="Q55" i="29"/>
  <c r="R55" i="29"/>
  <c r="S55" i="29"/>
  <c r="T55" i="29"/>
  <c r="U55" i="29"/>
  <c r="V55" i="29"/>
  <c r="W55" i="29"/>
  <c r="X55" i="29"/>
  <c r="Y55" i="29"/>
  <c r="Z55" i="29"/>
  <c r="AA55" i="29"/>
  <c r="AB55" i="29"/>
  <c r="AC55" i="29"/>
  <c r="AD55" i="29"/>
  <c r="AE55" i="29"/>
  <c r="AF55" i="29"/>
  <c r="AG55" i="29"/>
  <c r="AH55" i="29"/>
  <c r="AI55" i="29"/>
  <c r="AJ55" i="29"/>
  <c r="AK55" i="29"/>
  <c r="AL55" i="29"/>
  <c r="AM55" i="29"/>
  <c r="AN55" i="29"/>
  <c r="AO55" i="29"/>
  <c r="AP55" i="29"/>
  <c r="AQ55" i="29"/>
  <c r="AR55" i="29"/>
  <c r="AS55" i="29"/>
  <c r="AT55" i="29"/>
  <c r="AU55" i="29"/>
  <c r="AV55" i="29"/>
  <c r="AW55" i="29"/>
  <c r="AX55" i="29"/>
  <c r="AY55" i="29"/>
  <c r="AZ55" i="29"/>
  <c r="BA55" i="29"/>
  <c r="BB55" i="29"/>
  <c r="BC55" i="29"/>
  <c r="BD55" i="29"/>
  <c r="BE55" i="29"/>
  <c r="BF55" i="29"/>
  <c r="BG55" i="29"/>
  <c r="BH55" i="29"/>
  <c r="BI55" i="29"/>
  <c r="BJ55" i="29"/>
  <c r="BK55" i="29"/>
  <c r="BL55" i="29"/>
  <c r="BM55" i="29"/>
  <c r="BN55" i="29"/>
  <c r="BO55" i="29"/>
  <c r="BP55" i="29"/>
  <c r="AC20" i="29"/>
  <c r="W20" i="29"/>
  <c r="Z25" i="29"/>
  <c r="E59" i="29" a="1"/>
  <c r="E59" i="29"/>
  <c r="F59" i="29" a="1"/>
  <c r="F59" i="29"/>
  <c r="G59" i="29" a="1"/>
  <c r="H59" i="29" a="1"/>
  <c r="I59" i="29" a="1"/>
  <c r="J59" i="29" a="1"/>
  <c r="K59" i="29" a="1"/>
  <c r="L59" i="29" a="1"/>
  <c r="M59" i="29" a="1"/>
  <c r="N59" i="29" a="1"/>
  <c r="O59" i="29" a="1"/>
  <c r="P59" i="29" a="1"/>
  <c r="Q59" i="29" a="1"/>
  <c r="R59" i="29" a="1"/>
  <c r="S59" i="29" a="1"/>
  <c r="T59" i="29" a="1"/>
  <c r="U59" i="29" a="1"/>
  <c r="V59" i="29" a="1"/>
  <c r="W59" i="29" a="1"/>
  <c r="X59" i="29" a="1"/>
  <c r="Y59" i="29" a="1"/>
  <c r="Z59" i="29" a="1"/>
  <c r="AA59" i="29" a="1"/>
  <c r="AB59" i="29" a="1"/>
  <c r="AC59" i="29" a="1"/>
  <c r="AD59" i="29" a="1"/>
  <c r="AE59" i="29" a="1"/>
  <c r="AF59" i="29" a="1"/>
  <c r="AG59" i="29" a="1"/>
  <c r="AH59" i="29" a="1"/>
  <c r="AI59" i="29" a="1"/>
  <c r="AJ59" i="29" a="1"/>
  <c r="AK59" i="29" a="1"/>
  <c r="AL59" i="29" a="1"/>
  <c r="AM59" i="29" a="1"/>
  <c r="AN59" i="29" a="1"/>
  <c r="AO59" i="29" a="1"/>
  <c r="AP59" i="29" a="1"/>
  <c r="AQ59" i="29" a="1"/>
  <c r="AR59" i="29" a="1"/>
  <c r="AS59" i="29" a="1"/>
  <c r="AT59" i="29" a="1"/>
  <c r="AU59" i="29" a="1"/>
  <c r="AV59" i="29" a="1"/>
  <c r="AW59" i="29" a="1"/>
  <c r="AX59" i="29" a="1"/>
  <c r="AY59" i="29" a="1"/>
  <c r="AZ59" i="29" a="1"/>
  <c r="BA59" i="29" a="1"/>
  <c r="BB59" i="29" a="1"/>
  <c r="BC59" i="29" a="1"/>
  <c r="BD59" i="29" a="1"/>
  <c r="BE59" i="29" a="1"/>
  <c r="BF59" i="29" a="1"/>
  <c r="BG59" i="29" a="1"/>
  <c r="BH59" i="29" a="1"/>
  <c r="BI59" i="29" a="1"/>
  <c r="BJ59" i="29" a="1"/>
  <c r="BK59" i="29" a="1"/>
  <c r="BL59" i="29" a="1"/>
  <c r="BM59" i="29" a="1"/>
  <c r="BN59" i="29" a="1"/>
  <c r="BO59" i="29" a="1"/>
  <c r="BP59" i="29" a="1"/>
  <c r="G59" i="29"/>
  <c r="H59" i="29"/>
  <c r="I59" i="29"/>
  <c r="J59" i="29"/>
  <c r="K59" i="29"/>
  <c r="L59" i="29"/>
  <c r="M59" i="29"/>
  <c r="N59" i="29"/>
  <c r="O59" i="29"/>
  <c r="P59" i="29"/>
  <c r="Q59" i="29"/>
  <c r="R59" i="29"/>
  <c r="S59" i="29"/>
  <c r="T59" i="29"/>
  <c r="U59" i="29"/>
  <c r="V59" i="29"/>
  <c r="W59" i="29"/>
  <c r="X59" i="29"/>
  <c r="Y59" i="29"/>
  <c r="Z59" i="29"/>
  <c r="AA59" i="29"/>
  <c r="AB59" i="29"/>
  <c r="AC59" i="29"/>
  <c r="AD59" i="29"/>
  <c r="AE59" i="29"/>
  <c r="AF59" i="29"/>
  <c r="AG59" i="29"/>
  <c r="AH59" i="29"/>
  <c r="AI59" i="29"/>
  <c r="AJ59" i="29"/>
  <c r="AK59" i="29"/>
  <c r="AL59" i="29"/>
  <c r="AM59" i="29"/>
  <c r="AN59" i="29"/>
  <c r="AO59" i="29"/>
  <c r="AP59" i="29"/>
  <c r="AQ59" i="29"/>
  <c r="AR59" i="29"/>
  <c r="AS59" i="29"/>
  <c r="AT59" i="29"/>
  <c r="AU59" i="29"/>
  <c r="AV59" i="29"/>
  <c r="AW59" i="29"/>
  <c r="AX59" i="29"/>
  <c r="AY59" i="29"/>
  <c r="AZ59" i="29"/>
  <c r="BA59" i="29"/>
  <c r="BB59" i="29"/>
  <c r="BC59" i="29"/>
  <c r="BD59" i="29"/>
  <c r="BE59" i="29"/>
  <c r="BF59" i="29"/>
  <c r="BG59" i="29"/>
  <c r="BH59" i="29"/>
  <c r="BI59" i="29"/>
  <c r="BJ59" i="29"/>
  <c r="BK59" i="29"/>
  <c r="BL59" i="29"/>
  <c r="BM59" i="29"/>
  <c r="BN59" i="29"/>
  <c r="BO59" i="29"/>
  <c r="BP59" i="29"/>
  <c r="AC24" i="29"/>
  <c r="E48" i="29" a="1"/>
  <c r="E48" i="29"/>
  <c r="F48" i="29" a="1"/>
  <c r="F48" i="29"/>
  <c r="G48" i="29" a="1"/>
  <c r="H48" i="29" a="1"/>
  <c r="I48" i="29" a="1"/>
  <c r="J48" i="29" a="1"/>
  <c r="K48" i="29" a="1"/>
  <c r="L48" i="29" a="1"/>
  <c r="M48" i="29" a="1"/>
  <c r="N48" i="29" a="1"/>
  <c r="O48" i="29" a="1"/>
  <c r="P48" i="29" a="1"/>
  <c r="Q48" i="29" a="1"/>
  <c r="R48" i="29" a="1"/>
  <c r="S48" i="29" a="1"/>
  <c r="T48" i="29" a="1"/>
  <c r="U48" i="29" a="1"/>
  <c r="V48" i="29" a="1"/>
  <c r="W48" i="29" a="1"/>
  <c r="X48" i="29" a="1"/>
  <c r="Y48" i="29" a="1"/>
  <c r="Z48" i="29" a="1"/>
  <c r="AA48" i="29" a="1"/>
  <c r="AB48" i="29" a="1"/>
  <c r="AC48" i="29" a="1"/>
  <c r="AD48" i="29" a="1"/>
  <c r="AE48" i="29" a="1"/>
  <c r="AF48" i="29" a="1"/>
  <c r="AG48" i="29" a="1"/>
  <c r="AH48" i="29" a="1"/>
  <c r="AI48" i="29" a="1"/>
  <c r="AJ48" i="29" a="1"/>
  <c r="AK48" i="29" a="1"/>
  <c r="AL48" i="29" a="1"/>
  <c r="AM48" i="29" a="1"/>
  <c r="AN48" i="29" a="1"/>
  <c r="AO48" i="29" a="1"/>
  <c r="AP48" i="29" a="1"/>
  <c r="AQ48" i="29" a="1"/>
  <c r="AR48" i="29" a="1"/>
  <c r="AS48" i="29" a="1"/>
  <c r="AT48" i="29" a="1"/>
  <c r="AU48" i="29" a="1"/>
  <c r="AV48" i="29" a="1"/>
  <c r="AW48" i="29" a="1"/>
  <c r="AX48" i="29" a="1"/>
  <c r="AY48" i="29" a="1"/>
  <c r="AZ48" i="29" a="1"/>
  <c r="BA48" i="29" a="1"/>
  <c r="BB48" i="29" a="1"/>
  <c r="BC48" i="29" a="1"/>
  <c r="BD48" i="29" a="1"/>
  <c r="BE48" i="29" a="1"/>
  <c r="BF48" i="29" a="1"/>
  <c r="BG48" i="29" a="1"/>
  <c r="BH48" i="29" a="1"/>
  <c r="BI48" i="29" a="1"/>
  <c r="BJ48" i="29" a="1"/>
  <c r="BK48" i="29" a="1"/>
  <c r="BL48" i="29" a="1"/>
  <c r="BM48" i="29" a="1"/>
  <c r="BN48" i="29" a="1"/>
  <c r="BO48" i="29" a="1"/>
  <c r="BP48" i="29" a="1"/>
  <c r="G48" i="29"/>
  <c r="H48" i="29"/>
  <c r="I48" i="29"/>
  <c r="J48" i="29"/>
  <c r="K48" i="29"/>
  <c r="L48" i="29"/>
  <c r="M48" i="29"/>
  <c r="N48" i="29"/>
  <c r="O48" i="29"/>
  <c r="P48" i="29"/>
  <c r="Q48" i="29"/>
  <c r="R48" i="29"/>
  <c r="S48" i="29"/>
  <c r="T48" i="29"/>
  <c r="U48" i="29"/>
  <c r="V48" i="29"/>
  <c r="W48" i="29"/>
  <c r="X48" i="29"/>
  <c r="Y48" i="29"/>
  <c r="Z48" i="29"/>
  <c r="AA48" i="29"/>
  <c r="AB48" i="29"/>
  <c r="AC48" i="29"/>
  <c r="AD48" i="29"/>
  <c r="AE48" i="29"/>
  <c r="AF48" i="29"/>
  <c r="AG48" i="29"/>
  <c r="AH48" i="29"/>
  <c r="AI48" i="29"/>
  <c r="AJ48" i="29"/>
  <c r="AK48" i="29"/>
  <c r="AL48" i="29"/>
  <c r="AM48" i="29"/>
  <c r="AN48" i="29"/>
  <c r="AO48" i="29"/>
  <c r="AP48" i="29"/>
  <c r="AQ48" i="29"/>
  <c r="AR48" i="29"/>
  <c r="AS48" i="29"/>
  <c r="AT48" i="29"/>
  <c r="AU48" i="29"/>
  <c r="AV48" i="29"/>
  <c r="AW48" i="29"/>
  <c r="AX48" i="29"/>
  <c r="AY48" i="29"/>
  <c r="AZ48" i="29"/>
  <c r="BA48" i="29"/>
  <c r="BB48" i="29"/>
  <c r="BC48" i="29"/>
  <c r="BD48" i="29"/>
  <c r="BE48" i="29"/>
  <c r="BF48" i="29"/>
  <c r="BG48" i="29"/>
  <c r="BH48" i="29"/>
  <c r="BI48" i="29"/>
  <c r="BJ48" i="29"/>
  <c r="BK48" i="29"/>
  <c r="BL48" i="29"/>
  <c r="BM48" i="29"/>
  <c r="BN48" i="29"/>
  <c r="BO48" i="29"/>
  <c r="BP48" i="29"/>
  <c r="AB24" i="29"/>
  <c r="Z24" i="29"/>
  <c r="E58" i="29" a="1"/>
  <c r="E58" i="29"/>
  <c r="F58" i="29" a="1"/>
  <c r="F58" i="29"/>
  <c r="G58" i="29" a="1"/>
  <c r="H58" i="29" a="1"/>
  <c r="I58" i="29" a="1"/>
  <c r="J58" i="29" a="1"/>
  <c r="K58" i="29" a="1"/>
  <c r="L58" i="29" a="1"/>
  <c r="M58" i="29" a="1"/>
  <c r="N58" i="29" a="1"/>
  <c r="O58" i="29" a="1"/>
  <c r="P58" i="29" a="1"/>
  <c r="Q58" i="29" a="1"/>
  <c r="R58" i="29" a="1"/>
  <c r="S58" i="29" a="1"/>
  <c r="T58" i="29" a="1"/>
  <c r="U58" i="29" a="1"/>
  <c r="V58" i="29" a="1"/>
  <c r="W58" i="29" a="1"/>
  <c r="X58" i="29" a="1"/>
  <c r="Y58" i="29" a="1"/>
  <c r="Z58" i="29" a="1"/>
  <c r="AA58" i="29" a="1"/>
  <c r="AB58" i="29" a="1"/>
  <c r="AC58" i="29" a="1"/>
  <c r="AD58" i="29" a="1"/>
  <c r="AE58" i="29" a="1"/>
  <c r="AF58" i="29" a="1"/>
  <c r="AG58" i="29" a="1"/>
  <c r="AH58" i="29" a="1"/>
  <c r="AI58" i="29" a="1"/>
  <c r="AJ58" i="29" a="1"/>
  <c r="AK58" i="29" a="1"/>
  <c r="AL58" i="29" a="1"/>
  <c r="AM58" i="29" a="1"/>
  <c r="AN58" i="29" a="1"/>
  <c r="AO58" i="29" a="1"/>
  <c r="AP58" i="29" a="1"/>
  <c r="AQ58" i="29" a="1"/>
  <c r="AR58" i="29" a="1"/>
  <c r="AS58" i="29" a="1"/>
  <c r="AT58" i="29" a="1"/>
  <c r="AU58" i="29" a="1"/>
  <c r="AV58" i="29" a="1"/>
  <c r="AW58" i="29" a="1"/>
  <c r="AX58" i="29" a="1"/>
  <c r="AY58" i="29" a="1"/>
  <c r="AZ58" i="29" a="1"/>
  <c r="BA58" i="29" a="1"/>
  <c r="BB58" i="29" a="1"/>
  <c r="BC58" i="29" a="1"/>
  <c r="BD58" i="29" a="1"/>
  <c r="BE58" i="29" a="1"/>
  <c r="BF58" i="29" a="1"/>
  <c r="BG58" i="29" a="1"/>
  <c r="BH58" i="29" a="1"/>
  <c r="BI58" i="29" a="1"/>
  <c r="BJ58" i="29" a="1"/>
  <c r="BK58" i="29" a="1"/>
  <c r="BL58" i="29" a="1"/>
  <c r="BM58" i="29" a="1"/>
  <c r="BN58" i="29" a="1"/>
  <c r="BO58" i="29" a="1"/>
  <c r="BP58" i="29" a="1"/>
  <c r="G58" i="29"/>
  <c r="H58" i="29"/>
  <c r="I58" i="29"/>
  <c r="J58" i="29"/>
  <c r="K58" i="29"/>
  <c r="L58" i="29"/>
  <c r="M58" i="29"/>
  <c r="N58" i="29"/>
  <c r="O58" i="29"/>
  <c r="P58" i="29"/>
  <c r="Q58" i="29"/>
  <c r="R58" i="29"/>
  <c r="S58" i="29"/>
  <c r="T58" i="29"/>
  <c r="U58" i="29"/>
  <c r="V58" i="29"/>
  <c r="W58" i="29"/>
  <c r="X58" i="29"/>
  <c r="Y58" i="29"/>
  <c r="Z58" i="29"/>
  <c r="AA58" i="29"/>
  <c r="AB58" i="29"/>
  <c r="AC58" i="29"/>
  <c r="AD58" i="29"/>
  <c r="AE58" i="29"/>
  <c r="AF58" i="29"/>
  <c r="AG58" i="29"/>
  <c r="AH58" i="29"/>
  <c r="AI58" i="29"/>
  <c r="AJ58" i="29"/>
  <c r="AK58" i="29"/>
  <c r="AL58" i="29"/>
  <c r="AM58" i="29"/>
  <c r="AN58" i="29"/>
  <c r="AO58" i="29"/>
  <c r="AP58" i="29"/>
  <c r="AQ58" i="29"/>
  <c r="AR58" i="29"/>
  <c r="AS58" i="29"/>
  <c r="AT58" i="29"/>
  <c r="AU58" i="29"/>
  <c r="AV58" i="29"/>
  <c r="AW58" i="29"/>
  <c r="AX58" i="29"/>
  <c r="AY58" i="29"/>
  <c r="AZ58" i="29"/>
  <c r="BA58" i="29"/>
  <c r="BB58" i="29"/>
  <c r="BC58" i="29"/>
  <c r="BD58" i="29"/>
  <c r="BE58" i="29"/>
  <c r="BF58" i="29"/>
  <c r="BG58" i="29"/>
  <c r="BH58" i="29"/>
  <c r="BI58" i="29"/>
  <c r="BJ58" i="29"/>
  <c r="BK58" i="29"/>
  <c r="BL58" i="29"/>
  <c r="BM58" i="29"/>
  <c r="BN58" i="29"/>
  <c r="BO58" i="29"/>
  <c r="BP58" i="29"/>
  <c r="AC23" i="29"/>
  <c r="E47" i="29" a="1"/>
  <c r="E47" i="29"/>
  <c r="F47" i="29" a="1"/>
  <c r="F47" i="29"/>
  <c r="G47" i="29" a="1"/>
  <c r="H47" i="29" a="1"/>
  <c r="I47" i="29" a="1"/>
  <c r="J47" i="29" a="1"/>
  <c r="K47" i="29" a="1"/>
  <c r="L47" i="29" a="1"/>
  <c r="M47" i="29" a="1"/>
  <c r="N47" i="29" a="1"/>
  <c r="O47" i="29" a="1"/>
  <c r="P47" i="29" a="1"/>
  <c r="Q47" i="29" a="1"/>
  <c r="R47" i="29" a="1"/>
  <c r="S47" i="29" a="1"/>
  <c r="T47" i="29" a="1"/>
  <c r="U47" i="29" a="1"/>
  <c r="V47" i="29" a="1"/>
  <c r="W47" i="29" a="1"/>
  <c r="X47" i="29" a="1"/>
  <c r="Y47" i="29" a="1"/>
  <c r="Z47" i="29" a="1"/>
  <c r="AA47" i="29" a="1"/>
  <c r="AB47" i="29" a="1"/>
  <c r="AC47" i="29" a="1"/>
  <c r="AD47" i="29" a="1"/>
  <c r="AE47" i="29" a="1"/>
  <c r="AF47" i="29" a="1"/>
  <c r="AG47" i="29" a="1"/>
  <c r="AH47" i="29" a="1"/>
  <c r="AI47" i="29" a="1"/>
  <c r="AJ47" i="29" a="1"/>
  <c r="AK47" i="29" a="1"/>
  <c r="AL47" i="29" a="1"/>
  <c r="AM47" i="29" a="1"/>
  <c r="AN47" i="29" a="1"/>
  <c r="AO47" i="29" a="1"/>
  <c r="AP47" i="29" a="1"/>
  <c r="AQ47" i="29" a="1"/>
  <c r="AR47" i="29" a="1"/>
  <c r="AS47" i="29" a="1"/>
  <c r="AT47" i="29" a="1"/>
  <c r="AU47" i="29" a="1"/>
  <c r="AV47" i="29" a="1"/>
  <c r="AW47" i="29" a="1"/>
  <c r="AX47" i="29" a="1"/>
  <c r="AY47" i="29" a="1"/>
  <c r="AZ47" i="29" a="1"/>
  <c r="BA47" i="29" a="1"/>
  <c r="BB47" i="29" a="1"/>
  <c r="BC47" i="29" a="1"/>
  <c r="BD47" i="29" a="1"/>
  <c r="BE47" i="29" a="1"/>
  <c r="BF47" i="29" a="1"/>
  <c r="BG47" i="29" a="1"/>
  <c r="BH47" i="29" a="1"/>
  <c r="BI47" i="29" a="1"/>
  <c r="BJ47" i="29" a="1"/>
  <c r="BK47" i="29" a="1"/>
  <c r="BL47" i="29" a="1"/>
  <c r="BM47" i="29" a="1"/>
  <c r="BN47" i="29" a="1"/>
  <c r="BO47" i="29" a="1"/>
  <c r="BP47" i="29" a="1"/>
  <c r="G47" i="29"/>
  <c r="H47" i="29"/>
  <c r="I47" i="29"/>
  <c r="J47" i="29"/>
  <c r="K47" i="29"/>
  <c r="L47" i="29"/>
  <c r="M47" i="29"/>
  <c r="N47" i="29"/>
  <c r="O47" i="29"/>
  <c r="P47" i="29"/>
  <c r="Q47" i="29"/>
  <c r="R47" i="29"/>
  <c r="S47" i="29"/>
  <c r="T47" i="29"/>
  <c r="U47" i="29"/>
  <c r="V47" i="29"/>
  <c r="W47" i="29"/>
  <c r="X47" i="29"/>
  <c r="Y47" i="29"/>
  <c r="Z47" i="29"/>
  <c r="AA47" i="29"/>
  <c r="AB47" i="29"/>
  <c r="AC47" i="29"/>
  <c r="AD47" i="29"/>
  <c r="AE47" i="29"/>
  <c r="AF47" i="29"/>
  <c r="AG47" i="29"/>
  <c r="AH47" i="29"/>
  <c r="AI47" i="29"/>
  <c r="AJ47" i="29"/>
  <c r="AK47" i="29"/>
  <c r="AL47" i="29"/>
  <c r="AM47" i="29"/>
  <c r="AN47" i="29"/>
  <c r="AO47" i="29"/>
  <c r="AP47" i="29"/>
  <c r="AQ47" i="29"/>
  <c r="AR47" i="29"/>
  <c r="AS47" i="29"/>
  <c r="AT47" i="29"/>
  <c r="AU47" i="29"/>
  <c r="AV47" i="29"/>
  <c r="AW47" i="29"/>
  <c r="AX47" i="29"/>
  <c r="AY47" i="29"/>
  <c r="AZ47" i="29"/>
  <c r="BA47" i="29"/>
  <c r="BB47" i="29"/>
  <c r="BC47" i="29"/>
  <c r="BD47" i="29"/>
  <c r="BE47" i="29"/>
  <c r="BF47" i="29"/>
  <c r="BG47" i="29"/>
  <c r="BH47" i="29"/>
  <c r="BI47" i="29"/>
  <c r="BJ47" i="29"/>
  <c r="BK47" i="29"/>
  <c r="BL47" i="29"/>
  <c r="BM47" i="29"/>
  <c r="BN47" i="29"/>
  <c r="BO47" i="29"/>
  <c r="BP47" i="29"/>
  <c r="AB23" i="29"/>
  <c r="Z23" i="29"/>
  <c r="E57" i="29" a="1"/>
  <c r="E57" i="29"/>
  <c r="F57" i="29" a="1"/>
  <c r="F57" i="29"/>
  <c r="G57" i="29" a="1"/>
  <c r="H57" i="29" a="1"/>
  <c r="I57" i="29" a="1"/>
  <c r="J57" i="29" a="1"/>
  <c r="K57" i="29" a="1"/>
  <c r="L57" i="29" a="1"/>
  <c r="M57" i="29" a="1"/>
  <c r="N57" i="29" a="1"/>
  <c r="O57" i="29" a="1"/>
  <c r="P57" i="29" a="1"/>
  <c r="Q57" i="29" a="1"/>
  <c r="R57" i="29" a="1"/>
  <c r="S57" i="29" a="1"/>
  <c r="T57" i="29" a="1"/>
  <c r="U57" i="29" a="1"/>
  <c r="V57" i="29" a="1"/>
  <c r="W57" i="29" a="1"/>
  <c r="X57" i="29" a="1"/>
  <c r="Y57" i="29" a="1"/>
  <c r="Z57" i="29" a="1"/>
  <c r="AA57" i="29" a="1"/>
  <c r="AB57" i="29" a="1"/>
  <c r="AC57" i="29" a="1"/>
  <c r="AD57" i="29" a="1"/>
  <c r="AE57" i="29" a="1"/>
  <c r="AF57" i="29" a="1"/>
  <c r="AG57" i="29" a="1"/>
  <c r="AH57" i="29" a="1"/>
  <c r="AI57" i="29" a="1"/>
  <c r="AJ57" i="29" a="1"/>
  <c r="AK57" i="29" a="1"/>
  <c r="AL57" i="29" a="1"/>
  <c r="AM57" i="29" a="1"/>
  <c r="AN57" i="29" a="1"/>
  <c r="AO57" i="29" a="1"/>
  <c r="AP57" i="29" a="1"/>
  <c r="AQ57" i="29" a="1"/>
  <c r="AR57" i="29" a="1"/>
  <c r="AS57" i="29" a="1"/>
  <c r="AT57" i="29" a="1"/>
  <c r="AU57" i="29" a="1"/>
  <c r="AV57" i="29" a="1"/>
  <c r="AW57" i="29" a="1"/>
  <c r="AX57" i="29" a="1"/>
  <c r="AY57" i="29" a="1"/>
  <c r="AZ57" i="29" a="1"/>
  <c r="BA57" i="29" a="1"/>
  <c r="BB57" i="29" a="1"/>
  <c r="BC57" i="29" a="1"/>
  <c r="BD57" i="29" a="1"/>
  <c r="BE57" i="29" a="1"/>
  <c r="BF57" i="29" a="1"/>
  <c r="BG57" i="29" a="1"/>
  <c r="BH57" i="29" a="1"/>
  <c r="BI57" i="29" a="1"/>
  <c r="BJ57" i="29" a="1"/>
  <c r="BK57" i="29" a="1"/>
  <c r="BL57" i="29" a="1"/>
  <c r="BM57" i="29" a="1"/>
  <c r="BN57" i="29" a="1"/>
  <c r="BO57" i="29" a="1"/>
  <c r="BP57" i="29" a="1"/>
  <c r="G57" i="29"/>
  <c r="H57" i="29"/>
  <c r="I57" i="29"/>
  <c r="J57" i="29"/>
  <c r="K57" i="29"/>
  <c r="L57" i="29"/>
  <c r="M57" i="29"/>
  <c r="N57" i="29"/>
  <c r="O57" i="29"/>
  <c r="P57" i="29"/>
  <c r="Q57" i="29"/>
  <c r="R57" i="29"/>
  <c r="S57" i="29"/>
  <c r="T57" i="29"/>
  <c r="U57" i="29"/>
  <c r="V57" i="29"/>
  <c r="W57" i="29"/>
  <c r="X57" i="29"/>
  <c r="Y57" i="29"/>
  <c r="Z57" i="29"/>
  <c r="AA57" i="29"/>
  <c r="AB57" i="29"/>
  <c r="AC57" i="29"/>
  <c r="AD57" i="29"/>
  <c r="AE57" i="29"/>
  <c r="AF57" i="29"/>
  <c r="AG57" i="29"/>
  <c r="AH57" i="29"/>
  <c r="AI57" i="29"/>
  <c r="AJ57" i="29"/>
  <c r="AK57" i="29"/>
  <c r="AL57" i="29"/>
  <c r="AM57" i="29"/>
  <c r="AN57" i="29"/>
  <c r="AO57" i="29"/>
  <c r="AP57" i="29"/>
  <c r="AQ57" i="29"/>
  <c r="AR57" i="29"/>
  <c r="AS57" i="29"/>
  <c r="AT57" i="29"/>
  <c r="AU57" i="29"/>
  <c r="AV57" i="29"/>
  <c r="AW57" i="29"/>
  <c r="AX57" i="29"/>
  <c r="AY57" i="29"/>
  <c r="AZ57" i="29"/>
  <c r="BA57" i="29"/>
  <c r="BB57" i="29"/>
  <c r="BC57" i="29"/>
  <c r="BD57" i="29"/>
  <c r="BE57" i="29"/>
  <c r="BF57" i="29"/>
  <c r="BG57" i="29"/>
  <c r="BH57" i="29"/>
  <c r="BI57" i="29"/>
  <c r="BJ57" i="29"/>
  <c r="BK57" i="29"/>
  <c r="BL57" i="29"/>
  <c r="BM57" i="29"/>
  <c r="BN57" i="29"/>
  <c r="BO57" i="29"/>
  <c r="BP57" i="29"/>
  <c r="AC22" i="29"/>
  <c r="E46" i="29" a="1"/>
  <c r="E46" i="29"/>
  <c r="F46" i="29" a="1"/>
  <c r="F46" i="29"/>
  <c r="G46" i="29" a="1"/>
  <c r="H46" i="29" a="1"/>
  <c r="I46" i="29" a="1"/>
  <c r="J46" i="29" a="1"/>
  <c r="K46" i="29" a="1"/>
  <c r="L46" i="29" a="1"/>
  <c r="M46" i="29" a="1"/>
  <c r="N46" i="29" a="1"/>
  <c r="O46" i="29" a="1"/>
  <c r="P46" i="29" a="1"/>
  <c r="Q46" i="29" a="1"/>
  <c r="R46" i="29" a="1"/>
  <c r="S46" i="29" a="1"/>
  <c r="T46" i="29" a="1"/>
  <c r="U46" i="29" a="1"/>
  <c r="V46" i="29" a="1"/>
  <c r="W46" i="29" a="1"/>
  <c r="X46" i="29" a="1"/>
  <c r="Y46" i="29" a="1"/>
  <c r="Z46" i="29" a="1"/>
  <c r="AA46" i="29" a="1"/>
  <c r="AB46" i="29" a="1"/>
  <c r="AC46" i="29" a="1"/>
  <c r="AD46" i="29" a="1"/>
  <c r="AE46" i="29" a="1"/>
  <c r="AF46" i="29" a="1"/>
  <c r="AG46" i="29" a="1"/>
  <c r="AH46" i="29" a="1"/>
  <c r="AI46" i="29" a="1"/>
  <c r="AJ46" i="29" a="1"/>
  <c r="AK46" i="29" a="1"/>
  <c r="AL46" i="29" a="1"/>
  <c r="AM46" i="29" a="1"/>
  <c r="AN46" i="29" a="1"/>
  <c r="AO46" i="29" a="1"/>
  <c r="AP46" i="29" a="1"/>
  <c r="AQ46" i="29" a="1"/>
  <c r="AR46" i="29" a="1"/>
  <c r="AS46" i="29" a="1"/>
  <c r="AT46" i="29" a="1"/>
  <c r="AU46" i="29" a="1"/>
  <c r="AV46" i="29" a="1"/>
  <c r="AW46" i="29" a="1"/>
  <c r="AX46" i="29" a="1"/>
  <c r="AY46" i="29" a="1"/>
  <c r="AZ46" i="29" a="1"/>
  <c r="BA46" i="29" a="1"/>
  <c r="BB46" i="29" a="1"/>
  <c r="BC46" i="29" a="1"/>
  <c r="BD46" i="29" a="1"/>
  <c r="BE46" i="29" a="1"/>
  <c r="BF46" i="29" a="1"/>
  <c r="BG46" i="29" a="1"/>
  <c r="BH46" i="29" a="1"/>
  <c r="BI46" i="29" a="1"/>
  <c r="BJ46" i="29" a="1"/>
  <c r="BK46" i="29" a="1"/>
  <c r="BL46" i="29" a="1"/>
  <c r="BM46" i="29" a="1"/>
  <c r="BN46" i="29" a="1"/>
  <c r="BO46" i="29" a="1"/>
  <c r="BP46" i="29" a="1"/>
  <c r="G46" i="29"/>
  <c r="H46" i="29"/>
  <c r="I46" i="29"/>
  <c r="J46" i="29"/>
  <c r="K46" i="29"/>
  <c r="L46" i="29"/>
  <c r="M46" i="29"/>
  <c r="N46" i="29"/>
  <c r="O46" i="29"/>
  <c r="P46" i="29"/>
  <c r="Q46" i="29"/>
  <c r="R46" i="29"/>
  <c r="S46" i="29"/>
  <c r="T46" i="29"/>
  <c r="U46" i="29"/>
  <c r="V46" i="29"/>
  <c r="W46" i="29"/>
  <c r="X46" i="29"/>
  <c r="Y46" i="29"/>
  <c r="Z46" i="29"/>
  <c r="AA46" i="29"/>
  <c r="AB46" i="29"/>
  <c r="AC46" i="29"/>
  <c r="AD46" i="29"/>
  <c r="AE46" i="29"/>
  <c r="AF46" i="29"/>
  <c r="AG46" i="29"/>
  <c r="AH46" i="29"/>
  <c r="AI46" i="29"/>
  <c r="AJ46" i="29"/>
  <c r="AK46" i="29"/>
  <c r="AL46" i="29"/>
  <c r="AM46" i="29"/>
  <c r="AN46" i="29"/>
  <c r="AO46" i="29"/>
  <c r="AP46" i="29"/>
  <c r="AQ46" i="29"/>
  <c r="AR46" i="29"/>
  <c r="AS46" i="29"/>
  <c r="AT46" i="29"/>
  <c r="AU46" i="29"/>
  <c r="AV46" i="29"/>
  <c r="AW46" i="29"/>
  <c r="AX46" i="29"/>
  <c r="AY46" i="29"/>
  <c r="AZ46" i="29"/>
  <c r="BA46" i="29"/>
  <c r="BB46" i="29"/>
  <c r="BC46" i="29"/>
  <c r="BD46" i="29"/>
  <c r="BE46" i="29"/>
  <c r="BF46" i="29"/>
  <c r="BG46" i="29"/>
  <c r="BH46" i="29"/>
  <c r="BI46" i="29"/>
  <c r="BJ46" i="29"/>
  <c r="BK46" i="29"/>
  <c r="BL46" i="29"/>
  <c r="BM46" i="29"/>
  <c r="BN46" i="29"/>
  <c r="BO46" i="29"/>
  <c r="BP46" i="29"/>
  <c r="AB22" i="29"/>
  <c r="Z22" i="29"/>
  <c r="E56" i="29" a="1"/>
  <c r="E56" i="29"/>
  <c r="F56" i="29" a="1"/>
  <c r="F56" i="29"/>
  <c r="G56" i="29" a="1"/>
  <c r="H56" i="29" a="1"/>
  <c r="I56" i="29" a="1"/>
  <c r="J56" i="29" a="1"/>
  <c r="K56" i="29" a="1"/>
  <c r="L56" i="29" a="1"/>
  <c r="M56" i="29" a="1"/>
  <c r="N56" i="29" a="1"/>
  <c r="O56" i="29" a="1"/>
  <c r="P56" i="29" a="1"/>
  <c r="Q56" i="29" a="1"/>
  <c r="R56" i="29" a="1"/>
  <c r="S56" i="29" a="1"/>
  <c r="T56" i="29" a="1"/>
  <c r="U56" i="29" a="1"/>
  <c r="V56" i="29" a="1"/>
  <c r="W56" i="29" a="1"/>
  <c r="X56" i="29" a="1"/>
  <c r="Y56" i="29" a="1"/>
  <c r="Z56" i="29" a="1"/>
  <c r="AA56" i="29" a="1"/>
  <c r="AB56" i="29" a="1"/>
  <c r="AC56" i="29" a="1"/>
  <c r="AD56" i="29" a="1"/>
  <c r="AE56" i="29" a="1"/>
  <c r="AF56" i="29" a="1"/>
  <c r="AG56" i="29" a="1"/>
  <c r="AH56" i="29" a="1"/>
  <c r="AI56" i="29" a="1"/>
  <c r="AJ56" i="29" a="1"/>
  <c r="AK56" i="29" a="1"/>
  <c r="AL56" i="29" a="1"/>
  <c r="AM56" i="29" a="1"/>
  <c r="AN56" i="29" a="1"/>
  <c r="AO56" i="29" a="1"/>
  <c r="AP56" i="29" a="1"/>
  <c r="AQ56" i="29" a="1"/>
  <c r="AR56" i="29" a="1"/>
  <c r="AS56" i="29" a="1"/>
  <c r="AT56" i="29" a="1"/>
  <c r="AU56" i="29" a="1"/>
  <c r="AV56" i="29" a="1"/>
  <c r="AW56" i="29" a="1"/>
  <c r="AX56" i="29" a="1"/>
  <c r="AY56" i="29" a="1"/>
  <c r="AZ56" i="29" a="1"/>
  <c r="BA56" i="29" a="1"/>
  <c r="BB56" i="29" a="1"/>
  <c r="BC56" i="29" a="1"/>
  <c r="BD56" i="29" a="1"/>
  <c r="BE56" i="29" a="1"/>
  <c r="BF56" i="29" a="1"/>
  <c r="BG56" i="29" a="1"/>
  <c r="BH56" i="29" a="1"/>
  <c r="BI56" i="29" a="1"/>
  <c r="BJ56" i="29" a="1"/>
  <c r="BK56" i="29" a="1"/>
  <c r="BL56" i="29" a="1"/>
  <c r="BM56" i="29" a="1"/>
  <c r="BN56" i="29" a="1"/>
  <c r="BO56" i="29" a="1"/>
  <c r="BP56" i="29" a="1"/>
  <c r="G56" i="29"/>
  <c r="H56" i="29"/>
  <c r="I56" i="29"/>
  <c r="J56" i="29"/>
  <c r="K56" i="29"/>
  <c r="L56" i="29"/>
  <c r="M56" i="29"/>
  <c r="N56" i="29"/>
  <c r="O56" i="29"/>
  <c r="P56" i="29"/>
  <c r="Q56" i="29"/>
  <c r="R56" i="29"/>
  <c r="S56" i="29"/>
  <c r="T56" i="29"/>
  <c r="U56" i="29"/>
  <c r="V56" i="29"/>
  <c r="W56" i="29"/>
  <c r="X56" i="29"/>
  <c r="Y56" i="29"/>
  <c r="Z56" i="29"/>
  <c r="AA56" i="29"/>
  <c r="AB56" i="29"/>
  <c r="AC56" i="29"/>
  <c r="AD56" i="29"/>
  <c r="AE56" i="29"/>
  <c r="AF56" i="29"/>
  <c r="AG56" i="29"/>
  <c r="AH56" i="29"/>
  <c r="AI56" i="29"/>
  <c r="AJ56" i="29"/>
  <c r="AK56" i="29"/>
  <c r="AL56" i="29"/>
  <c r="AM56" i="29"/>
  <c r="AN56" i="29"/>
  <c r="AO56" i="29"/>
  <c r="AP56" i="29"/>
  <c r="AQ56" i="29"/>
  <c r="AR56" i="29"/>
  <c r="AS56" i="29"/>
  <c r="AT56" i="29"/>
  <c r="AU56" i="29"/>
  <c r="AV56" i="29"/>
  <c r="AW56" i="29"/>
  <c r="AX56" i="29"/>
  <c r="AY56" i="29"/>
  <c r="AZ56" i="29"/>
  <c r="BA56" i="29"/>
  <c r="BB56" i="29"/>
  <c r="BC56" i="29"/>
  <c r="BD56" i="29"/>
  <c r="BE56" i="29"/>
  <c r="BF56" i="29"/>
  <c r="BG56" i="29"/>
  <c r="BH56" i="29"/>
  <c r="BI56" i="29"/>
  <c r="BJ56" i="29"/>
  <c r="BK56" i="29"/>
  <c r="BL56" i="29"/>
  <c r="BM56" i="29"/>
  <c r="BN56" i="29"/>
  <c r="BO56" i="29"/>
  <c r="BP56" i="29"/>
  <c r="AC21" i="29"/>
  <c r="E45" i="29" a="1"/>
  <c r="E45" i="29"/>
  <c r="F45" i="29" a="1"/>
  <c r="F45" i="29"/>
  <c r="G45" i="29" a="1"/>
  <c r="H45" i="29" a="1"/>
  <c r="I45" i="29" a="1"/>
  <c r="J45" i="29" a="1"/>
  <c r="K45" i="29" a="1"/>
  <c r="L45" i="29" a="1"/>
  <c r="M45" i="29" a="1"/>
  <c r="N45" i="29" a="1"/>
  <c r="O45" i="29" a="1"/>
  <c r="P45" i="29" a="1"/>
  <c r="Q45" i="29" a="1"/>
  <c r="R45" i="29" a="1"/>
  <c r="S45" i="29" a="1"/>
  <c r="T45" i="29" a="1"/>
  <c r="U45" i="29" a="1"/>
  <c r="V45" i="29" a="1"/>
  <c r="W45" i="29" a="1"/>
  <c r="X45" i="29" a="1"/>
  <c r="Y45" i="29" a="1"/>
  <c r="Z45" i="29" a="1"/>
  <c r="AA45" i="29" a="1"/>
  <c r="AB45" i="29" a="1"/>
  <c r="AC45" i="29" a="1"/>
  <c r="AD45" i="29" a="1"/>
  <c r="AE45" i="29" a="1"/>
  <c r="AF45" i="29" a="1"/>
  <c r="AG45" i="29" a="1"/>
  <c r="AH45" i="29" a="1"/>
  <c r="AI45" i="29" a="1"/>
  <c r="AJ45" i="29" a="1"/>
  <c r="AK45" i="29" a="1"/>
  <c r="AL45" i="29" a="1"/>
  <c r="AM45" i="29" a="1"/>
  <c r="AN45" i="29" a="1"/>
  <c r="AO45" i="29" a="1"/>
  <c r="AP45" i="29" a="1"/>
  <c r="AQ45" i="29" a="1"/>
  <c r="AR45" i="29" a="1"/>
  <c r="AS45" i="29" a="1"/>
  <c r="AT45" i="29" a="1"/>
  <c r="AU45" i="29" a="1"/>
  <c r="AV45" i="29" a="1"/>
  <c r="AW45" i="29" a="1"/>
  <c r="AX45" i="29" a="1"/>
  <c r="AY45" i="29" a="1"/>
  <c r="AZ45" i="29" a="1"/>
  <c r="BA45" i="29" a="1"/>
  <c r="BB45" i="29" a="1"/>
  <c r="BC45" i="29" a="1"/>
  <c r="BD45" i="29" a="1"/>
  <c r="BE45" i="29" a="1"/>
  <c r="BF45" i="29" a="1"/>
  <c r="BG45" i="29" a="1"/>
  <c r="BH45" i="29" a="1"/>
  <c r="BI45" i="29" a="1"/>
  <c r="BJ45" i="29" a="1"/>
  <c r="BK45" i="29" a="1"/>
  <c r="BL45" i="29" a="1"/>
  <c r="BM45" i="29" a="1"/>
  <c r="BN45" i="29" a="1"/>
  <c r="BO45" i="29" a="1"/>
  <c r="BP45" i="29" a="1"/>
  <c r="G45" i="29"/>
  <c r="H45" i="29"/>
  <c r="I45" i="29"/>
  <c r="J45" i="29"/>
  <c r="K45" i="29"/>
  <c r="L45" i="29"/>
  <c r="M45" i="29"/>
  <c r="N45" i="29"/>
  <c r="O45" i="29"/>
  <c r="P45" i="29"/>
  <c r="Q45" i="29"/>
  <c r="R45" i="29"/>
  <c r="S45" i="29"/>
  <c r="T45" i="29"/>
  <c r="U45" i="29"/>
  <c r="V45" i="29"/>
  <c r="W45" i="29"/>
  <c r="X45" i="29"/>
  <c r="Y45" i="29"/>
  <c r="Z45" i="29"/>
  <c r="AA45" i="29"/>
  <c r="AB45" i="29"/>
  <c r="AC45" i="29"/>
  <c r="AD45" i="29"/>
  <c r="AE45" i="29"/>
  <c r="AF45" i="29"/>
  <c r="AG45" i="29"/>
  <c r="AH45" i="29"/>
  <c r="AI45" i="29"/>
  <c r="AJ45" i="29"/>
  <c r="AK45" i="29"/>
  <c r="AL45" i="29"/>
  <c r="AM45" i="29"/>
  <c r="AN45" i="29"/>
  <c r="AO45" i="29"/>
  <c r="AP45" i="29"/>
  <c r="AQ45" i="29"/>
  <c r="AR45" i="29"/>
  <c r="AS45" i="29"/>
  <c r="AT45" i="29"/>
  <c r="AU45" i="29"/>
  <c r="AV45" i="29"/>
  <c r="AW45" i="29"/>
  <c r="AX45" i="29"/>
  <c r="AY45" i="29"/>
  <c r="AZ45" i="29"/>
  <c r="BA45" i="29"/>
  <c r="BB45" i="29"/>
  <c r="BC45" i="29"/>
  <c r="BD45" i="29"/>
  <c r="BE45" i="29"/>
  <c r="BF45" i="29"/>
  <c r="BG45" i="29"/>
  <c r="BH45" i="29"/>
  <c r="BI45" i="29"/>
  <c r="BJ45" i="29"/>
  <c r="BK45" i="29"/>
  <c r="BL45" i="29"/>
  <c r="BM45" i="29"/>
  <c r="BN45" i="29"/>
  <c r="BO45" i="29"/>
  <c r="BP45" i="29"/>
  <c r="AB21" i="29"/>
  <c r="Z21" i="29"/>
  <c r="AF65" i="28"/>
  <c r="AF66" i="28"/>
  <c r="AF67" i="28"/>
  <c r="AF69" i="28"/>
  <c r="AF70" i="28"/>
  <c r="AF71" i="28"/>
  <c r="AF81" i="28"/>
  <c r="AF82" i="28"/>
  <c r="AF83" i="28"/>
  <c r="AF85" i="28"/>
  <c r="AF86" i="28"/>
  <c r="AF87" i="28"/>
  <c r="AF64" i="28"/>
  <c r="AE64" i="28"/>
  <c r="J12" i="28"/>
  <c r="K25" i="28"/>
  <c r="G12" i="28"/>
  <c r="H12" i="28"/>
  <c r="I12" i="28"/>
  <c r="J25" i="28"/>
  <c r="H25" i="28"/>
  <c r="L25" i="28"/>
  <c r="F4" i="28"/>
  <c r="AE68" i="28"/>
  <c r="AE76" i="28"/>
  <c r="AE88" i="28"/>
  <c r="J4" i="28"/>
  <c r="K17" i="28"/>
  <c r="G4" i="28"/>
  <c r="H4" i="28"/>
  <c r="I4" i="28"/>
  <c r="J17" i="28"/>
  <c r="H17" i="28"/>
  <c r="L17" i="28"/>
  <c r="AE72" i="28"/>
  <c r="AF88" i="28"/>
  <c r="J5" i="28"/>
  <c r="K18" i="28"/>
  <c r="G5" i="28"/>
  <c r="H5" i="28"/>
  <c r="I5" i="28"/>
  <c r="J18" i="28"/>
  <c r="H18" i="28"/>
  <c r="L18" i="28"/>
  <c r="F6" i="28"/>
  <c r="AE84" i="28"/>
  <c r="AF72" i="28"/>
  <c r="AF76" i="28"/>
  <c r="J6" i="28"/>
  <c r="K19" i="28"/>
  <c r="G6" i="28"/>
  <c r="H6" i="28"/>
  <c r="I6" i="28"/>
  <c r="J19" i="28"/>
  <c r="H19" i="28"/>
  <c r="L19" i="28"/>
  <c r="AF68" i="28"/>
  <c r="AF84" i="28"/>
  <c r="J7" i="28"/>
  <c r="K20" i="28"/>
  <c r="G7" i="28"/>
  <c r="H7" i="28"/>
  <c r="I7" i="28"/>
  <c r="J20" i="28"/>
  <c r="H20" i="28"/>
  <c r="L20" i="28"/>
  <c r="J8" i="28"/>
  <c r="K21" i="28"/>
  <c r="G8" i="28"/>
  <c r="H8" i="28"/>
  <c r="I8" i="28"/>
  <c r="J21" i="28"/>
  <c r="H21" i="28"/>
  <c r="L21" i="28"/>
  <c r="J9" i="28"/>
  <c r="K22" i="28"/>
  <c r="G9" i="28"/>
  <c r="H9" i="28"/>
  <c r="I9" i="28"/>
  <c r="J22" i="28"/>
  <c r="H22" i="28"/>
  <c r="L22" i="28"/>
  <c r="J10" i="28"/>
  <c r="K23" i="28"/>
  <c r="G10" i="28"/>
  <c r="H10" i="28"/>
  <c r="I10" i="28"/>
  <c r="J23" i="28"/>
  <c r="H23" i="28"/>
  <c r="L23" i="28"/>
  <c r="J11" i="28"/>
  <c r="K24" i="28"/>
  <c r="G11" i="28"/>
  <c r="H11" i="28"/>
  <c r="I11" i="28"/>
  <c r="J24" i="28"/>
  <c r="H24" i="28"/>
  <c r="L24" i="28"/>
  <c r="M25" i="28"/>
  <c r="N25" i="28" a="1"/>
  <c r="N25" i="28"/>
  <c r="O25" i="28"/>
  <c r="M17" i="28"/>
  <c r="N17" i="28" a="1"/>
  <c r="N17" i="28"/>
  <c r="O17" i="28"/>
  <c r="BR30" i="28"/>
  <c r="BS29" i="28"/>
  <c r="BT30" i="28"/>
  <c r="BU29" i="28"/>
  <c r="BU30" i="28"/>
  <c r="BV30" i="28"/>
  <c r="BW30" i="28"/>
  <c r="BX30" i="28"/>
  <c r="BY30" i="28"/>
  <c r="BZ30" i="28"/>
  <c r="CA30" i="28"/>
  <c r="BS31" i="28"/>
  <c r="BU31" i="28"/>
  <c r="BV31" i="28"/>
  <c r="BW31" i="28"/>
  <c r="BX31" i="28"/>
  <c r="BY31" i="28"/>
  <c r="BZ31" i="28"/>
  <c r="CA31" i="28"/>
  <c r="BR32" i="28"/>
  <c r="BS32" i="28"/>
  <c r="BT32" i="28"/>
  <c r="BV32" i="28"/>
  <c r="BW32" i="28"/>
  <c r="BX32" i="28"/>
  <c r="BY32" i="28"/>
  <c r="BZ32" i="28"/>
  <c r="CA32" i="28"/>
  <c r="BS33" i="28"/>
  <c r="BT33" i="28"/>
  <c r="BU33" i="28"/>
  <c r="BW33" i="28"/>
  <c r="BX33" i="28"/>
  <c r="BY33" i="28"/>
  <c r="BZ33" i="28"/>
  <c r="CA33" i="28"/>
  <c r="BS34" i="28"/>
  <c r="BT34" i="28"/>
  <c r="BU34" i="28"/>
  <c r="BV34" i="28"/>
  <c r="BX34" i="28"/>
  <c r="BY34" i="28"/>
  <c r="BZ34" i="28"/>
  <c r="CA34" i="28"/>
  <c r="BS35" i="28"/>
  <c r="BT35" i="28"/>
  <c r="BU35" i="28"/>
  <c r="BV35" i="28"/>
  <c r="BW35" i="28"/>
  <c r="BY35" i="28"/>
  <c r="BZ35" i="28"/>
  <c r="CA35" i="28"/>
  <c r="BS36" i="28"/>
  <c r="BT36" i="28"/>
  <c r="BU36" i="28"/>
  <c r="BV36" i="28"/>
  <c r="BW36" i="28"/>
  <c r="BX36" i="28"/>
  <c r="BZ36" i="28"/>
  <c r="CA36" i="28"/>
  <c r="BS37" i="28"/>
  <c r="BT37" i="28"/>
  <c r="BU37" i="28"/>
  <c r="BV37" i="28"/>
  <c r="BW37" i="28"/>
  <c r="BX37" i="28"/>
  <c r="BY37" i="28"/>
  <c r="CA37" i="28"/>
  <c r="BS38" i="28"/>
  <c r="BT38" i="28"/>
  <c r="BU38" i="28"/>
  <c r="BV38" i="28"/>
  <c r="BW38" i="28"/>
  <c r="BX38" i="28"/>
  <c r="BY38" i="28"/>
  <c r="BZ38" i="28"/>
  <c r="E60" i="28" a="1"/>
  <c r="E60" i="28"/>
  <c r="M18" i="28"/>
  <c r="N18" i="28" a="1"/>
  <c r="N18" i="28"/>
  <c r="O18" i="28"/>
  <c r="F60" i="28" a="1"/>
  <c r="F60" i="28"/>
  <c r="M19" i="28"/>
  <c r="N19" i="28" a="1"/>
  <c r="N19" i="28"/>
  <c r="O19" i="28"/>
  <c r="G60" i="28" a="1"/>
  <c r="M20" i="28"/>
  <c r="N20" i="28" a="1"/>
  <c r="N20" i="28"/>
  <c r="O20" i="28"/>
  <c r="H60" i="28" a="1"/>
  <c r="M21" i="28"/>
  <c r="N21" i="28" a="1"/>
  <c r="N21" i="28"/>
  <c r="O21" i="28"/>
  <c r="I60" i="28" a="1"/>
  <c r="M22" i="28"/>
  <c r="N22" i="28" a="1"/>
  <c r="N22" i="28"/>
  <c r="O22" i="28"/>
  <c r="J60" i="28" a="1"/>
  <c r="M23" i="28"/>
  <c r="N23" i="28" a="1"/>
  <c r="N23" i="28"/>
  <c r="O23" i="28"/>
  <c r="K60" i="28" a="1"/>
  <c r="M24" i="28"/>
  <c r="N24" i="28" a="1"/>
  <c r="N24" i="28"/>
  <c r="O24" i="28"/>
  <c r="L60" i="28" a="1"/>
  <c r="P25" i="28"/>
  <c r="P17" i="28"/>
  <c r="M60" i="28" a="1"/>
  <c r="P18" i="28"/>
  <c r="N60" i="28" a="1"/>
  <c r="P19" i="28"/>
  <c r="O60" i="28" a="1"/>
  <c r="P20" i="28"/>
  <c r="P60" i="28" a="1"/>
  <c r="P21" i="28"/>
  <c r="Q60" i="28" a="1"/>
  <c r="P22" i="28"/>
  <c r="R60" i="28" a="1"/>
  <c r="P23" i="28"/>
  <c r="S60" i="28" a="1"/>
  <c r="P24" i="28"/>
  <c r="T60" i="28" a="1"/>
  <c r="Q25" i="28"/>
  <c r="Q17" i="28"/>
  <c r="U60" i="28" a="1"/>
  <c r="Q18" i="28"/>
  <c r="V60" i="28" a="1"/>
  <c r="Q19" i="28"/>
  <c r="W60" i="28" a="1"/>
  <c r="Q20" i="28"/>
  <c r="X60" i="28" a="1"/>
  <c r="Q21" i="28"/>
  <c r="Y60" i="28" a="1"/>
  <c r="Q22" i="28"/>
  <c r="Z60" i="28" a="1"/>
  <c r="Q23" i="28"/>
  <c r="AA60" i="28" a="1"/>
  <c r="Q24" i="28"/>
  <c r="AB60" i="28" a="1"/>
  <c r="R25" i="28"/>
  <c r="R17" i="28"/>
  <c r="AC60" i="28" a="1"/>
  <c r="R18" i="28"/>
  <c r="AD60" i="28" a="1"/>
  <c r="R19" i="28"/>
  <c r="AE60" i="28" a="1"/>
  <c r="R20" i="28"/>
  <c r="AF60" i="28" a="1"/>
  <c r="R21" i="28"/>
  <c r="AG60" i="28" a="1"/>
  <c r="R22" i="28"/>
  <c r="AH60" i="28" a="1"/>
  <c r="R23" i="28"/>
  <c r="AI60" i="28" a="1"/>
  <c r="R24" i="28"/>
  <c r="AJ60" i="28" a="1"/>
  <c r="S25" i="28"/>
  <c r="S17" i="28"/>
  <c r="AK60" i="28" a="1"/>
  <c r="S18" i="28"/>
  <c r="AL60" i="28" a="1"/>
  <c r="S19" i="28"/>
  <c r="AM60" i="28" a="1"/>
  <c r="S20" i="28"/>
  <c r="AN60" i="28" a="1"/>
  <c r="S21" i="28"/>
  <c r="AO60" i="28" a="1"/>
  <c r="S22" i="28"/>
  <c r="AP60" i="28" a="1"/>
  <c r="S23" i="28"/>
  <c r="AQ60" i="28" a="1"/>
  <c r="S24" i="28"/>
  <c r="AR60" i="28" a="1"/>
  <c r="T25" i="28"/>
  <c r="T17" i="28"/>
  <c r="AS60" i="28" a="1"/>
  <c r="T18" i="28"/>
  <c r="AT60" i="28" a="1"/>
  <c r="T19" i="28"/>
  <c r="AU60" i="28" a="1"/>
  <c r="T20" i="28"/>
  <c r="AV60" i="28" a="1"/>
  <c r="T21" i="28"/>
  <c r="AW60" i="28" a="1"/>
  <c r="T22" i="28"/>
  <c r="AX60" i="28" a="1"/>
  <c r="T23" i="28"/>
  <c r="AY60" i="28" a="1"/>
  <c r="T24" i="28"/>
  <c r="AZ60" i="28" a="1"/>
  <c r="U25" i="28"/>
  <c r="U17" i="28"/>
  <c r="BA60" i="28" a="1"/>
  <c r="U18" i="28"/>
  <c r="BB60" i="28" a="1"/>
  <c r="U19" i="28"/>
  <c r="BC60" i="28" a="1"/>
  <c r="U20" i="28"/>
  <c r="BD60" i="28" a="1"/>
  <c r="U21" i="28"/>
  <c r="BE60" i="28" a="1"/>
  <c r="U22" i="28"/>
  <c r="BF60" i="28" a="1"/>
  <c r="U23" i="28"/>
  <c r="BG60" i="28" a="1"/>
  <c r="U24" i="28"/>
  <c r="BH60" i="28" a="1"/>
  <c r="V25" i="28"/>
  <c r="V17" i="28"/>
  <c r="BI60" i="28" a="1"/>
  <c r="V18" i="28"/>
  <c r="BJ60" i="28" a="1"/>
  <c r="V19" i="28"/>
  <c r="BK60" i="28" a="1"/>
  <c r="V20" i="28"/>
  <c r="BL60" i="28" a="1"/>
  <c r="V21" i="28"/>
  <c r="BM60" i="28" a="1"/>
  <c r="V22" i="28"/>
  <c r="BN60" i="28" a="1"/>
  <c r="V23" i="28"/>
  <c r="BO60" i="28" a="1"/>
  <c r="V24" i="28"/>
  <c r="BP60" i="28" a="1"/>
  <c r="G60" i="28"/>
  <c r="H60" i="28"/>
  <c r="I60" i="28"/>
  <c r="J60" i="28"/>
  <c r="K60" i="28"/>
  <c r="L60" i="28"/>
  <c r="M60" i="28"/>
  <c r="N60" i="28"/>
  <c r="O60" i="28"/>
  <c r="P60" i="28"/>
  <c r="Q60" i="28"/>
  <c r="R60" i="28"/>
  <c r="S60" i="28"/>
  <c r="T60" i="28"/>
  <c r="U60" i="28"/>
  <c r="V60" i="28"/>
  <c r="W60" i="28"/>
  <c r="X60" i="28"/>
  <c r="Y60" i="28"/>
  <c r="Z60" i="28"/>
  <c r="AA60" i="28"/>
  <c r="AB60" i="28"/>
  <c r="AC60" i="28"/>
  <c r="AD60" i="28"/>
  <c r="AE60" i="28"/>
  <c r="AF60" i="28"/>
  <c r="AG60" i="28"/>
  <c r="AH60" i="28"/>
  <c r="AI60" i="28"/>
  <c r="AJ60" i="28"/>
  <c r="AK60" i="28"/>
  <c r="AL60" i="28"/>
  <c r="AM60" i="28"/>
  <c r="AN60" i="28"/>
  <c r="AO60" i="28"/>
  <c r="AP60" i="28"/>
  <c r="AQ60" i="28"/>
  <c r="AR60" i="28"/>
  <c r="AS60" i="28"/>
  <c r="AT60" i="28"/>
  <c r="AU60" i="28"/>
  <c r="AV60" i="28"/>
  <c r="AW60" i="28"/>
  <c r="AX60" i="28"/>
  <c r="AY60" i="28"/>
  <c r="AZ60" i="28"/>
  <c r="BA60" i="28"/>
  <c r="BB60" i="28"/>
  <c r="BC60" i="28"/>
  <c r="BD60" i="28"/>
  <c r="BE60" i="28"/>
  <c r="BF60" i="28"/>
  <c r="BG60" i="28"/>
  <c r="BH60" i="28"/>
  <c r="BI60" i="28"/>
  <c r="BJ60" i="28"/>
  <c r="BK60" i="28"/>
  <c r="BL60" i="28"/>
  <c r="BM60" i="28"/>
  <c r="BN60" i="28"/>
  <c r="BO60" i="28"/>
  <c r="BP60" i="28"/>
  <c r="AC25" i="28"/>
  <c r="BR41" i="28"/>
  <c r="BS40" i="28"/>
  <c r="BT41" i="28"/>
  <c r="BU40" i="28"/>
  <c r="BU41" i="28"/>
  <c r="BV41" i="28"/>
  <c r="BW41" i="28"/>
  <c r="BX41" i="28"/>
  <c r="BY41" i="28"/>
  <c r="BZ41" i="28"/>
  <c r="CA41" i="28"/>
  <c r="BS42" i="28"/>
  <c r="BU42" i="28"/>
  <c r="BV42" i="28"/>
  <c r="BW42" i="28"/>
  <c r="BX42" i="28"/>
  <c r="BY42" i="28"/>
  <c r="BZ42" i="28"/>
  <c r="CA42" i="28"/>
  <c r="BR43" i="28"/>
  <c r="BS43" i="28"/>
  <c r="BT43" i="28"/>
  <c r="BV43" i="28"/>
  <c r="BW43" i="28"/>
  <c r="BX43" i="28"/>
  <c r="BY43" i="28"/>
  <c r="BZ43" i="28"/>
  <c r="CA43" i="28"/>
  <c r="BS44" i="28"/>
  <c r="BT44" i="28"/>
  <c r="BU44" i="28"/>
  <c r="BW44" i="28"/>
  <c r="BX44" i="28"/>
  <c r="BY44" i="28"/>
  <c r="BZ44" i="28"/>
  <c r="CA44" i="28"/>
  <c r="BS45" i="28"/>
  <c r="BT45" i="28"/>
  <c r="BU45" i="28"/>
  <c r="BV45" i="28"/>
  <c r="BX45" i="28"/>
  <c r="BY45" i="28"/>
  <c r="BZ45" i="28"/>
  <c r="CA45" i="28"/>
  <c r="BS46" i="28"/>
  <c r="BT46" i="28"/>
  <c r="BU46" i="28"/>
  <c r="BV46" i="28"/>
  <c r="BW46" i="28"/>
  <c r="BY46" i="28"/>
  <c r="BZ46" i="28"/>
  <c r="CA46" i="28"/>
  <c r="BS47" i="28"/>
  <c r="BT47" i="28"/>
  <c r="BU47" i="28"/>
  <c r="BV47" i="28"/>
  <c r="BW47" i="28"/>
  <c r="BX47" i="28"/>
  <c r="BZ47" i="28"/>
  <c r="CA47" i="28"/>
  <c r="BS48" i="28"/>
  <c r="BT48" i="28"/>
  <c r="BU48" i="28"/>
  <c r="BV48" i="28"/>
  <c r="BW48" i="28"/>
  <c r="BX48" i="28"/>
  <c r="BY48" i="28"/>
  <c r="CA48" i="28"/>
  <c r="BS49" i="28"/>
  <c r="BT49" i="28"/>
  <c r="BU49" i="28"/>
  <c r="BV49" i="28"/>
  <c r="BW49" i="28"/>
  <c r="BX49" i="28"/>
  <c r="BY49" i="28"/>
  <c r="BZ49" i="28"/>
  <c r="E49" i="28" a="1"/>
  <c r="E49" i="28"/>
  <c r="F49" i="28" a="1"/>
  <c r="F49" i="28"/>
  <c r="G49" i="28" a="1"/>
  <c r="H49" i="28" a="1"/>
  <c r="I49" i="28" a="1"/>
  <c r="J49" i="28" a="1"/>
  <c r="K49" i="28" a="1"/>
  <c r="L49" i="28" a="1"/>
  <c r="M49" i="28" a="1"/>
  <c r="N49" i="28" a="1"/>
  <c r="O49" i="28" a="1"/>
  <c r="P49" i="28" a="1"/>
  <c r="Q49" i="28" a="1"/>
  <c r="R49" i="28" a="1"/>
  <c r="S49" i="28" a="1"/>
  <c r="T49" i="28" a="1"/>
  <c r="U49" i="28" a="1"/>
  <c r="V49" i="28" a="1"/>
  <c r="W49" i="28" a="1"/>
  <c r="X49" i="28" a="1"/>
  <c r="Y49" i="28" a="1"/>
  <c r="Z49" i="28" a="1"/>
  <c r="AA49" i="28" a="1"/>
  <c r="AB49" i="28" a="1"/>
  <c r="AC49" i="28" a="1"/>
  <c r="AD49" i="28" a="1"/>
  <c r="AE49" i="28" a="1"/>
  <c r="AF49" i="28" a="1"/>
  <c r="AG49" i="28" a="1"/>
  <c r="AH49" i="28" a="1"/>
  <c r="AI49" i="28" a="1"/>
  <c r="AJ49" i="28" a="1"/>
  <c r="AK49" i="28" a="1"/>
  <c r="AL49" i="28" a="1"/>
  <c r="AM49" i="28" a="1"/>
  <c r="AN49" i="28" a="1"/>
  <c r="AO49" i="28" a="1"/>
  <c r="AP49" i="28" a="1"/>
  <c r="AQ49" i="28" a="1"/>
  <c r="AR49" i="28" a="1"/>
  <c r="AS49" i="28" a="1"/>
  <c r="AT49" i="28" a="1"/>
  <c r="AU49" i="28" a="1"/>
  <c r="AV49" i="28" a="1"/>
  <c r="AW49" i="28" a="1"/>
  <c r="AX49" i="28" a="1"/>
  <c r="AY49" i="28" a="1"/>
  <c r="AZ49" i="28" a="1"/>
  <c r="BA49" i="28" a="1"/>
  <c r="BB49" i="28" a="1"/>
  <c r="BC49" i="28" a="1"/>
  <c r="BD49" i="28" a="1"/>
  <c r="BE49" i="28" a="1"/>
  <c r="BF49" i="28" a="1"/>
  <c r="BG49" i="28" a="1"/>
  <c r="BH49" i="28" a="1"/>
  <c r="BI49" i="28" a="1"/>
  <c r="BJ49" i="28" a="1"/>
  <c r="BK49" i="28" a="1"/>
  <c r="BL49" i="28" a="1"/>
  <c r="BM49" i="28" a="1"/>
  <c r="BN49" i="28" a="1"/>
  <c r="BO49" i="28" a="1"/>
  <c r="BP49" i="28" a="1"/>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BC49" i="28"/>
  <c r="BD49" i="28"/>
  <c r="BE49" i="28"/>
  <c r="BF49" i="28"/>
  <c r="BG49" i="28"/>
  <c r="BH49" i="28"/>
  <c r="BI49" i="28"/>
  <c r="BJ49" i="28"/>
  <c r="BK49" i="28"/>
  <c r="BL49" i="28"/>
  <c r="BM49" i="28"/>
  <c r="BN49" i="28"/>
  <c r="BO49" i="28"/>
  <c r="BP49" i="28"/>
  <c r="AB25" i="28"/>
  <c r="C17" i="28"/>
  <c r="E30" i="28" a="1"/>
  <c r="E30" i="28"/>
  <c r="F30" i="28" a="1"/>
  <c r="F30" i="28"/>
  <c r="G30" i="28" a="1"/>
  <c r="H30" i="28" a="1"/>
  <c r="I30" i="28" a="1"/>
  <c r="J30" i="28" a="1"/>
  <c r="K30" i="28" a="1"/>
  <c r="L30" i="28" a="1"/>
  <c r="M30" i="28" a="1"/>
  <c r="N30" i="28" a="1"/>
  <c r="O30" i="28" a="1"/>
  <c r="P30" i="28" a="1"/>
  <c r="Q30" i="28" a="1"/>
  <c r="R30" i="28" a="1"/>
  <c r="S30" i="28" a="1"/>
  <c r="T30" i="28" a="1"/>
  <c r="U30" i="28" a="1"/>
  <c r="V30" i="28" a="1"/>
  <c r="W30" i="28" a="1"/>
  <c r="X30" i="28" a="1"/>
  <c r="Y30" i="28" a="1"/>
  <c r="Z30" i="28" a="1"/>
  <c r="AA30" i="28" a="1"/>
  <c r="AB30" i="28" a="1"/>
  <c r="AC30" i="28" a="1"/>
  <c r="AD30" i="28" a="1"/>
  <c r="AE30" i="28" a="1"/>
  <c r="AF30" i="28" a="1"/>
  <c r="AG30" i="28" a="1"/>
  <c r="AH30" i="28" a="1"/>
  <c r="AI30" i="28" a="1"/>
  <c r="AJ30" i="28" a="1"/>
  <c r="AK30" i="28" a="1"/>
  <c r="AL30" i="28" a="1"/>
  <c r="AM30" i="28" a="1"/>
  <c r="AN30" i="28" a="1"/>
  <c r="AO30" i="28" a="1"/>
  <c r="AP30" i="28" a="1"/>
  <c r="AQ30" i="28" a="1"/>
  <c r="AR30" i="28" a="1"/>
  <c r="AS30" i="28" a="1"/>
  <c r="AT30" i="28" a="1"/>
  <c r="AU30" i="28" a="1"/>
  <c r="AV30" i="28" a="1"/>
  <c r="AW30" i="28" a="1"/>
  <c r="AX30" i="28" a="1"/>
  <c r="AY30" i="28" a="1"/>
  <c r="AZ30" i="28" a="1"/>
  <c r="BA30" i="28" a="1"/>
  <c r="BB30" i="28" a="1"/>
  <c r="BC30" i="28" a="1"/>
  <c r="BD30" i="28" a="1"/>
  <c r="BE30" i="28" a="1"/>
  <c r="BF30" i="28" a="1"/>
  <c r="BG30" i="28" a="1"/>
  <c r="BH30" i="28" a="1"/>
  <c r="BI30" i="28" a="1"/>
  <c r="BJ30" i="28" a="1"/>
  <c r="BK30" i="28" a="1"/>
  <c r="BL30" i="28" a="1"/>
  <c r="BM30" i="28" a="1"/>
  <c r="BN30" i="28" a="1"/>
  <c r="BO30" i="28" a="1"/>
  <c r="BP30" i="28" a="1"/>
  <c r="G30" i="28"/>
  <c r="H30" i="28"/>
  <c r="I30" i="28"/>
  <c r="J30" i="28"/>
  <c r="K30" i="28"/>
  <c r="L30" i="28"/>
  <c r="M30" i="28"/>
  <c r="N30" i="28"/>
  <c r="O30" i="28"/>
  <c r="P30" i="28"/>
  <c r="Q30" i="28"/>
  <c r="R30" i="28"/>
  <c r="S30" i="28"/>
  <c r="T30" i="28"/>
  <c r="U30" i="28"/>
  <c r="V30" i="28"/>
  <c r="W30" i="28"/>
  <c r="X30" i="28"/>
  <c r="Y30" i="28"/>
  <c r="Z30" i="28"/>
  <c r="AA30" i="28"/>
  <c r="AB30" i="28"/>
  <c r="AC30" i="28"/>
  <c r="AD30" i="28"/>
  <c r="AE30" i="28"/>
  <c r="AF30" i="28"/>
  <c r="AG30" i="28"/>
  <c r="AH30" i="28"/>
  <c r="AI30" i="28"/>
  <c r="AJ30" i="28"/>
  <c r="AK30" i="28"/>
  <c r="AL30" i="28"/>
  <c r="AM30" i="28"/>
  <c r="AN30" i="28"/>
  <c r="AO30" i="28"/>
  <c r="AP30" i="28"/>
  <c r="AQ30" i="28"/>
  <c r="AR30" i="28"/>
  <c r="AS30" i="28"/>
  <c r="AT30" i="28"/>
  <c r="AU30" i="28"/>
  <c r="AV30" i="28"/>
  <c r="AW30" i="28"/>
  <c r="AX30" i="28"/>
  <c r="AY30" i="28"/>
  <c r="AZ30" i="28"/>
  <c r="BA30" i="28"/>
  <c r="BB30" i="28"/>
  <c r="BC30" i="28"/>
  <c r="BD30" i="28"/>
  <c r="BE30" i="28"/>
  <c r="BF30" i="28"/>
  <c r="BG30" i="28"/>
  <c r="BH30" i="28"/>
  <c r="BI30" i="28"/>
  <c r="BJ30" i="28"/>
  <c r="BK30" i="28"/>
  <c r="BL30" i="28"/>
  <c r="BM30" i="28"/>
  <c r="BN30" i="28"/>
  <c r="BO30" i="28"/>
  <c r="BP30" i="28"/>
  <c r="AA17" i="28"/>
  <c r="E41" i="28" a="1"/>
  <c r="E41" i="28"/>
  <c r="F41" i="28" a="1"/>
  <c r="F41" i="28"/>
  <c r="G41" i="28" a="1"/>
  <c r="H41" i="28" a="1"/>
  <c r="I41" i="28" a="1"/>
  <c r="J41" i="28" a="1"/>
  <c r="K41" i="28" a="1"/>
  <c r="L41" i="28" a="1"/>
  <c r="M41" i="28" a="1"/>
  <c r="N41" i="28" a="1"/>
  <c r="O41" i="28" a="1"/>
  <c r="P41" i="28" a="1"/>
  <c r="Q41" i="28" a="1"/>
  <c r="R41" i="28" a="1"/>
  <c r="S41" i="28" a="1"/>
  <c r="T41" i="28" a="1"/>
  <c r="U41" i="28" a="1"/>
  <c r="V41" i="28" a="1"/>
  <c r="W41" i="28" a="1"/>
  <c r="X41" i="28" a="1"/>
  <c r="Y41" i="28" a="1"/>
  <c r="Z41" i="28" a="1"/>
  <c r="AA41" i="28" a="1"/>
  <c r="AB41" i="28" a="1"/>
  <c r="AC41" i="28" a="1"/>
  <c r="AD41" i="28" a="1"/>
  <c r="AE41" i="28" a="1"/>
  <c r="AF41" i="28" a="1"/>
  <c r="AG41" i="28" a="1"/>
  <c r="AH41" i="28" a="1"/>
  <c r="AI41" i="28" a="1"/>
  <c r="AJ41" i="28" a="1"/>
  <c r="AK41" i="28" a="1"/>
  <c r="AL41" i="28" a="1"/>
  <c r="AM41" i="28" a="1"/>
  <c r="AN41" i="28" a="1"/>
  <c r="AO41" i="28" a="1"/>
  <c r="AP41" i="28" a="1"/>
  <c r="AQ41" i="28" a="1"/>
  <c r="AR41" i="28" a="1"/>
  <c r="AS41" i="28" a="1"/>
  <c r="AT41" i="28" a="1"/>
  <c r="AU41" i="28" a="1"/>
  <c r="AV41" i="28" a="1"/>
  <c r="AW41" i="28" a="1"/>
  <c r="AX41" i="28" a="1"/>
  <c r="AY41" i="28" a="1"/>
  <c r="AZ41" i="28" a="1"/>
  <c r="BA41" i="28" a="1"/>
  <c r="BB41" i="28" a="1"/>
  <c r="BC41" i="28" a="1"/>
  <c r="BD41" i="28" a="1"/>
  <c r="BE41" i="28" a="1"/>
  <c r="BF41" i="28" a="1"/>
  <c r="BG41" i="28" a="1"/>
  <c r="BH41" i="28" a="1"/>
  <c r="BI41" i="28" a="1"/>
  <c r="BJ41" i="28" a="1"/>
  <c r="BK41" i="28" a="1"/>
  <c r="BL41" i="28" a="1"/>
  <c r="BM41" i="28" a="1"/>
  <c r="BN41" i="28" a="1"/>
  <c r="BO41" i="28" a="1"/>
  <c r="BP41" i="28" a="1"/>
  <c r="G41" i="28"/>
  <c r="H41" i="28"/>
  <c r="I41" i="28"/>
  <c r="J41" i="28"/>
  <c r="K41" i="28"/>
  <c r="L41" i="28"/>
  <c r="M41" i="28"/>
  <c r="N41" i="28"/>
  <c r="O41" i="28"/>
  <c r="P41" i="28"/>
  <c r="Q41" i="28"/>
  <c r="R41" i="28"/>
  <c r="S41" i="28"/>
  <c r="T41" i="28"/>
  <c r="U41" i="28"/>
  <c r="V41" i="28"/>
  <c r="W41" i="28"/>
  <c r="X41" i="28"/>
  <c r="Y41" i="28"/>
  <c r="Z41" i="28"/>
  <c r="AA41" i="28"/>
  <c r="AB41" i="28"/>
  <c r="AC41" i="28"/>
  <c r="AD41" i="28"/>
  <c r="AE41" i="28"/>
  <c r="AF41" i="28"/>
  <c r="AG41" i="28"/>
  <c r="AH41" i="28"/>
  <c r="AI41" i="28"/>
  <c r="AJ41" i="28"/>
  <c r="AK41" i="28"/>
  <c r="AL41" i="28"/>
  <c r="AM41" i="28"/>
  <c r="AN41" i="28"/>
  <c r="AO41" i="28"/>
  <c r="AP41" i="28"/>
  <c r="AQ41" i="28"/>
  <c r="AR41" i="28"/>
  <c r="AS41" i="28"/>
  <c r="AT41" i="28"/>
  <c r="AU41" i="28"/>
  <c r="AV41" i="28"/>
  <c r="AW41" i="28"/>
  <c r="AX41" i="28"/>
  <c r="AY41" i="28"/>
  <c r="AZ41" i="28"/>
  <c r="BA41" i="28"/>
  <c r="BB41" i="28"/>
  <c r="BC41" i="28"/>
  <c r="BD41" i="28"/>
  <c r="BE41" i="28"/>
  <c r="BF41" i="28"/>
  <c r="BG41" i="28"/>
  <c r="BH41" i="28"/>
  <c r="BI41" i="28"/>
  <c r="BJ41" i="28"/>
  <c r="BK41" i="28"/>
  <c r="BL41" i="28"/>
  <c r="BM41" i="28"/>
  <c r="BN41" i="28"/>
  <c r="BO41" i="28"/>
  <c r="BP41" i="28"/>
  <c r="AB17" i="28"/>
  <c r="E52" i="28" a="1"/>
  <c r="E52" i="28"/>
  <c r="F52" i="28" a="1"/>
  <c r="F52" i="28"/>
  <c r="G52" i="28" a="1"/>
  <c r="H52" i="28" a="1"/>
  <c r="I52" i="28" a="1"/>
  <c r="J52" i="28" a="1"/>
  <c r="K52" i="28" a="1"/>
  <c r="L52" i="28" a="1"/>
  <c r="M52" i="28" a="1"/>
  <c r="N52" i="28" a="1"/>
  <c r="O52" i="28" a="1"/>
  <c r="P52" i="28" a="1"/>
  <c r="Q52" i="28" a="1"/>
  <c r="R52" i="28" a="1"/>
  <c r="S52" i="28" a="1"/>
  <c r="T52" i="28" a="1"/>
  <c r="U52" i="28" a="1"/>
  <c r="V52" i="28" a="1"/>
  <c r="W52" i="28" a="1"/>
  <c r="X52" i="28" a="1"/>
  <c r="Y52" i="28" a="1"/>
  <c r="Z52" i="28" a="1"/>
  <c r="AA52" i="28" a="1"/>
  <c r="AB52" i="28" a="1"/>
  <c r="AC52" i="28" a="1"/>
  <c r="AD52" i="28" a="1"/>
  <c r="AE52" i="28" a="1"/>
  <c r="AF52" i="28" a="1"/>
  <c r="AG52" i="28" a="1"/>
  <c r="AH52" i="28" a="1"/>
  <c r="AI52" i="28" a="1"/>
  <c r="AJ52" i="28" a="1"/>
  <c r="AK52" i="28" a="1"/>
  <c r="AL52" i="28" a="1"/>
  <c r="AM52" i="28" a="1"/>
  <c r="AN52" i="28" a="1"/>
  <c r="AO52" i="28" a="1"/>
  <c r="AP52" i="28" a="1"/>
  <c r="AQ52" i="28" a="1"/>
  <c r="AR52" i="28" a="1"/>
  <c r="AS52" i="28" a="1"/>
  <c r="AT52" i="28" a="1"/>
  <c r="AU52" i="28" a="1"/>
  <c r="AV52" i="28" a="1"/>
  <c r="AW52" i="28" a="1"/>
  <c r="AX52" i="28" a="1"/>
  <c r="AY52" i="28" a="1"/>
  <c r="AZ52" i="28" a="1"/>
  <c r="BA52" i="28" a="1"/>
  <c r="BB52" i="28" a="1"/>
  <c r="BC52" i="28" a="1"/>
  <c r="BD52" i="28" a="1"/>
  <c r="BE52" i="28" a="1"/>
  <c r="BF52" i="28" a="1"/>
  <c r="BG52" i="28" a="1"/>
  <c r="BH52" i="28" a="1"/>
  <c r="BI52" i="28" a="1"/>
  <c r="BJ52" i="28" a="1"/>
  <c r="BK52" i="28" a="1"/>
  <c r="BL52" i="28" a="1"/>
  <c r="BM52" i="28" a="1"/>
  <c r="BN52" i="28" a="1"/>
  <c r="BO52" i="28" a="1"/>
  <c r="BP52" i="28" a="1"/>
  <c r="G52" i="28"/>
  <c r="H52" i="28"/>
  <c r="I52" i="28"/>
  <c r="J52" i="28"/>
  <c r="K52" i="28"/>
  <c r="L52" i="28"/>
  <c r="M52" i="28"/>
  <c r="N52" i="28"/>
  <c r="O52" i="28"/>
  <c r="P52" i="28"/>
  <c r="Q52" i="28"/>
  <c r="R52" i="28"/>
  <c r="S52" i="28"/>
  <c r="T52" i="28"/>
  <c r="U52" i="28"/>
  <c r="V52" i="28"/>
  <c r="W52" i="28"/>
  <c r="X52" i="28"/>
  <c r="Y52" i="28"/>
  <c r="Z52" i="28"/>
  <c r="AA52" i="28"/>
  <c r="AB52" i="28"/>
  <c r="AC52" i="28"/>
  <c r="AD52" i="28"/>
  <c r="AE52" i="28"/>
  <c r="AF52" i="28"/>
  <c r="AG52" i="28"/>
  <c r="AH52" i="28"/>
  <c r="AI52" i="28"/>
  <c r="AJ52" i="28"/>
  <c r="AK52" i="28"/>
  <c r="AL52" i="28"/>
  <c r="AM52" i="28"/>
  <c r="AN52" i="28"/>
  <c r="AO52" i="28"/>
  <c r="AP52" i="28"/>
  <c r="AQ52" i="28"/>
  <c r="AR52" i="28"/>
  <c r="AS52" i="28"/>
  <c r="AT52" i="28"/>
  <c r="AU52" i="28"/>
  <c r="AV52" i="28"/>
  <c r="AW52" i="28"/>
  <c r="AX52" i="28"/>
  <c r="AY52" i="28"/>
  <c r="AZ52" i="28"/>
  <c r="BA52" i="28"/>
  <c r="BB52" i="28"/>
  <c r="BC52" i="28"/>
  <c r="BD52" i="28"/>
  <c r="BE52" i="28"/>
  <c r="BF52" i="28"/>
  <c r="BG52" i="28"/>
  <c r="BH52" i="28"/>
  <c r="BI52" i="28"/>
  <c r="BJ52" i="28"/>
  <c r="BK52" i="28"/>
  <c r="BL52" i="28"/>
  <c r="BM52" i="28"/>
  <c r="BN52" i="28"/>
  <c r="BO52" i="28"/>
  <c r="BP52" i="28"/>
  <c r="AC17" i="28"/>
  <c r="W17" i="28"/>
  <c r="E31" i="28" a="1"/>
  <c r="E31" i="28"/>
  <c r="F31" i="28" a="1"/>
  <c r="F31" i="28"/>
  <c r="G31" i="28" a="1"/>
  <c r="H31" i="28" a="1"/>
  <c r="I31" i="28" a="1"/>
  <c r="J31" i="28" a="1"/>
  <c r="K31" i="28" a="1"/>
  <c r="L31" i="28" a="1"/>
  <c r="M31" i="28" a="1"/>
  <c r="N31" i="28" a="1"/>
  <c r="O31" i="28" a="1"/>
  <c r="P31" i="28" a="1"/>
  <c r="Q31" i="28" a="1"/>
  <c r="R31" i="28" a="1"/>
  <c r="S31" i="28" a="1"/>
  <c r="T31" i="28" a="1"/>
  <c r="U31" i="28" a="1"/>
  <c r="V31" i="28" a="1"/>
  <c r="W31" i="28" a="1"/>
  <c r="X31" i="28" a="1"/>
  <c r="Y31" i="28" a="1"/>
  <c r="Z31" i="28" a="1"/>
  <c r="AA31" i="28" a="1"/>
  <c r="AB31" i="28" a="1"/>
  <c r="AC31" i="28" a="1"/>
  <c r="AD31" i="28" a="1"/>
  <c r="AE31" i="28" a="1"/>
  <c r="AF31" i="28" a="1"/>
  <c r="AG31" i="28" a="1"/>
  <c r="AH31" i="28" a="1"/>
  <c r="AI31" i="28" a="1"/>
  <c r="AJ31" i="28" a="1"/>
  <c r="AK31" i="28" a="1"/>
  <c r="AL31" i="28" a="1"/>
  <c r="AM31" i="28" a="1"/>
  <c r="AN31" i="28" a="1"/>
  <c r="AO31" i="28" a="1"/>
  <c r="AP31" i="28" a="1"/>
  <c r="AQ31" i="28" a="1"/>
  <c r="AR31" i="28" a="1"/>
  <c r="AS31" i="28" a="1"/>
  <c r="AT31" i="28" a="1"/>
  <c r="AU31" i="28" a="1"/>
  <c r="AV31" i="28" a="1"/>
  <c r="AW31" i="28" a="1"/>
  <c r="AX31" i="28" a="1"/>
  <c r="AY31" i="28" a="1"/>
  <c r="AZ31" i="28" a="1"/>
  <c r="BA31" i="28" a="1"/>
  <c r="BB31" i="28" a="1"/>
  <c r="BC31" i="28" a="1"/>
  <c r="BD31" i="28" a="1"/>
  <c r="BE31" i="28" a="1"/>
  <c r="BF31" i="28" a="1"/>
  <c r="BG31" i="28" a="1"/>
  <c r="BH31" i="28" a="1"/>
  <c r="BI31" i="28" a="1"/>
  <c r="BJ31" i="28" a="1"/>
  <c r="BK31" i="28" a="1"/>
  <c r="BL31" i="28" a="1"/>
  <c r="BM31" i="28" a="1"/>
  <c r="BN31" i="28" a="1"/>
  <c r="BO31" i="28" a="1"/>
  <c r="BP31" i="28" a="1"/>
  <c r="G31" i="28"/>
  <c r="H31" i="28"/>
  <c r="I31" i="28"/>
  <c r="J31" i="28"/>
  <c r="K31" i="28"/>
  <c r="L31" i="28"/>
  <c r="M31" i="28"/>
  <c r="N31" i="28"/>
  <c r="O31" i="28"/>
  <c r="P31" i="28"/>
  <c r="Q31" i="28"/>
  <c r="R31" i="28"/>
  <c r="S31" i="28"/>
  <c r="T31" i="28"/>
  <c r="U31" i="28"/>
  <c r="V31" i="28"/>
  <c r="W31" i="28"/>
  <c r="X31" i="28"/>
  <c r="Y31" i="28"/>
  <c r="Z31" i="28"/>
  <c r="AA31" i="28"/>
  <c r="AB31" i="28"/>
  <c r="AC31" i="28"/>
  <c r="AD31" i="28"/>
  <c r="AE31" i="28"/>
  <c r="AF31" i="28"/>
  <c r="AG31" i="28"/>
  <c r="AH31" i="28"/>
  <c r="AI31" i="28"/>
  <c r="AJ31" i="28"/>
  <c r="AK31" i="28"/>
  <c r="AL31" i="28"/>
  <c r="AM31" i="28"/>
  <c r="AN31" i="28"/>
  <c r="AO31" i="28"/>
  <c r="AP31" i="28"/>
  <c r="AQ31" i="28"/>
  <c r="AR31" i="28"/>
  <c r="AS31" i="28"/>
  <c r="AT31" i="28"/>
  <c r="AU31" i="28"/>
  <c r="AV31" i="28"/>
  <c r="AW31" i="28"/>
  <c r="AX31" i="28"/>
  <c r="AY31" i="28"/>
  <c r="AZ31" i="28"/>
  <c r="BA31" i="28"/>
  <c r="BB31" i="28"/>
  <c r="BC31" i="28"/>
  <c r="BD31" i="28"/>
  <c r="BE31" i="28"/>
  <c r="BF31" i="28"/>
  <c r="BG31" i="28"/>
  <c r="BH31" i="28"/>
  <c r="BI31" i="28"/>
  <c r="BJ31" i="28"/>
  <c r="BK31" i="28"/>
  <c r="BL31" i="28"/>
  <c r="BM31" i="28"/>
  <c r="BN31" i="28"/>
  <c r="BO31" i="28"/>
  <c r="BP31" i="28"/>
  <c r="AA18" i="28"/>
  <c r="E42" i="28" a="1"/>
  <c r="E42" i="28"/>
  <c r="F42" i="28" a="1"/>
  <c r="F42" i="28"/>
  <c r="G42" i="28" a="1"/>
  <c r="H42" i="28" a="1"/>
  <c r="I42" i="28" a="1"/>
  <c r="J42" i="28" a="1"/>
  <c r="K42" i="28" a="1"/>
  <c r="L42" i="28" a="1"/>
  <c r="M42" i="28" a="1"/>
  <c r="N42" i="28" a="1"/>
  <c r="O42" i="28" a="1"/>
  <c r="P42" i="28" a="1"/>
  <c r="Q42" i="28" a="1"/>
  <c r="R42" i="28" a="1"/>
  <c r="S42" i="28" a="1"/>
  <c r="T42" i="28" a="1"/>
  <c r="U42" i="28" a="1"/>
  <c r="V42" i="28" a="1"/>
  <c r="W42" i="28" a="1"/>
  <c r="X42" i="28" a="1"/>
  <c r="Y42" i="28" a="1"/>
  <c r="Z42" i="28" a="1"/>
  <c r="AA42" i="28" a="1"/>
  <c r="AB42" i="28" a="1"/>
  <c r="AC42" i="28" a="1"/>
  <c r="AD42" i="28" a="1"/>
  <c r="AE42" i="28" a="1"/>
  <c r="AF42" i="28" a="1"/>
  <c r="AG42" i="28" a="1"/>
  <c r="AH42" i="28" a="1"/>
  <c r="AI42" i="28" a="1"/>
  <c r="AJ42" i="28" a="1"/>
  <c r="AK42" i="28" a="1"/>
  <c r="AL42" i="28" a="1"/>
  <c r="AM42" i="28" a="1"/>
  <c r="AN42" i="28" a="1"/>
  <c r="AO42" i="28" a="1"/>
  <c r="AP42" i="28" a="1"/>
  <c r="AQ42" i="28" a="1"/>
  <c r="AR42" i="28" a="1"/>
  <c r="AS42" i="28" a="1"/>
  <c r="AT42" i="28" a="1"/>
  <c r="AU42" i="28" a="1"/>
  <c r="AV42" i="28" a="1"/>
  <c r="AW42" i="28" a="1"/>
  <c r="AX42" i="28" a="1"/>
  <c r="AY42" i="28" a="1"/>
  <c r="AZ42" i="28" a="1"/>
  <c r="BA42" i="28" a="1"/>
  <c r="BB42" i="28" a="1"/>
  <c r="BC42" i="28" a="1"/>
  <c r="BD42" i="28" a="1"/>
  <c r="BE42" i="28" a="1"/>
  <c r="BF42" i="28" a="1"/>
  <c r="BG42" i="28" a="1"/>
  <c r="BH42" i="28" a="1"/>
  <c r="BI42" i="28" a="1"/>
  <c r="BJ42" i="28" a="1"/>
  <c r="BK42" i="28" a="1"/>
  <c r="BL42" i="28" a="1"/>
  <c r="BM42" i="28" a="1"/>
  <c r="BN42" i="28" a="1"/>
  <c r="BO42" i="28" a="1"/>
  <c r="BP42" i="28" a="1"/>
  <c r="G42" i="28"/>
  <c r="H42" i="28"/>
  <c r="I42" i="28"/>
  <c r="J42" i="28"/>
  <c r="K42" i="28"/>
  <c r="L42" i="28"/>
  <c r="M42" i="28"/>
  <c r="N42" i="28"/>
  <c r="O42" i="28"/>
  <c r="P42" i="28"/>
  <c r="Q42" i="28"/>
  <c r="R42" i="28"/>
  <c r="S42" i="28"/>
  <c r="T42" i="28"/>
  <c r="U42" i="28"/>
  <c r="V42" i="28"/>
  <c r="W42" i="28"/>
  <c r="X42" i="28"/>
  <c r="Y42" i="28"/>
  <c r="Z42" i="28"/>
  <c r="AA42" i="28"/>
  <c r="AB42" i="28"/>
  <c r="AC42" i="28"/>
  <c r="AD42" i="28"/>
  <c r="AE42" i="28"/>
  <c r="AF42" i="28"/>
  <c r="AG42" i="28"/>
  <c r="AH42" i="28"/>
  <c r="AI42" i="28"/>
  <c r="AJ42" i="28"/>
  <c r="AK42" i="28"/>
  <c r="AL42" i="28"/>
  <c r="AM42" i="28"/>
  <c r="AN42" i="28"/>
  <c r="AO42" i="28"/>
  <c r="AP42" i="28"/>
  <c r="AQ42" i="28"/>
  <c r="AR42" i="28"/>
  <c r="AS42" i="28"/>
  <c r="AT42" i="28"/>
  <c r="AU42" i="28"/>
  <c r="AV42" i="28"/>
  <c r="AW42" i="28"/>
  <c r="AX42" i="28"/>
  <c r="AY42" i="28"/>
  <c r="AZ42" i="28"/>
  <c r="BA42" i="28"/>
  <c r="BB42" i="28"/>
  <c r="BC42" i="28"/>
  <c r="BD42" i="28"/>
  <c r="BE42" i="28"/>
  <c r="BF42" i="28"/>
  <c r="BG42" i="28"/>
  <c r="BH42" i="28"/>
  <c r="BI42" i="28"/>
  <c r="BJ42" i="28"/>
  <c r="BK42" i="28"/>
  <c r="BL42" i="28"/>
  <c r="BM42" i="28"/>
  <c r="BN42" i="28"/>
  <c r="BO42" i="28"/>
  <c r="BP42" i="28"/>
  <c r="AB18" i="28"/>
  <c r="E53" i="28" a="1"/>
  <c r="E53" i="28"/>
  <c r="F53" i="28" a="1"/>
  <c r="F53" i="28"/>
  <c r="G53" i="28" a="1"/>
  <c r="H53" i="28" a="1"/>
  <c r="I53" i="28" a="1"/>
  <c r="J53" i="28" a="1"/>
  <c r="K53" i="28" a="1"/>
  <c r="L53" i="28" a="1"/>
  <c r="M53" i="28" a="1"/>
  <c r="N53" i="28" a="1"/>
  <c r="O53" i="28" a="1"/>
  <c r="P53" i="28" a="1"/>
  <c r="Q53" i="28" a="1"/>
  <c r="R53" i="28" a="1"/>
  <c r="S53" i="28" a="1"/>
  <c r="T53" i="28" a="1"/>
  <c r="U53" i="28" a="1"/>
  <c r="V53" i="28" a="1"/>
  <c r="W53" i="28" a="1"/>
  <c r="X53" i="28" a="1"/>
  <c r="Y53" i="28" a="1"/>
  <c r="Z53" i="28" a="1"/>
  <c r="AA53" i="28" a="1"/>
  <c r="AB53" i="28" a="1"/>
  <c r="AC53" i="28" a="1"/>
  <c r="AD53" i="28" a="1"/>
  <c r="AE53" i="28" a="1"/>
  <c r="AF53" i="28" a="1"/>
  <c r="AG53" i="28" a="1"/>
  <c r="AH53" i="28" a="1"/>
  <c r="AI53" i="28" a="1"/>
  <c r="AJ53" i="28" a="1"/>
  <c r="AK53" i="28" a="1"/>
  <c r="AL53" i="28" a="1"/>
  <c r="AM53" i="28" a="1"/>
  <c r="AN53" i="28" a="1"/>
  <c r="AO53" i="28" a="1"/>
  <c r="AP53" i="28" a="1"/>
  <c r="AQ53" i="28" a="1"/>
  <c r="AR53" i="28" a="1"/>
  <c r="AS53" i="28" a="1"/>
  <c r="AT53" i="28" a="1"/>
  <c r="AU53" i="28" a="1"/>
  <c r="AV53" i="28" a="1"/>
  <c r="AW53" i="28" a="1"/>
  <c r="AX53" i="28" a="1"/>
  <c r="AY53" i="28" a="1"/>
  <c r="AZ53" i="28" a="1"/>
  <c r="BA53" i="28" a="1"/>
  <c r="BB53" i="28" a="1"/>
  <c r="BC53" i="28" a="1"/>
  <c r="BD53" i="28" a="1"/>
  <c r="BE53" i="28" a="1"/>
  <c r="BF53" i="28" a="1"/>
  <c r="BG53" i="28" a="1"/>
  <c r="BH53" i="28" a="1"/>
  <c r="BI53" i="28" a="1"/>
  <c r="BJ53" i="28" a="1"/>
  <c r="BK53" i="28" a="1"/>
  <c r="BL53" i="28" a="1"/>
  <c r="BM53" i="28" a="1"/>
  <c r="BN53" i="28" a="1"/>
  <c r="BO53" i="28" a="1"/>
  <c r="BP53" i="28" a="1"/>
  <c r="G53" i="28"/>
  <c r="H53" i="28"/>
  <c r="I53" i="28"/>
  <c r="J53" i="28"/>
  <c r="K53" i="28"/>
  <c r="L53" i="28"/>
  <c r="M53" i="28"/>
  <c r="N53" i="28"/>
  <c r="O53" i="28"/>
  <c r="P53" i="28"/>
  <c r="Q53" i="28"/>
  <c r="R53" i="28"/>
  <c r="S53" i="28"/>
  <c r="T53" i="28"/>
  <c r="U53" i="28"/>
  <c r="V53" i="28"/>
  <c r="W53" i="28"/>
  <c r="X53" i="28"/>
  <c r="Y53" i="28"/>
  <c r="Z53" i="28"/>
  <c r="AA53" i="28"/>
  <c r="AB53" i="28"/>
  <c r="AC53" i="28"/>
  <c r="AD53" i="28"/>
  <c r="AE53" i="28"/>
  <c r="AF53" i="28"/>
  <c r="AG53" i="28"/>
  <c r="AH53" i="28"/>
  <c r="AI53" i="28"/>
  <c r="AJ53" i="28"/>
  <c r="AK53" i="28"/>
  <c r="AL53" i="28"/>
  <c r="AM53" i="28"/>
  <c r="AN53" i="28"/>
  <c r="AO53" i="28"/>
  <c r="AP53" i="28"/>
  <c r="AQ53" i="28"/>
  <c r="AR53" i="28"/>
  <c r="AS53" i="28"/>
  <c r="AT53" i="28"/>
  <c r="AU53" i="28"/>
  <c r="AV53" i="28"/>
  <c r="AW53" i="28"/>
  <c r="AX53" i="28"/>
  <c r="AY53" i="28"/>
  <c r="AZ53" i="28"/>
  <c r="BA53" i="28"/>
  <c r="BB53" i="28"/>
  <c r="BC53" i="28"/>
  <c r="BD53" i="28"/>
  <c r="BE53" i="28"/>
  <c r="BF53" i="28"/>
  <c r="BG53" i="28"/>
  <c r="BH53" i="28"/>
  <c r="BI53" i="28"/>
  <c r="BJ53" i="28"/>
  <c r="BK53" i="28"/>
  <c r="BL53" i="28"/>
  <c r="BM53" i="28"/>
  <c r="BN53" i="28"/>
  <c r="BO53" i="28"/>
  <c r="BP53" i="28"/>
  <c r="AC18" i="28"/>
  <c r="W18" i="28"/>
  <c r="C19" i="28"/>
  <c r="E32" i="28" a="1"/>
  <c r="E32" i="28"/>
  <c r="F32" i="28" a="1"/>
  <c r="F32" i="28"/>
  <c r="G32" i="28" a="1"/>
  <c r="H32" i="28" a="1"/>
  <c r="I32" i="28" a="1"/>
  <c r="J32" i="28" a="1"/>
  <c r="K32" i="28" a="1"/>
  <c r="L32" i="28" a="1"/>
  <c r="M32" i="28" a="1"/>
  <c r="N32" i="28" a="1"/>
  <c r="O32" i="28" a="1"/>
  <c r="P32" i="28" a="1"/>
  <c r="Q32" i="28" a="1"/>
  <c r="R32" i="28" a="1"/>
  <c r="S32" i="28" a="1"/>
  <c r="T32" i="28" a="1"/>
  <c r="U32" i="28" a="1"/>
  <c r="V32" i="28" a="1"/>
  <c r="W32" i="28" a="1"/>
  <c r="X32" i="28" a="1"/>
  <c r="Y32" i="28" a="1"/>
  <c r="Z32" i="28" a="1"/>
  <c r="AA32" i="28" a="1"/>
  <c r="AB32" i="28" a="1"/>
  <c r="AC32" i="28" a="1"/>
  <c r="AD32" i="28" a="1"/>
  <c r="AE32" i="28" a="1"/>
  <c r="AF32" i="28" a="1"/>
  <c r="AG32" i="28" a="1"/>
  <c r="AH32" i="28" a="1"/>
  <c r="AI32" i="28" a="1"/>
  <c r="AJ32" i="28" a="1"/>
  <c r="AK32" i="28" a="1"/>
  <c r="AL32" i="28" a="1"/>
  <c r="AM32" i="28" a="1"/>
  <c r="AN32" i="28" a="1"/>
  <c r="AO32" i="28" a="1"/>
  <c r="AP32" i="28" a="1"/>
  <c r="AQ32" i="28" a="1"/>
  <c r="AR32" i="28" a="1"/>
  <c r="AS32" i="28" a="1"/>
  <c r="AT32" i="28" a="1"/>
  <c r="AU32" i="28" a="1"/>
  <c r="AV32" i="28" a="1"/>
  <c r="AW32" i="28" a="1"/>
  <c r="AX32" i="28" a="1"/>
  <c r="AY32" i="28" a="1"/>
  <c r="AZ32" i="28" a="1"/>
  <c r="BA32" i="28" a="1"/>
  <c r="BB32" i="28" a="1"/>
  <c r="BC32" i="28" a="1"/>
  <c r="BD32" i="28" a="1"/>
  <c r="BE32" i="28" a="1"/>
  <c r="BF32" i="28" a="1"/>
  <c r="BG32" i="28" a="1"/>
  <c r="BH32" i="28" a="1"/>
  <c r="BI32" i="28" a="1"/>
  <c r="BJ32" i="28" a="1"/>
  <c r="BK32" i="28" a="1"/>
  <c r="BL32" i="28" a="1"/>
  <c r="BM32" i="28" a="1"/>
  <c r="BN32" i="28" a="1"/>
  <c r="BO32" i="28" a="1"/>
  <c r="BP32" i="28" a="1"/>
  <c r="G32" i="28"/>
  <c r="H32" i="28"/>
  <c r="I32" i="28"/>
  <c r="J32" i="28"/>
  <c r="K32" i="28"/>
  <c r="L32" i="28"/>
  <c r="M32" i="28"/>
  <c r="N32" i="28"/>
  <c r="O32" i="28"/>
  <c r="P32" i="28"/>
  <c r="Q32" i="28"/>
  <c r="R32" i="28"/>
  <c r="S32" i="28"/>
  <c r="T32" i="28"/>
  <c r="U32" i="28"/>
  <c r="V32" i="28"/>
  <c r="W32" i="28"/>
  <c r="X32" i="28"/>
  <c r="Y32" i="28"/>
  <c r="Z32" i="28"/>
  <c r="AA32" i="28"/>
  <c r="AB32" i="28"/>
  <c r="AC32" i="28"/>
  <c r="AD32" i="28"/>
  <c r="AE32" i="28"/>
  <c r="AF32" i="28"/>
  <c r="AG32" i="28"/>
  <c r="AH32" i="28"/>
  <c r="AI32" i="28"/>
  <c r="AJ32" i="28"/>
  <c r="AK32" i="28"/>
  <c r="AL32" i="28"/>
  <c r="AM32" i="28"/>
  <c r="AN32" i="28"/>
  <c r="AO32" i="28"/>
  <c r="AP32" i="28"/>
  <c r="AQ32" i="28"/>
  <c r="AR32" i="28"/>
  <c r="AS32" i="28"/>
  <c r="AT32" i="28"/>
  <c r="AU32" i="28"/>
  <c r="AV32" i="28"/>
  <c r="AW32" i="28"/>
  <c r="AX32" i="28"/>
  <c r="AY32" i="28"/>
  <c r="AZ32" i="28"/>
  <c r="BA32" i="28"/>
  <c r="BB32" i="28"/>
  <c r="BC32" i="28"/>
  <c r="BD32" i="28"/>
  <c r="BE32" i="28"/>
  <c r="BF32" i="28"/>
  <c r="BG32" i="28"/>
  <c r="BH32" i="28"/>
  <c r="BI32" i="28"/>
  <c r="BJ32" i="28"/>
  <c r="BK32" i="28"/>
  <c r="BL32" i="28"/>
  <c r="BM32" i="28"/>
  <c r="BN32" i="28"/>
  <c r="BO32" i="28"/>
  <c r="BP32" i="28"/>
  <c r="AA19" i="28"/>
  <c r="E43" i="28" a="1"/>
  <c r="E43" i="28"/>
  <c r="F43" i="28" a="1"/>
  <c r="F43" i="28"/>
  <c r="G43" i="28" a="1"/>
  <c r="H43" i="28" a="1"/>
  <c r="I43" i="28" a="1"/>
  <c r="J43" i="28" a="1"/>
  <c r="K43" i="28" a="1"/>
  <c r="L43" i="28" a="1"/>
  <c r="M43" i="28" a="1"/>
  <c r="N43" i="28" a="1"/>
  <c r="O43" i="28" a="1"/>
  <c r="P43" i="28" a="1"/>
  <c r="Q43" i="28" a="1"/>
  <c r="R43" i="28" a="1"/>
  <c r="S43" i="28" a="1"/>
  <c r="T43" i="28" a="1"/>
  <c r="U43" i="28" a="1"/>
  <c r="V43" i="28" a="1"/>
  <c r="W43" i="28" a="1"/>
  <c r="X43" i="28" a="1"/>
  <c r="Y43" i="28" a="1"/>
  <c r="Z43" i="28" a="1"/>
  <c r="AA43" i="28" a="1"/>
  <c r="AB43" i="28" a="1"/>
  <c r="AC43" i="28" a="1"/>
  <c r="AD43" i="28" a="1"/>
  <c r="AE43" i="28" a="1"/>
  <c r="AF43" i="28" a="1"/>
  <c r="AG43" i="28" a="1"/>
  <c r="AH43" i="28" a="1"/>
  <c r="AI43" i="28" a="1"/>
  <c r="AJ43" i="28" a="1"/>
  <c r="AK43" i="28" a="1"/>
  <c r="AL43" i="28" a="1"/>
  <c r="AM43" i="28" a="1"/>
  <c r="AN43" i="28" a="1"/>
  <c r="AO43" i="28" a="1"/>
  <c r="AP43" i="28" a="1"/>
  <c r="AQ43" i="28" a="1"/>
  <c r="AR43" i="28" a="1"/>
  <c r="AS43" i="28" a="1"/>
  <c r="AT43" i="28" a="1"/>
  <c r="AU43" i="28" a="1"/>
  <c r="AV43" i="28" a="1"/>
  <c r="AW43" i="28" a="1"/>
  <c r="AX43" i="28" a="1"/>
  <c r="AY43" i="28" a="1"/>
  <c r="AZ43" i="28" a="1"/>
  <c r="BA43" i="28" a="1"/>
  <c r="BB43" i="28" a="1"/>
  <c r="BC43" i="28" a="1"/>
  <c r="BD43" i="28" a="1"/>
  <c r="BE43" i="28" a="1"/>
  <c r="BF43" i="28" a="1"/>
  <c r="BG43" i="28" a="1"/>
  <c r="BH43" i="28" a="1"/>
  <c r="BI43" i="28" a="1"/>
  <c r="BJ43" i="28" a="1"/>
  <c r="BK43" i="28" a="1"/>
  <c r="BL43" i="28" a="1"/>
  <c r="BM43" i="28" a="1"/>
  <c r="BN43" i="28" a="1"/>
  <c r="BO43" i="28" a="1"/>
  <c r="BP43" i="28" a="1"/>
  <c r="G43" i="28"/>
  <c r="H43" i="28"/>
  <c r="I43" i="28"/>
  <c r="J43" i="28"/>
  <c r="K43" i="28"/>
  <c r="L43" i="28"/>
  <c r="M43" i="28"/>
  <c r="N43" i="28"/>
  <c r="O43" i="28"/>
  <c r="P43" i="28"/>
  <c r="Q43" i="28"/>
  <c r="R43" i="28"/>
  <c r="S43" i="28"/>
  <c r="T43" i="28"/>
  <c r="U43" i="28"/>
  <c r="V43" i="28"/>
  <c r="W43" i="28"/>
  <c r="X43" i="28"/>
  <c r="Y43" i="28"/>
  <c r="Z43" i="28"/>
  <c r="AA43" i="28"/>
  <c r="AB43" i="28"/>
  <c r="AC43" i="28"/>
  <c r="AD43" i="28"/>
  <c r="AE43" i="28"/>
  <c r="AF43" i="28"/>
  <c r="AG43" i="28"/>
  <c r="AH43" i="28"/>
  <c r="AI43" i="28"/>
  <c r="AJ43" i="28"/>
  <c r="AK43" i="28"/>
  <c r="AL43" i="28"/>
  <c r="AM43" i="28"/>
  <c r="AN43" i="28"/>
  <c r="AO43" i="28"/>
  <c r="AP43" i="28"/>
  <c r="AQ43" i="28"/>
  <c r="AR43" i="28"/>
  <c r="AS43" i="28"/>
  <c r="AT43" i="28"/>
  <c r="AU43" i="28"/>
  <c r="AV43" i="28"/>
  <c r="AW43" i="28"/>
  <c r="AX43" i="28"/>
  <c r="AY43" i="28"/>
  <c r="AZ43" i="28"/>
  <c r="BA43" i="28"/>
  <c r="BB43" i="28"/>
  <c r="BC43" i="28"/>
  <c r="BD43" i="28"/>
  <c r="BE43" i="28"/>
  <c r="BF43" i="28"/>
  <c r="BG43" i="28"/>
  <c r="BH43" i="28"/>
  <c r="BI43" i="28"/>
  <c r="BJ43" i="28"/>
  <c r="BK43" i="28"/>
  <c r="BL43" i="28"/>
  <c r="BM43" i="28"/>
  <c r="BN43" i="28"/>
  <c r="BO43" i="28"/>
  <c r="BP43" i="28"/>
  <c r="AB19" i="28"/>
  <c r="E54" i="28" a="1"/>
  <c r="E54" i="28"/>
  <c r="F54" i="28" a="1"/>
  <c r="F54" i="28"/>
  <c r="G54" i="28" a="1"/>
  <c r="H54" i="28" a="1"/>
  <c r="I54" i="28" a="1"/>
  <c r="J54" i="28" a="1"/>
  <c r="K54" i="28" a="1"/>
  <c r="L54" i="28" a="1"/>
  <c r="M54" i="28" a="1"/>
  <c r="N54" i="28" a="1"/>
  <c r="O54" i="28" a="1"/>
  <c r="P54" i="28" a="1"/>
  <c r="Q54" i="28" a="1"/>
  <c r="R54" i="28" a="1"/>
  <c r="S54" i="28" a="1"/>
  <c r="T54" i="28" a="1"/>
  <c r="U54" i="28" a="1"/>
  <c r="V54" i="28" a="1"/>
  <c r="W54" i="28" a="1"/>
  <c r="X54" i="28" a="1"/>
  <c r="Y54" i="28" a="1"/>
  <c r="Z54" i="28" a="1"/>
  <c r="AA54" i="28" a="1"/>
  <c r="AB54" i="28" a="1"/>
  <c r="AC54" i="28" a="1"/>
  <c r="AD54" i="28" a="1"/>
  <c r="AE54" i="28" a="1"/>
  <c r="AF54" i="28" a="1"/>
  <c r="AG54" i="28" a="1"/>
  <c r="AH54" i="28" a="1"/>
  <c r="AI54" i="28" a="1"/>
  <c r="AJ54" i="28" a="1"/>
  <c r="AK54" i="28" a="1"/>
  <c r="AL54" i="28" a="1"/>
  <c r="AM54" i="28" a="1"/>
  <c r="AN54" i="28" a="1"/>
  <c r="AO54" i="28" a="1"/>
  <c r="AP54" i="28" a="1"/>
  <c r="AQ54" i="28" a="1"/>
  <c r="AR54" i="28" a="1"/>
  <c r="AS54" i="28" a="1"/>
  <c r="AT54" i="28" a="1"/>
  <c r="AU54" i="28" a="1"/>
  <c r="AV54" i="28" a="1"/>
  <c r="AW54" i="28" a="1"/>
  <c r="AX54" i="28" a="1"/>
  <c r="AY54" i="28" a="1"/>
  <c r="AZ54" i="28" a="1"/>
  <c r="BA54" i="28" a="1"/>
  <c r="BB54" i="28" a="1"/>
  <c r="BC54" i="28" a="1"/>
  <c r="BD54" i="28" a="1"/>
  <c r="BE54" i="28" a="1"/>
  <c r="BF54" i="28" a="1"/>
  <c r="BG54" i="28" a="1"/>
  <c r="BH54" i="28" a="1"/>
  <c r="BI54" i="28" a="1"/>
  <c r="BJ54" i="28" a="1"/>
  <c r="BK54" i="28" a="1"/>
  <c r="BL54" i="28" a="1"/>
  <c r="BM54" i="28" a="1"/>
  <c r="BN54" i="28" a="1"/>
  <c r="BO54" i="28" a="1"/>
  <c r="BP54" i="28" a="1"/>
  <c r="G54" i="28"/>
  <c r="H54" i="28"/>
  <c r="I54" i="28"/>
  <c r="J54" i="28"/>
  <c r="K54" i="28"/>
  <c r="L54" i="28"/>
  <c r="M54" i="28"/>
  <c r="N54" i="28"/>
  <c r="O54" i="28"/>
  <c r="P54" i="28"/>
  <c r="Q54" i="28"/>
  <c r="R54" i="28"/>
  <c r="S54" i="28"/>
  <c r="T54" i="28"/>
  <c r="U54" i="28"/>
  <c r="V54" i="28"/>
  <c r="W54" i="28"/>
  <c r="X54" i="28"/>
  <c r="Y54" i="28"/>
  <c r="Z54" i="28"/>
  <c r="AA54" i="28"/>
  <c r="AB54" i="28"/>
  <c r="AC54" i="28"/>
  <c r="AD54" i="28"/>
  <c r="AE54" i="28"/>
  <c r="AF54" i="28"/>
  <c r="AG54" i="28"/>
  <c r="AH54" i="28"/>
  <c r="AI54" i="28"/>
  <c r="AJ54" i="28"/>
  <c r="AK54" i="28"/>
  <c r="AL54" i="28"/>
  <c r="AM54" i="28"/>
  <c r="AN54" i="28"/>
  <c r="AO54" i="28"/>
  <c r="AP54" i="28"/>
  <c r="AQ54" i="28"/>
  <c r="AR54" i="28"/>
  <c r="AS54" i="28"/>
  <c r="AT54" i="28"/>
  <c r="AU54" i="28"/>
  <c r="AV54" i="28"/>
  <c r="AW54" i="28"/>
  <c r="AX54" i="28"/>
  <c r="AY54" i="28"/>
  <c r="AZ54" i="28"/>
  <c r="BA54" i="28"/>
  <c r="BB54" i="28"/>
  <c r="BC54" i="28"/>
  <c r="BD54" i="28"/>
  <c r="BE54" i="28"/>
  <c r="BF54" i="28"/>
  <c r="BG54" i="28"/>
  <c r="BH54" i="28"/>
  <c r="BI54" i="28"/>
  <c r="BJ54" i="28"/>
  <c r="BK54" i="28"/>
  <c r="BL54" i="28"/>
  <c r="BM54" i="28"/>
  <c r="BN54" i="28"/>
  <c r="BO54" i="28"/>
  <c r="BP54" i="28"/>
  <c r="AC19" i="28"/>
  <c r="W19" i="28"/>
  <c r="E33" i="28" a="1"/>
  <c r="E33" i="28"/>
  <c r="F33" i="28" a="1"/>
  <c r="F33" i="28"/>
  <c r="G33" i="28" a="1"/>
  <c r="H33" i="28" a="1"/>
  <c r="I33" i="28" a="1"/>
  <c r="J33" i="28" a="1"/>
  <c r="K33" i="28" a="1"/>
  <c r="L33" i="28" a="1"/>
  <c r="M33" i="28" a="1"/>
  <c r="N33" i="28" a="1"/>
  <c r="O33" i="28" a="1"/>
  <c r="P33" i="28" a="1"/>
  <c r="Q33" i="28" a="1"/>
  <c r="R33" i="28" a="1"/>
  <c r="S33" i="28" a="1"/>
  <c r="T33" i="28" a="1"/>
  <c r="U33" i="28" a="1"/>
  <c r="V33" i="28" a="1"/>
  <c r="W33" i="28" a="1"/>
  <c r="X33" i="28" a="1"/>
  <c r="Y33" i="28" a="1"/>
  <c r="Z33" i="28" a="1"/>
  <c r="AA33" i="28" a="1"/>
  <c r="AB33" i="28" a="1"/>
  <c r="AC33" i="28" a="1"/>
  <c r="AD33" i="28" a="1"/>
  <c r="AE33" i="28" a="1"/>
  <c r="AF33" i="28" a="1"/>
  <c r="AG33" i="28" a="1"/>
  <c r="AH33" i="28" a="1"/>
  <c r="AI33" i="28" a="1"/>
  <c r="AJ33" i="28" a="1"/>
  <c r="AK33" i="28" a="1"/>
  <c r="AL33" i="28" a="1"/>
  <c r="AM33" i="28" a="1"/>
  <c r="AN33" i="28" a="1"/>
  <c r="AO33" i="28" a="1"/>
  <c r="AP33" i="28" a="1"/>
  <c r="AQ33" i="28" a="1"/>
  <c r="AR33" i="28" a="1"/>
  <c r="AS33" i="28" a="1"/>
  <c r="AT33" i="28" a="1"/>
  <c r="AU33" i="28" a="1"/>
  <c r="AV33" i="28" a="1"/>
  <c r="AW33" i="28" a="1"/>
  <c r="AX33" i="28" a="1"/>
  <c r="AY33" i="28" a="1"/>
  <c r="AZ33" i="28" a="1"/>
  <c r="BA33" i="28" a="1"/>
  <c r="BB33" i="28" a="1"/>
  <c r="BC33" i="28" a="1"/>
  <c r="BD33" i="28" a="1"/>
  <c r="BE33" i="28" a="1"/>
  <c r="BF33" i="28" a="1"/>
  <c r="BG33" i="28" a="1"/>
  <c r="BH33" i="28" a="1"/>
  <c r="BI33" i="28" a="1"/>
  <c r="BJ33" i="28" a="1"/>
  <c r="BK33" i="28" a="1"/>
  <c r="BL33" i="28" a="1"/>
  <c r="BM33" i="28" a="1"/>
  <c r="BN33" i="28" a="1"/>
  <c r="BO33" i="28" a="1"/>
  <c r="BP33" i="28" a="1"/>
  <c r="G33" i="28"/>
  <c r="H33" i="28"/>
  <c r="I33" i="28"/>
  <c r="J33" i="28"/>
  <c r="K33" i="28"/>
  <c r="L33" i="28"/>
  <c r="M33" i="28"/>
  <c r="N33" i="28"/>
  <c r="O33" i="28"/>
  <c r="P33" i="28"/>
  <c r="Q33" i="28"/>
  <c r="R33" i="28"/>
  <c r="S33" i="28"/>
  <c r="T33" i="28"/>
  <c r="U33" i="28"/>
  <c r="V33" i="28"/>
  <c r="W33" i="28"/>
  <c r="X33" i="28"/>
  <c r="Y33" i="28"/>
  <c r="Z33" i="28"/>
  <c r="AA33" i="28"/>
  <c r="AB33" i="28"/>
  <c r="AC33" i="28"/>
  <c r="AD33" i="28"/>
  <c r="AE33" i="28"/>
  <c r="AF33" i="28"/>
  <c r="AG33" i="28"/>
  <c r="AH33" i="28"/>
  <c r="AI33" i="28"/>
  <c r="AJ33" i="28"/>
  <c r="AK33" i="28"/>
  <c r="AL33" i="28"/>
  <c r="AM33" i="28"/>
  <c r="AN33" i="28"/>
  <c r="AO33" i="28"/>
  <c r="AP33" i="28"/>
  <c r="AQ33" i="28"/>
  <c r="AR33" i="28"/>
  <c r="AS33" i="28"/>
  <c r="AT33" i="28"/>
  <c r="AU33" i="28"/>
  <c r="AV33" i="28"/>
  <c r="AW33" i="28"/>
  <c r="AX33" i="28"/>
  <c r="AY33" i="28"/>
  <c r="AZ33" i="28"/>
  <c r="BA33" i="28"/>
  <c r="BB33" i="28"/>
  <c r="BC33" i="28"/>
  <c r="BD33" i="28"/>
  <c r="BE33" i="28"/>
  <c r="BF33" i="28"/>
  <c r="BG33" i="28"/>
  <c r="BH33" i="28"/>
  <c r="BI33" i="28"/>
  <c r="BJ33" i="28"/>
  <c r="BK33" i="28"/>
  <c r="BL33" i="28"/>
  <c r="BM33" i="28"/>
  <c r="BN33" i="28"/>
  <c r="BO33" i="28"/>
  <c r="BP33" i="28"/>
  <c r="AA20" i="28"/>
  <c r="E44" i="28" a="1"/>
  <c r="E44" i="28"/>
  <c r="F44" i="28" a="1"/>
  <c r="F44" i="28"/>
  <c r="G44" i="28" a="1"/>
  <c r="H44" i="28" a="1"/>
  <c r="I44" i="28" a="1"/>
  <c r="J44" i="28" a="1"/>
  <c r="K44" i="28" a="1"/>
  <c r="L44" i="28" a="1"/>
  <c r="M44" i="28" a="1"/>
  <c r="N44" i="28" a="1"/>
  <c r="O44" i="28" a="1"/>
  <c r="P44" i="28" a="1"/>
  <c r="Q44" i="28" a="1"/>
  <c r="R44" i="28" a="1"/>
  <c r="S44" i="28" a="1"/>
  <c r="T44" i="28" a="1"/>
  <c r="U44" i="28" a="1"/>
  <c r="V44" i="28" a="1"/>
  <c r="W44" i="28" a="1"/>
  <c r="X44" i="28" a="1"/>
  <c r="Y44" i="28" a="1"/>
  <c r="Z44" i="28" a="1"/>
  <c r="AA44" i="28" a="1"/>
  <c r="AB44" i="28" a="1"/>
  <c r="AC44" i="28" a="1"/>
  <c r="AD44" i="28" a="1"/>
  <c r="AE44" i="28" a="1"/>
  <c r="AF44" i="28" a="1"/>
  <c r="AG44" i="28" a="1"/>
  <c r="AH44" i="28" a="1"/>
  <c r="AI44" i="28" a="1"/>
  <c r="AJ44" i="28" a="1"/>
  <c r="AK44" i="28" a="1"/>
  <c r="AL44" i="28" a="1"/>
  <c r="AM44" i="28" a="1"/>
  <c r="AN44" i="28" a="1"/>
  <c r="AO44" i="28" a="1"/>
  <c r="AP44" i="28" a="1"/>
  <c r="AQ44" i="28" a="1"/>
  <c r="AR44" i="28" a="1"/>
  <c r="AS44" i="28" a="1"/>
  <c r="AT44" i="28" a="1"/>
  <c r="AU44" i="28" a="1"/>
  <c r="AV44" i="28" a="1"/>
  <c r="AW44" i="28" a="1"/>
  <c r="AX44" i="28" a="1"/>
  <c r="AY44" i="28" a="1"/>
  <c r="AZ44" i="28" a="1"/>
  <c r="BA44" i="28" a="1"/>
  <c r="BB44" i="28" a="1"/>
  <c r="BC44" i="28" a="1"/>
  <c r="BD44" i="28" a="1"/>
  <c r="BE44" i="28" a="1"/>
  <c r="BF44" i="28" a="1"/>
  <c r="BG44" i="28" a="1"/>
  <c r="BH44" i="28" a="1"/>
  <c r="BI44" i="28" a="1"/>
  <c r="BJ44" i="28" a="1"/>
  <c r="BK44" i="28" a="1"/>
  <c r="BL44" i="28" a="1"/>
  <c r="BM44" i="28" a="1"/>
  <c r="BN44" i="28" a="1"/>
  <c r="BO44" i="28" a="1"/>
  <c r="BP44" i="28" a="1"/>
  <c r="G44" i="28"/>
  <c r="H44" i="28"/>
  <c r="I44" i="28"/>
  <c r="J44" i="28"/>
  <c r="K44" i="28"/>
  <c r="L44" i="28"/>
  <c r="M44" i="28"/>
  <c r="N44" i="28"/>
  <c r="O44" i="28"/>
  <c r="P44" i="28"/>
  <c r="Q44" i="28"/>
  <c r="R44" i="28"/>
  <c r="S44" i="28"/>
  <c r="T44" i="28"/>
  <c r="U44" i="28"/>
  <c r="V44" i="28"/>
  <c r="W44" i="28"/>
  <c r="X44" i="28"/>
  <c r="Y44" i="28"/>
  <c r="Z44" i="28"/>
  <c r="AA44" i="28"/>
  <c r="AB44" i="28"/>
  <c r="AC44" i="28"/>
  <c r="AD44" i="28"/>
  <c r="AE44" i="28"/>
  <c r="AF44" i="28"/>
  <c r="AG44" i="28"/>
  <c r="AH44" i="28"/>
  <c r="AI44" i="28"/>
  <c r="AJ44" i="28"/>
  <c r="AK44" i="28"/>
  <c r="AL44" i="28"/>
  <c r="AM44" i="28"/>
  <c r="AN44" i="28"/>
  <c r="AO44" i="28"/>
  <c r="AP44" i="28"/>
  <c r="AQ44" i="28"/>
  <c r="AR44" i="28"/>
  <c r="AS44" i="28"/>
  <c r="AT44" i="28"/>
  <c r="AU44" i="28"/>
  <c r="AV44" i="28"/>
  <c r="AW44" i="28"/>
  <c r="AX44" i="28"/>
  <c r="AY44" i="28"/>
  <c r="AZ44" i="28"/>
  <c r="BA44" i="28"/>
  <c r="BB44" i="28"/>
  <c r="BC44" i="28"/>
  <c r="BD44" i="28"/>
  <c r="BE44" i="28"/>
  <c r="BF44" i="28"/>
  <c r="BG44" i="28"/>
  <c r="BH44" i="28"/>
  <c r="BI44" i="28"/>
  <c r="BJ44" i="28"/>
  <c r="BK44" i="28"/>
  <c r="BL44" i="28"/>
  <c r="BM44" i="28"/>
  <c r="BN44" i="28"/>
  <c r="BO44" i="28"/>
  <c r="BP44" i="28"/>
  <c r="AB20" i="28"/>
  <c r="E55" i="28" a="1"/>
  <c r="E55" i="28"/>
  <c r="F55" i="28" a="1"/>
  <c r="F55" i="28"/>
  <c r="G55" i="28" a="1"/>
  <c r="H55" i="28" a="1"/>
  <c r="I55" i="28" a="1"/>
  <c r="J55" i="28" a="1"/>
  <c r="K55" i="28" a="1"/>
  <c r="L55" i="28" a="1"/>
  <c r="M55" i="28" a="1"/>
  <c r="N55" i="28" a="1"/>
  <c r="O55" i="28" a="1"/>
  <c r="P55" i="28" a="1"/>
  <c r="Q55" i="28" a="1"/>
  <c r="R55" i="28" a="1"/>
  <c r="S55" i="28" a="1"/>
  <c r="T55" i="28" a="1"/>
  <c r="U55" i="28" a="1"/>
  <c r="V55" i="28" a="1"/>
  <c r="W55" i="28" a="1"/>
  <c r="X55" i="28" a="1"/>
  <c r="Y55" i="28" a="1"/>
  <c r="Z55" i="28" a="1"/>
  <c r="AA55" i="28" a="1"/>
  <c r="AB55" i="28" a="1"/>
  <c r="AC55" i="28" a="1"/>
  <c r="AD55" i="28" a="1"/>
  <c r="AE55" i="28" a="1"/>
  <c r="AF55" i="28" a="1"/>
  <c r="AG55" i="28" a="1"/>
  <c r="AH55" i="28" a="1"/>
  <c r="AI55" i="28" a="1"/>
  <c r="AJ55" i="28" a="1"/>
  <c r="AK55" i="28" a="1"/>
  <c r="AL55" i="28" a="1"/>
  <c r="AM55" i="28" a="1"/>
  <c r="AN55" i="28" a="1"/>
  <c r="AO55" i="28" a="1"/>
  <c r="AP55" i="28" a="1"/>
  <c r="AQ55" i="28" a="1"/>
  <c r="AR55" i="28" a="1"/>
  <c r="AS55" i="28" a="1"/>
  <c r="AT55" i="28" a="1"/>
  <c r="AU55" i="28" a="1"/>
  <c r="AV55" i="28" a="1"/>
  <c r="AW55" i="28" a="1"/>
  <c r="AX55" i="28" a="1"/>
  <c r="AY55" i="28" a="1"/>
  <c r="AZ55" i="28" a="1"/>
  <c r="BA55" i="28" a="1"/>
  <c r="BB55" i="28" a="1"/>
  <c r="BC55" i="28" a="1"/>
  <c r="BD55" i="28" a="1"/>
  <c r="BE55" i="28" a="1"/>
  <c r="BF55" i="28" a="1"/>
  <c r="BG55" i="28" a="1"/>
  <c r="BH55" i="28" a="1"/>
  <c r="BI55" i="28" a="1"/>
  <c r="BJ55" i="28" a="1"/>
  <c r="BK55" i="28" a="1"/>
  <c r="BL55" i="28" a="1"/>
  <c r="BM55" i="28" a="1"/>
  <c r="BN55" i="28" a="1"/>
  <c r="BO55" i="28" a="1"/>
  <c r="BP55" i="28" a="1"/>
  <c r="G55" i="28"/>
  <c r="H55" i="28"/>
  <c r="I55" i="28"/>
  <c r="J55" i="28"/>
  <c r="K55" i="28"/>
  <c r="L55" i="28"/>
  <c r="M55" i="28"/>
  <c r="N55" i="28"/>
  <c r="O55" i="28"/>
  <c r="P55" i="28"/>
  <c r="Q55" i="28"/>
  <c r="R55" i="28"/>
  <c r="S55" i="28"/>
  <c r="T55" i="28"/>
  <c r="U55" i="28"/>
  <c r="V55" i="28"/>
  <c r="W55" i="28"/>
  <c r="X55" i="28"/>
  <c r="Y55" i="28"/>
  <c r="Z55" i="28"/>
  <c r="AA55" i="28"/>
  <c r="AB55" i="28"/>
  <c r="AC55" i="28"/>
  <c r="AD55" i="28"/>
  <c r="AE55" i="28"/>
  <c r="AF55" i="28"/>
  <c r="AG55" i="28"/>
  <c r="AH55" i="28"/>
  <c r="AI55" i="28"/>
  <c r="AJ55" i="28"/>
  <c r="AK55" i="28"/>
  <c r="AL55" i="28"/>
  <c r="AM55" i="28"/>
  <c r="AN55" i="28"/>
  <c r="AO55" i="28"/>
  <c r="AP55" i="28"/>
  <c r="AQ55" i="28"/>
  <c r="AR55" i="28"/>
  <c r="AS55" i="28"/>
  <c r="AT55" i="28"/>
  <c r="AU55" i="28"/>
  <c r="AV55" i="28"/>
  <c r="AW55" i="28"/>
  <c r="AX55" i="28"/>
  <c r="AY55" i="28"/>
  <c r="AZ55" i="28"/>
  <c r="BA55" i="28"/>
  <c r="BB55" i="28"/>
  <c r="BC55" i="28"/>
  <c r="BD55" i="28"/>
  <c r="BE55" i="28"/>
  <c r="BF55" i="28"/>
  <c r="BG55" i="28"/>
  <c r="BH55" i="28"/>
  <c r="BI55" i="28"/>
  <c r="BJ55" i="28"/>
  <c r="BK55" i="28"/>
  <c r="BL55" i="28"/>
  <c r="BM55" i="28"/>
  <c r="BN55" i="28"/>
  <c r="BO55" i="28"/>
  <c r="BP55" i="28"/>
  <c r="AC20" i="28"/>
  <c r="W20" i="28"/>
  <c r="Z25" i="28"/>
  <c r="E59" i="28" a="1"/>
  <c r="E59" i="28"/>
  <c r="F59" i="28" a="1"/>
  <c r="F59" i="28"/>
  <c r="G59" i="28" a="1"/>
  <c r="H59" i="28" a="1"/>
  <c r="I59" i="28" a="1"/>
  <c r="J59" i="28" a="1"/>
  <c r="K59" i="28" a="1"/>
  <c r="L59" i="28" a="1"/>
  <c r="M59" i="28" a="1"/>
  <c r="N59" i="28" a="1"/>
  <c r="O59" i="28" a="1"/>
  <c r="P59" i="28" a="1"/>
  <c r="Q59" i="28" a="1"/>
  <c r="R59" i="28" a="1"/>
  <c r="S59" i="28" a="1"/>
  <c r="T59" i="28" a="1"/>
  <c r="U59" i="28" a="1"/>
  <c r="V59" i="28" a="1"/>
  <c r="W59" i="28" a="1"/>
  <c r="X59" i="28" a="1"/>
  <c r="Y59" i="28" a="1"/>
  <c r="Z59" i="28" a="1"/>
  <c r="AA59" i="28" a="1"/>
  <c r="AB59" i="28" a="1"/>
  <c r="AC59" i="28" a="1"/>
  <c r="AD59" i="28" a="1"/>
  <c r="AE59" i="28" a="1"/>
  <c r="AF59" i="28" a="1"/>
  <c r="AG59" i="28" a="1"/>
  <c r="AH59" i="28" a="1"/>
  <c r="AI59" i="28" a="1"/>
  <c r="AJ59" i="28" a="1"/>
  <c r="AK59" i="28" a="1"/>
  <c r="AL59" i="28" a="1"/>
  <c r="AM59" i="28" a="1"/>
  <c r="AN59" i="28" a="1"/>
  <c r="AO59" i="28" a="1"/>
  <c r="AP59" i="28" a="1"/>
  <c r="AQ59" i="28" a="1"/>
  <c r="AR59" i="28" a="1"/>
  <c r="AS59" i="28" a="1"/>
  <c r="AT59" i="28" a="1"/>
  <c r="AU59" i="28" a="1"/>
  <c r="AV59" i="28" a="1"/>
  <c r="AW59" i="28" a="1"/>
  <c r="AX59" i="28" a="1"/>
  <c r="AY59" i="28" a="1"/>
  <c r="AZ59" i="28" a="1"/>
  <c r="BA59" i="28" a="1"/>
  <c r="BB59" i="28" a="1"/>
  <c r="BC59" i="28" a="1"/>
  <c r="BD59" i="28" a="1"/>
  <c r="BE59" i="28" a="1"/>
  <c r="BF59" i="28" a="1"/>
  <c r="BG59" i="28" a="1"/>
  <c r="BH59" i="28" a="1"/>
  <c r="BI59" i="28" a="1"/>
  <c r="BJ59" i="28" a="1"/>
  <c r="BK59" i="28" a="1"/>
  <c r="BL59" i="28" a="1"/>
  <c r="BM59" i="28" a="1"/>
  <c r="BN59" i="28" a="1"/>
  <c r="BO59" i="28" a="1"/>
  <c r="BP59" i="28" a="1"/>
  <c r="G59" i="28"/>
  <c r="H59" i="28"/>
  <c r="I59" i="28"/>
  <c r="J59" i="28"/>
  <c r="K59" i="28"/>
  <c r="L59" i="28"/>
  <c r="M59" i="28"/>
  <c r="N59" i="28"/>
  <c r="O59" i="28"/>
  <c r="P59" i="28"/>
  <c r="Q59" i="28"/>
  <c r="R59" i="28"/>
  <c r="S59" i="28"/>
  <c r="T59" i="28"/>
  <c r="U59" i="28"/>
  <c r="V59" i="28"/>
  <c r="W59" i="28"/>
  <c r="X59" i="28"/>
  <c r="Y59" i="28"/>
  <c r="Z59" i="28"/>
  <c r="AA59" i="28"/>
  <c r="AB59" i="28"/>
  <c r="AC59" i="28"/>
  <c r="AD59" i="28"/>
  <c r="AE59" i="28"/>
  <c r="AF59" i="28"/>
  <c r="AG59" i="28"/>
  <c r="AH59" i="28"/>
  <c r="AI59" i="28"/>
  <c r="AJ59" i="28"/>
  <c r="AK59" i="28"/>
  <c r="AL59" i="28"/>
  <c r="AM59" i="28"/>
  <c r="AN59" i="28"/>
  <c r="AO59" i="28"/>
  <c r="AP59" i="28"/>
  <c r="AQ59" i="28"/>
  <c r="AR59" i="28"/>
  <c r="AS59" i="28"/>
  <c r="AT59" i="28"/>
  <c r="AU59" i="28"/>
  <c r="AV59" i="28"/>
  <c r="AW59" i="28"/>
  <c r="AX59" i="28"/>
  <c r="AY59" i="28"/>
  <c r="AZ59" i="28"/>
  <c r="BA59" i="28"/>
  <c r="BB59" i="28"/>
  <c r="BC59" i="28"/>
  <c r="BD59" i="28"/>
  <c r="BE59" i="28"/>
  <c r="BF59" i="28"/>
  <c r="BG59" i="28"/>
  <c r="BH59" i="28"/>
  <c r="BI59" i="28"/>
  <c r="BJ59" i="28"/>
  <c r="BK59" i="28"/>
  <c r="BL59" i="28"/>
  <c r="BM59" i="28"/>
  <c r="BN59" i="28"/>
  <c r="BO59" i="28"/>
  <c r="BP59" i="28"/>
  <c r="AC24" i="28"/>
  <c r="E48" i="28" a="1"/>
  <c r="E48" i="28"/>
  <c r="F48" i="28" a="1"/>
  <c r="F48" i="28"/>
  <c r="G48" i="28" a="1"/>
  <c r="H48" i="28" a="1"/>
  <c r="I48" i="28" a="1"/>
  <c r="J48" i="28" a="1"/>
  <c r="K48" i="28" a="1"/>
  <c r="L48" i="28" a="1"/>
  <c r="M48" i="28" a="1"/>
  <c r="N48" i="28" a="1"/>
  <c r="O48" i="28" a="1"/>
  <c r="P48" i="28" a="1"/>
  <c r="Q48" i="28" a="1"/>
  <c r="R48" i="28" a="1"/>
  <c r="S48" i="28" a="1"/>
  <c r="T48" i="28" a="1"/>
  <c r="U48" i="28" a="1"/>
  <c r="V48" i="28" a="1"/>
  <c r="W48" i="28" a="1"/>
  <c r="X48" i="28" a="1"/>
  <c r="Y48" i="28" a="1"/>
  <c r="Z48" i="28" a="1"/>
  <c r="AA48" i="28" a="1"/>
  <c r="AB48" i="28" a="1"/>
  <c r="AC48" i="28" a="1"/>
  <c r="AD48" i="28" a="1"/>
  <c r="AE48" i="28" a="1"/>
  <c r="AF48" i="28" a="1"/>
  <c r="AG48" i="28" a="1"/>
  <c r="AH48" i="28" a="1"/>
  <c r="AI48" i="28" a="1"/>
  <c r="AJ48" i="28" a="1"/>
  <c r="AK48" i="28" a="1"/>
  <c r="AL48" i="28" a="1"/>
  <c r="AM48" i="28" a="1"/>
  <c r="AN48" i="28" a="1"/>
  <c r="AO48" i="28" a="1"/>
  <c r="AP48" i="28" a="1"/>
  <c r="AQ48" i="28" a="1"/>
  <c r="AR48" i="28" a="1"/>
  <c r="AS48" i="28" a="1"/>
  <c r="AT48" i="28" a="1"/>
  <c r="AU48" i="28" a="1"/>
  <c r="AV48" i="28" a="1"/>
  <c r="AW48" i="28" a="1"/>
  <c r="AX48" i="28" a="1"/>
  <c r="AY48" i="28" a="1"/>
  <c r="AZ48" i="28" a="1"/>
  <c r="BA48" i="28" a="1"/>
  <c r="BB48" i="28" a="1"/>
  <c r="BC48" i="28" a="1"/>
  <c r="BD48" i="28" a="1"/>
  <c r="BE48" i="28" a="1"/>
  <c r="BF48" i="28" a="1"/>
  <c r="BG48" i="28" a="1"/>
  <c r="BH48" i="28" a="1"/>
  <c r="BI48" i="28" a="1"/>
  <c r="BJ48" i="28" a="1"/>
  <c r="BK48" i="28" a="1"/>
  <c r="BL48" i="28" a="1"/>
  <c r="BM48" i="28" a="1"/>
  <c r="BN48" i="28" a="1"/>
  <c r="BO48" i="28" a="1"/>
  <c r="BP48" i="28" a="1"/>
  <c r="G48" i="28"/>
  <c r="H48" i="28"/>
  <c r="I48" i="28"/>
  <c r="J48" i="28"/>
  <c r="K48" i="28"/>
  <c r="L48" i="28"/>
  <c r="M48" i="28"/>
  <c r="N48" i="28"/>
  <c r="O48" i="28"/>
  <c r="P48" i="28"/>
  <c r="Q48" i="28"/>
  <c r="R48" i="28"/>
  <c r="S48" i="28"/>
  <c r="T48" i="28"/>
  <c r="U48" i="28"/>
  <c r="V48" i="28"/>
  <c r="W48" i="28"/>
  <c r="X48" i="28"/>
  <c r="Y48" i="28"/>
  <c r="Z48" i="28"/>
  <c r="AA48" i="28"/>
  <c r="AB48" i="28"/>
  <c r="AC48" i="28"/>
  <c r="AD48" i="28"/>
  <c r="AE48" i="28"/>
  <c r="AF48" i="28"/>
  <c r="AG48" i="28"/>
  <c r="AH48" i="28"/>
  <c r="AI48" i="28"/>
  <c r="AJ48" i="28"/>
  <c r="AK48" i="28"/>
  <c r="AL48" i="28"/>
  <c r="AM48" i="28"/>
  <c r="AN48" i="28"/>
  <c r="AO48" i="28"/>
  <c r="AP48" i="28"/>
  <c r="AQ48" i="28"/>
  <c r="AR48" i="28"/>
  <c r="AS48" i="28"/>
  <c r="AT48" i="28"/>
  <c r="AU48" i="28"/>
  <c r="AV48" i="28"/>
  <c r="AW48" i="28"/>
  <c r="AX48" i="28"/>
  <c r="AY48" i="28"/>
  <c r="AZ48" i="28"/>
  <c r="BA48" i="28"/>
  <c r="BB48" i="28"/>
  <c r="BC48" i="28"/>
  <c r="BD48" i="28"/>
  <c r="BE48" i="28"/>
  <c r="BF48" i="28"/>
  <c r="BG48" i="28"/>
  <c r="BH48" i="28"/>
  <c r="BI48" i="28"/>
  <c r="BJ48" i="28"/>
  <c r="BK48" i="28"/>
  <c r="BL48" i="28"/>
  <c r="BM48" i="28"/>
  <c r="BN48" i="28"/>
  <c r="BO48" i="28"/>
  <c r="BP48" i="28"/>
  <c r="AB24" i="28"/>
  <c r="Z24" i="28"/>
  <c r="E58" i="28" a="1"/>
  <c r="E58" i="28"/>
  <c r="F58" i="28" a="1"/>
  <c r="F58" i="28"/>
  <c r="G58" i="28" a="1"/>
  <c r="H58" i="28" a="1"/>
  <c r="I58" i="28" a="1"/>
  <c r="J58" i="28" a="1"/>
  <c r="K58" i="28" a="1"/>
  <c r="L58" i="28" a="1"/>
  <c r="M58" i="28" a="1"/>
  <c r="N58" i="28" a="1"/>
  <c r="O58" i="28" a="1"/>
  <c r="P58" i="28" a="1"/>
  <c r="Q58" i="28" a="1"/>
  <c r="R58" i="28" a="1"/>
  <c r="S58" i="28" a="1"/>
  <c r="T58" i="28" a="1"/>
  <c r="U58" i="28" a="1"/>
  <c r="V58" i="28" a="1"/>
  <c r="W58" i="28" a="1"/>
  <c r="X58" i="28" a="1"/>
  <c r="Y58" i="28" a="1"/>
  <c r="Z58" i="28" a="1"/>
  <c r="AA58" i="28" a="1"/>
  <c r="AB58" i="28" a="1"/>
  <c r="AC58" i="28" a="1"/>
  <c r="AD58" i="28" a="1"/>
  <c r="AE58" i="28" a="1"/>
  <c r="AF58" i="28" a="1"/>
  <c r="AG58" i="28" a="1"/>
  <c r="AH58" i="28" a="1"/>
  <c r="AI58" i="28" a="1"/>
  <c r="AJ58" i="28" a="1"/>
  <c r="AK58" i="28" a="1"/>
  <c r="AL58" i="28" a="1"/>
  <c r="AM58" i="28" a="1"/>
  <c r="AN58" i="28" a="1"/>
  <c r="AO58" i="28" a="1"/>
  <c r="AP58" i="28" a="1"/>
  <c r="AQ58" i="28" a="1"/>
  <c r="AR58" i="28" a="1"/>
  <c r="AS58" i="28" a="1"/>
  <c r="AT58" i="28" a="1"/>
  <c r="AU58" i="28" a="1"/>
  <c r="AV58" i="28" a="1"/>
  <c r="AW58" i="28" a="1"/>
  <c r="AX58" i="28" a="1"/>
  <c r="AY58" i="28" a="1"/>
  <c r="AZ58" i="28" a="1"/>
  <c r="BA58" i="28" a="1"/>
  <c r="BB58" i="28" a="1"/>
  <c r="BC58" i="28" a="1"/>
  <c r="BD58" i="28" a="1"/>
  <c r="BE58" i="28" a="1"/>
  <c r="BF58" i="28" a="1"/>
  <c r="BG58" i="28" a="1"/>
  <c r="BH58" i="28" a="1"/>
  <c r="BI58" i="28" a="1"/>
  <c r="BJ58" i="28" a="1"/>
  <c r="BK58" i="28" a="1"/>
  <c r="BL58" i="28" a="1"/>
  <c r="BM58" i="28" a="1"/>
  <c r="BN58" i="28" a="1"/>
  <c r="BO58" i="28" a="1"/>
  <c r="BP58" i="28" a="1"/>
  <c r="G58" i="28"/>
  <c r="H58" i="28"/>
  <c r="I58" i="28"/>
  <c r="J58" i="28"/>
  <c r="K58" i="28"/>
  <c r="L58" i="28"/>
  <c r="M58" i="28"/>
  <c r="N58" i="28"/>
  <c r="O58" i="28"/>
  <c r="P58" i="28"/>
  <c r="Q58" i="28"/>
  <c r="R58" i="28"/>
  <c r="S58" i="28"/>
  <c r="T58" i="28"/>
  <c r="U58" i="28"/>
  <c r="V58" i="28"/>
  <c r="W58" i="28"/>
  <c r="X58" i="28"/>
  <c r="Y58" i="28"/>
  <c r="Z58" i="28"/>
  <c r="AA58" i="28"/>
  <c r="AB58" i="28"/>
  <c r="AC58" i="28"/>
  <c r="AD58" i="28"/>
  <c r="AE58" i="28"/>
  <c r="AF58" i="28"/>
  <c r="AG58" i="28"/>
  <c r="AH58" i="28"/>
  <c r="AI58" i="28"/>
  <c r="AJ58" i="28"/>
  <c r="AK58" i="28"/>
  <c r="AL58" i="28"/>
  <c r="AM58" i="28"/>
  <c r="AN58" i="28"/>
  <c r="AO58" i="28"/>
  <c r="AP58" i="28"/>
  <c r="AQ58" i="28"/>
  <c r="AR58" i="28"/>
  <c r="AS58" i="28"/>
  <c r="AT58" i="28"/>
  <c r="AU58" i="28"/>
  <c r="AV58" i="28"/>
  <c r="AW58" i="28"/>
  <c r="AX58" i="28"/>
  <c r="AY58" i="28"/>
  <c r="AZ58" i="28"/>
  <c r="BA58" i="28"/>
  <c r="BB58" i="28"/>
  <c r="BC58" i="28"/>
  <c r="BD58" i="28"/>
  <c r="BE58" i="28"/>
  <c r="BF58" i="28"/>
  <c r="BG58" i="28"/>
  <c r="BH58" i="28"/>
  <c r="BI58" i="28"/>
  <c r="BJ58" i="28"/>
  <c r="BK58" i="28"/>
  <c r="BL58" i="28"/>
  <c r="BM58" i="28"/>
  <c r="BN58" i="28"/>
  <c r="BO58" i="28"/>
  <c r="BP58" i="28"/>
  <c r="AC23" i="28"/>
  <c r="E47" i="28" a="1"/>
  <c r="E47" i="28"/>
  <c r="F47" i="28" a="1"/>
  <c r="F47" i="28"/>
  <c r="G47" i="28" a="1"/>
  <c r="H47" i="28" a="1"/>
  <c r="I47" i="28" a="1"/>
  <c r="J47" i="28" a="1"/>
  <c r="K47" i="28" a="1"/>
  <c r="L47" i="28" a="1"/>
  <c r="M47" i="28" a="1"/>
  <c r="N47" i="28" a="1"/>
  <c r="O47" i="28" a="1"/>
  <c r="P47" i="28" a="1"/>
  <c r="Q47" i="28" a="1"/>
  <c r="R47" i="28" a="1"/>
  <c r="S47" i="28" a="1"/>
  <c r="T47" i="28" a="1"/>
  <c r="U47" i="28" a="1"/>
  <c r="V47" i="28" a="1"/>
  <c r="W47" i="28" a="1"/>
  <c r="X47" i="28" a="1"/>
  <c r="Y47" i="28" a="1"/>
  <c r="Z47" i="28" a="1"/>
  <c r="AA47" i="28" a="1"/>
  <c r="AB47" i="28" a="1"/>
  <c r="AC47" i="28" a="1"/>
  <c r="AD47" i="28" a="1"/>
  <c r="AE47" i="28" a="1"/>
  <c r="AF47" i="28" a="1"/>
  <c r="AG47" i="28" a="1"/>
  <c r="AH47" i="28" a="1"/>
  <c r="AI47" i="28" a="1"/>
  <c r="AJ47" i="28" a="1"/>
  <c r="AK47" i="28" a="1"/>
  <c r="AL47" i="28" a="1"/>
  <c r="AM47" i="28" a="1"/>
  <c r="AN47" i="28" a="1"/>
  <c r="AO47" i="28" a="1"/>
  <c r="AP47" i="28" a="1"/>
  <c r="AQ47" i="28" a="1"/>
  <c r="AR47" i="28" a="1"/>
  <c r="AS47" i="28" a="1"/>
  <c r="AT47" i="28" a="1"/>
  <c r="AU47" i="28" a="1"/>
  <c r="AV47" i="28" a="1"/>
  <c r="AW47" i="28" a="1"/>
  <c r="AX47" i="28" a="1"/>
  <c r="AY47" i="28" a="1"/>
  <c r="AZ47" i="28" a="1"/>
  <c r="BA47" i="28" a="1"/>
  <c r="BB47" i="28" a="1"/>
  <c r="BC47" i="28" a="1"/>
  <c r="BD47" i="28" a="1"/>
  <c r="BE47" i="28" a="1"/>
  <c r="BF47" i="28" a="1"/>
  <c r="BG47" i="28" a="1"/>
  <c r="BH47" i="28" a="1"/>
  <c r="BI47" i="28" a="1"/>
  <c r="BJ47" i="28" a="1"/>
  <c r="BK47" i="28" a="1"/>
  <c r="BL47" i="28" a="1"/>
  <c r="BM47" i="28" a="1"/>
  <c r="BN47" i="28" a="1"/>
  <c r="BO47" i="28" a="1"/>
  <c r="BP47" i="28" a="1"/>
  <c r="G47" i="28"/>
  <c r="H47" i="28"/>
  <c r="I47" i="28"/>
  <c r="J47" i="28"/>
  <c r="K47" i="28"/>
  <c r="L47" i="28"/>
  <c r="M47" i="28"/>
  <c r="N47" i="28"/>
  <c r="O47" i="28"/>
  <c r="P47" i="28"/>
  <c r="Q47" i="28"/>
  <c r="R47" i="28"/>
  <c r="S47" i="28"/>
  <c r="T47" i="28"/>
  <c r="U47" i="28"/>
  <c r="V47" i="28"/>
  <c r="W47" i="28"/>
  <c r="X47" i="28"/>
  <c r="Y47" i="28"/>
  <c r="Z47" i="28"/>
  <c r="AA47" i="28"/>
  <c r="AB47" i="28"/>
  <c r="AC47" i="28"/>
  <c r="AD47" i="28"/>
  <c r="AE47" i="28"/>
  <c r="AF47" i="28"/>
  <c r="AG47" i="28"/>
  <c r="AH47" i="28"/>
  <c r="AI47" i="28"/>
  <c r="AJ47" i="28"/>
  <c r="AK47" i="28"/>
  <c r="AL47" i="28"/>
  <c r="AM47" i="28"/>
  <c r="AN47" i="28"/>
  <c r="AO47" i="28"/>
  <c r="AP47" i="28"/>
  <c r="AQ47" i="28"/>
  <c r="AR47" i="28"/>
  <c r="AS47" i="28"/>
  <c r="AT47" i="28"/>
  <c r="AU47" i="28"/>
  <c r="AV47" i="28"/>
  <c r="AW47" i="28"/>
  <c r="AX47" i="28"/>
  <c r="AY47" i="28"/>
  <c r="AZ47" i="28"/>
  <c r="BA47" i="28"/>
  <c r="BB47" i="28"/>
  <c r="BC47" i="28"/>
  <c r="BD47" i="28"/>
  <c r="BE47" i="28"/>
  <c r="BF47" i="28"/>
  <c r="BG47" i="28"/>
  <c r="BH47" i="28"/>
  <c r="BI47" i="28"/>
  <c r="BJ47" i="28"/>
  <c r="BK47" i="28"/>
  <c r="BL47" i="28"/>
  <c r="BM47" i="28"/>
  <c r="BN47" i="28"/>
  <c r="BO47" i="28"/>
  <c r="BP47" i="28"/>
  <c r="AB23" i="28"/>
  <c r="Z23" i="28"/>
  <c r="Z22" i="28"/>
  <c r="Z21" i="28"/>
  <c r="E57" i="28" a="1"/>
  <c r="E57" i="28"/>
  <c r="F57" i="28" a="1"/>
  <c r="F57" i="28"/>
  <c r="G57" i="28" a="1"/>
  <c r="H57" i="28" a="1"/>
  <c r="I57" i="28" a="1"/>
  <c r="J57" i="28" a="1"/>
  <c r="K57" i="28" a="1"/>
  <c r="L57" i="28" a="1"/>
  <c r="M57" i="28" a="1"/>
  <c r="N57" i="28" a="1"/>
  <c r="O57" i="28" a="1"/>
  <c r="P57" i="28" a="1"/>
  <c r="Q57" i="28" a="1"/>
  <c r="R57" i="28" a="1"/>
  <c r="S57" i="28" a="1"/>
  <c r="T57" i="28" a="1"/>
  <c r="U57" i="28" a="1"/>
  <c r="V57" i="28" a="1"/>
  <c r="W57" i="28" a="1"/>
  <c r="X57" i="28" a="1"/>
  <c r="Y57" i="28" a="1"/>
  <c r="Z57" i="28" a="1"/>
  <c r="AA57" i="28" a="1"/>
  <c r="AB57" i="28" a="1"/>
  <c r="AC57" i="28" a="1"/>
  <c r="AD57" i="28" a="1"/>
  <c r="AE57" i="28" a="1"/>
  <c r="AF57" i="28" a="1"/>
  <c r="AG57" i="28" a="1"/>
  <c r="AH57" i="28" a="1"/>
  <c r="AI57" i="28" a="1"/>
  <c r="AJ57" i="28" a="1"/>
  <c r="AK57" i="28" a="1"/>
  <c r="AL57" i="28" a="1"/>
  <c r="AM57" i="28" a="1"/>
  <c r="AN57" i="28" a="1"/>
  <c r="AO57" i="28" a="1"/>
  <c r="AP57" i="28" a="1"/>
  <c r="AQ57" i="28" a="1"/>
  <c r="AR57" i="28" a="1"/>
  <c r="AS57" i="28" a="1"/>
  <c r="AT57" i="28" a="1"/>
  <c r="AU57" i="28" a="1"/>
  <c r="AV57" i="28" a="1"/>
  <c r="AW57" i="28" a="1"/>
  <c r="AX57" i="28" a="1"/>
  <c r="AY57" i="28" a="1"/>
  <c r="AZ57" i="28" a="1"/>
  <c r="BA57" i="28" a="1"/>
  <c r="BB57" i="28" a="1"/>
  <c r="BC57" i="28" a="1"/>
  <c r="BD57" i="28" a="1"/>
  <c r="BE57" i="28" a="1"/>
  <c r="BF57" i="28" a="1"/>
  <c r="BG57" i="28" a="1"/>
  <c r="BH57" i="28" a="1"/>
  <c r="BI57" i="28" a="1"/>
  <c r="BJ57" i="28" a="1"/>
  <c r="BK57" i="28" a="1"/>
  <c r="BL57" i="28" a="1"/>
  <c r="BM57" i="28" a="1"/>
  <c r="BN57" i="28" a="1"/>
  <c r="BO57" i="28" a="1"/>
  <c r="BP57" i="28" a="1"/>
  <c r="G57" i="28"/>
  <c r="H57" i="28"/>
  <c r="I57" i="28"/>
  <c r="J57" i="28"/>
  <c r="K57" i="28"/>
  <c r="L57" i="28"/>
  <c r="M57" i="28"/>
  <c r="N57" i="28"/>
  <c r="O57" i="28"/>
  <c r="P57" i="28"/>
  <c r="Q57" i="28"/>
  <c r="R57" i="28"/>
  <c r="S57" i="28"/>
  <c r="T57" i="28"/>
  <c r="U57" i="28"/>
  <c r="V57" i="28"/>
  <c r="W57" i="28"/>
  <c r="X57" i="28"/>
  <c r="Y57" i="28"/>
  <c r="Z57" i="28"/>
  <c r="AA57" i="28"/>
  <c r="AB57" i="28"/>
  <c r="AC57" i="28"/>
  <c r="AD57" i="28"/>
  <c r="AE57" i="28"/>
  <c r="AF57" i="28"/>
  <c r="AG57" i="28"/>
  <c r="AH57" i="28"/>
  <c r="AI57" i="28"/>
  <c r="AJ57" i="28"/>
  <c r="AK57" i="28"/>
  <c r="AL57" i="28"/>
  <c r="AM57" i="28"/>
  <c r="AN57" i="28"/>
  <c r="AO57" i="28"/>
  <c r="AP57" i="28"/>
  <c r="AQ57" i="28"/>
  <c r="AR57" i="28"/>
  <c r="AS57" i="28"/>
  <c r="AT57" i="28"/>
  <c r="AU57" i="28"/>
  <c r="AV57" i="28"/>
  <c r="AW57" i="28"/>
  <c r="AX57" i="28"/>
  <c r="AY57" i="28"/>
  <c r="AZ57" i="28"/>
  <c r="BA57" i="28"/>
  <c r="BB57" i="28"/>
  <c r="BC57" i="28"/>
  <c r="BD57" i="28"/>
  <c r="BE57" i="28"/>
  <c r="BF57" i="28"/>
  <c r="BG57" i="28"/>
  <c r="BH57" i="28"/>
  <c r="BI57" i="28"/>
  <c r="BJ57" i="28"/>
  <c r="BK57" i="28"/>
  <c r="BL57" i="28"/>
  <c r="BM57" i="28"/>
  <c r="BN57" i="28"/>
  <c r="BO57" i="28"/>
  <c r="BP57" i="28"/>
  <c r="AC22" i="28"/>
  <c r="E46" i="28" a="1"/>
  <c r="E46" i="28"/>
  <c r="F46" i="28" a="1"/>
  <c r="F46" i="28"/>
  <c r="G46" i="28" a="1"/>
  <c r="H46" i="28" a="1"/>
  <c r="I46" i="28" a="1"/>
  <c r="J46" i="28" a="1"/>
  <c r="K46" i="28" a="1"/>
  <c r="L46" i="28" a="1"/>
  <c r="M46" i="28" a="1"/>
  <c r="N46" i="28" a="1"/>
  <c r="O46" i="28" a="1"/>
  <c r="P46" i="28" a="1"/>
  <c r="Q46" i="28" a="1"/>
  <c r="R46" i="28" a="1"/>
  <c r="S46" i="28" a="1"/>
  <c r="T46" i="28" a="1"/>
  <c r="U46" i="28" a="1"/>
  <c r="V46" i="28" a="1"/>
  <c r="W46" i="28" a="1"/>
  <c r="X46" i="28" a="1"/>
  <c r="Y46" i="28" a="1"/>
  <c r="Z46" i="28" a="1"/>
  <c r="AA46" i="28" a="1"/>
  <c r="AB46" i="28" a="1"/>
  <c r="AC46" i="28" a="1"/>
  <c r="AD46" i="28" a="1"/>
  <c r="AE46" i="28" a="1"/>
  <c r="AF46" i="28" a="1"/>
  <c r="AG46" i="28" a="1"/>
  <c r="AH46" i="28" a="1"/>
  <c r="AI46" i="28" a="1"/>
  <c r="AJ46" i="28" a="1"/>
  <c r="AK46" i="28" a="1"/>
  <c r="AL46" i="28" a="1"/>
  <c r="AM46" i="28" a="1"/>
  <c r="AN46" i="28" a="1"/>
  <c r="AO46" i="28" a="1"/>
  <c r="AP46" i="28" a="1"/>
  <c r="AQ46" i="28" a="1"/>
  <c r="AR46" i="28" a="1"/>
  <c r="AS46" i="28" a="1"/>
  <c r="AT46" i="28" a="1"/>
  <c r="AU46" i="28" a="1"/>
  <c r="AV46" i="28" a="1"/>
  <c r="AW46" i="28" a="1"/>
  <c r="AX46" i="28" a="1"/>
  <c r="AY46" i="28" a="1"/>
  <c r="AZ46" i="28" a="1"/>
  <c r="BA46" i="28" a="1"/>
  <c r="BB46" i="28" a="1"/>
  <c r="BC46" i="28" a="1"/>
  <c r="BD46" i="28" a="1"/>
  <c r="BE46" i="28" a="1"/>
  <c r="BF46" i="28" a="1"/>
  <c r="BG46" i="28" a="1"/>
  <c r="BH46" i="28" a="1"/>
  <c r="BI46" i="28" a="1"/>
  <c r="BJ46" i="28" a="1"/>
  <c r="BK46" i="28" a="1"/>
  <c r="BL46" i="28" a="1"/>
  <c r="BM46" i="28" a="1"/>
  <c r="BN46" i="28" a="1"/>
  <c r="BO46" i="28" a="1"/>
  <c r="BP46" i="28" a="1"/>
  <c r="G46" i="28"/>
  <c r="H46" i="28"/>
  <c r="I46" i="28"/>
  <c r="J46" i="28"/>
  <c r="K46" i="28"/>
  <c r="L46" i="28"/>
  <c r="M46" i="28"/>
  <c r="N46" i="28"/>
  <c r="O46" i="28"/>
  <c r="P46" i="28"/>
  <c r="Q46" i="28"/>
  <c r="R46" i="28"/>
  <c r="S46" i="28"/>
  <c r="T46" i="28"/>
  <c r="U46" i="28"/>
  <c r="V46" i="28"/>
  <c r="W46" i="28"/>
  <c r="X46" i="28"/>
  <c r="Y46" i="28"/>
  <c r="Z46" i="28"/>
  <c r="AA46" i="28"/>
  <c r="AB46" i="28"/>
  <c r="AC46" i="28"/>
  <c r="AD46" i="28"/>
  <c r="AE46" i="28"/>
  <c r="AF46" i="28"/>
  <c r="AG46" i="28"/>
  <c r="AH46" i="28"/>
  <c r="AI46" i="28"/>
  <c r="AJ46" i="28"/>
  <c r="AK46" i="28"/>
  <c r="AL46" i="28"/>
  <c r="AM46" i="28"/>
  <c r="AN46" i="28"/>
  <c r="AO46" i="28"/>
  <c r="AP46" i="28"/>
  <c r="AQ46" i="28"/>
  <c r="AR46" i="28"/>
  <c r="AS46" i="28"/>
  <c r="AT46" i="28"/>
  <c r="AU46" i="28"/>
  <c r="AV46" i="28"/>
  <c r="AW46" i="28"/>
  <c r="AX46" i="28"/>
  <c r="AY46" i="28"/>
  <c r="AZ46" i="28"/>
  <c r="BA46" i="28"/>
  <c r="BB46" i="28"/>
  <c r="BC46" i="28"/>
  <c r="BD46" i="28"/>
  <c r="BE46" i="28"/>
  <c r="BF46" i="28"/>
  <c r="BG46" i="28"/>
  <c r="BH46" i="28"/>
  <c r="BI46" i="28"/>
  <c r="BJ46" i="28"/>
  <c r="BK46" i="28"/>
  <c r="BL46" i="28"/>
  <c r="BM46" i="28"/>
  <c r="BN46" i="28"/>
  <c r="BO46" i="28"/>
  <c r="BP46" i="28"/>
  <c r="AB22" i="28"/>
  <c r="Z18" i="28"/>
  <c r="F13" i="28"/>
  <c r="B13" i="28"/>
  <c r="K4" i="28"/>
  <c r="D17" i="28"/>
  <c r="L4" i="28"/>
  <c r="E17" i="28"/>
  <c r="M4" i="28"/>
  <c r="F17" i="28"/>
  <c r="N4" i="28"/>
  <c r="G17" i="28"/>
  <c r="I17" i="28"/>
  <c r="K5" i="28"/>
  <c r="D18" i="28"/>
  <c r="L5" i="28"/>
  <c r="E18" i="28"/>
  <c r="M5" i="28"/>
  <c r="F18" i="28"/>
  <c r="N5" i="28"/>
  <c r="G18" i="28"/>
  <c r="I18" i="28"/>
  <c r="K6" i="28"/>
  <c r="D19" i="28"/>
  <c r="L6" i="28"/>
  <c r="E19" i="28"/>
  <c r="M6" i="28"/>
  <c r="F19" i="28"/>
  <c r="N6" i="28"/>
  <c r="G19" i="28"/>
  <c r="I19" i="28"/>
  <c r="K7" i="28"/>
  <c r="D20" i="28"/>
  <c r="L7" i="28"/>
  <c r="E20" i="28"/>
  <c r="M7" i="28"/>
  <c r="F20" i="28"/>
  <c r="N7" i="28"/>
  <c r="G20" i="28"/>
  <c r="I20" i="28"/>
  <c r="K8" i="28"/>
  <c r="D21" i="28"/>
  <c r="L8" i="28"/>
  <c r="E21" i="28"/>
  <c r="M8" i="28"/>
  <c r="F21" i="28"/>
  <c r="N8" i="28"/>
  <c r="G21" i="28"/>
  <c r="I21" i="28"/>
  <c r="K9" i="28"/>
  <c r="D22" i="28"/>
  <c r="L9" i="28"/>
  <c r="E22" i="28"/>
  <c r="M9" i="28"/>
  <c r="F22" i="28"/>
  <c r="N9" i="28"/>
  <c r="G22" i="28"/>
  <c r="I22" i="28"/>
  <c r="K10" i="28"/>
  <c r="D23" i="28"/>
  <c r="L10" i="28"/>
  <c r="E23" i="28"/>
  <c r="M10" i="28"/>
  <c r="F23" i="28"/>
  <c r="N10" i="28"/>
  <c r="G23" i="28"/>
  <c r="I23" i="28"/>
  <c r="BR52" i="28"/>
  <c r="BS51" i="28"/>
  <c r="BT52" i="28"/>
  <c r="BU51" i="28"/>
  <c r="BU52" i="28"/>
  <c r="BV52" i="28"/>
  <c r="BW52" i="28"/>
  <c r="BX52" i="28"/>
  <c r="BY52" i="28"/>
  <c r="BZ52" i="28"/>
  <c r="CA52" i="28"/>
  <c r="BS53" i="28"/>
  <c r="BU53" i="28"/>
  <c r="BV53" i="28"/>
  <c r="BW53" i="28"/>
  <c r="BX53" i="28"/>
  <c r="BY53" i="28"/>
  <c r="BZ53" i="28"/>
  <c r="CA53" i="28"/>
  <c r="BR54" i="28"/>
  <c r="BS54" i="28"/>
  <c r="BT54" i="28"/>
  <c r="BV54" i="28"/>
  <c r="BW54" i="28"/>
  <c r="BX54" i="28"/>
  <c r="BY54" i="28"/>
  <c r="BZ54" i="28"/>
  <c r="CA54" i="28"/>
  <c r="BS55" i="28"/>
  <c r="BT55" i="28"/>
  <c r="BU55" i="28"/>
  <c r="BW55" i="28"/>
  <c r="BX55" i="28"/>
  <c r="BY55" i="28"/>
  <c r="BZ55" i="28"/>
  <c r="CA55" i="28"/>
  <c r="BS56" i="28"/>
  <c r="BT56" i="28"/>
  <c r="BU56" i="28"/>
  <c r="BV56" i="28"/>
  <c r="BX56" i="28"/>
  <c r="BY56" i="28"/>
  <c r="BZ56" i="28"/>
  <c r="CA56" i="28"/>
  <c r="BS57" i="28"/>
  <c r="BT57" i="28"/>
  <c r="BU57" i="28"/>
  <c r="BV57" i="28"/>
  <c r="BW57" i="28"/>
  <c r="BY57" i="28"/>
  <c r="BZ57" i="28"/>
  <c r="CA57" i="28"/>
  <c r="BS58" i="28"/>
  <c r="BT58" i="28"/>
  <c r="BU58" i="28"/>
  <c r="BV58" i="28"/>
  <c r="BW58" i="28"/>
  <c r="BX58" i="28"/>
  <c r="BZ58" i="28"/>
  <c r="CA58" i="28"/>
  <c r="BS59" i="28"/>
  <c r="BT59" i="28"/>
  <c r="BU59" i="28"/>
  <c r="BV59" i="28"/>
  <c r="BW59" i="28"/>
  <c r="BX59" i="28"/>
  <c r="BY59" i="28"/>
  <c r="CA59" i="28"/>
  <c r="BS60" i="28"/>
  <c r="BT60" i="28"/>
  <c r="BU60" i="28"/>
  <c r="BV60" i="28"/>
  <c r="BW60" i="28"/>
  <c r="BX60" i="28"/>
  <c r="BY60" i="28"/>
  <c r="BZ60" i="28"/>
  <c r="E36" i="28" a="1"/>
  <c r="E36" i="28"/>
  <c r="F36" i="28" a="1"/>
  <c r="F36" i="28"/>
  <c r="G36" i="28" a="1"/>
  <c r="H36" i="28" a="1"/>
  <c r="I36" i="28" a="1"/>
  <c r="J36" i="28" a="1"/>
  <c r="K36" i="28" a="1"/>
  <c r="L36" i="28" a="1"/>
  <c r="M36" i="28" a="1"/>
  <c r="N36" i="28" a="1"/>
  <c r="O36" i="28" a="1"/>
  <c r="P36" i="28" a="1"/>
  <c r="Q36" i="28" a="1"/>
  <c r="R36" i="28" a="1"/>
  <c r="S36" i="28" a="1"/>
  <c r="T36" i="28" a="1"/>
  <c r="U36" i="28" a="1"/>
  <c r="V36" i="28" a="1"/>
  <c r="W36" i="28" a="1"/>
  <c r="X36" i="28" a="1"/>
  <c r="Y36" i="28" a="1"/>
  <c r="Z36" i="28" a="1"/>
  <c r="AA36" i="28" a="1"/>
  <c r="AB36" i="28" a="1"/>
  <c r="AC36" i="28" a="1"/>
  <c r="AD36" i="28" a="1"/>
  <c r="AE36" i="28" a="1"/>
  <c r="AF36" i="28" a="1"/>
  <c r="AG36" i="28" a="1"/>
  <c r="AH36" i="28" a="1"/>
  <c r="AI36" i="28" a="1"/>
  <c r="AJ36" i="28" a="1"/>
  <c r="AK36" i="28" a="1"/>
  <c r="AL36" i="28" a="1"/>
  <c r="AM36" i="28" a="1"/>
  <c r="AN36" i="28" a="1"/>
  <c r="AO36" i="28" a="1"/>
  <c r="AP36" i="28" a="1"/>
  <c r="AQ36" i="28" a="1"/>
  <c r="AR36" i="28" a="1"/>
  <c r="AS36" i="28" a="1"/>
  <c r="AT36" i="28" a="1"/>
  <c r="AU36" i="28" a="1"/>
  <c r="AV36" i="28" a="1"/>
  <c r="AW36" i="28" a="1"/>
  <c r="AX36" i="28" a="1"/>
  <c r="AY36" i="28" a="1"/>
  <c r="AZ36" i="28" a="1"/>
  <c r="BA36" i="28" a="1"/>
  <c r="BB36" i="28" a="1"/>
  <c r="BC36" i="28" a="1"/>
  <c r="BD36" i="28" a="1"/>
  <c r="BE36" i="28" a="1"/>
  <c r="BF36" i="28" a="1"/>
  <c r="BG36" i="28" a="1"/>
  <c r="BH36" i="28" a="1"/>
  <c r="BI36" i="28" a="1"/>
  <c r="BJ36" i="28" a="1"/>
  <c r="BK36" i="28" a="1"/>
  <c r="BL36" i="28" a="1"/>
  <c r="BM36" i="28" a="1"/>
  <c r="BN36" i="28" a="1"/>
  <c r="BO36" i="28" a="1"/>
  <c r="BP36" i="28" a="1"/>
  <c r="G36" i="28"/>
  <c r="H36" i="28"/>
  <c r="I36" i="28"/>
  <c r="J36" i="28"/>
  <c r="K36" i="28"/>
  <c r="L36" i="28"/>
  <c r="M36" i="28"/>
  <c r="N36" i="28"/>
  <c r="O36" i="28"/>
  <c r="P36" i="28"/>
  <c r="Q36" i="28"/>
  <c r="R36" i="28"/>
  <c r="S36" i="28"/>
  <c r="T36" i="28"/>
  <c r="U36" i="28"/>
  <c r="V36" i="28"/>
  <c r="W36" i="28"/>
  <c r="X36" i="28"/>
  <c r="Y36" i="28"/>
  <c r="Z36" i="28"/>
  <c r="AA36" i="28"/>
  <c r="AB36" i="28"/>
  <c r="AC36" i="28"/>
  <c r="AD36" i="28"/>
  <c r="AE36" i="28"/>
  <c r="AF36" i="28"/>
  <c r="AG36" i="28"/>
  <c r="AH36" i="28"/>
  <c r="AI36" i="28"/>
  <c r="AJ36" i="28"/>
  <c r="AK36" i="28"/>
  <c r="AL36" i="28"/>
  <c r="AM36" i="28"/>
  <c r="AN36" i="28"/>
  <c r="AO36" i="28"/>
  <c r="AP36" i="28"/>
  <c r="AQ36" i="28"/>
  <c r="AR36" i="28"/>
  <c r="AS36" i="28"/>
  <c r="AT36" i="28"/>
  <c r="AU36" i="28"/>
  <c r="AV36" i="28"/>
  <c r="AW36" i="28"/>
  <c r="AX36" i="28"/>
  <c r="AY36" i="28"/>
  <c r="AZ36" i="28"/>
  <c r="BA36" i="28"/>
  <c r="BB36" i="28"/>
  <c r="BC36" i="28"/>
  <c r="BD36" i="28"/>
  <c r="BE36" i="28"/>
  <c r="BF36" i="28"/>
  <c r="BG36" i="28"/>
  <c r="BH36" i="28"/>
  <c r="BI36" i="28"/>
  <c r="BJ36" i="28"/>
  <c r="BK36" i="28"/>
  <c r="BL36" i="28"/>
  <c r="BM36" i="28"/>
  <c r="BN36" i="28"/>
  <c r="BO36" i="28"/>
  <c r="BP36" i="28"/>
  <c r="AA23" i="28"/>
  <c r="K11" i="28"/>
  <c r="D24" i="28"/>
  <c r="L11" i="28"/>
  <c r="E24" i="28"/>
  <c r="M11" i="28"/>
  <c r="F24" i="28"/>
  <c r="N11" i="28"/>
  <c r="G24" i="28"/>
  <c r="I24" i="28"/>
  <c r="E37" i="28" a="1"/>
  <c r="E37" i="28"/>
  <c r="F37" i="28" a="1"/>
  <c r="F37" i="28"/>
  <c r="G37" i="28" a="1"/>
  <c r="H37" i="28" a="1"/>
  <c r="I37" i="28" a="1"/>
  <c r="J37" i="28" a="1"/>
  <c r="K37" i="28" a="1"/>
  <c r="L37" i="28" a="1"/>
  <c r="M37" i="28" a="1"/>
  <c r="N37" i="28" a="1"/>
  <c r="O37" i="28" a="1"/>
  <c r="P37" i="28" a="1"/>
  <c r="Q37" i="28" a="1"/>
  <c r="R37" i="28" a="1"/>
  <c r="S37" i="28" a="1"/>
  <c r="T37" i="28" a="1"/>
  <c r="U37" i="28" a="1"/>
  <c r="V37" i="28" a="1"/>
  <c r="W37" i="28" a="1"/>
  <c r="X37" i="28" a="1"/>
  <c r="Y37" i="28" a="1"/>
  <c r="Z37" i="28" a="1"/>
  <c r="AA37" i="28" a="1"/>
  <c r="AB37" i="28" a="1"/>
  <c r="AC37" i="28" a="1"/>
  <c r="AD37" i="28" a="1"/>
  <c r="AE37" i="28" a="1"/>
  <c r="AF37" i="28" a="1"/>
  <c r="AG37" i="28" a="1"/>
  <c r="AH37" i="28" a="1"/>
  <c r="AI37" i="28" a="1"/>
  <c r="AJ37" i="28" a="1"/>
  <c r="AK37" i="28" a="1"/>
  <c r="AL37" i="28" a="1"/>
  <c r="AM37" i="28" a="1"/>
  <c r="AN37" i="28" a="1"/>
  <c r="AO37" i="28" a="1"/>
  <c r="AP37" i="28" a="1"/>
  <c r="AQ37" i="28" a="1"/>
  <c r="AR37" i="28" a="1"/>
  <c r="AS37" i="28" a="1"/>
  <c r="AT37" i="28" a="1"/>
  <c r="AU37" i="28" a="1"/>
  <c r="AV37" i="28" a="1"/>
  <c r="AW37" i="28" a="1"/>
  <c r="AX37" i="28" a="1"/>
  <c r="AY37" i="28" a="1"/>
  <c r="AZ37" i="28" a="1"/>
  <c r="BA37" i="28" a="1"/>
  <c r="BB37" i="28" a="1"/>
  <c r="BC37" i="28" a="1"/>
  <c r="BD37" i="28" a="1"/>
  <c r="BE37" i="28" a="1"/>
  <c r="BF37" i="28" a="1"/>
  <c r="BG37" i="28" a="1"/>
  <c r="BH37" i="28" a="1"/>
  <c r="BI37" i="28" a="1"/>
  <c r="BJ37" i="28" a="1"/>
  <c r="BK37" i="28" a="1"/>
  <c r="BL37" i="28" a="1"/>
  <c r="BM37" i="28" a="1"/>
  <c r="BN37" i="28" a="1"/>
  <c r="BO37" i="28" a="1"/>
  <c r="BP37" i="28" a="1"/>
  <c r="G37" i="28"/>
  <c r="H37" i="28"/>
  <c r="I37" i="28"/>
  <c r="J37" i="28"/>
  <c r="K37" i="28"/>
  <c r="L37" i="28"/>
  <c r="M37" i="28"/>
  <c r="N37" i="28"/>
  <c r="O37" i="28"/>
  <c r="P37" i="28"/>
  <c r="Q37" i="28"/>
  <c r="R37" i="28"/>
  <c r="S37" i="28"/>
  <c r="T37" i="28"/>
  <c r="U37" i="28"/>
  <c r="V37" i="28"/>
  <c r="W37" i="28"/>
  <c r="X37" i="28"/>
  <c r="Y37" i="28"/>
  <c r="Z37" i="28"/>
  <c r="AA37" i="28"/>
  <c r="AB37" i="28"/>
  <c r="AC37" i="28"/>
  <c r="AD37" i="28"/>
  <c r="AE37" i="28"/>
  <c r="AF37" i="28"/>
  <c r="AG37" i="28"/>
  <c r="AH37" i="28"/>
  <c r="AI37" i="28"/>
  <c r="AJ37" i="28"/>
  <c r="AK37" i="28"/>
  <c r="AL37" i="28"/>
  <c r="AM37" i="28"/>
  <c r="AN37" i="28"/>
  <c r="AO37" i="28"/>
  <c r="AP37" i="28"/>
  <c r="AQ37" i="28"/>
  <c r="AR37" i="28"/>
  <c r="AS37" i="28"/>
  <c r="AT37" i="28"/>
  <c r="AU37" i="28"/>
  <c r="AV37" i="28"/>
  <c r="AW37" i="28"/>
  <c r="AX37" i="28"/>
  <c r="AY37" i="28"/>
  <c r="AZ37" i="28"/>
  <c r="BA37" i="28"/>
  <c r="BB37" i="28"/>
  <c r="BC37" i="28"/>
  <c r="BD37" i="28"/>
  <c r="BE37" i="28"/>
  <c r="BF37" i="28"/>
  <c r="BG37" i="28"/>
  <c r="BH37" i="28"/>
  <c r="BI37" i="28"/>
  <c r="BJ37" i="28"/>
  <c r="BK37" i="28"/>
  <c r="BL37" i="28"/>
  <c r="BM37" i="28"/>
  <c r="BN37" i="28"/>
  <c r="BO37" i="28"/>
  <c r="BP37" i="28"/>
  <c r="AA24" i="28"/>
  <c r="K12" i="28"/>
  <c r="D25" i="28"/>
  <c r="L12" i="28"/>
  <c r="E25" i="28"/>
  <c r="M12" i="28"/>
  <c r="F25" i="28"/>
  <c r="N12" i="28"/>
  <c r="G25" i="28"/>
  <c r="I25" i="28"/>
  <c r="E38" i="28" a="1"/>
  <c r="E38" i="28"/>
  <c r="F38" i="28" a="1"/>
  <c r="F38" i="28"/>
  <c r="G38" i="28" a="1"/>
  <c r="H38" i="28" a="1"/>
  <c r="I38" i="28" a="1"/>
  <c r="J38" i="28" a="1"/>
  <c r="K38" i="28" a="1"/>
  <c r="L38" i="28" a="1"/>
  <c r="M38" i="28" a="1"/>
  <c r="N38" i="28" a="1"/>
  <c r="O38" i="28" a="1"/>
  <c r="P38" i="28" a="1"/>
  <c r="Q38" i="28" a="1"/>
  <c r="R38" i="28" a="1"/>
  <c r="S38" i="28" a="1"/>
  <c r="T38" i="28" a="1"/>
  <c r="U38" i="28" a="1"/>
  <c r="V38" i="28" a="1"/>
  <c r="W38" i="28" a="1"/>
  <c r="X38" i="28" a="1"/>
  <c r="Y38" i="28" a="1"/>
  <c r="Z38" i="28" a="1"/>
  <c r="AA38" i="28" a="1"/>
  <c r="AB38" i="28" a="1"/>
  <c r="AC38" i="28" a="1"/>
  <c r="AD38" i="28" a="1"/>
  <c r="AE38" i="28" a="1"/>
  <c r="AF38" i="28" a="1"/>
  <c r="AG38" i="28" a="1"/>
  <c r="AH38" i="28" a="1"/>
  <c r="AI38" i="28" a="1"/>
  <c r="AJ38" i="28" a="1"/>
  <c r="AK38" i="28" a="1"/>
  <c r="AL38" i="28" a="1"/>
  <c r="AM38" i="28" a="1"/>
  <c r="AN38" i="28" a="1"/>
  <c r="AO38" i="28" a="1"/>
  <c r="AP38" i="28" a="1"/>
  <c r="AQ38" i="28" a="1"/>
  <c r="AR38" i="28" a="1"/>
  <c r="AS38" i="28" a="1"/>
  <c r="AT38" i="28" a="1"/>
  <c r="AU38" i="28" a="1"/>
  <c r="AV38" i="28" a="1"/>
  <c r="AW38" i="28" a="1"/>
  <c r="AX38" i="28" a="1"/>
  <c r="AY38" i="28" a="1"/>
  <c r="AZ38" i="28" a="1"/>
  <c r="BA38" i="28" a="1"/>
  <c r="BB38" i="28" a="1"/>
  <c r="BC38" i="28" a="1"/>
  <c r="BD38" i="28" a="1"/>
  <c r="BE38" i="28" a="1"/>
  <c r="BF38" i="28" a="1"/>
  <c r="BG38" i="28" a="1"/>
  <c r="BH38" i="28" a="1"/>
  <c r="BI38" i="28" a="1"/>
  <c r="BJ38" i="28" a="1"/>
  <c r="BK38" i="28" a="1"/>
  <c r="BL38" i="28" a="1"/>
  <c r="BM38" i="28" a="1"/>
  <c r="BN38" i="28" a="1"/>
  <c r="BO38" i="28" a="1"/>
  <c r="BP38" i="28" a="1"/>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AS38" i="28"/>
  <c r="AT38" i="28"/>
  <c r="AU38" i="28"/>
  <c r="AV38" i="28"/>
  <c r="AW38" i="28"/>
  <c r="AX38" i="28"/>
  <c r="AY38" i="28"/>
  <c r="AZ38" i="28"/>
  <c r="BA38" i="28"/>
  <c r="BB38" i="28"/>
  <c r="BC38" i="28"/>
  <c r="BD38" i="28"/>
  <c r="BE38" i="28"/>
  <c r="BF38" i="28"/>
  <c r="BG38" i="28"/>
  <c r="BH38" i="28"/>
  <c r="BI38" i="28"/>
  <c r="BJ38" i="28"/>
  <c r="BK38" i="28"/>
  <c r="BL38" i="28"/>
  <c r="BM38" i="28"/>
  <c r="BN38" i="28"/>
  <c r="BO38" i="28"/>
  <c r="BP38" i="28"/>
  <c r="AA25" i="28"/>
  <c r="E35" i="28" a="1"/>
  <c r="E35" i="28"/>
  <c r="F35" i="28" a="1"/>
  <c r="F35" i="28"/>
  <c r="G35" i="28" a="1"/>
  <c r="H35" i="28" a="1"/>
  <c r="I35" i="28" a="1"/>
  <c r="J35" i="28" a="1"/>
  <c r="K35" i="28" a="1"/>
  <c r="L35" i="28" a="1"/>
  <c r="M35" i="28" a="1"/>
  <c r="N35" i="28" a="1"/>
  <c r="O35" i="28" a="1"/>
  <c r="P35" i="28" a="1"/>
  <c r="Q35" i="28" a="1"/>
  <c r="R35" i="28" a="1"/>
  <c r="S35" i="28" a="1"/>
  <c r="T35" i="28" a="1"/>
  <c r="U35" i="28" a="1"/>
  <c r="V35" i="28" a="1"/>
  <c r="W35" i="28" a="1"/>
  <c r="X35" i="28" a="1"/>
  <c r="Y35" i="28" a="1"/>
  <c r="Z35" i="28" a="1"/>
  <c r="AA35" i="28" a="1"/>
  <c r="AB35" i="28" a="1"/>
  <c r="AC35" i="28" a="1"/>
  <c r="AD35" i="28" a="1"/>
  <c r="AE35" i="28" a="1"/>
  <c r="AF35" i="28" a="1"/>
  <c r="AG35" i="28" a="1"/>
  <c r="AH35" i="28" a="1"/>
  <c r="AI35" i="28" a="1"/>
  <c r="AJ35" i="28" a="1"/>
  <c r="AK35" i="28" a="1"/>
  <c r="AL35" i="28" a="1"/>
  <c r="AM35" i="28" a="1"/>
  <c r="AN35" i="28" a="1"/>
  <c r="AO35" i="28" a="1"/>
  <c r="AP35" i="28" a="1"/>
  <c r="AQ35" i="28" a="1"/>
  <c r="AR35" i="28" a="1"/>
  <c r="AS35" i="28" a="1"/>
  <c r="AT35" i="28" a="1"/>
  <c r="AU35" i="28" a="1"/>
  <c r="AV35" i="28" a="1"/>
  <c r="AW35" i="28" a="1"/>
  <c r="AX35" i="28" a="1"/>
  <c r="AY35" i="28" a="1"/>
  <c r="AZ35" i="28" a="1"/>
  <c r="BA35" i="28" a="1"/>
  <c r="BB35" i="28" a="1"/>
  <c r="BC35" i="28" a="1"/>
  <c r="BD35" i="28" a="1"/>
  <c r="BE35" i="28" a="1"/>
  <c r="BF35" i="28" a="1"/>
  <c r="BG35" i="28" a="1"/>
  <c r="BH35" i="28" a="1"/>
  <c r="BI35" i="28" a="1"/>
  <c r="BJ35" i="28" a="1"/>
  <c r="BK35" i="28" a="1"/>
  <c r="BL35" i="28" a="1"/>
  <c r="BM35" i="28" a="1"/>
  <c r="BN35" i="28" a="1"/>
  <c r="BO35" i="28" a="1"/>
  <c r="BP35" i="28" a="1"/>
  <c r="G35" i="28"/>
  <c r="H35" i="28"/>
  <c r="I35" i="28"/>
  <c r="J35" i="28"/>
  <c r="K35" i="28"/>
  <c r="L35" i="28"/>
  <c r="M35" i="28"/>
  <c r="N35" i="28"/>
  <c r="O35" i="28"/>
  <c r="P35" i="28"/>
  <c r="Q35" i="28"/>
  <c r="R35" i="28"/>
  <c r="S35" i="28"/>
  <c r="T35" i="28"/>
  <c r="U35" i="28"/>
  <c r="V35" i="28"/>
  <c r="W35" i="28"/>
  <c r="X35" i="28"/>
  <c r="Y35" i="28"/>
  <c r="Z35" i="28"/>
  <c r="AA35" i="28"/>
  <c r="AB35" i="28"/>
  <c r="AC35" i="28"/>
  <c r="AD35" i="28"/>
  <c r="AE35" i="28"/>
  <c r="AF35" i="28"/>
  <c r="AG35" i="28"/>
  <c r="AH35" i="28"/>
  <c r="AI35" i="28"/>
  <c r="AJ35" i="28"/>
  <c r="AK35" i="28"/>
  <c r="AL35" i="28"/>
  <c r="AM35" i="28"/>
  <c r="AN35" i="28"/>
  <c r="AO35" i="28"/>
  <c r="AP35" i="28"/>
  <c r="AQ35" i="28"/>
  <c r="AR35" i="28"/>
  <c r="AS35" i="28"/>
  <c r="AT35" i="28"/>
  <c r="AU35" i="28"/>
  <c r="AV35" i="28"/>
  <c r="AW35" i="28"/>
  <c r="AX35" i="28"/>
  <c r="AY35" i="28"/>
  <c r="AZ35" i="28"/>
  <c r="BA35" i="28"/>
  <c r="BB35" i="28"/>
  <c r="BC35" i="28"/>
  <c r="BD35" i="28"/>
  <c r="BE35" i="28"/>
  <c r="BF35" i="28"/>
  <c r="BG35" i="28"/>
  <c r="BH35" i="28"/>
  <c r="BI35" i="28"/>
  <c r="BJ35" i="28"/>
  <c r="BK35" i="28"/>
  <c r="BL35" i="28"/>
  <c r="BM35" i="28"/>
  <c r="BN35" i="28"/>
  <c r="BO35" i="28"/>
  <c r="BP35" i="28"/>
  <c r="AA22" i="28"/>
  <c r="E56" i="28" a="1"/>
  <c r="E56" i="28"/>
  <c r="F56" i="28" a="1"/>
  <c r="F56" i="28"/>
  <c r="G56" i="28" a="1"/>
  <c r="H56" i="28" a="1"/>
  <c r="I56" i="28" a="1"/>
  <c r="J56" i="28" a="1"/>
  <c r="K56" i="28" a="1"/>
  <c r="L56" i="28" a="1"/>
  <c r="M56" i="28" a="1"/>
  <c r="N56" i="28" a="1"/>
  <c r="O56" i="28" a="1"/>
  <c r="P56" i="28" a="1"/>
  <c r="Q56" i="28" a="1"/>
  <c r="R56" i="28" a="1"/>
  <c r="S56" i="28" a="1"/>
  <c r="T56" i="28" a="1"/>
  <c r="U56" i="28" a="1"/>
  <c r="V56" i="28" a="1"/>
  <c r="W56" i="28" a="1"/>
  <c r="X56" i="28" a="1"/>
  <c r="Y56" i="28" a="1"/>
  <c r="Z56" i="28" a="1"/>
  <c r="AA56" i="28" a="1"/>
  <c r="AB56" i="28" a="1"/>
  <c r="AC56" i="28" a="1"/>
  <c r="AD56" i="28" a="1"/>
  <c r="AE56" i="28" a="1"/>
  <c r="AF56" i="28" a="1"/>
  <c r="AG56" i="28" a="1"/>
  <c r="AH56" i="28" a="1"/>
  <c r="AI56" i="28" a="1"/>
  <c r="AJ56" i="28" a="1"/>
  <c r="AK56" i="28" a="1"/>
  <c r="AL56" i="28" a="1"/>
  <c r="AM56" i="28" a="1"/>
  <c r="AN56" i="28" a="1"/>
  <c r="AO56" i="28" a="1"/>
  <c r="AP56" i="28" a="1"/>
  <c r="AQ56" i="28" a="1"/>
  <c r="AR56" i="28" a="1"/>
  <c r="AS56" i="28" a="1"/>
  <c r="AT56" i="28" a="1"/>
  <c r="AU56" i="28" a="1"/>
  <c r="AV56" i="28" a="1"/>
  <c r="AW56" i="28" a="1"/>
  <c r="AX56" i="28" a="1"/>
  <c r="AY56" i="28" a="1"/>
  <c r="AZ56" i="28" a="1"/>
  <c r="BA56" i="28" a="1"/>
  <c r="BB56" i="28" a="1"/>
  <c r="BC56" i="28" a="1"/>
  <c r="BD56" i="28" a="1"/>
  <c r="BE56" i="28" a="1"/>
  <c r="BF56" i="28" a="1"/>
  <c r="BG56" i="28" a="1"/>
  <c r="BH56" i="28" a="1"/>
  <c r="BI56" i="28" a="1"/>
  <c r="BJ56" i="28" a="1"/>
  <c r="BK56" i="28" a="1"/>
  <c r="BL56" i="28" a="1"/>
  <c r="BM56" i="28" a="1"/>
  <c r="BN56" i="28" a="1"/>
  <c r="BO56" i="28" a="1"/>
  <c r="BP56" i="28" a="1"/>
  <c r="G56" i="28"/>
  <c r="H56" i="28"/>
  <c r="I56" i="28"/>
  <c r="J56" i="28"/>
  <c r="K56" i="28"/>
  <c r="L56" i="28"/>
  <c r="M56" i="28"/>
  <c r="N56" i="28"/>
  <c r="O56" i="28"/>
  <c r="P56" i="28"/>
  <c r="Q56" i="28"/>
  <c r="R56" i="28"/>
  <c r="S56" i="28"/>
  <c r="T56" i="28"/>
  <c r="U56" i="28"/>
  <c r="V56" i="28"/>
  <c r="W56" i="28"/>
  <c r="X56" i="28"/>
  <c r="Y56" i="28"/>
  <c r="Z56" i="28"/>
  <c r="AA56" i="28"/>
  <c r="AB56" i="28"/>
  <c r="AC56" i="28"/>
  <c r="AD56" i="28"/>
  <c r="AE56" i="28"/>
  <c r="AF56" i="28"/>
  <c r="AG56" i="28"/>
  <c r="AH56" i="28"/>
  <c r="AI56" i="28"/>
  <c r="AJ56" i="28"/>
  <c r="AK56" i="28"/>
  <c r="AL56" i="28"/>
  <c r="AM56" i="28"/>
  <c r="AN56" i="28"/>
  <c r="AO56" i="28"/>
  <c r="AP56" i="28"/>
  <c r="AQ56" i="28"/>
  <c r="AR56" i="28"/>
  <c r="AS56" i="28"/>
  <c r="AT56" i="28"/>
  <c r="AU56" i="28"/>
  <c r="AV56" i="28"/>
  <c r="AW56" i="28"/>
  <c r="AX56" i="28"/>
  <c r="AY56" i="28"/>
  <c r="AZ56" i="28"/>
  <c r="BA56" i="28"/>
  <c r="BB56" i="28"/>
  <c r="BC56" i="28"/>
  <c r="BD56" i="28"/>
  <c r="BE56" i="28"/>
  <c r="BF56" i="28"/>
  <c r="BG56" i="28"/>
  <c r="BH56" i="28"/>
  <c r="BI56" i="28"/>
  <c r="BJ56" i="28"/>
  <c r="BK56" i="28"/>
  <c r="BL56" i="28"/>
  <c r="BM56" i="28"/>
  <c r="BN56" i="28"/>
  <c r="BO56" i="28"/>
  <c r="BP56" i="28"/>
  <c r="AC21" i="28"/>
  <c r="E45" i="28" a="1"/>
  <c r="E45" i="28"/>
  <c r="F45" i="28" a="1"/>
  <c r="F45" i="28"/>
  <c r="G45" i="28" a="1"/>
  <c r="H45" i="28" a="1"/>
  <c r="I45" i="28" a="1"/>
  <c r="J45" i="28" a="1"/>
  <c r="K45" i="28" a="1"/>
  <c r="L45" i="28" a="1"/>
  <c r="M45" i="28" a="1"/>
  <c r="N45" i="28" a="1"/>
  <c r="O45" i="28" a="1"/>
  <c r="P45" i="28" a="1"/>
  <c r="Q45" i="28" a="1"/>
  <c r="R45" i="28" a="1"/>
  <c r="S45" i="28" a="1"/>
  <c r="T45" i="28" a="1"/>
  <c r="U45" i="28" a="1"/>
  <c r="V45" i="28" a="1"/>
  <c r="W45" i="28" a="1"/>
  <c r="X45" i="28" a="1"/>
  <c r="Y45" i="28" a="1"/>
  <c r="Z45" i="28" a="1"/>
  <c r="AA45" i="28" a="1"/>
  <c r="AB45" i="28" a="1"/>
  <c r="AC45" i="28" a="1"/>
  <c r="AD45" i="28" a="1"/>
  <c r="AE45" i="28" a="1"/>
  <c r="AF45" i="28" a="1"/>
  <c r="AG45" i="28" a="1"/>
  <c r="AH45" i="28" a="1"/>
  <c r="AI45" i="28" a="1"/>
  <c r="AJ45" i="28" a="1"/>
  <c r="AK45" i="28" a="1"/>
  <c r="AL45" i="28" a="1"/>
  <c r="AM45" i="28" a="1"/>
  <c r="AN45" i="28" a="1"/>
  <c r="AO45" i="28" a="1"/>
  <c r="AP45" i="28" a="1"/>
  <c r="AQ45" i="28" a="1"/>
  <c r="AR45" i="28" a="1"/>
  <c r="AS45" i="28" a="1"/>
  <c r="AT45" i="28" a="1"/>
  <c r="AU45" i="28" a="1"/>
  <c r="AV45" i="28" a="1"/>
  <c r="AW45" i="28" a="1"/>
  <c r="AX45" i="28" a="1"/>
  <c r="AY45" i="28" a="1"/>
  <c r="AZ45" i="28" a="1"/>
  <c r="BA45" i="28" a="1"/>
  <c r="BB45" i="28" a="1"/>
  <c r="BC45" i="28" a="1"/>
  <c r="BD45" i="28" a="1"/>
  <c r="BE45" i="28" a="1"/>
  <c r="BF45" i="28" a="1"/>
  <c r="BG45" i="28" a="1"/>
  <c r="BH45" i="28" a="1"/>
  <c r="BI45" i="28" a="1"/>
  <c r="BJ45" i="28" a="1"/>
  <c r="BK45" i="28" a="1"/>
  <c r="BL45" i="28" a="1"/>
  <c r="BM45" i="28" a="1"/>
  <c r="BN45" i="28" a="1"/>
  <c r="BO45" i="28" a="1"/>
  <c r="BP45" i="28" a="1"/>
  <c r="G45" i="28"/>
  <c r="H45" i="28"/>
  <c r="I45" i="28"/>
  <c r="J45" i="28"/>
  <c r="K45" i="28"/>
  <c r="L45" i="28"/>
  <c r="M45" i="28"/>
  <c r="N45" i="28"/>
  <c r="O45" i="28"/>
  <c r="P45" i="28"/>
  <c r="Q45" i="28"/>
  <c r="R45" i="28"/>
  <c r="S45" i="28"/>
  <c r="T45" i="28"/>
  <c r="U45" i="28"/>
  <c r="V45" i="28"/>
  <c r="W45" i="28"/>
  <c r="X45" i="28"/>
  <c r="Y45" i="28"/>
  <c r="Z45" i="28"/>
  <c r="AA45" i="28"/>
  <c r="AB45" i="28"/>
  <c r="AC45" i="28"/>
  <c r="AD45" i="28"/>
  <c r="AE45" i="28"/>
  <c r="AF45" i="28"/>
  <c r="AG45" i="28"/>
  <c r="AH45" i="28"/>
  <c r="AI45" i="28"/>
  <c r="AJ45" i="28"/>
  <c r="AK45" i="28"/>
  <c r="AL45" i="28"/>
  <c r="AM45" i="28"/>
  <c r="AN45" i="28"/>
  <c r="AO45" i="28"/>
  <c r="AP45" i="28"/>
  <c r="AQ45" i="28"/>
  <c r="AR45" i="28"/>
  <c r="AS45" i="28"/>
  <c r="AT45" i="28"/>
  <c r="AU45" i="28"/>
  <c r="AV45" i="28"/>
  <c r="AW45" i="28"/>
  <c r="AX45" i="28"/>
  <c r="AY45" i="28"/>
  <c r="AZ45" i="28"/>
  <c r="BA45" i="28"/>
  <c r="BB45" i="28"/>
  <c r="BC45" i="28"/>
  <c r="BD45" i="28"/>
  <c r="BE45" i="28"/>
  <c r="BF45" i="28"/>
  <c r="BG45" i="28"/>
  <c r="BH45" i="28"/>
  <c r="BI45" i="28"/>
  <c r="BJ45" i="28"/>
  <c r="BK45" i="28"/>
  <c r="BL45" i="28"/>
  <c r="BM45" i="28"/>
  <c r="BN45" i="28"/>
  <c r="BO45" i="28"/>
  <c r="BP45" i="28"/>
  <c r="AB21" i="28"/>
  <c r="E34" i="28" a="1"/>
  <c r="E34" i="28"/>
  <c r="F34" i="28" a="1"/>
  <c r="F34" i="28"/>
  <c r="G34" i="28" a="1"/>
  <c r="H34" i="28" a="1"/>
  <c r="I34" i="28" a="1"/>
  <c r="J34" i="28" a="1"/>
  <c r="K34" i="28" a="1"/>
  <c r="L34" i="28" a="1"/>
  <c r="M34" i="28" a="1"/>
  <c r="N34" i="28" a="1"/>
  <c r="O34" i="28" a="1"/>
  <c r="P34" i="28" a="1"/>
  <c r="Q34" i="28" a="1"/>
  <c r="R34" i="28" a="1"/>
  <c r="S34" i="28" a="1"/>
  <c r="T34" i="28" a="1"/>
  <c r="U34" i="28" a="1"/>
  <c r="V34" i="28" a="1"/>
  <c r="W34" i="28" a="1"/>
  <c r="X34" i="28" a="1"/>
  <c r="Y34" i="28" a="1"/>
  <c r="Z34" i="28" a="1"/>
  <c r="AA34" i="28" a="1"/>
  <c r="AB34" i="28" a="1"/>
  <c r="AC34" i="28" a="1"/>
  <c r="AD34" i="28" a="1"/>
  <c r="AE34" i="28" a="1"/>
  <c r="AF34" i="28" a="1"/>
  <c r="AG34" i="28" a="1"/>
  <c r="AH34" i="28" a="1"/>
  <c r="AI34" i="28" a="1"/>
  <c r="AJ34" i="28" a="1"/>
  <c r="AK34" i="28" a="1"/>
  <c r="AL34" i="28" a="1"/>
  <c r="AM34" i="28" a="1"/>
  <c r="AN34" i="28" a="1"/>
  <c r="AO34" i="28" a="1"/>
  <c r="AP34" i="28" a="1"/>
  <c r="AQ34" i="28" a="1"/>
  <c r="AR34" i="28" a="1"/>
  <c r="AS34" i="28" a="1"/>
  <c r="AT34" i="28" a="1"/>
  <c r="AU34" i="28" a="1"/>
  <c r="AV34" i="28" a="1"/>
  <c r="AW34" i="28" a="1"/>
  <c r="AX34" i="28" a="1"/>
  <c r="AY34" i="28" a="1"/>
  <c r="AZ34" i="28" a="1"/>
  <c r="BA34" i="28" a="1"/>
  <c r="BB34" i="28" a="1"/>
  <c r="BC34" i="28" a="1"/>
  <c r="BD34" i="28" a="1"/>
  <c r="BE34" i="28" a="1"/>
  <c r="BF34" i="28" a="1"/>
  <c r="BG34" i="28" a="1"/>
  <c r="BH34" i="28" a="1"/>
  <c r="BI34" i="28" a="1"/>
  <c r="BJ34" i="28" a="1"/>
  <c r="BK34" i="28" a="1"/>
  <c r="BL34" i="28" a="1"/>
  <c r="BM34" i="28" a="1"/>
  <c r="BN34" i="28" a="1"/>
  <c r="BO34" i="28" a="1"/>
  <c r="BP34" i="28" a="1"/>
  <c r="G34" i="28"/>
  <c r="H34" i="28"/>
  <c r="I34" i="28"/>
  <c r="J34" i="28"/>
  <c r="K34" i="28"/>
  <c r="L34" i="28"/>
  <c r="M34" i="28"/>
  <c r="N34" i="28"/>
  <c r="O34" i="28"/>
  <c r="P34" i="28"/>
  <c r="Q34" i="28"/>
  <c r="R34" i="28"/>
  <c r="S34" i="28"/>
  <c r="T34" i="28"/>
  <c r="U34" i="28"/>
  <c r="V34" i="28"/>
  <c r="W34" i="28"/>
  <c r="X34" i="28"/>
  <c r="Y34" i="28"/>
  <c r="Z34" i="28"/>
  <c r="AA34" i="28"/>
  <c r="AB34" i="28"/>
  <c r="AC34" i="28"/>
  <c r="AD34" i="28"/>
  <c r="AE34" i="28"/>
  <c r="AF34" i="28"/>
  <c r="AG34" i="28"/>
  <c r="AH34" i="28"/>
  <c r="AI34" i="28"/>
  <c r="AJ34" i="28"/>
  <c r="AK34" i="28"/>
  <c r="AL34" i="28"/>
  <c r="AM34" i="28"/>
  <c r="AN34" i="28"/>
  <c r="AO34" i="28"/>
  <c r="AP34" i="28"/>
  <c r="AQ34" i="28"/>
  <c r="AR34" i="28"/>
  <c r="AS34" i="28"/>
  <c r="AT34" i="28"/>
  <c r="AU34" i="28"/>
  <c r="AV34" i="28"/>
  <c r="AW34" i="28"/>
  <c r="AX34" i="28"/>
  <c r="AY34" i="28"/>
  <c r="AZ34" i="28"/>
  <c r="BA34" i="28"/>
  <c r="BB34" i="28"/>
  <c r="BC34" i="28"/>
  <c r="BD34" i="28"/>
  <c r="BE34" i="28"/>
  <c r="BF34" i="28"/>
  <c r="BG34" i="28"/>
  <c r="BH34" i="28"/>
  <c r="BI34" i="28"/>
  <c r="BJ34" i="28"/>
  <c r="BK34" i="28"/>
  <c r="BL34" i="28"/>
  <c r="BM34" i="28"/>
  <c r="BN34" i="28"/>
  <c r="BO34" i="28"/>
  <c r="BP34" i="28"/>
  <c r="AA21" i="28"/>
  <c r="Z136" i="28"/>
  <c r="AA136" i="28"/>
  <c r="AB136" i="28"/>
  <c r="Z137" i="28"/>
  <c r="AA137" i="28"/>
  <c r="AB137" i="28"/>
  <c r="Z138" i="28"/>
  <c r="AA138" i="28"/>
  <c r="AB138" i="28"/>
  <c r="Z139" i="28"/>
  <c r="AA139" i="28"/>
  <c r="AB139" i="28"/>
  <c r="Z140" i="28"/>
  <c r="AA140" i="28"/>
  <c r="AB140" i="28"/>
  <c r="Z141" i="28"/>
  <c r="AA141" i="28"/>
  <c r="AB141" i="28"/>
  <c r="Z153" i="28"/>
  <c r="AA153" i="28"/>
  <c r="AB153" i="28"/>
  <c r="Z19" i="29"/>
  <c r="Z20" i="29"/>
  <c r="F13" i="29"/>
  <c r="B13" i="29"/>
  <c r="K4" i="29"/>
  <c r="D17" i="29"/>
  <c r="L4" i="29"/>
  <c r="E17" i="29"/>
  <c r="M4" i="29"/>
  <c r="F17" i="29"/>
  <c r="N4" i="29"/>
  <c r="G17" i="29"/>
  <c r="I17" i="29"/>
  <c r="K5" i="29"/>
  <c r="D18" i="29"/>
  <c r="L5" i="29"/>
  <c r="E18" i="29"/>
  <c r="M5" i="29"/>
  <c r="F18" i="29"/>
  <c r="N5" i="29"/>
  <c r="G18" i="29"/>
  <c r="I18" i="29"/>
  <c r="K6" i="29"/>
  <c r="D19" i="29"/>
  <c r="L6" i="29"/>
  <c r="E19" i="29"/>
  <c r="M6" i="29"/>
  <c r="F19" i="29"/>
  <c r="N6" i="29"/>
  <c r="G19" i="29"/>
  <c r="I19" i="29"/>
  <c r="K7" i="29"/>
  <c r="D20" i="29"/>
  <c r="L7" i="29"/>
  <c r="E20" i="29"/>
  <c r="M7" i="29"/>
  <c r="F20" i="29"/>
  <c r="N7" i="29"/>
  <c r="G20" i="29"/>
  <c r="I20" i="29"/>
  <c r="K8" i="29"/>
  <c r="D21" i="29"/>
  <c r="L8" i="29"/>
  <c r="E21" i="29"/>
  <c r="M8" i="29"/>
  <c r="F21" i="29"/>
  <c r="N8" i="29"/>
  <c r="G21" i="29"/>
  <c r="I21" i="29"/>
  <c r="BR52" i="29"/>
  <c r="BS51" i="29"/>
  <c r="BT52" i="29"/>
  <c r="BU51" i="29"/>
  <c r="BU52" i="29"/>
  <c r="BV52" i="29"/>
  <c r="BW52" i="29"/>
  <c r="BX52" i="29"/>
  <c r="BY52" i="29"/>
  <c r="BZ52" i="29"/>
  <c r="CA52" i="29"/>
  <c r="BS53" i="29"/>
  <c r="BU53" i="29"/>
  <c r="BV53" i="29"/>
  <c r="BW53" i="29"/>
  <c r="BX53" i="29"/>
  <c r="BY53" i="29"/>
  <c r="BZ53" i="29"/>
  <c r="CA53" i="29"/>
  <c r="BR54" i="29"/>
  <c r="BS54" i="29"/>
  <c r="BT54" i="29"/>
  <c r="BV54" i="29"/>
  <c r="BW54" i="29"/>
  <c r="BX54" i="29"/>
  <c r="BY54" i="29"/>
  <c r="BZ54" i="29"/>
  <c r="CA54" i="29"/>
  <c r="BS55" i="29"/>
  <c r="BT55" i="29"/>
  <c r="BU55" i="29"/>
  <c r="BW55" i="29"/>
  <c r="BX55" i="29"/>
  <c r="BY55" i="29"/>
  <c r="BZ55" i="29"/>
  <c r="CA55" i="29"/>
  <c r="BS56" i="29"/>
  <c r="BT56" i="29"/>
  <c r="BU56" i="29"/>
  <c r="BV56" i="29"/>
  <c r="BX56" i="29"/>
  <c r="BY56" i="29"/>
  <c r="BZ56" i="29"/>
  <c r="CA56" i="29"/>
  <c r="BS57" i="29"/>
  <c r="BT57" i="29"/>
  <c r="BU57" i="29"/>
  <c r="BV57" i="29"/>
  <c r="BW57" i="29"/>
  <c r="BY57" i="29"/>
  <c r="BZ57" i="29"/>
  <c r="CA57" i="29"/>
  <c r="BS58" i="29"/>
  <c r="BT58" i="29"/>
  <c r="BU58" i="29"/>
  <c r="BV58" i="29"/>
  <c r="BW58" i="29"/>
  <c r="BX58" i="29"/>
  <c r="BZ58" i="29"/>
  <c r="CA58" i="29"/>
  <c r="BS59" i="29"/>
  <c r="BT59" i="29"/>
  <c r="BU59" i="29"/>
  <c r="BV59" i="29"/>
  <c r="BW59" i="29"/>
  <c r="BX59" i="29"/>
  <c r="BY59" i="29"/>
  <c r="CA59" i="29"/>
  <c r="BS60" i="29"/>
  <c r="BT60" i="29"/>
  <c r="BU60" i="29"/>
  <c r="BV60" i="29"/>
  <c r="BW60" i="29"/>
  <c r="BX60" i="29"/>
  <c r="BY60" i="29"/>
  <c r="BZ60" i="29"/>
  <c r="E34" i="29" a="1"/>
  <c r="E34" i="29"/>
  <c r="F34" i="29" a="1"/>
  <c r="F34" i="29"/>
  <c r="G34" i="29" a="1"/>
  <c r="H34" i="29" a="1"/>
  <c r="I34" i="29" a="1"/>
  <c r="J34" i="29" a="1"/>
  <c r="K34" i="29" a="1"/>
  <c r="L34" i="29" a="1"/>
  <c r="M34" i="29" a="1"/>
  <c r="N34" i="29" a="1"/>
  <c r="O34" i="29" a="1"/>
  <c r="P34" i="29" a="1"/>
  <c r="Q34" i="29" a="1"/>
  <c r="R34" i="29" a="1"/>
  <c r="S34" i="29" a="1"/>
  <c r="T34" i="29" a="1"/>
  <c r="U34" i="29" a="1"/>
  <c r="V34" i="29" a="1"/>
  <c r="W34" i="29" a="1"/>
  <c r="X34" i="29" a="1"/>
  <c r="Y34" i="29" a="1"/>
  <c r="Z34" i="29" a="1"/>
  <c r="AA34" i="29" a="1"/>
  <c r="AB34" i="29" a="1"/>
  <c r="AC34" i="29" a="1"/>
  <c r="AD34" i="29" a="1"/>
  <c r="AE34" i="29" a="1"/>
  <c r="AF34" i="29" a="1"/>
  <c r="AG34" i="29" a="1"/>
  <c r="AH34" i="29" a="1"/>
  <c r="AI34" i="29" a="1"/>
  <c r="AJ34" i="29" a="1"/>
  <c r="AK34" i="29" a="1"/>
  <c r="AL34" i="29" a="1"/>
  <c r="AM34" i="29" a="1"/>
  <c r="AN34" i="29" a="1"/>
  <c r="AO34" i="29" a="1"/>
  <c r="AP34" i="29" a="1"/>
  <c r="AQ34" i="29" a="1"/>
  <c r="AR34" i="29" a="1"/>
  <c r="AS34" i="29" a="1"/>
  <c r="AT34" i="29" a="1"/>
  <c r="AU34" i="29" a="1"/>
  <c r="AV34" i="29" a="1"/>
  <c r="AW34" i="29" a="1"/>
  <c r="AX34" i="29" a="1"/>
  <c r="AY34" i="29" a="1"/>
  <c r="AZ34" i="29" a="1"/>
  <c r="BA34" i="29" a="1"/>
  <c r="BB34" i="29" a="1"/>
  <c r="BC34" i="29" a="1"/>
  <c r="BD34" i="29" a="1"/>
  <c r="BE34" i="29" a="1"/>
  <c r="BF34" i="29" a="1"/>
  <c r="BG34" i="29" a="1"/>
  <c r="BH34" i="29" a="1"/>
  <c r="BI34" i="29" a="1"/>
  <c r="BJ34" i="29" a="1"/>
  <c r="BK34" i="29" a="1"/>
  <c r="BL34" i="29" a="1"/>
  <c r="BM34" i="29" a="1"/>
  <c r="BN34" i="29" a="1"/>
  <c r="BO34" i="29" a="1"/>
  <c r="BP34" i="29" a="1"/>
  <c r="G34" i="29"/>
  <c r="H34" i="29"/>
  <c r="I34" i="29"/>
  <c r="J34" i="29"/>
  <c r="K34" i="29"/>
  <c r="L34" i="29"/>
  <c r="M34" i="29"/>
  <c r="N34" i="29"/>
  <c r="O34" i="29"/>
  <c r="P34" i="29"/>
  <c r="Q34" i="29"/>
  <c r="R34" i="29"/>
  <c r="S34" i="29"/>
  <c r="T34" i="29"/>
  <c r="U34" i="29"/>
  <c r="V34" i="29"/>
  <c r="W34" i="29"/>
  <c r="X34" i="29"/>
  <c r="Y34" i="29"/>
  <c r="Z34" i="29"/>
  <c r="AA34" i="29"/>
  <c r="AB34" i="29"/>
  <c r="AC34" i="29"/>
  <c r="AD34" i="29"/>
  <c r="AE34" i="29"/>
  <c r="AF34" i="29"/>
  <c r="AG34" i="29"/>
  <c r="AH34" i="29"/>
  <c r="AI34" i="29"/>
  <c r="AJ34" i="29"/>
  <c r="AK34" i="29"/>
  <c r="AL34" i="29"/>
  <c r="AM34" i="29"/>
  <c r="AN34" i="29"/>
  <c r="AO34" i="29"/>
  <c r="AP34" i="29"/>
  <c r="AQ34" i="29"/>
  <c r="AR34" i="29"/>
  <c r="AS34" i="29"/>
  <c r="AT34" i="29"/>
  <c r="AU34" i="29"/>
  <c r="AV34" i="29"/>
  <c r="AW34" i="29"/>
  <c r="AX34" i="29"/>
  <c r="AY34" i="29"/>
  <c r="AZ34" i="29"/>
  <c r="BA34" i="29"/>
  <c r="BB34" i="29"/>
  <c r="BC34" i="29"/>
  <c r="BD34" i="29"/>
  <c r="BE34" i="29"/>
  <c r="BF34" i="29"/>
  <c r="BG34" i="29"/>
  <c r="BH34" i="29"/>
  <c r="BI34" i="29"/>
  <c r="BJ34" i="29"/>
  <c r="BK34" i="29"/>
  <c r="BL34" i="29"/>
  <c r="BM34" i="29"/>
  <c r="BN34" i="29"/>
  <c r="BO34" i="29"/>
  <c r="BP34" i="29"/>
  <c r="AA21" i="29"/>
  <c r="K9" i="29"/>
  <c r="D22" i="29"/>
  <c r="L9" i="29"/>
  <c r="E22" i="29"/>
  <c r="M9" i="29"/>
  <c r="F22" i="29"/>
  <c r="N9" i="29"/>
  <c r="G22" i="29"/>
  <c r="I22" i="29"/>
  <c r="E35" i="29" a="1"/>
  <c r="E35" i="29"/>
  <c r="F35" i="29" a="1"/>
  <c r="F35" i="29"/>
  <c r="G35" i="29" a="1"/>
  <c r="H35" i="29" a="1"/>
  <c r="I35" i="29" a="1"/>
  <c r="J35" i="29" a="1"/>
  <c r="K35" i="29" a="1"/>
  <c r="L35" i="29" a="1"/>
  <c r="M35" i="29" a="1"/>
  <c r="N35" i="29" a="1"/>
  <c r="O35" i="29" a="1"/>
  <c r="P35" i="29" a="1"/>
  <c r="Q35" i="29" a="1"/>
  <c r="R35" i="29" a="1"/>
  <c r="S35" i="29" a="1"/>
  <c r="T35" i="29" a="1"/>
  <c r="U35" i="29" a="1"/>
  <c r="V35" i="29" a="1"/>
  <c r="W35" i="29" a="1"/>
  <c r="X35" i="29" a="1"/>
  <c r="Y35" i="29" a="1"/>
  <c r="Z35" i="29" a="1"/>
  <c r="AA35" i="29" a="1"/>
  <c r="AB35" i="29" a="1"/>
  <c r="AC35" i="29" a="1"/>
  <c r="AD35" i="29" a="1"/>
  <c r="AE35" i="29" a="1"/>
  <c r="AF35" i="29" a="1"/>
  <c r="AG35" i="29" a="1"/>
  <c r="AH35" i="29" a="1"/>
  <c r="AI35" i="29" a="1"/>
  <c r="AJ35" i="29" a="1"/>
  <c r="AK35" i="29" a="1"/>
  <c r="AL35" i="29" a="1"/>
  <c r="AM35" i="29" a="1"/>
  <c r="AN35" i="29" a="1"/>
  <c r="AO35" i="29" a="1"/>
  <c r="AP35" i="29" a="1"/>
  <c r="AQ35" i="29" a="1"/>
  <c r="AR35" i="29" a="1"/>
  <c r="AS35" i="29" a="1"/>
  <c r="AT35" i="29" a="1"/>
  <c r="AU35" i="29" a="1"/>
  <c r="AV35" i="29" a="1"/>
  <c r="AW35" i="29" a="1"/>
  <c r="AX35" i="29" a="1"/>
  <c r="AY35" i="29" a="1"/>
  <c r="AZ35" i="29" a="1"/>
  <c r="BA35" i="29" a="1"/>
  <c r="BB35" i="29" a="1"/>
  <c r="BC35" i="29" a="1"/>
  <c r="BD35" i="29" a="1"/>
  <c r="BE35" i="29" a="1"/>
  <c r="BF35" i="29" a="1"/>
  <c r="BG35" i="29" a="1"/>
  <c r="BH35" i="29" a="1"/>
  <c r="BI35" i="29" a="1"/>
  <c r="BJ35" i="29" a="1"/>
  <c r="BK35" i="29" a="1"/>
  <c r="BL35" i="29" a="1"/>
  <c r="BM35" i="29" a="1"/>
  <c r="BN35" i="29" a="1"/>
  <c r="BO35" i="29" a="1"/>
  <c r="BP35" i="29" a="1"/>
  <c r="G35" i="29"/>
  <c r="H35" i="29"/>
  <c r="I35" i="29"/>
  <c r="J35" i="29"/>
  <c r="K35" i="29"/>
  <c r="L35" i="29"/>
  <c r="M35" i="29"/>
  <c r="N35" i="29"/>
  <c r="O35" i="29"/>
  <c r="P35" i="29"/>
  <c r="Q35" i="29"/>
  <c r="R35" i="29"/>
  <c r="S35" i="29"/>
  <c r="T35" i="29"/>
  <c r="U35" i="29"/>
  <c r="V35" i="29"/>
  <c r="W35" i="29"/>
  <c r="X35" i="29"/>
  <c r="Y35" i="29"/>
  <c r="Z35" i="29"/>
  <c r="AA35" i="29"/>
  <c r="AB35" i="29"/>
  <c r="AC35" i="29"/>
  <c r="AD35" i="29"/>
  <c r="AE35" i="29"/>
  <c r="AF35" i="29"/>
  <c r="AG35" i="29"/>
  <c r="AH35" i="29"/>
  <c r="AI35" i="29"/>
  <c r="AJ35" i="29"/>
  <c r="AK35" i="29"/>
  <c r="AL35" i="29"/>
  <c r="AM35" i="29"/>
  <c r="AN35" i="29"/>
  <c r="AO35" i="29"/>
  <c r="AP35" i="29"/>
  <c r="AQ35" i="29"/>
  <c r="AR35" i="29"/>
  <c r="AS35" i="29"/>
  <c r="AT35" i="29"/>
  <c r="AU35" i="29"/>
  <c r="AV35" i="29"/>
  <c r="AW35" i="29"/>
  <c r="AX35" i="29"/>
  <c r="AY35" i="29"/>
  <c r="AZ35" i="29"/>
  <c r="BA35" i="29"/>
  <c r="BB35" i="29"/>
  <c r="BC35" i="29"/>
  <c r="BD35" i="29"/>
  <c r="BE35" i="29"/>
  <c r="BF35" i="29"/>
  <c r="BG35" i="29"/>
  <c r="BH35" i="29"/>
  <c r="BI35" i="29"/>
  <c r="BJ35" i="29"/>
  <c r="BK35" i="29"/>
  <c r="BL35" i="29"/>
  <c r="BM35" i="29"/>
  <c r="BN35" i="29"/>
  <c r="BO35" i="29"/>
  <c r="BP35" i="29"/>
  <c r="AA22" i="29"/>
  <c r="K10" i="29"/>
  <c r="D23" i="29"/>
  <c r="L10" i="29"/>
  <c r="E23" i="29"/>
  <c r="M10" i="29"/>
  <c r="F23" i="29"/>
  <c r="N10" i="29"/>
  <c r="G23" i="29"/>
  <c r="I23" i="29"/>
  <c r="E36" i="29" a="1"/>
  <c r="E36" i="29"/>
  <c r="F36" i="29" a="1"/>
  <c r="F36" i="29"/>
  <c r="G36" i="29" a="1"/>
  <c r="H36" i="29" a="1"/>
  <c r="I36" i="29" a="1"/>
  <c r="J36" i="29" a="1"/>
  <c r="K36" i="29" a="1"/>
  <c r="L36" i="29" a="1"/>
  <c r="M36" i="29" a="1"/>
  <c r="N36" i="29" a="1"/>
  <c r="O36" i="29" a="1"/>
  <c r="P36" i="29" a="1"/>
  <c r="Q36" i="29" a="1"/>
  <c r="R36" i="29" a="1"/>
  <c r="S36" i="29" a="1"/>
  <c r="T36" i="29" a="1"/>
  <c r="U36" i="29" a="1"/>
  <c r="V36" i="29" a="1"/>
  <c r="W36" i="29" a="1"/>
  <c r="X36" i="29" a="1"/>
  <c r="Y36" i="29" a="1"/>
  <c r="Z36" i="29" a="1"/>
  <c r="AA36" i="29" a="1"/>
  <c r="AB36" i="29" a="1"/>
  <c r="AC36" i="29" a="1"/>
  <c r="AD36" i="29" a="1"/>
  <c r="AE36" i="29" a="1"/>
  <c r="AF36" i="29" a="1"/>
  <c r="AG36" i="29" a="1"/>
  <c r="AH36" i="29" a="1"/>
  <c r="AI36" i="29" a="1"/>
  <c r="AJ36" i="29" a="1"/>
  <c r="AK36" i="29" a="1"/>
  <c r="AL36" i="29" a="1"/>
  <c r="AM36" i="29" a="1"/>
  <c r="AN36" i="29" a="1"/>
  <c r="AO36" i="29" a="1"/>
  <c r="AP36" i="29" a="1"/>
  <c r="AQ36" i="29" a="1"/>
  <c r="AR36" i="29" a="1"/>
  <c r="AS36" i="29" a="1"/>
  <c r="AT36" i="29" a="1"/>
  <c r="AU36" i="29" a="1"/>
  <c r="AV36" i="29" a="1"/>
  <c r="AW36" i="29" a="1"/>
  <c r="AX36" i="29" a="1"/>
  <c r="AY36" i="29" a="1"/>
  <c r="AZ36" i="29" a="1"/>
  <c r="BA36" i="29" a="1"/>
  <c r="BB36" i="29" a="1"/>
  <c r="BC36" i="29" a="1"/>
  <c r="BD36" i="29" a="1"/>
  <c r="BE36" i="29" a="1"/>
  <c r="BF36" i="29" a="1"/>
  <c r="BG36" i="29" a="1"/>
  <c r="BH36" i="29" a="1"/>
  <c r="BI36" i="29" a="1"/>
  <c r="BJ36" i="29" a="1"/>
  <c r="BK36" i="29" a="1"/>
  <c r="BL36" i="29" a="1"/>
  <c r="BM36" i="29" a="1"/>
  <c r="BN36" i="29" a="1"/>
  <c r="BO36" i="29" a="1"/>
  <c r="BP36" i="29" a="1"/>
  <c r="G36" i="29"/>
  <c r="H36" i="29"/>
  <c r="I36" i="29"/>
  <c r="J36" i="29"/>
  <c r="K36" i="29"/>
  <c r="L36" i="29"/>
  <c r="M36" i="29"/>
  <c r="N36" i="29"/>
  <c r="O36" i="29"/>
  <c r="P36" i="29"/>
  <c r="Q36" i="29"/>
  <c r="R36" i="29"/>
  <c r="S36" i="29"/>
  <c r="T36" i="29"/>
  <c r="U36" i="29"/>
  <c r="V36" i="29"/>
  <c r="W36" i="29"/>
  <c r="X36" i="29"/>
  <c r="Y36" i="29"/>
  <c r="Z36" i="29"/>
  <c r="AA36" i="29"/>
  <c r="AB36" i="29"/>
  <c r="AC36" i="29"/>
  <c r="AD36" i="29"/>
  <c r="AE36" i="29"/>
  <c r="AF36" i="29"/>
  <c r="AG36" i="29"/>
  <c r="AH36" i="29"/>
  <c r="AI36" i="29"/>
  <c r="AJ36" i="29"/>
  <c r="AK36" i="29"/>
  <c r="AL36" i="29"/>
  <c r="AM36" i="29"/>
  <c r="AN36" i="29"/>
  <c r="AO36" i="29"/>
  <c r="AP36" i="29"/>
  <c r="AQ36" i="29"/>
  <c r="AR36" i="29"/>
  <c r="AS36" i="29"/>
  <c r="AT36" i="29"/>
  <c r="AU36" i="29"/>
  <c r="AV36" i="29"/>
  <c r="AW36" i="29"/>
  <c r="AX36" i="29"/>
  <c r="AY36" i="29"/>
  <c r="AZ36" i="29"/>
  <c r="BA36" i="29"/>
  <c r="BB36" i="29"/>
  <c r="BC36" i="29"/>
  <c r="BD36" i="29"/>
  <c r="BE36" i="29"/>
  <c r="BF36" i="29"/>
  <c r="BG36" i="29"/>
  <c r="BH36" i="29"/>
  <c r="BI36" i="29"/>
  <c r="BJ36" i="29"/>
  <c r="BK36" i="29"/>
  <c r="BL36" i="29"/>
  <c r="BM36" i="29"/>
  <c r="BN36" i="29"/>
  <c r="BO36" i="29"/>
  <c r="BP36" i="29"/>
  <c r="AA23" i="29"/>
  <c r="K11" i="29"/>
  <c r="D24" i="29"/>
  <c r="L11" i="29"/>
  <c r="E24" i="29"/>
  <c r="M11" i="29"/>
  <c r="F24" i="29"/>
  <c r="N11" i="29"/>
  <c r="G24" i="29"/>
  <c r="I24" i="29"/>
  <c r="E37" i="29" a="1"/>
  <c r="E37" i="29"/>
  <c r="F37" i="29" a="1"/>
  <c r="F37" i="29"/>
  <c r="G37" i="29" a="1"/>
  <c r="H37" i="29" a="1"/>
  <c r="I37" i="29" a="1"/>
  <c r="J37" i="29" a="1"/>
  <c r="K37" i="29" a="1"/>
  <c r="L37" i="29" a="1"/>
  <c r="M37" i="29" a="1"/>
  <c r="N37" i="29" a="1"/>
  <c r="O37" i="29" a="1"/>
  <c r="P37" i="29" a="1"/>
  <c r="Q37" i="29" a="1"/>
  <c r="R37" i="29" a="1"/>
  <c r="S37" i="29" a="1"/>
  <c r="T37" i="29" a="1"/>
  <c r="U37" i="29" a="1"/>
  <c r="V37" i="29" a="1"/>
  <c r="W37" i="29" a="1"/>
  <c r="X37" i="29" a="1"/>
  <c r="Y37" i="29" a="1"/>
  <c r="Z37" i="29" a="1"/>
  <c r="AA37" i="29" a="1"/>
  <c r="AB37" i="29" a="1"/>
  <c r="AC37" i="29" a="1"/>
  <c r="AD37" i="29" a="1"/>
  <c r="AE37" i="29" a="1"/>
  <c r="AF37" i="29" a="1"/>
  <c r="AG37" i="29" a="1"/>
  <c r="AH37" i="29" a="1"/>
  <c r="AI37" i="29" a="1"/>
  <c r="AJ37" i="29" a="1"/>
  <c r="AK37" i="29" a="1"/>
  <c r="AL37" i="29" a="1"/>
  <c r="AM37" i="29" a="1"/>
  <c r="AN37" i="29" a="1"/>
  <c r="AO37" i="29" a="1"/>
  <c r="AP37" i="29" a="1"/>
  <c r="AQ37" i="29" a="1"/>
  <c r="AR37" i="29" a="1"/>
  <c r="AS37" i="29" a="1"/>
  <c r="AT37" i="29" a="1"/>
  <c r="AU37" i="29" a="1"/>
  <c r="AV37" i="29" a="1"/>
  <c r="AW37" i="29" a="1"/>
  <c r="AX37" i="29" a="1"/>
  <c r="AY37" i="29" a="1"/>
  <c r="AZ37" i="29" a="1"/>
  <c r="BA37" i="29" a="1"/>
  <c r="BB37" i="29" a="1"/>
  <c r="BC37" i="29" a="1"/>
  <c r="BD37" i="29" a="1"/>
  <c r="BE37" i="29" a="1"/>
  <c r="BF37" i="29" a="1"/>
  <c r="BG37" i="29" a="1"/>
  <c r="BH37" i="29" a="1"/>
  <c r="BI37" i="29" a="1"/>
  <c r="BJ37" i="29" a="1"/>
  <c r="BK37" i="29" a="1"/>
  <c r="BL37" i="29" a="1"/>
  <c r="BM37" i="29" a="1"/>
  <c r="BN37" i="29" a="1"/>
  <c r="BO37" i="29" a="1"/>
  <c r="BP37" i="29" a="1"/>
  <c r="G37" i="29"/>
  <c r="H37" i="29"/>
  <c r="I37" i="29"/>
  <c r="J37" i="29"/>
  <c r="K37" i="29"/>
  <c r="L37" i="29"/>
  <c r="M37" i="29"/>
  <c r="N37" i="29"/>
  <c r="O37" i="29"/>
  <c r="P37" i="29"/>
  <c r="Q37" i="29"/>
  <c r="R37" i="29"/>
  <c r="S37" i="29"/>
  <c r="T37" i="29"/>
  <c r="U37" i="29"/>
  <c r="V37" i="29"/>
  <c r="W37" i="29"/>
  <c r="X37" i="29"/>
  <c r="Y37" i="29"/>
  <c r="Z37" i="29"/>
  <c r="AA37" i="29"/>
  <c r="AB37" i="29"/>
  <c r="AC37" i="29"/>
  <c r="AD37" i="29"/>
  <c r="AE37" i="29"/>
  <c r="AF37" i="29"/>
  <c r="AG37" i="29"/>
  <c r="AH37" i="29"/>
  <c r="AI37" i="29"/>
  <c r="AJ37" i="29"/>
  <c r="AK37" i="29"/>
  <c r="AL37" i="29"/>
  <c r="AM37" i="29"/>
  <c r="AN37" i="29"/>
  <c r="AO37" i="29"/>
  <c r="AP37" i="29"/>
  <c r="AQ37" i="29"/>
  <c r="AR37" i="29"/>
  <c r="AS37" i="29"/>
  <c r="AT37" i="29"/>
  <c r="AU37" i="29"/>
  <c r="AV37" i="29"/>
  <c r="AW37" i="29"/>
  <c r="AX37" i="29"/>
  <c r="AY37" i="29"/>
  <c r="AZ37" i="29"/>
  <c r="BA37" i="29"/>
  <c r="BB37" i="29"/>
  <c r="BC37" i="29"/>
  <c r="BD37" i="29"/>
  <c r="BE37" i="29"/>
  <c r="BF37" i="29"/>
  <c r="BG37" i="29"/>
  <c r="BH37" i="29"/>
  <c r="BI37" i="29"/>
  <c r="BJ37" i="29"/>
  <c r="BK37" i="29"/>
  <c r="BL37" i="29"/>
  <c r="BM37" i="29"/>
  <c r="BN37" i="29"/>
  <c r="BO37" i="29"/>
  <c r="BP37" i="29"/>
  <c r="AA24" i="29"/>
  <c r="K12" i="29"/>
  <c r="D25" i="29"/>
  <c r="L12" i="29"/>
  <c r="E25" i="29"/>
  <c r="M12" i="29"/>
  <c r="F25" i="29"/>
  <c r="N12" i="29"/>
  <c r="G25" i="29"/>
  <c r="I25" i="29"/>
  <c r="E38" i="29" a="1"/>
  <c r="E38" i="29"/>
  <c r="F38" i="29" a="1"/>
  <c r="F38" i="29"/>
  <c r="G38" i="29" a="1"/>
  <c r="H38" i="29" a="1"/>
  <c r="I38" i="29" a="1"/>
  <c r="J38" i="29" a="1"/>
  <c r="K38" i="29" a="1"/>
  <c r="L38" i="29" a="1"/>
  <c r="M38" i="29" a="1"/>
  <c r="N38" i="29" a="1"/>
  <c r="O38" i="29" a="1"/>
  <c r="P38" i="29" a="1"/>
  <c r="Q38" i="29" a="1"/>
  <c r="R38" i="29" a="1"/>
  <c r="S38" i="29" a="1"/>
  <c r="T38" i="29" a="1"/>
  <c r="U38" i="29" a="1"/>
  <c r="V38" i="29" a="1"/>
  <c r="W38" i="29" a="1"/>
  <c r="X38" i="29" a="1"/>
  <c r="Y38" i="29" a="1"/>
  <c r="Z38" i="29" a="1"/>
  <c r="AA38" i="29" a="1"/>
  <c r="AB38" i="29" a="1"/>
  <c r="AC38" i="29" a="1"/>
  <c r="AD38" i="29" a="1"/>
  <c r="AE38" i="29" a="1"/>
  <c r="AF38" i="29" a="1"/>
  <c r="AG38" i="29" a="1"/>
  <c r="AH38" i="29" a="1"/>
  <c r="AI38" i="29" a="1"/>
  <c r="AJ38" i="29" a="1"/>
  <c r="AK38" i="29" a="1"/>
  <c r="AL38" i="29" a="1"/>
  <c r="AM38" i="29" a="1"/>
  <c r="AN38" i="29" a="1"/>
  <c r="AO38" i="29" a="1"/>
  <c r="AP38" i="29" a="1"/>
  <c r="AQ38" i="29" a="1"/>
  <c r="AR38" i="29" a="1"/>
  <c r="AS38" i="29" a="1"/>
  <c r="AT38" i="29" a="1"/>
  <c r="AU38" i="29" a="1"/>
  <c r="AV38" i="29" a="1"/>
  <c r="AW38" i="29" a="1"/>
  <c r="AX38" i="29" a="1"/>
  <c r="AY38" i="29" a="1"/>
  <c r="AZ38" i="29" a="1"/>
  <c r="BA38" i="29" a="1"/>
  <c r="BB38" i="29" a="1"/>
  <c r="BC38" i="29" a="1"/>
  <c r="BD38" i="29" a="1"/>
  <c r="BE38" i="29" a="1"/>
  <c r="BF38" i="29" a="1"/>
  <c r="BG38" i="29" a="1"/>
  <c r="BH38" i="29" a="1"/>
  <c r="BI38" i="29" a="1"/>
  <c r="BJ38" i="29" a="1"/>
  <c r="BK38" i="29" a="1"/>
  <c r="BL38" i="29" a="1"/>
  <c r="BM38" i="29" a="1"/>
  <c r="BN38" i="29" a="1"/>
  <c r="BO38" i="29" a="1"/>
  <c r="BP38" i="29" a="1"/>
  <c r="G38" i="29"/>
  <c r="H38" i="29"/>
  <c r="I38" i="29"/>
  <c r="J38" i="29"/>
  <c r="K38" i="29"/>
  <c r="L38" i="29"/>
  <c r="M38" i="29"/>
  <c r="N38" i="29"/>
  <c r="O38" i="29"/>
  <c r="P38" i="29"/>
  <c r="Q38" i="29"/>
  <c r="R38" i="29"/>
  <c r="S38" i="29"/>
  <c r="T38" i="29"/>
  <c r="U38" i="29"/>
  <c r="V38" i="29"/>
  <c r="W38" i="29"/>
  <c r="X38" i="29"/>
  <c r="Y38" i="29"/>
  <c r="Z38" i="29"/>
  <c r="AA38" i="29"/>
  <c r="AB38" i="29"/>
  <c r="AC38" i="29"/>
  <c r="AD38" i="29"/>
  <c r="AE38" i="29"/>
  <c r="AF38" i="29"/>
  <c r="AG38" i="29"/>
  <c r="AH38" i="29"/>
  <c r="AI38" i="29"/>
  <c r="AJ38" i="29"/>
  <c r="AK38" i="29"/>
  <c r="AL38" i="29"/>
  <c r="AM38" i="29"/>
  <c r="AN38" i="29"/>
  <c r="AO38" i="29"/>
  <c r="AP38" i="29"/>
  <c r="AQ38" i="29"/>
  <c r="AR38" i="29"/>
  <c r="AS38" i="29"/>
  <c r="AT38" i="29"/>
  <c r="AU38" i="29"/>
  <c r="AV38" i="29"/>
  <c r="AW38" i="29"/>
  <c r="AX38" i="29"/>
  <c r="AY38" i="29"/>
  <c r="AZ38" i="29"/>
  <c r="BA38" i="29"/>
  <c r="BB38" i="29"/>
  <c r="BC38" i="29"/>
  <c r="BD38" i="29"/>
  <c r="BE38" i="29"/>
  <c r="BF38" i="29"/>
  <c r="BG38" i="29"/>
  <c r="BH38" i="29"/>
  <c r="BI38" i="29"/>
  <c r="BJ38" i="29"/>
  <c r="BK38" i="29"/>
  <c r="BL38" i="29"/>
  <c r="BM38" i="29"/>
  <c r="BN38" i="29"/>
  <c r="BO38" i="29"/>
  <c r="BP38" i="29"/>
  <c r="AA25" i="29"/>
  <c r="Z136" i="29"/>
  <c r="AA136" i="29"/>
  <c r="AB136" i="29"/>
  <c r="Z137" i="29"/>
  <c r="AA137" i="29"/>
  <c r="AB137" i="29"/>
  <c r="Z138" i="29"/>
  <c r="AA138" i="29"/>
  <c r="AB138" i="29"/>
  <c r="Z139" i="29"/>
  <c r="AA139" i="29"/>
  <c r="AB139" i="29"/>
  <c r="Z140" i="29"/>
  <c r="AA140" i="29"/>
  <c r="AB140" i="29"/>
  <c r="Z141" i="29"/>
  <c r="AA141" i="29"/>
  <c r="AB141" i="29"/>
  <c r="Z153" i="29"/>
  <c r="AA153" i="29"/>
  <c r="AB153" i="29"/>
  <c r="F13" i="30"/>
  <c r="B13" i="30"/>
  <c r="K4" i="30"/>
  <c r="D17" i="30"/>
  <c r="L4" i="30"/>
  <c r="E17" i="30"/>
  <c r="M4" i="30"/>
  <c r="F17" i="30"/>
  <c r="N4" i="30"/>
  <c r="G17" i="30"/>
  <c r="I17" i="30"/>
  <c r="K5" i="30"/>
  <c r="D18" i="30"/>
  <c r="L5" i="30"/>
  <c r="E18" i="30"/>
  <c r="M5" i="30"/>
  <c r="F18" i="30"/>
  <c r="N5" i="30"/>
  <c r="G18" i="30"/>
  <c r="I18" i="30"/>
  <c r="K6" i="30"/>
  <c r="D19" i="30"/>
  <c r="L6" i="30"/>
  <c r="E19" i="30"/>
  <c r="M6" i="30"/>
  <c r="F19" i="30"/>
  <c r="N6" i="30"/>
  <c r="G19" i="30"/>
  <c r="I19" i="30"/>
  <c r="K7" i="30"/>
  <c r="D20" i="30"/>
  <c r="L7" i="30"/>
  <c r="E20" i="30"/>
  <c r="M7" i="30"/>
  <c r="F20" i="30"/>
  <c r="N7" i="30"/>
  <c r="G20" i="30"/>
  <c r="I20" i="30"/>
  <c r="K8" i="30"/>
  <c r="D21" i="30"/>
  <c r="L8" i="30"/>
  <c r="E21" i="30"/>
  <c r="M8" i="30"/>
  <c r="F21" i="30"/>
  <c r="N8" i="30"/>
  <c r="G21" i="30"/>
  <c r="I21" i="30"/>
  <c r="BR52" i="30"/>
  <c r="BS51" i="30"/>
  <c r="BT52" i="30"/>
  <c r="BU51" i="30"/>
  <c r="BU52" i="30"/>
  <c r="BV52" i="30"/>
  <c r="BW52" i="30"/>
  <c r="BX52" i="30"/>
  <c r="BY52" i="30"/>
  <c r="BZ52" i="30"/>
  <c r="CA52" i="30"/>
  <c r="BS53" i="30"/>
  <c r="BU53" i="30"/>
  <c r="BV53" i="30"/>
  <c r="BW53" i="30"/>
  <c r="BX53" i="30"/>
  <c r="BY53" i="30"/>
  <c r="BZ53" i="30"/>
  <c r="CA53" i="30"/>
  <c r="BR54" i="30"/>
  <c r="BS54" i="30"/>
  <c r="BT54" i="30"/>
  <c r="BV54" i="30"/>
  <c r="BW54" i="30"/>
  <c r="BX54" i="30"/>
  <c r="BY54" i="30"/>
  <c r="BZ54" i="30"/>
  <c r="CA54" i="30"/>
  <c r="BS55" i="30"/>
  <c r="BT55" i="30"/>
  <c r="BU55" i="30"/>
  <c r="BW55" i="30"/>
  <c r="BX55" i="30"/>
  <c r="BY55" i="30"/>
  <c r="BZ55" i="30"/>
  <c r="CA55" i="30"/>
  <c r="BS56" i="30"/>
  <c r="BT56" i="30"/>
  <c r="BU56" i="30"/>
  <c r="BV56" i="30"/>
  <c r="BX56" i="30"/>
  <c r="BY56" i="30"/>
  <c r="BZ56" i="30"/>
  <c r="CA56" i="30"/>
  <c r="BS57" i="30"/>
  <c r="BT57" i="30"/>
  <c r="BU57" i="30"/>
  <c r="BV57" i="30"/>
  <c r="BW57" i="30"/>
  <c r="BY57" i="30"/>
  <c r="BZ57" i="30"/>
  <c r="CA57" i="30"/>
  <c r="BS58" i="30"/>
  <c r="BT58" i="30"/>
  <c r="BU58" i="30"/>
  <c r="BV58" i="30"/>
  <c r="BW58" i="30"/>
  <c r="BX58" i="30"/>
  <c r="BZ58" i="30"/>
  <c r="CA58" i="30"/>
  <c r="BS59" i="30"/>
  <c r="BT59" i="30"/>
  <c r="BU59" i="30"/>
  <c r="BV59" i="30"/>
  <c r="BW59" i="30"/>
  <c r="BX59" i="30"/>
  <c r="BY59" i="30"/>
  <c r="CA59" i="30"/>
  <c r="BS60" i="30"/>
  <c r="BT60" i="30"/>
  <c r="BU60" i="30"/>
  <c r="BV60" i="30"/>
  <c r="BW60" i="30"/>
  <c r="BX60" i="30"/>
  <c r="BY60" i="30"/>
  <c r="BZ60" i="30"/>
  <c r="E34" i="30" a="1"/>
  <c r="E34" i="30"/>
  <c r="F34" i="30" a="1"/>
  <c r="F34" i="30"/>
  <c r="G34" i="30" a="1"/>
  <c r="H34" i="30" a="1"/>
  <c r="I34" i="30" a="1"/>
  <c r="J34" i="30" a="1"/>
  <c r="K34" i="30" a="1"/>
  <c r="L34" i="30" a="1"/>
  <c r="M34" i="30" a="1"/>
  <c r="N34" i="30" a="1"/>
  <c r="O34" i="30" a="1"/>
  <c r="P34" i="30" a="1"/>
  <c r="Q34" i="30" a="1"/>
  <c r="R34" i="30" a="1"/>
  <c r="S34" i="30" a="1"/>
  <c r="T34" i="30" a="1"/>
  <c r="U34" i="30" a="1"/>
  <c r="V34" i="30" a="1"/>
  <c r="W34" i="30" a="1"/>
  <c r="X34" i="30" a="1"/>
  <c r="Y34" i="30" a="1"/>
  <c r="Z34" i="30" a="1"/>
  <c r="AA34" i="30" a="1"/>
  <c r="AB34" i="30" a="1"/>
  <c r="AC34" i="30" a="1"/>
  <c r="AD34" i="30" a="1"/>
  <c r="AE34" i="30" a="1"/>
  <c r="AF34" i="30" a="1"/>
  <c r="AG34" i="30" a="1"/>
  <c r="AH34" i="30" a="1"/>
  <c r="AI34" i="30" a="1"/>
  <c r="AJ34" i="30" a="1"/>
  <c r="AK34" i="30" a="1"/>
  <c r="AL34" i="30" a="1"/>
  <c r="AM34" i="30" a="1"/>
  <c r="AN34" i="30" a="1"/>
  <c r="AO34" i="30" a="1"/>
  <c r="AP34" i="30" a="1"/>
  <c r="AQ34" i="30" a="1"/>
  <c r="AR34" i="30" a="1"/>
  <c r="AS34" i="30" a="1"/>
  <c r="AT34" i="30" a="1"/>
  <c r="AU34" i="30" a="1"/>
  <c r="AV34" i="30" a="1"/>
  <c r="AW34" i="30" a="1"/>
  <c r="AX34" i="30" a="1"/>
  <c r="AY34" i="30" a="1"/>
  <c r="AZ34" i="30" a="1"/>
  <c r="BA34" i="30" a="1"/>
  <c r="BB34" i="30" a="1"/>
  <c r="BC34" i="30" a="1"/>
  <c r="BD34" i="30" a="1"/>
  <c r="BE34" i="30" a="1"/>
  <c r="BF34" i="30" a="1"/>
  <c r="BG34" i="30" a="1"/>
  <c r="BH34" i="30" a="1"/>
  <c r="BI34" i="30" a="1"/>
  <c r="BJ34" i="30" a="1"/>
  <c r="BK34" i="30" a="1"/>
  <c r="BL34" i="30" a="1"/>
  <c r="BM34" i="30" a="1"/>
  <c r="BN34" i="30" a="1"/>
  <c r="BO34" i="30" a="1"/>
  <c r="BP34" i="30" a="1"/>
  <c r="G34" i="30"/>
  <c r="H34" i="30"/>
  <c r="I34" i="30"/>
  <c r="J34" i="30"/>
  <c r="K34" i="30"/>
  <c r="L34" i="30"/>
  <c r="M34" i="30"/>
  <c r="N34" i="30"/>
  <c r="O34" i="30"/>
  <c r="P34" i="30"/>
  <c r="Q34" i="30"/>
  <c r="R34" i="30"/>
  <c r="S34" i="30"/>
  <c r="T34" i="30"/>
  <c r="U34" i="30"/>
  <c r="V34" i="30"/>
  <c r="W34" i="30"/>
  <c r="X34" i="30"/>
  <c r="Y34" i="30"/>
  <c r="Z34" i="30"/>
  <c r="AA34" i="30"/>
  <c r="AB34" i="30"/>
  <c r="AC34" i="30"/>
  <c r="AD34" i="30"/>
  <c r="AE34" i="30"/>
  <c r="AF34" i="30"/>
  <c r="AG34" i="30"/>
  <c r="AH34" i="30"/>
  <c r="AI34" i="30"/>
  <c r="AJ34" i="30"/>
  <c r="AK34" i="30"/>
  <c r="AL34" i="30"/>
  <c r="AM34" i="30"/>
  <c r="AN34" i="30"/>
  <c r="AO34" i="30"/>
  <c r="AP34" i="30"/>
  <c r="AQ34" i="30"/>
  <c r="AR34" i="30"/>
  <c r="AS34" i="30"/>
  <c r="AT34" i="30"/>
  <c r="AU34" i="30"/>
  <c r="AV34" i="30"/>
  <c r="AW34" i="30"/>
  <c r="AX34" i="30"/>
  <c r="AY34" i="30"/>
  <c r="AZ34" i="30"/>
  <c r="BA34" i="30"/>
  <c r="BB34" i="30"/>
  <c r="BC34" i="30"/>
  <c r="BD34" i="30"/>
  <c r="BE34" i="30"/>
  <c r="BF34" i="30"/>
  <c r="BG34" i="30"/>
  <c r="BH34" i="30"/>
  <c r="BI34" i="30"/>
  <c r="BJ34" i="30"/>
  <c r="BK34" i="30"/>
  <c r="BL34" i="30"/>
  <c r="BM34" i="30"/>
  <c r="BN34" i="30"/>
  <c r="BO34" i="30"/>
  <c r="BP34" i="30"/>
  <c r="AA21" i="30"/>
  <c r="K9" i="30"/>
  <c r="D22" i="30"/>
  <c r="L9" i="30"/>
  <c r="E22" i="30"/>
  <c r="M9" i="30"/>
  <c r="F22" i="30"/>
  <c r="N9" i="30"/>
  <c r="G22" i="30"/>
  <c r="I22" i="30"/>
  <c r="E35" i="30" a="1"/>
  <c r="E35" i="30"/>
  <c r="F35" i="30" a="1"/>
  <c r="F35" i="30"/>
  <c r="G35" i="30" a="1"/>
  <c r="H35" i="30" a="1"/>
  <c r="I35" i="30" a="1"/>
  <c r="J35" i="30" a="1"/>
  <c r="K35" i="30" a="1"/>
  <c r="L35" i="30" a="1"/>
  <c r="M35" i="30" a="1"/>
  <c r="N35" i="30" a="1"/>
  <c r="O35" i="30" a="1"/>
  <c r="P35" i="30" a="1"/>
  <c r="Q35" i="30" a="1"/>
  <c r="R35" i="30" a="1"/>
  <c r="S35" i="30" a="1"/>
  <c r="T35" i="30" a="1"/>
  <c r="U35" i="30" a="1"/>
  <c r="V35" i="30" a="1"/>
  <c r="W35" i="30" a="1"/>
  <c r="X35" i="30" a="1"/>
  <c r="Y35" i="30" a="1"/>
  <c r="Z35" i="30" a="1"/>
  <c r="AA35" i="30" a="1"/>
  <c r="AB35" i="30" a="1"/>
  <c r="AC35" i="30" a="1"/>
  <c r="AD35" i="30" a="1"/>
  <c r="AE35" i="30" a="1"/>
  <c r="AF35" i="30" a="1"/>
  <c r="AG35" i="30" a="1"/>
  <c r="AH35" i="30" a="1"/>
  <c r="AI35" i="30" a="1"/>
  <c r="AJ35" i="30" a="1"/>
  <c r="AK35" i="30" a="1"/>
  <c r="AL35" i="30" a="1"/>
  <c r="AM35" i="30" a="1"/>
  <c r="AN35" i="30" a="1"/>
  <c r="AO35" i="30" a="1"/>
  <c r="AP35" i="30" a="1"/>
  <c r="AQ35" i="30" a="1"/>
  <c r="AR35" i="30" a="1"/>
  <c r="AS35" i="30" a="1"/>
  <c r="AT35" i="30" a="1"/>
  <c r="AU35" i="30" a="1"/>
  <c r="AV35" i="30" a="1"/>
  <c r="AW35" i="30" a="1"/>
  <c r="AX35" i="30" a="1"/>
  <c r="AY35" i="30" a="1"/>
  <c r="AZ35" i="30" a="1"/>
  <c r="BA35" i="30" a="1"/>
  <c r="BB35" i="30" a="1"/>
  <c r="BC35" i="30" a="1"/>
  <c r="BD35" i="30" a="1"/>
  <c r="BE35" i="30" a="1"/>
  <c r="BF35" i="30" a="1"/>
  <c r="BG35" i="30" a="1"/>
  <c r="BH35" i="30" a="1"/>
  <c r="BI35" i="30" a="1"/>
  <c r="BJ35" i="30" a="1"/>
  <c r="BK35" i="30" a="1"/>
  <c r="BL35" i="30" a="1"/>
  <c r="BM35" i="30" a="1"/>
  <c r="BN35" i="30" a="1"/>
  <c r="BO35" i="30" a="1"/>
  <c r="BP35" i="30" a="1"/>
  <c r="G35" i="30"/>
  <c r="H35" i="30"/>
  <c r="I35" i="30"/>
  <c r="J35" i="30"/>
  <c r="K35" i="30"/>
  <c r="L35" i="30"/>
  <c r="M35" i="30"/>
  <c r="N35" i="30"/>
  <c r="O35" i="30"/>
  <c r="P35" i="30"/>
  <c r="Q35" i="30"/>
  <c r="R35" i="30"/>
  <c r="S35" i="30"/>
  <c r="T35" i="30"/>
  <c r="U35" i="30"/>
  <c r="V35" i="30"/>
  <c r="W35" i="30"/>
  <c r="X35" i="30"/>
  <c r="Y35" i="30"/>
  <c r="Z35" i="30"/>
  <c r="AA35" i="30"/>
  <c r="AB35" i="30"/>
  <c r="AC35" i="30"/>
  <c r="AD35" i="30"/>
  <c r="AE35" i="30"/>
  <c r="AF35" i="30"/>
  <c r="AG35" i="30"/>
  <c r="AH35" i="30"/>
  <c r="AI35" i="30"/>
  <c r="AJ35" i="30"/>
  <c r="AK35" i="30"/>
  <c r="AL35" i="30"/>
  <c r="AM35" i="30"/>
  <c r="AN35" i="30"/>
  <c r="AO35" i="30"/>
  <c r="AP35" i="30"/>
  <c r="AQ35" i="30"/>
  <c r="AR35" i="30"/>
  <c r="AS35" i="30"/>
  <c r="AT35" i="30"/>
  <c r="AU35" i="30"/>
  <c r="AV35" i="30"/>
  <c r="AW35" i="30"/>
  <c r="AX35" i="30"/>
  <c r="AY35" i="30"/>
  <c r="AZ35" i="30"/>
  <c r="BA35" i="30"/>
  <c r="BB35" i="30"/>
  <c r="BC35" i="30"/>
  <c r="BD35" i="30"/>
  <c r="BE35" i="30"/>
  <c r="BF35" i="30"/>
  <c r="BG35" i="30"/>
  <c r="BH35" i="30"/>
  <c r="BI35" i="30"/>
  <c r="BJ35" i="30"/>
  <c r="BK35" i="30"/>
  <c r="BL35" i="30"/>
  <c r="BM35" i="30"/>
  <c r="BN35" i="30"/>
  <c r="BO35" i="30"/>
  <c r="BP35" i="30"/>
  <c r="AA22" i="30"/>
  <c r="K10" i="30"/>
  <c r="D23" i="30"/>
  <c r="L10" i="30"/>
  <c r="E23" i="30"/>
  <c r="M10" i="30"/>
  <c r="F23" i="30"/>
  <c r="N10" i="30"/>
  <c r="G23" i="30"/>
  <c r="I23" i="30"/>
  <c r="E36" i="30" a="1"/>
  <c r="E36" i="30"/>
  <c r="F36" i="30" a="1"/>
  <c r="F36" i="30"/>
  <c r="G36" i="30" a="1"/>
  <c r="H36" i="30" a="1"/>
  <c r="I36" i="30" a="1"/>
  <c r="J36" i="30" a="1"/>
  <c r="K36" i="30" a="1"/>
  <c r="L36" i="30" a="1"/>
  <c r="M36" i="30" a="1"/>
  <c r="N36" i="30" a="1"/>
  <c r="O36" i="30" a="1"/>
  <c r="P36" i="30" a="1"/>
  <c r="Q36" i="30" a="1"/>
  <c r="R36" i="30" a="1"/>
  <c r="S36" i="30" a="1"/>
  <c r="T36" i="30" a="1"/>
  <c r="U36" i="30" a="1"/>
  <c r="V36" i="30" a="1"/>
  <c r="W36" i="30" a="1"/>
  <c r="X36" i="30" a="1"/>
  <c r="Y36" i="30" a="1"/>
  <c r="Z36" i="30" a="1"/>
  <c r="AA36" i="30" a="1"/>
  <c r="AB36" i="30" a="1"/>
  <c r="AC36" i="30" a="1"/>
  <c r="AD36" i="30" a="1"/>
  <c r="AE36" i="30" a="1"/>
  <c r="AF36" i="30" a="1"/>
  <c r="AG36" i="30" a="1"/>
  <c r="AH36" i="30" a="1"/>
  <c r="AI36" i="30" a="1"/>
  <c r="AJ36" i="30" a="1"/>
  <c r="AK36" i="30" a="1"/>
  <c r="AL36" i="30" a="1"/>
  <c r="AM36" i="30" a="1"/>
  <c r="AN36" i="30" a="1"/>
  <c r="AO36" i="30" a="1"/>
  <c r="AP36" i="30" a="1"/>
  <c r="AQ36" i="30" a="1"/>
  <c r="AR36" i="30" a="1"/>
  <c r="AS36" i="30" a="1"/>
  <c r="AT36" i="30" a="1"/>
  <c r="AU36" i="30" a="1"/>
  <c r="AV36" i="30" a="1"/>
  <c r="AW36" i="30" a="1"/>
  <c r="AX36" i="30" a="1"/>
  <c r="AY36" i="30" a="1"/>
  <c r="AZ36" i="30" a="1"/>
  <c r="BA36" i="30" a="1"/>
  <c r="BB36" i="30" a="1"/>
  <c r="BC36" i="30" a="1"/>
  <c r="BD36" i="30" a="1"/>
  <c r="BE36" i="30" a="1"/>
  <c r="BF36" i="30" a="1"/>
  <c r="BG36" i="30" a="1"/>
  <c r="BH36" i="30" a="1"/>
  <c r="BI36" i="30" a="1"/>
  <c r="BJ36" i="30" a="1"/>
  <c r="BK36" i="30" a="1"/>
  <c r="BL36" i="30" a="1"/>
  <c r="BM36" i="30" a="1"/>
  <c r="BN36" i="30" a="1"/>
  <c r="BO36" i="30" a="1"/>
  <c r="BP36" i="30" a="1"/>
  <c r="G36" i="30"/>
  <c r="H36" i="30"/>
  <c r="I36" i="30"/>
  <c r="J36" i="30"/>
  <c r="K36" i="30"/>
  <c r="L36" i="30"/>
  <c r="M36" i="30"/>
  <c r="N36" i="30"/>
  <c r="O36" i="30"/>
  <c r="P36" i="30"/>
  <c r="Q36" i="30"/>
  <c r="R36" i="30"/>
  <c r="S36" i="30"/>
  <c r="T36" i="30"/>
  <c r="U36" i="30"/>
  <c r="V36" i="30"/>
  <c r="W36" i="30"/>
  <c r="X36" i="30"/>
  <c r="Y36" i="30"/>
  <c r="Z36" i="30"/>
  <c r="AA36" i="30"/>
  <c r="AB36" i="30"/>
  <c r="AC36" i="30"/>
  <c r="AD36" i="30"/>
  <c r="AE36" i="30"/>
  <c r="AF36" i="30"/>
  <c r="AG36" i="30"/>
  <c r="AH36" i="30"/>
  <c r="AI36" i="30"/>
  <c r="AJ36" i="30"/>
  <c r="AK36" i="30"/>
  <c r="AL36" i="30"/>
  <c r="AM36" i="30"/>
  <c r="AN36" i="30"/>
  <c r="AO36" i="30"/>
  <c r="AP36" i="30"/>
  <c r="AQ36" i="30"/>
  <c r="AR36" i="30"/>
  <c r="AS36" i="30"/>
  <c r="AT36" i="30"/>
  <c r="AU36" i="30"/>
  <c r="AV36" i="30"/>
  <c r="AW36" i="30"/>
  <c r="AX36" i="30"/>
  <c r="AY36" i="30"/>
  <c r="AZ36" i="30"/>
  <c r="BA36" i="30"/>
  <c r="BB36" i="30"/>
  <c r="BC36" i="30"/>
  <c r="BD36" i="30"/>
  <c r="BE36" i="30"/>
  <c r="BF36" i="30"/>
  <c r="BG36" i="30"/>
  <c r="BH36" i="30"/>
  <c r="BI36" i="30"/>
  <c r="BJ36" i="30"/>
  <c r="BK36" i="30"/>
  <c r="BL36" i="30"/>
  <c r="BM36" i="30"/>
  <c r="BN36" i="30"/>
  <c r="BO36" i="30"/>
  <c r="BP36" i="30"/>
  <c r="AA23" i="30"/>
  <c r="K11" i="30"/>
  <c r="D24" i="30"/>
  <c r="L11" i="30"/>
  <c r="E24" i="30"/>
  <c r="M11" i="30"/>
  <c r="F24" i="30"/>
  <c r="N11" i="30"/>
  <c r="G24" i="30"/>
  <c r="I24" i="30"/>
  <c r="E37" i="30" a="1"/>
  <c r="E37" i="30"/>
  <c r="F37" i="30" a="1"/>
  <c r="F37" i="30"/>
  <c r="G37" i="30" a="1"/>
  <c r="H37" i="30" a="1"/>
  <c r="I37" i="30" a="1"/>
  <c r="J37" i="30" a="1"/>
  <c r="K37" i="30" a="1"/>
  <c r="L37" i="30" a="1"/>
  <c r="M37" i="30" a="1"/>
  <c r="N37" i="30" a="1"/>
  <c r="O37" i="30" a="1"/>
  <c r="P37" i="30" a="1"/>
  <c r="Q37" i="30" a="1"/>
  <c r="R37" i="30" a="1"/>
  <c r="S37" i="30" a="1"/>
  <c r="T37" i="30" a="1"/>
  <c r="U37" i="30" a="1"/>
  <c r="V37" i="30" a="1"/>
  <c r="W37" i="30" a="1"/>
  <c r="X37" i="30" a="1"/>
  <c r="Y37" i="30" a="1"/>
  <c r="Z37" i="30" a="1"/>
  <c r="AA37" i="30" a="1"/>
  <c r="AB37" i="30" a="1"/>
  <c r="AC37" i="30" a="1"/>
  <c r="AD37" i="30" a="1"/>
  <c r="AE37" i="30" a="1"/>
  <c r="AF37" i="30" a="1"/>
  <c r="AG37" i="30" a="1"/>
  <c r="AH37" i="30" a="1"/>
  <c r="AI37" i="30" a="1"/>
  <c r="AJ37" i="30" a="1"/>
  <c r="AK37" i="30" a="1"/>
  <c r="AL37" i="30" a="1"/>
  <c r="AM37" i="30" a="1"/>
  <c r="AN37" i="30" a="1"/>
  <c r="AO37" i="30" a="1"/>
  <c r="AP37" i="30" a="1"/>
  <c r="AQ37" i="30" a="1"/>
  <c r="AR37" i="30" a="1"/>
  <c r="AS37" i="30" a="1"/>
  <c r="AT37" i="30" a="1"/>
  <c r="AU37" i="30" a="1"/>
  <c r="AV37" i="30" a="1"/>
  <c r="AW37" i="30" a="1"/>
  <c r="AX37" i="30" a="1"/>
  <c r="AY37" i="30" a="1"/>
  <c r="AZ37" i="30" a="1"/>
  <c r="BA37" i="30" a="1"/>
  <c r="BB37" i="30" a="1"/>
  <c r="BC37" i="30" a="1"/>
  <c r="BD37" i="30" a="1"/>
  <c r="BE37" i="30" a="1"/>
  <c r="BF37" i="30" a="1"/>
  <c r="BG37" i="30" a="1"/>
  <c r="BH37" i="30" a="1"/>
  <c r="BI37" i="30" a="1"/>
  <c r="BJ37" i="30" a="1"/>
  <c r="BK37" i="30" a="1"/>
  <c r="BL37" i="30" a="1"/>
  <c r="BM37" i="30" a="1"/>
  <c r="BN37" i="30" a="1"/>
  <c r="BO37" i="30" a="1"/>
  <c r="BP37" i="30" a="1"/>
  <c r="G37" i="30"/>
  <c r="H37" i="30"/>
  <c r="I37" i="30"/>
  <c r="J37" i="30"/>
  <c r="K37" i="30"/>
  <c r="L37" i="30"/>
  <c r="M37" i="30"/>
  <c r="N37" i="30"/>
  <c r="O37" i="30"/>
  <c r="P37" i="30"/>
  <c r="Q37" i="30"/>
  <c r="R37" i="30"/>
  <c r="S37" i="30"/>
  <c r="T37" i="30"/>
  <c r="U37" i="30"/>
  <c r="V37" i="30"/>
  <c r="W37" i="30"/>
  <c r="X37" i="30"/>
  <c r="Y37" i="30"/>
  <c r="Z37" i="30"/>
  <c r="AA37" i="30"/>
  <c r="AB37" i="30"/>
  <c r="AC37" i="30"/>
  <c r="AD37" i="30"/>
  <c r="AE37" i="30"/>
  <c r="AF37" i="30"/>
  <c r="AG37" i="30"/>
  <c r="AH37" i="30"/>
  <c r="AI37" i="30"/>
  <c r="AJ37" i="30"/>
  <c r="AK37" i="30"/>
  <c r="AL37" i="30"/>
  <c r="AM37" i="30"/>
  <c r="AN37" i="30"/>
  <c r="AO37" i="30"/>
  <c r="AP37" i="30"/>
  <c r="AQ37" i="30"/>
  <c r="AR37" i="30"/>
  <c r="AS37" i="30"/>
  <c r="AT37" i="30"/>
  <c r="AU37" i="30"/>
  <c r="AV37" i="30"/>
  <c r="AW37" i="30"/>
  <c r="AX37" i="30"/>
  <c r="AY37" i="30"/>
  <c r="AZ37" i="30"/>
  <c r="BA37" i="30"/>
  <c r="BB37" i="30"/>
  <c r="BC37" i="30"/>
  <c r="BD37" i="30"/>
  <c r="BE37" i="30"/>
  <c r="BF37" i="30"/>
  <c r="BG37" i="30"/>
  <c r="BH37" i="30"/>
  <c r="BI37" i="30"/>
  <c r="BJ37" i="30"/>
  <c r="BK37" i="30"/>
  <c r="BL37" i="30"/>
  <c r="BM37" i="30"/>
  <c r="BN37" i="30"/>
  <c r="BO37" i="30"/>
  <c r="BP37" i="30"/>
  <c r="AA24" i="30"/>
  <c r="K12" i="30"/>
  <c r="D25" i="30"/>
  <c r="L12" i="30"/>
  <c r="E25" i="30"/>
  <c r="M12" i="30"/>
  <c r="F25" i="30"/>
  <c r="N12" i="30"/>
  <c r="G25" i="30"/>
  <c r="I25" i="30"/>
  <c r="E38" i="30" a="1"/>
  <c r="E38" i="30"/>
  <c r="F38" i="30" a="1"/>
  <c r="F38" i="30"/>
  <c r="G38" i="30" a="1"/>
  <c r="H38" i="30" a="1"/>
  <c r="I38" i="30" a="1"/>
  <c r="J38" i="30" a="1"/>
  <c r="K38" i="30" a="1"/>
  <c r="L38" i="30" a="1"/>
  <c r="M38" i="30" a="1"/>
  <c r="N38" i="30" a="1"/>
  <c r="O38" i="30" a="1"/>
  <c r="P38" i="30" a="1"/>
  <c r="Q38" i="30" a="1"/>
  <c r="R38" i="30" a="1"/>
  <c r="S38" i="30" a="1"/>
  <c r="T38" i="30" a="1"/>
  <c r="U38" i="30" a="1"/>
  <c r="V38" i="30" a="1"/>
  <c r="W38" i="30" a="1"/>
  <c r="X38" i="30" a="1"/>
  <c r="Y38" i="30" a="1"/>
  <c r="Z38" i="30" a="1"/>
  <c r="AA38" i="30" a="1"/>
  <c r="AB38" i="30" a="1"/>
  <c r="AC38" i="30" a="1"/>
  <c r="AD38" i="30" a="1"/>
  <c r="AE38" i="30" a="1"/>
  <c r="AF38" i="30" a="1"/>
  <c r="AG38" i="30" a="1"/>
  <c r="AH38" i="30" a="1"/>
  <c r="AI38" i="30" a="1"/>
  <c r="AJ38" i="30" a="1"/>
  <c r="AK38" i="30" a="1"/>
  <c r="AL38" i="30" a="1"/>
  <c r="AM38" i="30" a="1"/>
  <c r="AN38" i="30" a="1"/>
  <c r="AO38" i="30" a="1"/>
  <c r="AP38" i="30" a="1"/>
  <c r="AQ38" i="30" a="1"/>
  <c r="AR38" i="30" a="1"/>
  <c r="AS38" i="30" a="1"/>
  <c r="AT38" i="30" a="1"/>
  <c r="AU38" i="30" a="1"/>
  <c r="AV38" i="30" a="1"/>
  <c r="AW38" i="30" a="1"/>
  <c r="AX38" i="30" a="1"/>
  <c r="AY38" i="30" a="1"/>
  <c r="AZ38" i="30" a="1"/>
  <c r="BA38" i="30" a="1"/>
  <c r="BB38" i="30" a="1"/>
  <c r="BC38" i="30" a="1"/>
  <c r="BD38" i="30" a="1"/>
  <c r="BE38" i="30" a="1"/>
  <c r="BF38" i="30" a="1"/>
  <c r="BG38" i="30" a="1"/>
  <c r="BH38" i="30" a="1"/>
  <c r="BI38" i="30" a="1"/>
  <c r="BJ38" i="30" a="1"/>
  <c r="BK38" i="30" a="1"/>
  <c r="BL38" i="30" a="1"/>
  <c r="BM38" i="30" a="1"/>
  <c r="BN38" i="30" a="1"/>
  <c r="BO38" i="30" a="1"/>
  <c r="BP38" i="30" a="1"/>
  <c r="G38" i="30"/>
  <c r="H38" i="30"/>
  <c r="I38" i="30"/>
  <c r="J38" i="30"/>
  <c r="K38" i="30"/>
  <c r="L38" i="30"/>
  <c r="M38" i="30"/>
  <c r="N38" i="30"/>
  <c r="O38" i="30"/>
  <c r="P38" i="30"/>
  <c r="Q38" i="30"/>
  <c r="R38" i="30"/>
  <c r="S38" i="30"/>
  <c r="T38" i="30"/>
  <c r="U38" i="30"/>
  <c r="V38" i="30"/>
  <c r="W38" i="30"/>
  <c r="X38" i="30"/>
  <c r="Y38" i="30"/>
  <c r="Z38" i="30"/>
  <c r="AA38" i="30"/>
  <c r="AB38" i="30"/>
  <c r="AC38" i="30"/>
  <c r="AD38" i="30"/>
  <c r="AE38" i="30"/>
  <c r="AF38" i="30"/>
  <c r="AG38" i="30"/>
  <c r="AH38" i="30"/>
  <c r="AI38" i="30"/>
  <c r="AJ38" i="30"/>
  <c r="AK38" i="30"/>
  <c r="AL38" i="30"/>
  <c r="AM38" i="30"/>
  <c r="AN38" i="30"/>
  <c r="AO38" i="30"/>
  <c r="AP38" i="30"/>
  <c r="AQ38" i="30"/>
  <c r="AR38" i="30"/>
  <c r="AS38" i="30"/>
  <c r="AT38" i="30"/>
  <c r="AU38" i="30"/>
  <c r="AV38" i="30"/>
  <c r="AW38" i="30"/>
  <c r="AX38" i="30"/>
  <c r="AY38" i="30"/>
  <c r="AZ38" i="30"/>
  <c r="BA38" i="30"/>
  <c r="BB38" i="30"/>
  <c r="BC38" i="30"/>
  <c r="BD38" i="30"/>
  <c r="BE38" i="30"/>
  <c r="BF38" i="30"/>
  <c r="BG38" i="30"/>
  <c r="BH38" i="30"/>
  <c r="BI38" i="30"/>
  <c r="BJ38" i="30"/>
  <c r="BK38" i="30"/>
  <c r="BL38" i="30"/>
  <c r="BM38" i="30"/>
  <c r="BN38" i="30"/>
  <c r="BO38" i="30"/>
  <c r="BP38" i="30"/>
  <c r="AA25" i="30"/>
  <c r="Z136" i="30"/>
  <c r="AA136" i="30"/>
  <c r="AB136" i="30"/>
  <c r="Z137" i="30"/>
  <c r="AA137" i="30"/>
  <c r="AB137" i="30"/>
  <c r="Z138" i="30"/>
  <c r="AA138" i="30"/>
  <c r="AB138" i="30"/>
  <c r="Z139" i="30"/>
  <c r="AA139" i="30"/>
  <c r="AB139" i="30"/>
  <c r="Z140" i="30"/>
  <c r="AA140" i="30"/>
  <c r="AB140" i="30"/>
  <c r="Z141" i="30"/>
  <c r="AA141" i="30"/>
  <c r="AB141" i="30"/>
  <c r="Z153" i="30"/>
  <c r="AA153" i="30"/>
  <c r="AB153" i="30"/>
  <c r="K13" i="28"/>
  <c r="X17" i="28"/>
  <c r="X18" i="28"/>
  <c r="X19" i="28"/>
  <c r="X20" i="28"/>
  <c r="X21" i="28"/>
  <c r="X22" i="28"/>
  <c r="X23" i="28"/>
  <c r="X24" i="28"/>
  <c r="X25" i="28"/>
  <c r="E4" i="28"/>
  <c r="D4" i="28"/>
  <c r="E5" i="28"/>
  <c r="D5" i="28"/>
  <c r="E6" i="28"/>
  <c r="D6" i="28"/>
  <c r="E7" i="28"/>
  <c r="D7" i="28"/>
  <c r="E8" i="28"/>
  <c r="D8" i="28"/>
  <c r="E9" i="28"/>
  <c r="D9" i="28"/>
  <c r="E10" i="28"/>
  <c r="D10" i="28"/>
  <c r="E11" i="28"/>
  <c r="D11" i="28"/>
  <c r="E12" i="28"/>
  <c r="D12" i="28"/>
  <c r="C4" i="28"/>
  <c r="S12" i="27"/>
  <c r="C5" i="28"/>
  <c r="C6" i="28"/>
  <c r="C7" i="28"/>
  <c r="S13" i="27"/>
  <c r="S14" i="27"/>
  <c r="S15" i="27"/>
  <c r="T12" i="27"/>
  <c r="T13" i="27"/>
  <c r="T14" i="27"/>
  <c r="T15" i="27"/>
  <c r="U12" i="27"/>
  <c r="U13" i="27"/>
  <c r="U14" i="27"/>
  <c r="U15" i="27"/>
  <c r="V14" i="27"/>
  <c r="V15" i="27"/>
  <c r="V12" i="27"/>
  <c r="V13" i="27"/>
  <c r="W12" i="27"/>
  <c r="W13" i="27"/>
  <c r="W14" i="27"/>
  <c r="W15" i="27"/>
  <c r="Y12" i="27"/>
  <c r="Y13" i="27"/>
  <c r="Y14" i="27"/>
  <c r="Y15" i="27"/>
  <c r="Z12" i="27"/>
  <c r="Z13" i="27"/>
  <c r="Z14" i="27"/>
  <c r="Z15" i="27"/>
  <c r="AA12" i="27"/>
  <c r="AA13" i="27"/>
  <c r="AA14" i="27"/>
  <c r="AA15" i="27"/>
  <c r="Q12" i="27"/>
  <c r="Q13" i="27"/>
  <c r="Q14" i="27"/>
  <c r="Q15" i="27"/>
  <c r="K13" i="29"/>
  <c r="X17" i="29"/>
  <c r="X18" i="29"/>
  <c r="X19" i="29"/>
  <c r="X20" i="29"/>
  <c r="X21" i="29"/>
  <c r="X22" i="29"/>
  <c r="X23" i="29"/>
  <c r="X24" i="29"/>
  <c r="X25" i="29"/>
  <c r="E4" i="29"/>
  <c r="D4" i="29"/>
  <c r="E5" i="29"/>
  <c r="D5" i="29"/>
  <c r="E6" i="29"/>
  <c r="D6" i="29"/>
  <c r="E7" i="29"/>
  <c r="D7" i="29"/>
  <c r="E8" i="29"/>
  <c r="D8" i="29"/>
  <c r="E9" i="29"/>
  <c r="D9" i="29"/>
  <c r="E10" i="29"/>
  <c r="D10" i="29"/>
  <c r="E11" i="29"/>
  <c r="D11" i="29"/>
  <c r="E12" i="29"/>
  <c r="D12" i="29"/>
  <c r="C4" i="29"/>
  <c r="C5" i="29"/>
  <c r="C6" i="29"/>
  <c r="Q19" i="27"/>
  <c r="Q20" i="27"/>
  <c r="Q21" i="27"/>
  <c r="Q22" i="27"/>
  <c r="K13" i="30"/>
  <c r="C4" i="30"/>
  <c r="C5" i="30"/>
  <c r="C6" i="30"/>
  <c r="Q26" i="27"/>
  <c r="Q27" i="27"/>
  <c r="C7" i="30"/>
  <c r="Q28" i="27"/>
  <c r="Q29" i="27"/>
  <c r="C7" i="29"/>
  <c r="S19" i="27"/>
  <c r="T19" i="27"/>
  <c r="U19" i="27"/>
  <c r="V19" i="27"/>
  <c r="W19" i="27"/>
  <c r="Y19" i="27"/>
  <c r="Z19" i="27"/>
  <c r="AA19" i="27"/>
  <c r="S20" i="27"/>
  <c r="T20" i="27"/>
  <c r="U20" i="27"/>
  <c r="V20" i="27"/>
  <c r="W20" i="27"/>
  <c r="Y20" i="27"/>
  <c r="Z20" i="27"/>
  <c r="AA20" i="27"/>
  <c r="S21" i="27"/>
  <c r="T21" i="27"/>
  <c r="U21" i="27"/>
  <c r="V21" i="27"/>
  <c r="W21" i="27"/>
  <c r="Y21" i="27"/>
  <c r="Z21" i="27"/>
  <c r="AA21" i="27"/>
  <c r="S22" i="27"/>
  <c r="T22" i="27"/>
  <c r="U22" i="27"/>
  <c r="V22" i="27"/>
  <c r="W22" i="27"/>
  <c r="Y22" i="27"/>
  <c r="Z22" i="27"/>
  <c r="AA22" i="27"/>
  <c r="S26" i="27"/>
  <c r="T26" i="27"/>
  <c r="U26" i="27"/>
  <c r="V26" i="27"/>
  <c r="W26" i="27"/>
  <c r="Y26" i="27"/>
  <c r="Z26" i="27"/>
  <c r="AA26" i="27"/>
  <c r="S27" i="27"/>
  <c r="T27" i="27"/>
  <c r="U27" i="27"/>
  <c r="V27" i="27"/>
  <c r="W27" i="27"/>
  <c r="Y27" i="27"/>
  <c r="Z27" i="27"/>
  <c r="AA27" i="27"/>
  <c r="S28" i="27"/>
  <c r="T28" i="27"/>
  <c r="U28" i="27"/>
  <c r="V28" i="27"/>
  <c r="W28" i="27"/>
  <c r="Y28" i="27"/>
  <c r="Z28" i="27"/>
  <c r="AA28" i="27"/>
  <c r="S29" i="27"/>
  <c r="T29" i="27"/>
  <c r="U29" i="27"/>
  <c r="V29" i="27"/>
  <c r="W29" i="27"/>
  <c r="Y29" i="27"/>
  <c r="Z29" i="27"/>
  <c r="AA29" i="27"/>
  <c r="C12" i="28"/>
  <c r="C11" i="28"/>
  <c r="C10" i="28"/>
  <c r="C9" i="28"/>
  <c r="C8" i="28"/>
  <c r="AE23" i="27" a="1"/>
  <c r="AE23" i="27"/>
  <c r="R22" i="27"/>
  <c r="I48" i="27"/>
  <c r="AE30" i="27" a="1"/>
  <c r="AE30" i="27"/>
  <c r="R27" i="27"/>
  <c r="I50" i="27"/>
  <c r="R28" i="27"/>
  <c r="I51" i="27"/>
  <c r="R29" i="27"/>
  <c r="I52" i="27"/>
  <c r="R26" i="27"/>
  <c r="I49" i="27"/>
  <c r="Z20" i="28"/>
  <c r="Z19" i="28"/>
  <c r="Z17" i="28"/>
  <c r="Z18" i="29"/>
  <c r="Z17" i="29"/>
  <c r="Z20" i="30"/>
  <c r="Z18" i="30"/>
  <c r="Z19" i="30"/>
  <c r="Z17" i="30"/>
  <c r="AD25" i="30"/>
  <c r="AG25" i="30"/>
  <c r="AE17" i="30"/>
  <c r="AE18" i="30"/>
  <c r="AE19" i="30"/>
  <c r="AE20" i="30"/>
  <c r="AF25" i="30"/>
  <c r="AH25" i="30"/>
  <c r="AD24" i="30"/>
  <c r="AG24" i="30"/>
  <c r="AF24" i="30"/>
  <c r="AH24" i="30"/>
  <c r="AD23" i="30"/>
  <c r="AG23" i="30"/>
  <c r="AF23" i="30"/>
  <c r="AH23" i="30"/>
  <c r="AD22" i="30"/>
  <c r="AG22" i="30"/>
  <c r="AF22" i="30"/>
  <c r="AH22" i="30"/>
  <c r="AD21" i="30"/>
  <c r="AG21" i="30"/>
  <c r="AF21" i="30"/>
  <c r="AH21" i="30"/>
  <c r="AD20" i="30"/>
  <c r="AG20" i="30"/>
  <c r="AF20" i="30"/>
  <c r="AH20" i="30"/>
  <c r="AD19" i="30"/>
  <c r="AG19" i="30"/>
  <c r="AF19" i="30"/>
  <c r="AH19" i="30"/>
  <c r="AD18" i="30"/>
  <c r="AG18" i="30"/>
  <c r="AF18" i="30"/>
  <c r="AH18" i="30"/>
  <c r="AD17" i="30"/>
  <c r="AG17" i="30"/>
  <c r="AF17" i="30"/>
  <c r="AH17" i="30"/>
  <c r="AE88" i="30"/>
  <c r="AE87" i="30"/>
  <c r="AE85" i="30"/>
  <c r="AE84" i="30"/>
  <c r="AE83" i="30"/>
  <c r="AE81" i="30"/>
  <c r="AE76" i="30"/>
  <c r="AE75" i="30"/>
  <c r="AE73" i="30"/>
  <c r="AE72" i="30"/>
  <c r="AE71" i="30"/>
  <c r="AE69" i="30"/>
  <c r="AE68" i="30"/>
  <c r="AE67" i="30"/>
  <c r="AE65" i="30"/>
  <c r="E13" i="32"/>
  <c r="Z17" i="33"/>
  <c r="Z18" i="33"/>
  <c r="Z19" i="33"/>
  <c r="Z20" i="33"/>
  <c r="C8" i="33"/>
  <c r="C9" i="33"/>
  <c r="C10" i="33"/>
  <c r="C11" i="33"/>
  <c r="C12" i="33"/>
  <c r="F13" i="33"/>
  <c r="B13" i="33"/>
  <c r="D17" i="33"/>
  <c r="L4" i="33"/>
  <c r="E17" i="33"/>
  <c r="M4" i="33"/>
  <c r="F17" i="33"/>
  <c r="N4" i="33"/>
  <c r="G17" i="33"/>
  <c r="I17" i="33"/>
  <c r="D18" i="33"/>
  <c r="L5" i="33"/>
  <c r="E18" i="33"/>
  <c r="M5" i="33"/>
  <c r="F18" i="33"/>
  <c r="N5" i="33"/>
  <c r="G18" i="33"/>
  <c r="I18" i="33"/>
  <c r="D19" i="33"/>
  <c r="L6" i="33"/>
  <c r="E19" i="33"/>
  <c r="M6" i="33"/>
  <c r="F19" i="33"/>
  <c r="N6" i="33"/>
  <c r="G19" i="33"/>
  <c r="I19" i="33"/>
  <c r="D20" i="33"/>
  <c r="L7" i="33"/>
  <c r="E20" i="33"/>
  <c r="M7" i="33"/>
  <c r="F20" i="33"/>
  <c r="N7" i="33"/>
  <c r="G20" i="33"/>
  <c r="I20" i="33"/>
  <c r="D21" i="33"/>
  <c r="L8" i="33"/>
  <c r="E21" i="33"/>
  <c r="M8" i="33"/>
  <c r="F21" i="33"/>
  <c r="N8" i="33"/>
  <c r="G21" i="33"/>
  <c r="I21" i="33"/>
  <c r="Z21" i="33"/>
  <c r="M21" i="33"/>
  <c r="N21" i="33" a="1"/>
  <c r="N21" i="33"/>
  <c r="O21" i="33"/>
  <c r="BR52" i="33"/>
  <c r="BS51" i="33"/>
  <c r="BT52" i="33"/>
  <c r="BU51" i="33"/>
  <c r="BU52" i="33"/>
  <c r="BV52" i="33"/>
  <c r="BW52" i="33"/>
  <c r="BX52" i="33"/>
  <c r="BY52" i="33"/>
  <c r="BZ52" i="33"/>
  <c r="CA52" i="33"/>
  <c r="BS53" i="33"/>
  <c r="BU53" i="33"/>
  <c r="BV53" i="33"/>
  <c r="BW53" i="33"/>
  <c r="BX53" i="33"/>
  <c r="BY53" i="33"/>
  <c r="BZ53" i="33"/>
  <c r="CA53" i="33"/>
  <c r="BR54" i="33"/>
  <c r="BS54" i="33"/>
  <c r="BT54" i="33"/>
  <c r="BV54" i="33"/>
  <c r="BW54" i="33"/>
  <c r="BX54" i="33"/>
  <c r="BY54" i="33"/>
  <c r="BZ54" i="33"/>
  <c r="CA54" i="33"/>
  <c r="BS55" i="33"/>
  <c r="BT55" i="33"/>
  <c r="BU55" i="33"/>
  <c r="BW55" i="33"/>
  <c r="BX55" i="33"/>
  <c r="BY55" i="33"/>
  <c r="BZ55" i="33"/>
  <c r="CA55" i="33"/>
  <c r="BS56" i="33"/>
  <c r="BT56" i="33"/>
  <c r="BU56" i="33"/>
  <c r="BV56" i="33"/>
  <c r="BX56" i="33"/>
  <c r="BY56" i="33"/>
  <c r="BZ56" i="33"/>
  <c r="CA56" i="33"/>
  <c r="BS57" i="33"/>
  <c r="BT57" i="33"/>
  <c r="BU57" i="33"/>
  <c r="BV57" i="33"/>
  <c r="BW57" i="33"/>
  <c r="BY57" i="33"/>
  <c r="BZ57" i="33"/>
  <c r="CA57" i="33"/>
  <c r="BS58" i="33"/>
  <c r="BT58" i="33"/>
  <c r="BU58" i="33"/>
  <c r="BV58" i="33"/>
  <c r="BW58" i="33"/>
  <c r="BX58" i="33"/>
  <c r="BZ58" i="33"/>
  <c r="CA58" i="33"/>
  <c r="BS59" i="33"/>
  <c r="BT59" i="33"/>
  <c r="BU59" i="33"/>
  <c r="BV59" i="33"/>
  <c r="BW59" i="33"/>
  <c r="BX59" i="33"/>
  <c r="BY59" i="33"/>
  <c r="CA59" i="33"/>
  <c r="BS60" i="33"/>
  <c r="BT60" i="33"/>
  <c r="BU60" i="33"/>
  <c r="BV60" i="33"/>
  <c r="BW60" i="33"/>
  <c r="BX60" i="33"/>
  <c r="BY60" i="33"/>
  <c r="BZ60" i="33"/>
  <c r="E34" i="33" a="1"/>
  <c r="E34" i="33"/>
  <c r="F34" i="33" a="1"/>
  <c r="F34" i="33"/>
  <c r="G34" i="33" a="1"/>
  <c r="H34" i="33" a="1"/>
  <c r="M22" i="33"/>
  <c r="N22" i="33" a="1"/>
  <c r="N22" i="33"/>
  <c r="O22" i="33"/>
  <c r="I34" i="33" a="1"/>
  <c r="M23" i="33"/>
  <c r="N23" i="33" a="1"/>
  <c r="N23" i="33"/>
  <c r="O23" i="33"/>
  <c r="J34" i="33" a="1"/>
  <c r="M24" i="33"/>
  <c r="N24" i="33" a="1"/>
  <c r="N24" i="33"/>
  <c r="O24" i="33"/>
  <c r="K34" i="33" a="1"/>
  <c r="M25" i="33"/>
  <c r="N25" i="33" a="1"/>
  <c r="N25" i="33"/>
  <c r="O25" i="33"/>
  <c r="L34" i="33" a="1"/>
  <c r="P21" i="33"/>
  <c r="M34" i="33" a="1"/>
  <c r="N34" i="33" a="1"/>
  <c r="O34" i="33" a="1"/>
  <c r="P34" i="33" a="1"/>
  <c r="P22" i="33"/>
  <c r="Q34" i="33" a="1"/>
  <c r="P23" i="33"/>
  <c r="R34" i="33" a="1"/>
  <c r="P24" i="33"/>
  <c r="S34" i="33" a="1"/>
  <c r="P25" i="33"/>
  <c r="T34" i="33" a="1"/>
  <c r="Q21" i="33"/>
  <c r="U34" i="33" a="1"/>
  <c r="V34" i="33" a="1"/>
  <c r="W34" i="33" a="1"/>
  <c r="X34" i="33" a="1"/>
  <c r="Q22" i="33"/>
  <c r="Y34" i="33" a="1"/>
  <c r="Q23" i="33"/>
  <c r="Z34" i="33" a="1"/>
  <c r="Q24" i="33"/>
  <c r="AA34" i="33" a="1"/>
  <c r="Q25" i="33"/>
  <c r="AB34" i="33" a="1"/>
  <c r="R21" i="33"/>
  <c r="AC34" i="33" a="1"/>
  <c r="AD34" i="33" a="1"/>
  <c r="AE34" i="33" a="1"/>
  <c r="AF34" i="33" a="1"/>
  <c r="R22" i="33"/>
  <c r="AG34" i="33" a="1"/>
  <c r="R23" i="33"/>
  <c r="AH34" i="33" a="1"/>
  <c r="R24" i="33"/>
  <c r="AI34" i="33" a="1"/>
  <c r="R25" i="33"/>
  <c r="AJ34" i="33" a="1"/>
  <c r="S21" i="33"/>
  <c r="AK34" i="33" a="1"/>
  <c r="AL34" i="33" a="1"/>
  <c r="AM34" i="33" a="1"/>
  <c r="AN34" i="33" a="1"/>
  <c r="S22" i="33"/>
  <c r="AO34" i="33" a="1"/>
  <c r="S23" i="33"/>
  <c r="AP34" i="33" a="1"/>
  <c r="S24" i="33"/>
  <c r="AQ34" i="33" a="1"/>
  <c r="S25" i="33"/>
  <c r="AR34" i="33" a="1"/>
  <c r="T21" i="33"/>
  <c r="AS34" i="33" a="1"/>
  <c r="AT34" i="33" a="1"/>
  <c r="AU34" i="33" a="1"/>
  <c r="AV34" i="33" a="1"/>
  <c r="T22" i="33"/>
  <c r="AW34" i="33" a="1"/>
  <c r="T23" i="33"/>
  <c r="AX34" i="33" a="1"/>
  <c r="T24" i="33"/>
  <c r="AY34" i="33" a="1"/>
  <c r="T25" i="33"/>
  <c r="AZ34" i="33" a="1"/>
  <c r="U21" i="33"/>
  <c r="BA34" i="33" a="1"/>
  <c r="BB34" i="33" a="1"/>
  <c r="BC34" i="33" a="1"/>
  <c r="BD34" i="33" a="1"/>
  <c r="U22" i="33"/>
  <c r="BE34" i="33" a="1"/>
  <c r="U23" i="33"/>
  <c r="BF34" i="33" a="1"/>
  <c r="U24" i="33"/>
  <c r="BG34" i="33" a="1"/>
  <c r="U25" i="33"/>
  <c r="BH34" i="33" a="1"/>
  <c r="V21" i="33"/>
  <c r="BI34" i="33" a="1"/>
  <c r="BJ34" i="33" a="1"/>
  <c r="BK34" i="33" a="1"/>
  <c r="BL34" i="33" a="1"/>
  <c r="V22" i="33"/>
  <c r="BM34" i="33" a="1"/>
  <c r="V23" i="33"/>
  <c r="BN34" i="33" a="1"/>
  <c r="V24" i="33"/>
  <c r="BO34" i="33" a="1"/>
  <c r="V25" i="33"/>
  <c r="BP34" i="33" a="1"/>
  <c r="G34" i="33"/>
  <c r="H34" i="33"/>
  <c r="I34" i="33"/>
  <c r="J34" i="33"/>
  <c r="K34" i="33"/>
  <c r="L34" i="33"/>
  <c r="M34" i="33"/>
  <c r="N34" i="33"/>
  <c r="O34" i="33"/>
  <c r="P34" i="33"/>
  <c r="Q34" i="33"/>
  <c r="R34" i="33"/>
  <c r="S34" i="33"/>
  <c r="T34" i="33"/>
  <c r="U34" i="33"/>
  <c r="V34" i="33"/>
  <c r="W34" i="33"/>
  <c r="X34" i="33"/>
  <c r="Y34" i="33"/>
  <c r="Z34" i="33"/>
  <c r="AA34" i="33"/>
  <c r="AB34" i="33"/>
  <c r="AC34" i="33"/>
  <c r="AD34" i="33"/>
  <c r="AE34" i="33"/>
  <c r="AF34" i="33"/>
  <c r="AG34" i="33"/>
  <c r="AH34" i="33"/>
  <c r="AI34" i="33"/>
  <c r="AJ34" i="33"/>
  <c r="AK34" i="33"/>
  <c r="AL34" i="33"/>
  <c r="AM34" i="33"/>
  <c r="AN34" i="33"/>
  <c r="AO34" i="33"/>
  <c r="AP34" i="33"/>
  <c r="AQ34" i="33"/>
  <c r="AR34" i="33"/>
  <c r="AS34" i="33"/>
  <c r="AT34" i="33"/>
  <c r="AU34" i="33"/>
  <c r="AV34" i="33"/>
  <c r="AW34" i="33"/>
  <c r="AX34" i="33"/>
  <c r="AY34" i="33"/>
  <c r="AZ34" i="33"/>
  <c r="BA34" i="33"/>
  <c r="BB34" i="33"/>
  <c r="BC34" i="33"/>
  <c r="BD34" i="33"/>
  <c r="BE34" i="33"/>
  <c r="BF34" i="33"/>
  <c r="BG34" i="33"/>
  <c r="BH34" i="33"/>
  <c r="BI34" i="33"/>
  <c r="BJ34" i="33"/>
  <c r="BK34" i="33"/>
  <c r="BL34" i="33"/>
  <c r="BM34" i="33"/>
  <c r="BN34" i="33"/>
  <c r="BO34" i="33"/>
  <c r="BP34" i="33"/>
  <c r="AA21" i="33"/>
  <c r="BR41" i="33"/>
  <c r="BS40" i="33"/>
  <c r="BR30" i="33"/>
  <c r="BT30" i="33"/>
  <c r="BS29" i="33"/>
  <c r="BS31" i="33"/>
  <c r="BT41" i="33"/>
  <c r="BU40" i="33"/>
  <c r="BU29" i="33"/>
  <c r="BU30" i="33"/>
  <c r="BR32" i="33"/>
  <c r="BS32" i="33"/>
  <c r="BU41" i="33"/>
  <c r="BV30" i="33"/>
  <c r="BS33" i="33"/>
  <c r="BV41" i="33"/>
  <c r="BW30" i="33"/>
  <c r="BS34" i="33"/>
  <c r="BW41" i="33"/>
  <c r="BX30" i="33"/>
  <c r="BS35" i="33"/>
  <c r="BX41" i="33"/>
  <c r="BY30" i="33"/>
  <c r="BS36" i="33"/>
  <c r="BY41" i="33"/>
  <c r="BZ30" i="33"/>
  <c r="BS37" i="33"/>
  <c r="BZ41" i="33"/>
  <c r="CA30" i="33"/>
  <c r="BS38" i="33"/>
  <c r="CA41" i="33"/>
  <c r="BS42" i="33"/>
  <c r="BU31" i="33"/>
  <c r="BT32" i="33"/>
  <c r="BU42" i="33"/>
  <c r="BV31" i="33"/>
  <c r="BT33" i="33"/>
  <c r="BV42" i="33"/>
  <c r="BW31" i="33"/>
  <c r="BT34" i="33"/>
  <c r="BW42" i="33"/>
  <c r="BX31" i="33"/>
  <c r="BT35" i="33"/>
  <c r="BX42" i="33"/>
  <c r="BY31" i="33"/>
  <c r="BT36" i="33"/>
  <c r="BY42" i="33"/>
  <c r="BZ31" i="33"/>
  <c r="BT37" i="33"/>
  <c r="BZ42" i="33"/>
  <c r="CA31" i="33"/>
  <c r="BT38" i="33"/>
  <c r="CA42" i="33"/>
  <c r="BR43" i="33"/>
  <c r="BS43" i="33"/>
  <c r="BT43" i="33"/>
  <c r="BV32" i="33"/>
  <c r="BU33" i="33"/>
  <c r="BV43" i="33"/>
  <c r="BW32" i="33"/>
  <c r="BU34" i="33"/>
  <c r="BW43" i="33"/>
  <c r="BX32" i="33"/>
  <c r="BU35" i="33"/>
  <c r="BX43" i="33"/>
  <c r="BY32" i="33"/>
  <c r="BU36" i="33"/>
  <c r="BY43" i="33"/>
  <c r="BZ32" i="33"/>
  <c r="BU37" i="33"/>
  <c r="BZ43" i="33"/>
  <c r="CA32" i="33"/>
  <c r="BU38" i="33"/>
  <c r="CA43" i="33"/>
  <c r="BS44" i="33"/>
  <c r="BT44" i="33"/>
  <c r="BU44" i="33"/>
  <c r="BW33" i="33"/>
  <c r="BV34" i="33"/>
  <c r="BW44" i="33"/>
  <c r="BX33" i="33"/>
  <c r="BV35" i="33"/>
  <c r="BX44" i="33"/>
  <c r="BY33" i="33"/>
  <c r="BV36" i="33"/>
  <c r="BY44" i="33"/>
  <c r="BZ33" i="33"/>
  <c r="BV37" i="33"/>
  <c r="BZ44" i="33"/>
  <c r="CA33" i="33"/>
  <c r="BV38" i="33"/>
  <c r="CA44" i="33"/>
  <c r="BS45" i="33"/>
  <c r="BT45" i="33"/>
  <c r="BU45" i="33"/>
  <c r="BV45" i="33"/>
  <c r="BX34" i="33"/>
  <c r="BW35" i="33"/>
  <c r="BX45" i="33"/>
  <c r="BY34" i="33"/>
  <c r="BW36" i="33"/>
  <c r="BY45" i="33"/>
  <c r="BZ34" i="33"/>
  <c r="BW37" i="33"/>
  <c r="BZ45" i="33"/>
  <c r="CA34" i="33"/>
  <c r="BW38" i="33"/>
  <c r="CA45" i="33"/>
  <c r="BS46" i="33"/>
  <c r="BT46" i="33"/>
  <c r="BU46" i="33"/>
  <c r="BV46" i="33"/>
  <c r="BW46" i="33"/>
  <c r="BY35" i="33"/>
  <c r="BX36" i="33"/>
  <c r="BY46" i="33"/>
  <c r="BZ35" i="33"/>
  <c r="BX37" i="33"/>
  <c r="BZ46" i="33"/>
  <c r="CA35" i="33"/>
  <c r="BX38" i="33"/>
  <c r="CA46" i="33"/>
  <c r="BS47" i="33"/>
  <c r="BT47" i="33"/>
  <c r="BU47" i="33"/>
  <c r="BV47" i="33"/>
  <c r="BW47" i="33"/>
  <c r="BX47" i="33"/>
  <c r="BZ36" i="33"/>
  <c r="BY37" i="33"/>
  <c r="BZ47" i="33"/>
  <c r="CA36" i="33"/>
  <c r="BY38" i="33"/>
  <c r="CA47" i="33"/>
  <c r="BS48" i="33"/>
  <c r="BT48" i="33"/>
  <c r="BU48" i="33"/>
  <c r="BV48" i="33"/>
  <c r="BW48" i="33"/>
  <c r="BX48" i="33"/>
  <c r="BY48" i="33"/>
  <c r="CA37" i="33"/>
  <c r="BZ38" i="33"/>
  <c r="CA48" i="33"/>
  <c r="BS49" i="33"/>
  <c r="BT49" i="33"/>
  <c r="BU49" i="33"/>
  <c r="BV49" i="33"/>
  <c r="BW49" i="33"/>
  <c r="BX49" i="33"/>
  <c r="BY49" i="33"/>
  <c r="BZ49" i="33"/>
  <c r="E45" i="33" a="1"/>
  <c r="E45" i="33"/>
  <c r="F45" i="33" a="1"/>
  <c r="F45" i="33"/>
  <c r="G45" i="33" a="1"/>
  <c r="H45" i="33" a="1"/>
  <c r="I45" i="33" a="1"/>
  <c r="J45" i="33" a="1"/>
  <c r="K45" i="33" a="1"/>
  <c r="L45" i="33" a="1"/>
  <c r="M45" i="33" a="1"/>
  <c r="N45" i="33" a="1"/>
  <c r="O45" i="33" a="1"/>
  <c r="P45" i="33" a="1"/>
  <c r="Q45" i="33" a="1"/>
  <c r="R45" i="33" a="1"/>
  <c r="S45" i="33" a="1"/>
  <c r="T45" i="33" a="1"/>
  <c r="U45" i="33" a="1"/>
  <c r="V45" i="33" a="1"/>
  <c r="W45" i="33" a="1"/>
  <c r="X45" i="33" a="1"/>
  <c r="Y45" i="33" a="1"/>
  <c r="Z45" i="33" a="1"/>
  <c r="AA45" i="33" a="1"/>
  <c r="AB45" i="33" a="1"/>
  <c r="AC45" i="33" a="1"/>
  <c r="AD45" i="33" a="1"/>
  <c r="AE45" i="33" a="1"/>
  <c r="AF45" i="33" a="1"/>
  <c r="AG45" i="33" a="1"/>
  <c r="AH45" i="33" a="1"/>
  <c r="AI45" i="33" a="1"/>
  <c r="AJ45" i="33" a="1"/>
  <c r="AK45" i="33" a="1"/>
  <c r="AL45" i="33" a="1"/>
  <c r="AM45" i="33" a="1"/>
  <c r="AN45" i="33" a="1"/>
  <c r="AO45" i="33" a="1"/>
  <c r="AP45" i="33" a="1"/>
  <c r="AQ45" i="33" a="1"/>
  <c r="AR45" i="33" a="1"/>
  <c r="AS45" i="33" a="1"/>
  <c r="AT45" i="33" a="1"/>
  <c r="AU45" i="33" a="1"/>
  <c r="AV45" i="33" a="1"/>
  <c r="AW45" i="33" a="1"/>
  <c r="AX45" i="33" a="1"/>
  <c r="AY45" i="33" a="1"/>
  <c r="AZ45" i="33" a="1"/>
  <c r="BA45" i="33" a="1"/>
  <c r="BB45" i="33" a="1"/>
  <c r="BC45" i="33" a="1"/>
  <c r="BD45" i="33" a="1"/>
  <c r="BE45" i="33" a="1"/>
  <c r="BF45" i="33" a="1"/>
  <c r="BG45" i="33" a="1"/>
  <c r="BH45" i="33" a="1"/>
  <c r="BI45" i="33" a="1"/>
  <c r="BJ45" i="33" a="1"/>
  <c r="BK45" i="33" a="1"/>
  <c r="BL45" i="33" a="1"/>
  <c r="BM45" i="33" a="1"/>
  <c r="BN45" i="33" a="1"/>
  <c r="BO45" i="33" a="1"/>
  <c r="BP45" i="33" a="1"/>
  <c r="G45" i="33"/>
  <c r="H45" i="33"/>
  <c r="I45" i="33"/>
  <c r="J45" i="33"/>
  <c r="K45" i="33"/>
  <c r="L45" i="33"/>
  <c r="M45" i="33"/>
  <c r="N45" i="33"/>
  <c r="O45" i="33"/>
  <c r="P45" i="33"/>
  <c r="Q45" i="33"/>
  <c r="R45" i="33"/>
  <c r="S45" i="33"/>
  <c r="T45" i="33"/>
  <c r="U45" i="33"/>
  <c r="V45" i="33"/>
  <c r="W45" i="33"/>
  <c r="X45" i="33"/>
  <c r="Y45" i="33"/>
  <c r="Z45" i="33"/>
  <c r="AA45" i="33"/>
  <c r="AB45" i="33"/>
  <c r="AC45" i="33"/>
  <c r="AD45" i="33"/>
  <c r="AE45" i="33"/>
  <c r="AF45" i="33"/>
  <c r="AG45" i="33"/>
  <c r="AH45" i="33"/>
  <c r="AI45" i="33"/>
  <c r="AJ45" i="33"/>
  <c r="AK45" i="33"/>
  <c r="AL45" i="33"/>
  <c r="AM45" i="33"/>
  <c r="AN45" i="33"/>
  <c r="AO45" i="33"/>
  <c r="AP45" i="33"/>
  <c r="AQ45" i="33"/>
  <c r="AR45" i="33"/>
  <c r="AS45" i="33"/>
  <c r="AT45" i="33"/>
  <c r="AU45" i="33"/>
  <c r="AV45" i="33"/>
  <c r="AW45" i="33"/>
  <c r="AX45" i="33"/>
  <c r="AY45" i="33"/>
  <c r="AZ45" i="33"/>
  <c r="BA45" i="33"/>
  <c r="BB45" i="33"/>
  <c r="BC45" i="33"/>
  <c r="BD45" i="33"/>
  <c r="BE45" i="33"/>
  <c r="BF45" i="33"/>
  <c r="BG45" i="33"/>
  <c r="BH45" i="33"/>
  <c r="BI45" i="33"/>
  <c r="BJ45" i="33"/>
  <c r="BK45" i="33"/>
  <c r="BL45" i="33"/>
  <c r="BM45" i="33"/>
  <c r="BN45" i="33"/>
  <c r="BO45" i="33"/>
  <c r="BP45" i="33"/>
  <c r="AB21" i="33"/>
  <c r="E56" i="33" a="1"/>
  <c r="E56" i="33"/>
  <c r="F56" i="33" a="1"/>
  <c r="F56" i="33"/>
  <c r="G56" i="33" a="1"/>
  <c r="H56" i="33" a="1"/>
  <c r="I56" i="33" a="1"/>
  <c r="J56" i="33" a="1"/>
  <c r="K56" i="33" a="1"/>
  <c r="L56" i="33" a="1"/>
  <c r="M56" i="33" a="1"/>
  <c r="N56" i="33" a="1"/>
  <c r="O56" i="33" a="1"/>
  <c r="P56" i="33" a="1"/>
  <c r="Q56" i="33" a="1"/>
  <c r="R56" i="33" a="1"/>
  <c r="S56" i="33" a="1"/>
  <c r="T56" i="33" a="1"/>
  <c r="U56" i="33" a="1"/>
  <c r="V56" i="33" a="1"/>
  <c r="W56" i="33" a="1"/>
  <c r="X56" i="33" a="1"/>
  <c r="Y56" i="33" a="1"/>
  <c r="Z56" i="33" a="1"/>
  <c r="AA56" i="33" a="1"/>
  <c r="AB56" i="33" a="1"/>
  <c r="AC56" i="33" a="1"/>
  <c r="AD56" i="33" a="1"/>
  <c r="AE56" i="33" a="1"/>
  <c r="AF56" i="33" a="1"/>
  <c r="AG56" i="33" a="1"/>
  <c r="AH56" i="33" a="1"/>
  <c r="AI56" i="33" a="1"/>
  <c r="AJ56" i="33" a="1"/>
  <c r="AK56" i="33" a="1"/>
  <c r="AL56" i="33" a="1"/>
  <c r="AM56" i="33" a="1"/>
  <c r="AN56" i="33" a="1"/>
  <c r="AO56" i="33" a="1"/>
  <c r="AP56" i="33" a="1"/>
  <c r="AQ56" i="33" a="1"/>
  <c r="AR56" i="33" a="1"/>
  <c r="AS56" i="33" a="1"/>
  <c r="AT56" i="33" a="1"/>
  <c r="AU56" i="33" a="1"/>
  <c r="AV56" i="33" a="1"/>
  <c r="AW56" i="33" a="1"/>
  <c r="AX56" i="33" a="1"/>
  <c r="AY56" i="33" a="1"/>
  <c r="AZ56" i="33" a="1"/>
  <c r="BA56" i="33" a="1"/>
  <c r="BB56" i="33" a="1"/>
  <c r="BC56" i="33" a="1"/>
  <c r="BD56" i="33" a="1"/>
  <c r="BE56" i="33" a="1"/>
  <c r="BF56" i="33" a="1"/>
  <c r="BG56" i="33" a="1"/>
  <c r="BH56" i="33" a="1"/>
  <c r="BI56" i="33" a="1"/>
  <c r="BJ56" i="33" a="1"/>
  <c r="BK56" i="33" a="1"/>
  <c r="BL56" i="33" a="1"/>
  <c r="BM56" i="33" a="1"/>
  <c r="BN56" i="33" a="1"/>
  <c r="BO56" i="33" a="1"/>
  <c r="BP56" i="33" a="1"/>
  <c r="G56" i="33"/>
  <c r="H56" i="33"/>
  <c r="I56" i="33"/>
  <c r="J56" i="33"/>
  <c r="K56" i="33"/>
  <c r="L56" i="33"/>
  <c r="M56" i="33"/>
  <c r="N56" i="33"/>
  <c r="O56" i="33"/>
  <c r="P56" i="33"/>
  <c r="Q56" i="33"/>
  <c r="R56" i="33"/>
  <c r="S56" i="33"/>
  <c r="T56" i="33"/>
  <c r="U56" i="33"/>
  <c r="V56" i="33"/>
  <c r="W56" i="33"/>
  <c r="X56" i="33"/>
  <c r="Y56" i="33"/>
  <c r="Z56" i="33"/>
  <c r="AA56" i="33"/>
  <c r="AB56" i="33"/>
  <c r="AC56" i="33"/>
  <c r="AD56" i="33"/>
  <c r="AE56" i="33"/>
  <c r="AF56" i="33"/>
  <c r="AG56" i="33"/>
  <c r="AH56" i="33"/>
  <c r="AI56" i="33"/>
  <c r="AJ56" i="33"/>
  <c r="AK56" i="33"/>
  <c r="AL56" i="33"/>
  <c r="AM56" i="33"/>
  <c r="AN56" i="33"/>
  <c r="AO56" i="33"/>
  <c r="AP56" i="33"/>
  <c r="AQ56" i="33"/>
  <c r="AR56" i="33"/>
  <c r="AS56" i="33"/>
  <c r="AT56" i="33"/>
  <c r="AU56" i="33"/>
  <c r="AV56" i="33"/>
  <c r="AW56" i="33"/>
  <c r="AX56" i="33"/>
  <c r="AY56" i="33"/>
  <c r="AZ56" i="33"/>
  <c r="BA56" i="33"/>
  <c r="BB56" i="33"/>
  <c r="BC56" i="33"/>
  <c r="BD56" i="33"/>
  <c r="BE56" i="33"/>
  <c r="BF56" i="33"/>
  <c r="BG56" i="33"/>
  <c r="BH56" i="33"/>
  <c r="BI56" i="33"/>
  <c r="BJ56" i="33"/>
  <c r="BK56" i="33"/>
  <c r="BL56" i="33"/>
  <c r="BM56" i="33"/>
  <c r="BN56" i="33"/>
  <c r="BO56" i="33"/>
  <c r="BP56" i="33"/>
  <c r="AC21" i="33"/>
  <c r="D22" i="33"/>
  <c r="L9" i="33"/>
  <c r="E22" i="33"/>
  <c r="M9" i="33"/>
  <c r="F22" i="33"/>
  <c r="N9" i="33"/>
  <c r="G22" i="33"/>
  <c r="I22" i="33"/>
  <c r="Z22" i="33"/>
  <c r="E35" i="33" a="1"/>
  <c r="E35" i="33"/>
  <c r="F35" i="33" a="1"/>
  <c r="F35" i="33"/>
  <c r="G35" i="33" a="1"/>
  <c r="H35" i="33" a="1"/>
  <c r="I35" i="33" a="1"/>
  <c r="J35" i="33" a="1"/>
  <c r="K35" i="33" a="1"/>
  <c r="L35" i="33" a="1"/>
  <c r="M35" i="33" a="1"/>
  <c r="N35" i="33" a="1"/>
  <c r="O35" i="33" a="1"/>
  <c r="P35" i="33" a="1"/>
  <c r="Q35" i="33" a="1"/>
  <c r="R35" i="33" a="1"/>
  <c r="S35" i="33" a="1"/>
  <c r="T35" i="33" a="1"/>
  <c r="U35" i="33" a="1"/>
  <c r="V35" i="33" a="1"/>
  <c r="W35" i="33" a="1"/>
  <c r="X35" i="33" a="1"/>
  <c r="Y35" i="33" a="1"/>
  <c r="Z35" i="33" a="1"/>
  <c r="AA35" i="33" a="1"/>
  <c r="AB35" i="33" a="1"/>
  <c r="AC35" i="33" a="1"/>
  <c r="AD35" i="33" a="1"/>
  <c r="AE35" i="33" a="1"/>
  <c r="AF35" i="33" a="1"/>
  <c r="AG35" i="33" a="1"/>
  <c r="AH35" i="33" a="1"/>
  <c r="AI35" i="33" a="1"/>
  <c r="AJ35" i="33" a="1"/>
  <c r="AK35" i="33" a="1"/>
  <c r="AL35" i="33" a="1"/>
  <c r="AM35" i="33" a="1"/>
  <c r="AN35" i="33" a="1"/>
  <c r="AO35" i="33" a="1"/>
  <c r="AP35" i="33" a="1"/>
  <c r="AQ35" i="33" a="1"/>
  <c r="AR35" i="33" a="1"/>
  <c r="AS35" i="33" a="1"/>
  <c r="AT35" i="33" a="1"/>
  <c r="AU35" i="33" a="1"/>
  <c r="AV35" i="33" a="1"/>
  <c r="AW35" i="33" a="1"/>
  <c r="AX35" i="33" a="1"/>
  <c r="AY35" i="33" a="1"/>
  <c r="AZ35" i="33" a="1"/>
  <c r="BA35" i="33" a="1"/>
  <c r="BB35" i="33" a="1"/>
  <c r="BC35" i="33" a="1"/>
  <c r="BD35" i="33" a="1"/>
  <c r="BE35" i="33" a="1"/>
  <c r="BF35" i="33" a="1"/>
  <c r="BG35" i="33" a="1"/>
  <c r="BH35" i="33" a="1"/>
  <c r="BI35" i="33" a="1"/>
  <c r="BJ35" i="33" a="1"/>
  <c r="BK35" i="33" a="1"/>
  <c r="BL35" i="33" a="1"/>
  <c r="BM35" i="33" a="1"/>
  <c r="BN35" i="33" a="1"/>
  <c r="BO35" i="33" a="1"/>
  <c r="BP35" i="33" a="1"/>
  <c r="G35" i="33"/>
  <c r="H35" i="33"/>
  <c r="I35" i="33"/>
  <c r="J35" i="33"/>
  <c r="K35" i="33"/>
  <c r="L35" i="33"/>
  <c r="M35" i="33"/>
  <c r="N35" i="33"/>
  <c r="O35" i="33"/>
  <c r="P35" i="33"/>
  <c r="Q35" i="33"/>
  <c r="R35" i="33"/>
  <c r="S35" i="33"/>
  <c r="T35" i="33"/>
  <c r="U35" i="33"/>
  <c r="V35" i="33"/>
  <c r="W35" i="33"/>
  <c r="X35" i="33"/>
  <c r="Y35" i="33"/>
  <c r="Z35" i="33"/>
  <c r="AA35" i="33"/>
  <c r="AB35" i="33"/>
  <c r="AC35" i="33"/>
  <c r="AD35" i="33"/>
  <c r="AE35" i="33"/>
  <c r="AF35" i="33"/>
  <c r="AG35" i="33"/>
  <c r="AH35" i="33"/>
  <c r="AI35" i="33"/>
  <c r="AJ35" i="33"/>
  <c r="AK35" i="33"/>
  <c r="AL35" i="33"/>
  <c r="AM35" i="33"/>
  <c r="AN35" i="33"/>
  <c r="AO35" i="33"/>
  <c r="AP35" i="33"/>
  <c r="AQ35" i="33"/>
  <c r="AR35" i="33"/>
  <c r="AS35" i="33"/>
  <c r="AT35" i="33"/>
  <c r="AU35" i="33"/>
  <c r="AV35" i="33"/>
  <c r="AW35" i="33"/>
  <c r="AX35" i="33"/>
  <c r="AY35" i="33"/>
  <c r="AZ35" i="33"/>
  <c r="BA35" i="33"/>
  <c r="BB35" i="33"/>
  <c r="BC35" i="33"/>
  <c r="BD35" i="33"/>
  <c r="BE35" i="33"/>
  <c r="BF35" i="33"/>
  <c r="BG35" i="33"/>
  <c r="BH35" i="33"/>
  <c r="BI35" i="33"/>
  <c r="BJ35" i="33"/>
  <c r="BK35" i="33"/>
  <c r="BL35" i="33"/>
  <c r="BM35" i="33"/>
  <c r="BN35" i="33"/>
  <c r="BO35" i="33"/>
  <c r="BP35" i="33"/>
  <c r="AA22" i="33"/>
  <c r="E46" i="33" a="1"/>
  <c r="E46" i="33"/>
  <c r="F46" i="33" a="1"/>
  <c r="F46" i="33"/>
  <c r="G46" i="33" a="1"/>
  <c r="H46" i="33" a="1"/>
  <c r="I46" i="33" a="1"/>
  <c r="J46" i="33" a="1"/>
  <c r="K46" i="33" a="1"/>
  <c r="L46" i="33" a="1"/>
  <c r="M46" i="33" a="1"/>
  <c r="N46" i="33" a="1"/>
  <c r="O46" i="33" a="1"/>
  <c r="P46" i="33" a="1"/>
  <c r="Q46" i="33" a="1"/>
  <c r="R46" i="33" a="1"/>
  <c r="S46" i="33" a="1"/>
  <c r="T46" i="33" a="1"/>
  <c r="U46" i="33" a="1"/>
  <c r="V46" i="33" a="1"/>
  <c r="W46" i="33" a="1"/>
  <c r="X46" i="33" a="1"/>
  <c r="Y46" i="33" a="1"/>
  <c r="Z46" i="33" a="1"/>
  <c r="AA46" i="33" a="1"/>
  <c r="AB46" i="33" a="1"/>
  <c r="AC46" i="33" a="1"/>
  <c r="AD46" i="33" a="1"/>
  <c r="AE46" i="33" a="1"/>
  <c r="AF46" i="33" a="1"/>
  <c r="AG46" i="33" a="1"/>
  <c r="AH46" i="33" a="1"/>
  <c r="AI46" i="33" a="1"/>
  <c r="AJ46" i="33" a="1"/>
  <c r="AK46" i="33" a="1"/>
  <c r="AL46" i="33" a="1"/>
  <c r="AM46" i="33" a="1"/>
  <c r="AN46" i="33" a="1"/>
  <c r="AO46" i="33" a="1"/>
  <c r="AP46" i="33" a="1"/>
  <c r="AQ46" i="33" a="1"/>
  <c r="AR46" i="33" a="1"/>
  <c r="AS46" i="33" a="1"/>
  <c r="AT46" i="33" a="1"/>
  <c r="AU46" i="33" a="1"/>
  <c r="AV46" i="33" a="1"/>
  <c r="AW46" i="33" a="1"/>
  <c r="AX46" i="33" a="1"/>
  <c r="AY46" i="33" a="1"/>
  <c r="AZ46" i="33" a="1"/>
  <c r="BA46" i="33" a="1"/>
  <c r="BB46" i="33" a="1"/>
  <c r="BC46" i="33" a="1"/>
  <c r="BD46" i="33" a="1"/>
  <c r="BE46" i="33" a="1"/>
  <c r="BF46" i="33" a="1"/>
  <c r="BG46" i="33" a="1"/>
  <c r="BH46" i="33" a="1"/>
  <c r="BI46" i="33" a="1"/>
  <c r="BJ46" i="33" a="1"/>
  <c r="BK46" i="33" a="1"/>
  <c r="BL46" i="33" a="1"/>
  <c r="BM46" i="33" a="1"/>
  <c r="BN46" i="33" a="1"/>
  <c r="BO46" i="33" a="1"/>
  <c r="BP46" i="33" a="1"/>
  <c r="G46" i="33"/>
  <c r="H46" i="33"/>
  <c r="I46" i="33"/>
  <c r="J46" i="33"/>
  <c r="K46" i="33"/>
  <c r="L46" i="33"/>
  <c r="M46" i="33"/>
  <c r="N46" i="33"/>
  <c r="O46" i="33"/>
  <c r="P46" i="33"/>
  <c r="Q46" i="33"/>
  <c r="R46" i="33"/>
  <c r="S46" i="33"/>
  <c r="T46" i="33"/>
  <c r="U46" i="33"/>
  <c r="V46" i="33"/>
  <c r="W46" i="33"/>
  <c r="X46" i="33"/>
  <c r="Y46" i="33"/>
  <c r="Z46" i="33"/>
  <c r="AA46" i="33"/>
  <c r="AB46" i="33"/>
  <c r="AC46" i="33"/>
  <c r="AD46" i="33"/>
  <c r="AE46" i="33"/>
  <c r="AF46" i="33"/>
  <c r="AG46" i="33"/>
  <c r="AH46" i="33"/>
  <c r="AI46" i="33"/>
  <c r="AJ46" i="33"/>
  <c r="AK46" i="33"/>
  <c r="AL46" i="33"/>
  <c r="AM46" i="33"/>
  <c r="AN46" i="33"/>
  <c r="AO46" i="33"/>
  <c r="AP46" i="33"/>
  <c r="AQ46" i="33"/>
  <c r="AR46" i="33"/>
  <c r="AS46" i="33"/>
  <c r="AT46" i="33"/>
  <c r="AU46" i="33"/>
  <c r="AV46" i="33"/>
  <c r="AW46" i="33"/>
  <c r="AX46" i="33"/>
  <c r="AY46" i="33"/>
  <c r="AZ46" i="33"/>
  <c r="BA46" i="33"/>
  <c r="BB46" i="33"/>
  <c r="BC46" i="33"/>
  <c r="BD46" i="33"/>
  <c r="BE46" i="33"/>
  <c r="BF46" i="33"/>
  <c r="BG46" i="33"/>
  <c r="BH46" i="33"/>
  <c r="BI46" i="33"/>
  <c r="BJ46" i="33"/>
  <c r="BK46" i="33"/>
  <c r="BL46" i="33"/>
  <c r="BM46" i="33"/>
  <c r="BN46" i="33"/>
  <c r="BO46" i="33"/>
  <c r="BP46" i="33"/>
  <c r="AB22" i="33"/>
  <c r="E57" i="33" a="1"/>
  <c r="E57" i="33"/>
  <c r="F57" i="33" a="1"/>
  <c r="F57" i="33"/>
  <c r="G57" i="33" a="1"/>
  <c r="H57" i="33" a="1"/>
  <c r="I57" i="33" a="1"/>
  <c r="J57" i="33" a="1"/>
  <c r="K57" i="33" a="1"/>
  <c r="L57" i="33" a="1"/>
  <c r="M57" i="33" a="1"/>
  <c r="N57" i="33" a="1"/>
  <c r="O57" i="33" a="1"/>
  <c r="P57" i="33" a="1"/>
  <c r="Q57" i="33" a="1"/>
  <c r="R57" i="33" a="1"/>
  <c r="S57" i="33" a="1"/>
  <c r="T57" i="33" a="1"/>
  <c r="U57" i="33" a="1"/>
  <c r="V57" i="33" a="1"/>
  <c r="W57" i="33" a="1"/>
  <c r="X57" i="33" a="1"/>
  <c r="Y57" i="33" a="1"/>
  <c r="Z57" i="33" a="1"/>
  <c r="AA57" i="33" a="1"/>
  <c r="AB57" i="33" a="1"/>
  <c r="AC57" i="33" a="1"/>
  <c r="AD57" i="33" a="1"/>
  <c r="AE57" i="33" a="1"/>
  <c r="AF57" i="33" a="1"/>
  <c r="AG57" i="33" a="1"/>
  <c r="AH57" i="33" a="1"/>
  <c r="AI57" i="33" a="1"/>
  <c r="AJ57" i="33" a="1"/>
  <c r="AK57" i="33" a="1"/>
  <c r="AL57" i="33" a="1"/>
  <c r="AM57" i="33" a="1"/>
  <c r="AN57" i="33" a="1"/>
  <c r="AO57" i="33" a="1"/>
  <c r="AP57" i="33" a="1"/>
  <c r="AQ57" i="33" a="1"/>
  <c r="AR57" i="33" a="1"/>
  <c r="AS57" i="33" a="1"/>
  <c r="AT57" i="33" a="1"/>
  <c r="AU57" i="33" a="1"/>
  <c r="AV57" i="33" a="1"/>
  <c r="AW57" i="33" a="1"/>
  <c r="AX57" i="33" a="1"/>
  <c r="AY57" i="33" a="1"/>
  <c r="AZ57" i="33" a="1"/>
  <c r="BA57" i="33" a="1"/>
  <c r="BB57" i="33" a="1"/>
  <c r="BC57" i="33" a="1"/>
  <c r="BD57" i="33" a="1"/>
  <c r="BE57" i="33" a="1"/>
  <c r="BF57" i="33" a="1"/>
  <c r="BG57" i="33" a="1"/>
  <c r="BH57" i="33" a="1"/>
  <c r="BI57" i="33" a="1"/>
  <c r="BJ57" i="33" a="1"/>
  <c r="BK57" i="33" a="1"/>
  <c r="BL57" i="33" a="1"/>
  <c r="BM57" i="33" a="1"/>
  <c r="BN57" i="33" a="1"/>
  <c r="BO57" i="33" a="1"/>
  <c r="BP57" i="33" a="1"/>
  <c r="G57" i="33"/>
  <c r="H57" i="33"/>
  <c r="I57" i="33"/>
  <c r="J57" i="33"/>
  <c r="K57" i="33"/>
  <c r="L57" i="33"/>
  <c r="M57" i="33"/>
  <c r="N57" i="33"/>
  <c r="O57" i="33"/>
  <c r="P57" i="33"/>
  <c r="Q57" i="33"/>
  <c r="R57" i="33"/>
  <c r="S57" i="33"/>
  <c r="T57" i="33"/>
  <c r="U57" i="33"/>
  <c r="V57" i="33"/>
  <c r="W57" i="33"/>
  <c r="X57" i="33"/>
  <c r="Y57" i="33"/>
  <c r="Z57" i="33"/>
  <c r="AA57" i="33"/>
  <c r="AB57" i="33"/>
  <c r="AC57" i="33"/>
  <c r="AD57" i="33"/>
  <c r="AE57" i="33"/>
  <c r="AF57" i="33"/>
  <c r="AG57" i="33"/>
  <c r="AH57" i="33"/>
  <c r="AI57" i="33"/>
  <c r="AJ57" i="33"/>
  <c r="AK57" i="33"/>
  <c r="AL57" i="33"/>
  <c r="AM57" i="33"/>
  <c r="AN57" i="33"/>
  <c r="AO57" i="33"/>
  <c r="AP57" i="33"/>
  <c r="AQ57" i="33"/>
  <c r="AR57" i="33"/>
  <c r="AS57" i="33"/>
  <c r="AT57" i="33"/>
  <c r="AU57" i="33"/>
  <c r="AV57" i="33"/>
  <c r="AW57" i="33"/>
  <c r="AX57" i="33"/>
  <c r="AY57" i="33"/>
  <c r="AZ57" i="33"/>
  <c r="BA57" i="33"/>
  <c r="BB57" i="33"/>
  <c r="BC57" i="33"/>
  <c r="BD57" i="33"/>
  <c r="BE57" i="33"/>
  <c r="BF57" i="33"/>
  <c r="BG57" i="33"/>
  <c r="BH57" i="33"/>
  <c r="BI57" i="33"/>
  <c r="BJ57" i="33"/>
  <c r="BK57" i="33"/>
  <c r="BL57" i="33"/>
  <c r="BM57" i="33"/>
  <c r="BN57" i="33"/>
  <c r="BO57" i="33"/>
  <c r="BP57" i="33"/>
  <c r="AC22" i="33"/>
  <c r="D23" i="33"/>
  <c r="L10" i="33"/>
  <c r="E23" i="33"/>
  <c r="M10" i="33"/>
  <c r="F23" i="33"/>
  <c r="N10" i="33"/>
  <c r="G23" i="33"/>
  <c r="I23" i="33"/>
  <c r="Z23" i="33"/>
  <c r="E36" i="33" a="1"/>
  <c r="E36" i="33"/>
  <c r="F36" i="33" a="1"/>
  <c r="F36" i="33"/>
  <c r="G36" i="33" a="1"/>
  <c r="H36" i="33" a="1"/>
  <c r="I36" i="33" a="1"/>
  <c r="J36" i="33" a="1"/>
  <c r="K36" i="33" a="1"/>
  <c r="L36" i="33" a="1"/>
  <c r="M36" i="33" a="1"/>
  <c r="N36" i="33" a="1"/>
  <c r="O36" i="33" a="1"/>
  <c r="P36" i="33" a="1"/>
  <c r="Q36" i="33" a="1"/>
  <c r="R36" i="33" a="1"/>
  <c r="S36" i="33" a="1"/>
  <c r="T36" i="33" a="1"/>
  <c r="U36" i="33" a="1"/>
  <c r="V36" i="33" a="1"/>
  <c r="W36" i="33" a="1"/>
  <c r="X36" i="33" a="1"/>
  <c r="Y36" i="33" a="1"/>
  <c r="Z36" i="33" a="1"/>
  <c r="AA36" i="33" a="1"/>
  <c r="AB36" i="33" a="1"/>
  <c r="AC36" i="33" a="1"/>
  <c r="AD36" i="33" a="1"/>
  <c r="AE36" i="33" a="1"/>
  <c r="AF36" i="33" a="1"/>
  <c r="AG36" i="33" a="1"/>
  <c r="AH36" i="33" a="1"/>
  <c r="AI36" i="33" a="1"/>
  <c r="AJ36" i="33" a="1"/>
  <c r="AK36" i="33" a="1"/>
  <c r="AL36" i="33" a="1"/>
  <c r="AM36" i="33" a="1"/>
  <c r="AN36" i="33" a="1"/>
  <c r="AO36" i="33" a="1"/>
  <c r="AP36" i="33" a="1"/>
  <c r="AQ36" i="33" a="1"/>
  <c r="AR36" i="33" a="1"/>
  <c r="AS36" i="33" a="1"/>
  <c r="AT36" i="33" a="1"/>
  <c r="AU36" i="33" a="1"/>
  <c r="AV36" i="33" a="1"/>
  <c r="AW36" i="33" a="1"/>
  <c r="AX36" i="33" a="1"/>
  <c r="AY36" i="33" a="1"/>
  <c r="AZ36" i="33" a="1"/>
  <c r="BA36" i="33" a="1"/>
  <c r="BB36" i="33" a="1"/>
  <c r="BC36" i="33" a="1"/>
  <c r="BD36" i="33" a="1"/>
  <c r="BE36" i="33" a="1"/>
  <c r="BF36" i="33" a="1"/>
  <c r="BG36" i="33" a="1"/>
  <c r="BH36" i="33" a="1"/>
  <c r="BI36" i="33" a="1"/>
  <c r="BJ36" i="33" a="1"/>
  <c r="BK36" i="33" a="1"/>
  <c r="BL36" i="33" a="1"/>
  <c r="BM36" i="33" a="1"/>
  <c r="BN36" i="33" a="1"/>
  <c r="BO36" i="33" a="1"/>
  <c r="BP36" i="33" a="1"/>
  <c r="G36" i="33"/>
  <c r="H36" i="33"/>
  <c r="I36" i="33"/>
  <c r="J36" i="33"/>
  <c r="K36" i="33"/>
  <c r="L36" i="33"/>
  <c r="M36" i="33"/>
  <c r="N36" i="33"/>
  <c r="O36" i="33"/>
  <c r="P36" i="33"/>
  <c r="Q36" i="33"/>
  <c r="R36" i="33"/>
  <c r="S36" i="33"/>
  <c r="T36" i="33"/>
  <c r="U36" i="33"/>
  <c r="V36" i="33"/>
  <c r="W36" i="33"/>
  <c r="X36" i="33"/>
  <c r="Y36" i="33"/>
  <c r="Z36" i="33"/>
  <c r="AA36" i="33"/>
  <c r="AB36" i="33"/>
  <c r="AC36" i="33"/>
  <c r="AD36" i="33"/>
  <c r="AE36" i="33"/>
  <c r="AF36" i="33"/>
  <c r="AG36" i="33"/>
  <c r="AH36" i="33"/>
  <c r="AI36" i="33"/>
  <c r="AJ36" i="33"/>
  <c r="AK36" i="33"/>
  <c r="AL36" i="33"/>
  <c r="AM36" i="33"/>
  <c r="AN36" i="33"/>
  <c r="AO36" i="33"/>
  <c r="AP36" i="33"/>
  <c r="AQ36" i="33"/>
  <c r="AR36" i="33"/>
  <c r="AS36" i="33"/>
  <c r="AT36" i="33"/>
  <c r="AU36" i="33"/>
  <c r="AV36" i="33"/>
  <c r="AW36" i="33"/>
  <c r="AX36" i="33"/>
  <c r="AY36" i="33"/>
  <c r="AZ36" i="33"/>
  <c r="BA36" i="33"/>
  <c r="BB36" i="33"/>
  <c r="BC36" i="33"/>
  <c r="BD36" i="33"/>
  <c r="BE36" i="33"/>
  <c r="BF36" i="33"/>
  <c r="BG36" i="33"/>
  <c r="BH36" i="33"/>
  <c r="BI36" i="33"/>
  <c r="BJ36" i="33"/>
  <c r="BK36" i="33"/>
  <c r="BL36" i="33"/>
  <c r="BM36" i="33"/>
  <c r="BN36" i="33"/>
  <c r="BO36" i="33"/>
  <c r="BP36" i="33"/>
  <c r="AA23" i="33"/>
  <c r="E47" i="33" a="1"/>
  <c r="E47" i="33"/>
  <c r="F47" i="33" a="1"/>
  <c r="F47" i="33"/>
  <c r="G47" i="33" a="1"/>
  <c r="H47" i="33" a="1"/>
  <c r="I47" i="33" a="1"/>
  <c r="J47" i="33" a="1"/>
  <c r="K47" i="33" a="1"/>
  <c r="L47" i="33" a="1"/>
  <c r="M47" i="33" a="1"/>
  <c r="N47" i="33" a="1"/>
  <c r="O47" i="33" a="1"/>
  <c r="P47" i="33" a="1"/>
  <c r="Q47" i="33" a="1"/>
  <c r="R47" i="33" a="1"/>
  <c r="S47" i="33" a="1"/>
  <c r="T47" i="33" a="1"/>
  <c r="U47" i="33" a="1"/>
  <c r="V47" i="33" a="1"/>
  <c r="W47" i="33" a="1"/>
  <c r="X47" i="33" a="1"/>
  <c r="Y47" i="33" a="1"/>
  <c r="Z47" i="33" a="1"/>
  <c r="AA47" i="33" a="1"/>
  <c r="AB47" i="33" a="1"/>
  <c r="AC47" i="33" a="1"/>
  <c r="AD47" i="33" a="1"/>
  <c r="AE47" i="33" a="1"/>
  <c r="AF47" i="33" a="1"/>
  <c r="AG47" i="33" a="1"/>
  <c r="AH47" i="33" a="1"/>
  <c r="AI47" i="33" a="1"/>
  <c r="AJ47" i="33" a="1"/>
  <c r="AK47" i="33" a="1"/>
  <c r="AL47" i="33" a="1"/>
  <c r="AM47" i="33" a="1"/>
  <c r="AN47" i="33" a="1"/>
  <c r="AO47" i="33" a="1"/>
  <c r="AP47" i="33" a="1"/>
  <c r="AQ47" i="33" a="1"/>
  <c r="AR47" i="33" a="1"/>
  <c r="AS47" i="33" a="1"/>
  <c r="AT47" i="33" a="1"/>
  <c r="AU47" i="33" a="1"/>
  <c r="AV47" i="33" a="1"/>
  <c r="AW47" i="33" a="1"/>
  <c r="AX47" i="33" a="1"/>
  <c r="AY47" i="33" a="1"/>
  <c r="AZ47" i="33" a="1"/>
  <c r="BA47" i="33" a="1"/>
  <c r="BB47" i="33" a="1"/>
  <c r="BC47" i="33" a="1"/>
  <c r="BD47" i="33" a="1"/>
  <c r="BE47" i="33" a="1"/>
  <c r="BF47" i="33" a="1"/>
  <c r="BG47" i="33" a="1"/>
  <c r="BH47" i="33" a="1"/>
  <c r="BI47" i="33" a="1"/>
  <c r="BJ47" i="33" a="1"/>
  <c r="BK47" i="33" a="1"/>
  <c r="BL47" i="33" a="1"/>
  <c r="BM47" i="33" a="1"/>
  <c r="BN47" i="33" a="1"/>
  <c r="BO47" i="33" a="1"/>
  <c r="BP47" i="33" a="1"/>
  <c r="G47" i="33"/>
  <c r="H47" i="33"/>
  <c r="I47" i="33"/>
  <c r="J47" i="33"/>
  <c r="K47" i="33"/>
  <c r="L47" i="33"/>
  <c r="M47" i="33"/>
  <c r="N47" i="33"/>
  <c r="O47" i="33"/>
  <c r="P47" i="33"/>
  <c r="Q47" i="33"/>
  <c r="R47" i="33"/>
  <c r="S47" i="33"/>
  <c r="T47" i="33"/>
  <c r="U47" i="33"/>
  <c r="V47" i="33"/>
  <c r="W47" i="33"/>
  <c r="X47" i="33"/>
  <c r="Y47" i="33"/>
  <c r="Z47" i="33"/>
  <c r="AA47" i="33"/>
  <c r="AB47" i="33"/>
  <c r="AC47" i="33"/>
  <c r="AD47" i="33"/>
  <c r="AE47" i="33"/>
  <c r="AF47" i="33"/>
  <c r="AG47" i="33"/>
  <c r="AH47" i="33"/>
  <c r="AI47" i="33"/>
  <c r="AJ47" i="33"/>
  <c r="AK47" i="33"/>
  <c r="AL47" i="33"/>
  <c r="AM47" i="33"/>
  <c r="AN47" i="33"/>
  <c r="AO47" i="33"/>
  <c r="AP47" i="33"/>
  <c r="AQ47" i="33"/>
  <c r="AR47" i="33"/>
  <c r="AS47" i="33"/>
  <c r="AT47" i="33"/>
  <c r="AU47" i="33"/>
  <c r="AV47" i="33"/>
  <c r="AW47" i="33"/>
  <c r="AX47" i="33"/>
  <c r="AY47" i="33"/>
  <c r="AZ47" i="33"/>
  <c r="BA47" i="33"/>
  <c r="BB47" i="33"/>
  <c r="BC47" i="33"/>
  <c r="BD47" i="33"/>
  <c r="BE47" i="33"/>
  <c r="BF47" i="33"/>
  <c r="BG47" i="33"/>
  <c r="BH47" i="33"/>
  <c r="BI47" i="33"/>
  <c r="BJ47" i="33"/>
  <c r="BK47" i="33"/>
  <c r="BL47" i="33"/>
  <c r="BM47" i="33"/>
  <c r="BN47" i="33"/>
  <c r="BO47" i="33"/>
  <c r="BP47" i="33"/>
  <c r="AB23" i="33"/>
  <c r="E58" i="33" a="1"/>
  <c r="E58" i="33"/>
  <c r="F58" i="33" a="1"/>
  <c r="F58" i="33"/>
  <c r="G58" i="33" a="1"/>
  <c r="H58" i="33" a="1"/>
  <c r="I58" i="33" a="1"/>
  <c r="J58" i="33" a="1"/>
  <c r="K58" i="33" a="1"/>
  <c r="L58" i="33" a="1"/>
  <c r="M58" i="33" a="1"/>
  <c r="N58" i="33" a="1"/>
  <c r="O58" i="33" a="1"/>
  <c r="P58" i="33" a="1"/>
  <c r="Q58" i="33" a="1"/>
  <c r="R58" i="33" a="1"/>
  <c r="S58" i="33" a="1"/>
  <c r="T58" i="33" a="1"/>
  <c r="U58" i="33" a="1"/>
  <c r="V58" i="33" a="1"/>
  <c r="W58" i="33" a="1"/>
  <c r="X58" i="33" a="1"/>
  <c r="Y58" i="33" a="1"/>
  <c r="Z58" i="33" a="1"/>
  <c r="AA58" i="33" a="1"/>
  <c r="AB58" i="33" a="1"/>
  <c r="AC58" i="33" a="1"/>
  <c r="AD58" i="33" a="1"/>
  <c r="AE58" i="33" a="1"/>
  <c r="AF58" i="33" a="1"/>
  <c r="AG58" i="33" a="1"/>
  <c r="AH58" i="33" a="1"/>
  <c r="AI58" i="33" a="1"/>
  <c r="AJ58" i="33" a="1"/>
  <c r="AK58" i="33" a="1"/>
  <c r="AL58" i="33" a="1"/>
  <c r="AM58" i="33" a="1"/>
  <c r="AN58" i="33" a="1"/>
  <c r="AO58" i="33" a="1"/>
  <c r="AP58" i="33" a="1"/>
  <c r="AQ58" i="33" a="1"/>
  <c r="AR58" i="33" a="1"/>
  <c r="AS58" i="33" a="1"/>
  <c r="AT58" i="33" a="1"/>
  <c r="AU58" i="33" a="1"/>
  <c r="AV58" i="33" a="1"/>
  <c r="AW58" i="33" a="1"/>
  <c r="AX58" i="33" a="1"/>
  <c r="AY58" i="33" a="1"/>
  <c r="AZ58" i="33" a="1"/>
  <c r="BA58" i="33" a="1"/>
  <c r="BB58" i="33" a="1"/>
  <c r="BC58" i="33" a="1"/>
  <c r="BD58" i="33" a="1"/>
  <c r="BE58" i="33" a="1"/>
  <c r="BF58" i="33" a="1"/>
  <c r="BG58" i="33" a="1"/>
  <c r="BH58" i="33" a="1"/>
  <c r="BI58" i="33" a="1"/>
  <c r="BJ58" i="33" a="1"/>
  <c r="BK58" i="33" a="1"/>
  <c r="BL58" i="33" a="1"/>
  <c r="BM58" i="33" a="1"/>
  <c r="BN58" i="33" a="1"/>
  <c r="BO58" i="33" a="1"/>
  <c r="BP58" i="33" a="1"/>
  <c r="G58" i="33"/>
  <c r="H58" i="33"/>
  <c r="I58" i="33"/>
  <c r="J58" i="33"/>
  <c r="K58" i="33"/>
  <c r="L58" i="33"/>
  <c r="M58" i="33"/>
  <c r="N58" i="33"/>
  <c r="O58" i="33"/>
  <c r="P58" i="33"/>
  <c r="Q58" i="33"/>
  <c r="R58" i="33"/>
  <c r="S58" i="33"/>
  <c r="T58" i="33"/>
  <c r="U58" i="33"/>
  <c r="V58" i="33"/>
  <c r="W58" i="33"/>
  <c r="X58" i="33"/>
  <c r="Y58" i="33"/>
  <c r="Z58" i="33"/>
  <c r="AA58" i="33"/>
  <c r="AB58" i="33"/>
  <c r="AC58" i="33"/>
  <c r="AD58" i="33"/>
  <c r="AE58" i="33"/>
  <c r="AF58" i="33"/>
  <c r="AG58" i="33"/>
  <c r="AH58" i="33"/>
  <c r="AI58" i="33"/>
  <c r="AJ58" i="33"/>
  <c r="AK58" i="33"/>
  <c r="AL58" i="33"/>
  <c r="AM58" i="33"/>
  <c r="AN58" i="33"/>
  <c r="AO58" i="33"/>
  <c r="AP58" i="33"/>
  <c r="AQ58" i="33"/>
  <c r="AR58" i="33"/>
  <c r="AS58" i="33"/>
  <c r="AT58" i="33"/>
  <c r="AU58" i="33"/>
  <c r="AV58" i="33"/>
  <c r="AW58" i="33"/>
  <c r="AX58" i="33"/>
  <c r="AY58" i="33"/>
  <c r="AZ58" i="33"/>
  <c r="BA58" i="33"/>
  <c r="BB58" i="33"/>
  <c r="BC58" i="33"/>
  <c r="BD58" i="33"/>
  <c r="BE58" i="33"/>
  <c r="BF58" i="33"/>
  <c r="BG58" i="33"/>
  <c r="BH58" i="33"/>
  <c r="BI58" i="33"/>
  <c r="BJ58" i="33"/>
  <c r="BK58" i="33"/>
  <c r="BL58" i="33"/>
  <c r="BM58" i="33"/>
  <c r="BN58" i="33"/>
  <c r="BO58" i="33"/>
  <c r="BP58" i="33"/>
  <c r="AC23" i="33"/>
  <c r="D24" i="33"/>
  <c r="L11" i="33"/>
  <c r="E24" i="33"/>
  <c r="M11" i="33"/>
  <c r="F24" i="33"/>
  <c r="N11" i="33"/>
  <c r="G24" i="33"/>
  <c r="I24" i="33"/>
  <c r="Z24" i="33"/>
  <c r="E37" i="33" a="1"/>
  <c r="E37" i="33"/>
  <c r="F37" i="33" a="1"/>
  <c r="F37" i="33"/>
  <c r="G37" i="33" a="1"/>
  <c r="H37" i="33" a="1"/>
  <c r="I37" i="33" a="1"/>
  <c r="J37" i="33" a="1"/>
  <c r="K37" i="33" a="1"/>
  <c r="L37" i="33" a="1"/>
  <c r="M37" i="33" a="1"/>
  <c r="N37" i="33" a="1"/>
  <c r="O37" i="33" a="1"/>
  <c r="P37" i="33" a="1"/>
  <c r="Q37" i="33" a="1"/>
  <c r="R37" i="33" a="1"/>
  <c r="S37" i="33" a="1"/>
  <c r="T37" i="33" a="1"/>
  <c r="U37" i="33" a="1"/>
  <c r="V37" i="33" a="1"/>
  <c r="W37" i="33" a="1"/>
  <c r="X37" i="33" a="1"/>
  <c r="Y37" i="33" a="1"/>
  <c r="Z37" i="33" a="1"/>
  <c r="AA37" i="33" a="1"/>
  <c r="AB37" i="33" a="1"/>
  <c r="AC37" i="33" a="1"/>
  <c r="AD37" i="33" a="1"/>
  <c r="AE37" i="33" a="1"/>
  <c r="AF37" i="33" a="1"/>
  <c r="AG37" i="33" a="1"/>
  <c r="AH37" i="33" a="1"/>
  <c r="AI37" i="33" a="1"/>
  <c r="AJ37" i="33" a="1"/>
  <c r="AK37" i="33" a="1"/>
  <c r="AL37" i="33" a="1"/>
  <c r="AM37" i="33" a="1"/>
  <c r="AN37" i="33" a="1"/>
  <c r="AO37" i="33" a="1"/>
  <c r="AP37" i="33" a="1"/>
  <c r="AQ37" i="33" a="1"/>
  <c r="AR37" i="33" a="1"/>
  <c r="AS37" i="33" a="1"/>
  <c r="AT37" i="33" a="1"/>
  <c r="AU37" i="33" a="1"/>
  <c r="AV37" i="33" a="1"/>
  <c r="AW37" i="33" a="1"/>
  <c r="AX37" i="33" a="1"/>
  <c r="AY37" i="33" a="1"/>
  <c r="AZ37" i="33" a="1"/>
  <c r="BA37" i="33" a="1"/>
  <c r="BB37" i="33" a="1"/>
  <c r="BC37" i="33" a="1"/>
  <c r="BD37" i="33" a="1"/>
  <c r="BE37" i="33" a="1"/>
  <c r="BF37" i="33" a="1"/>
  <c r="BG37" i="33" a="1"/>
  <c r="BH37" i="33" a="1"/>
  <c r="BI37" i="33" a="1"/>
  <c r="BJ37" i="33" a="1"/>
  <c r="BK37" i="33" a="1"/>
  <c r="BL37" i="33" a="1"/>
  <c r="BM37" i="33" a="1"/>
  <c r="BN37" i="33" a="1"/>
  <c r="BO37" i="33" a="1"/>
  <c r="BP37" i="33" a="1"/>
  <c r="G37" i="33"/>
  <c r="H37" i="33"/>
  <c r="I37" i="33"/>
  <c r="J37" i="33"/>
  <c r="K37" i="33"/>
  <c r="L37" i="33"/>
  <c r="M37" i="33"/>
  <c r="N37" i="33"/>
  <c r="O37" i="33"/>
  <c r="P37" i="33"/>
  <c r="Q37" i="33"/>
  <c r="R37" i="33"/>
  <c r="S37" i="33"/>
  <c r="T37" i="33"/>
  <c r="U37" i="33"/>
  <c r="V37" i="33"/>
  <c r="W37" i="33"/>
  <c r="X37" i="33"/>
  <c r="Y37" i="33"/>
  <c r="Z37" i="33"/>
  <c r="AA37" i="33"/>
  <c r="AB37" i="33"/>
  <c r="AC37" i="33"/>
  <c r="AD37" i="33"/>
  <c r="AE37" i="33"/>
  <c r="AF37" i="33"/>
  <c r="AG37" i="33"/>
  <c r="AH37" i="33"/>
  <c r="AI37" i="33"/>
  <c r="AJ37" i="33"/>
  <c r="AK37" i="33"/>
  <c r="AL37" i="33"/>
  <c r="AM37" i="33"/>
  <c r="AN37" i="33"/>
  <c r="AO37" i="33"/>
  <c r="AP37" i="33"/>
  <c r="AQ37" i="33"/>
  <c r="AR37" i="33"/>
  <c r="AS37" i="33"/>
  <c r="AT37" i="33"/>
  <c r="AU37" i="33"/>
  <c r="AV37" i="33"/>
  <c r="AW37" i="33"/>
  <c r="AX37" i="33"/>
  <c r="AY37" i="33"/>
  <c r="AZ37" i="33"/>
  <c r="BA37" i="33"/>
  <c r="BB37" i="33"/>
  <c r="BC37" i="33"/>
  <c r="BD37" i="33"/>
  <c r="BE37" i="33"/>
  <c r="BF37" i="33"/>
  <c r="BG37" i="33"/>
  <c r="BH37" i="33"/>
  <c r="BI37" i="33"/>
  <c r="BJ37" i="33"/>
  <c r="BK37" i="33"/>
  <c r="BL37" i="33"/>
  <c r="BM37" i="33"/>
  <c r="BN37" i="33"/>
  <c r="BO37" i="33"/>
  <c r="BP37" i="33"/>
  <c r="AA24" i="33"/>
  <c r="E48" i="33" a="1"/>
  <c r="E48" i="33"/>
  <c r="F48" i="33" a="1"/>
  <c r="F48" i="33"/>
  <c r="G48" i="33" a="1"/>
  <c r="H48" i="33" a="1"/>
  <c r="I48" i="33" a="1"/>
  <c r="J48" i="33" a="1"/>
  <c r="K48" i="33" a="1"/>
  <c r="L48" i="33" a="1"/>
  <c r="M48" i="33" a="1"/>
  <c r="N48" i="33" a="1"/>
  <c r="O48" i="33" a="1"/>
  <c r="P48" i="33" a="1"/>
  <c r="Q48" i="33" a="1"/>
  <c r="R48" i="33" a="1"/>
  <c r="S48" i="33" a="1"/>
  <c r="T48" i="33" a="1"/>
  <c r="U48" i="33" a="1"/>
  <c r="V48" i="33" a="1"/>
  <c r="W48" i="33" a="1"/>
  <c r="X48" i="33" a="1"/>
  <c r="Y48" i="33" a="1"/>
  <c r="Z48" i="33" a="1"/>
  <c r="AA48" i="33" a="1"/>
  <c r="AB48" i="33" a="1"/>
  <c r="AC48" i="33" a="1"/>
  <c r="AD48" i="33" a="1"/>
  <c r="AE48" i="33" a="1"/>
  <c r="AF48" i="33" a="1"/>
  <c r="AG48" i="33" a="1"/>
  <c r="AH48" i="33" a="1"/>
  <c r="AI48" i="33" a="1"/>
  <c r="AJ48" i="33" a="1"/>
  <c r="AK48" i="33" a="1"/>
  <c r="AL48" i="33" a="1"/>
  <c r="AM48" i="33" a="1"/>
  <c r="AN48" i="33" a="1"/>
  <c r="AO48" i="33" a="1"/>
  <c r="AP48" i="33" a="1"/>
  <c r="AQ48" i="33" a="1"/>
  <c r="AR48" i="33" a="1"/>
  <c r="AS48" i="33" a="1"/>
  <c r="AT48" i="33" a="1"/>
  <c r="AU48" i="33" a="1"/>
  <c r="AV48" i="33" a="1"/>
  <c r="AW48" i="33" a="1"/>
  <c r="AX48" i="33" a="1"/>
  <c r="AY48" i="33" a="1"/>
  <c r="AZ48" i="33" a="1"/>
  <c r="BA48" i="33" a="1"/>
  <c r="BB48" i="33" a="1"/>
  <c r="BC48" i="33" a="1"/>
  <c r="BD48" i="33" a="1"/>
  <c r="BE48" i="33" a="1"/>
  <c r="BF48" i="33" a="1"/>
  <c r="BG48" i="33" a="1"/>
  <c r="BH48" i="33" a="1"/>
  <c r="BI48" i="33" a="1"/>
  <c r="BJ48" i="33" a="1"/>
  <c r="BK48" i="33" a="1"/>
  <c r="BL48" i="33" a="1"/>
  <c r="BM48" i="33" a="1"/>
  <c r="BN48" i="33" a="1"/>
  <c r="BO48" i="33" a="1"/>
  <c r="BP48" i="33" a="1"/>
  <c r="G48" i="33"/>
  <c r="H48" i="33"/>
  <c r="I48" i="33"/>
  <c r="J48" i="33"/>
  <c r="K48" i="33"/>
  <c r="L48" i="33"/>
  <c r="M48" i="33"/>
  <c r="N48" i="33"/>
  <c r="O48" i="33"/>
  <c r="P48" i="33"/>
  <c r="Q48" i="33"/>
  <c r="R48" i="33"/>
  <c r="S48" i="33"/>
  <c r="T48" i="33"/>
  <c r="U48" i="33"/>
  <c r="V48" i="33"/>
  <c r="W48" i="33"/>
  <c r="X48" i="33"/>
  <c r="Y48" i="33"/>
  <c r="Z48" i="33"/>
  <c r="AA48" i="33"/>
  <c r="AB48" i="33"/>
  <c r="AC48" i="33"/>
  <c r="AD48" i="33"/>
  <c r="AE48" i="33"/>
  <c r="AF48" i="33"/>
  <c r="AG48" i="33"/>
  <c r="AH48" i="33"/>
  <c r="AI48" i="33"/>
  <c r="AJ48" i="33"/>
  <c r="AK48" i="33"/>
  <c r="AL48" i="33"/>
  <c r="AM48" i="33"/>
  <c r="AN48" i="33"/>
  <c r="AO48" i="33"/>
  <c r="AP48" i="33"/>
  <c r="AQ48" i="33"/>
  <c r="AR48" i="33"/>
  <c r="AS48" i="33"/>
  <c r="AT48" i="33"/>
  <c r="AU48" i="33"/>
  <c r="AV48" i="33"/>
  <c r="AW48" i="33"/>
  <c r="AX48" i="33"/>
  <c r="AY48" i="33"/>
  <c r="AZ48" i="33"/>
  <c r="BA48" i="33"/>
  <c r="BB48" i="33"/>
  <c r="BC48" i="33"/>
  <c r="BD48" i="33"/>
  <c r="BE48" i="33"/>
  <c r="BF48" i="33"/>
  <c r="BG48" i="33"/>
  <c r="BH48" i="33"/>
  <c r="BI48" i="33"/>
  <c r="BJ48" i="33"/>
  <c r="BK48" i="33"/>
  <c r="BL48" i="33"/>
  <c r="BM48" i="33"/>
  <c r="BN48" i="33"/>
  <c r="BO48" i="33"/>
  <c r="BP48" i="33"/>
  <c r="AB24" i="33"/>
  <c r="E59" i="33" a="1"/>
  <c r="E59" i="33"/>
  <c r="F59" i="33" a="1"/>
  <c r="F59" i="33"/>
  <c r="G59" i="33" a="1"/>
  <c r="H59" i="33" a="1"/>
  <c r="I59" i="33" a="1"/>
  <c r="J59" i="33" a="1"/>
  <c r="K59" i="33" a="1"/>
  <c r="L59" i="33" a="1"/>
  <c r="M59" i="33" a="1"/>
  <c r="N59" i="33" a="1"/>
  <c r="O59" i="33" a="1"/>
  <c r="P59" i="33" a="1"/>
  <c r="Q59" i="33" a="1"/>
  <c r="R59" i="33" a="1"/>
  <c r="S59" i="33" a="1"/>
  <c r="T59" i="33" a="1"/>
  <c r="U59" i="33" a="1"/>
  <c r="V59" i="33" a="1"/>
  <c r="W59" i="33" a="1"/>
  <c r="X59" i="33" a="1"/>
  <c r="Y59" i="33" a="1"/>
  <c r="Z59" i="33" a="1"/>
  <c r="AA59" i="33" a="1"/>
  <c r="AB59" i="33" a="1"/>
  <c r="AC59" i="33" a="1"/>
  <c r="AD59" i="33" a="1"/>
  <c r="AE59" i="33" a="1"/>
  <c r="AF59" i="33" a="1"/>
  <c r="AG59" i="33" a="1"/>
  <c r="AH59" i="33" a="1"/>
  <c r="AI59" i="33" a="1"/>
  <c r="AJ59" i="33" a="1"/>
  <c r="AK59" i="33" a="1"/>
  <c r="AL59" i="33" a="1"/>
  <c r="AM59" i="33" a="1"/>
  <c r="AN59" i="33" a="1"/>
  <c r="AO59" i="33" a="1"/>
  <c r="AP59" i="33" a="1"/>
  <c r="AQ59" i="33" a="1"/>
  <c r="AR59" i="33" a="1"/>
  <c r="AS59" i="33" a="1"/>
  <c r="AT59" i="33" a="1"/>
  <c r="AU59" i="33" a="1"/>
  <c r="AV59" i="33" a="1"/>
  <c r="AW59" i="33" a="1"/>
  <c r="AX59" i="33" a="1"/>
  <c r="AY59" i="33" a="1"/>
  <c r="AZ59" i="33" a="1"/>
  <c r="BA59" i="33" a="1"/>
  <c r="BB59" i="33" a="1"/>
  <c r="BC59" i="33" a="1"/>
  <c r="BD59" i="33" a="1"/>
  <c r="BE59" i="33" a="1"/>
  <c r="BF59" i="33" a="1"/>
  <c r="BG59" i="33" a="1"/>
  <c r="BH59" i="33" a="1"/>
  <c r="BI59" i="33" a="1"/>
  <c r="BJ59" i="33" a="1"/>
  <c r="BK59" i="33" a="1"/>
  <c r="BL59" i="33" a="1"/>
  <c r="BM59" i="33" a="1"/>
  <c r="BN59" i="33" a="1"/>
  <c r="BO59" i="33" a="1"/>
  <c r="BP59" i="33" a="1"/>
  <c r="G59" i="33"/>
  <c r="H59" i="33"/>
  <c r="I59" i="33"/>
  <c r="J59" i="33"/>
  <c r="K59" i="33"/>
  <c r="L59" i="33"/>
  <c r="M59" i="33"/>
  <c r="N59" i="33"/>
  <c r="O59" i="33"/>
  <c r="P59" i="33"/>
  <c r="Q59" i="33"/>
  <c r="R59" i="33"/>
  <c r="S59" i="33"/>
  <c r="T59" i="33"/>
  <c r="U59" i="33"/>
  <c r="V59" i="33"/>
  <c r="W59" i="33"/>
  <c r="X59" i="33"/>
  <c r="Y59" i="33"/>
  <c r="Z59" i="33"/>
  <c r="AA59" i="33"/>
  <c r="AB59" i="33"/>
  <c r="AC59" i="33"/>
  <c r="AD59" i="33"/>
  <c r="AE59" i="33"/>
  <c r="AF59" i="33"/>
  <c r="AG59" i="33"/>
  <c r="AH59" i="33"/>
  <c r="AI59" i="33"/>
  <c r="AJ59" i="33"/>
  <c r="AK59" i="33"/>
  <c r="AL59" i="33"/>
  <c r="AM59" i="33"/>
  <c r="AN59" i="33"/>
  <c r="AO59" i="33"/>
  <c r="AP59" i="33"/>
  <c r="AQ59" i="33"/>
  <c r="AR59" i="33"/>
  <c r="AS59" i="33"/>
  <c r="AT59" i="33"/>
  <c r="AU59" i="33"/>
  <c r="AV59" i="33"/>
  <c r="AW59" i="33"/>
  <c r="AX59" i="33"/>
  <c r="AY59" i="33"/>
  <c r="AZ59" i="33"/>
  <c r="BA59" i="33"/>
  <c r="BB59" i="33"/>
  <c r="BC59" i="33"/>
  <c r="BD59" i="33"/>
  <c r="BE59" i="33"/>
  <c r="BF59" i="33"/>
  <c r="BG59" i="33"/>
  <c r="BH59" i="33"/>
  <c r="BI59" i="33"/>
  <c r="BJ59" i="33"/>
  <c r="BK59" i="33"/>
  <c r="BL59" i="33"/>
  <c r="BM59" i="33"/>
  <c r="BN59" i="33"/>
  <c r="BO59" i="33"/>
  <c r="BP59" i="33"/>
  <c r="AC24" i="33"/>
  <c r="D25" i="33"/>
  <c r="L12" i="33"/>
  <c r="E25" i="33"/>
  <c r="M12" i="33"/>
  <c r="F25" i="33"/>
  <c r="N12" i="33"/>
  <c r="G25" i="33"/>
  <c r="I25" i="33"/>
  <c r="Z25" i="33"/>
  <c r="E38" i="33" a="1"/>
  <c r="E38" i="33"/>
  <c r="F38" i="33" a="1"/>
  <c r="F38" i="33"/>
  <c r="G38" i="33" a="1"/>
  <c r="H38" i="33" a="1"/>
  <c r="I38" i="33" a="1"/>
  <c r="J38" i="33" a="1"/>
  <c r="K38" i="33" a="1"/>
  <c r="L38" i="33" a="1"/>
  <c r="M38" i="33" a="1"/>
  <c r="N38" i="33" a="1"/>
  <c r="O38" i="33" a="1"/>
  <c r="P38" i="33" a="1"/>
  <c r="Q38" i="33" a="1"/>
  <c r="R38" i="33" a="1"/>
  <c r="S38" i="33" a="1"/>
  <c r="T38" i="33" a="1"/>
  <c r="U38" i="33" a="1"/>
  <c r="V38" i="33" a="1"/>
  <c r="W38" i="33" a="1"/>
  <c r="X38" i="33" a="1"/>
  <c r="Y38" i="33" a="1"/>
  <c r="Z38" i="33" a="1"/>
  <c r="AA38" i="33" a="1"/>
  <c r="AB38" i="33" a="1"/>
  <c r="AC38" i="33" a="1"/>
  <c r="AD38" i="33" a="1"/>
  <c r="AE38" i="33" a="1"/>
  <c r="AF38" i="33" a="1"/>
  <c r="AG38" i="33" a="1"/>
  <c r="AH38" i="33" a="1"/>
  <c r="AI38" i="33" a="1"/>
  <c r="AJ38" i="33" a="1"/>
  <c r="AK38" i="33" a="1"/>
  <c r="AL38" i="33" a="1"/>
  <c r="AM38" i="33" a="1"/>
  <c r="AN38" i="33" a="1"/>
  <c r="AO38" i="33" a="1"/>
  <c r="AP38" i="33" a="1"/>
  <c r="AQ38" i="33" a="1"/>
  <c r="AR38" i="33" a="1"/>
  <c r="AS38" i="33" a="1"/>
  <c r="AT38" i="33" a="1"/>
  <c r="AU38" i="33" a="1"/>
  <c r="AV38" i="33" a="1"/>
  <c r="AW38" i="33" a="1"/>
  <c r="AX38" i="33" a="1"/>
  <c r="AY38" i="33" a="1"/>
  <c r="AZ38" i="33" a="1"/>
  <c r="BA38" i="33" a="1"/>
  <c r="BB38" i="33" a="1"/>
  <c r="BC38" i="33" a="1"/>
  <c r="BD38" i="33" a="1"/>
  <c r="BE38" i="33" a="1"/>
  <c r="BF38" i="33" a="1"/>
  <c r="BG38" i="33" a="1"/>
  <c r="BH38" i="33" a="1"/>
  <c r="BI38" i="33" a="1"/>
  <c r="BJ38" i="33" a="1"/>
  <c r="BK38" i="33" a="1"/>
  <c r="BL38" i="33" a="1"/>
  <c r="BM38" i="33" a="1"/>
  <c r="BN38" i="33" a="1"/>
  <c r="BO38" i="33" a="1"/>
  <c r="BP38" i="33" a="1"/>
  <c r="G38" i="33"/>
  <c r="H38" i="33"/>
  <c r="I38" i="33"/>
  <c r="J38" i="33"/>
  <c r="K38" i="33"/>
  <c r="L38" i="33"/>
  <c r="M38" i="33"/>
  <c r="N38" i="33"/>
  <c r="O38" i="33"/>
  <c r="P38" i="33"/>
  <c r="Q38" i="33"/>
  <c r="R38" i="33"/>
  <c r="S38" i="33"/>
  <c r="T38" i="33"/>
  <c r="U38" i="33"/>
  <c r="V38" i="33"/>
  <c r="W38" i="33"/>
  <c r="X38" i="33"/>
  <c r="Y38" i="33"/>
  <c r="Z38" i="33"/>
  <c r="AA38" i="33"/>
  <c r="AB38" i="33"/>
  <c r="AC38" i="33"/>
  <c r="AD38" i="33"/>
  <c r="AE38" i="33"/>
  <c r="AF38" i="33"/>
  <c r="AG38" i="33"/>
  <c r="AH38" i="33"/>
  <c r="AI38" i="33"/>
  <c r="AJ38" i="33"/>
  <c r="AK38" i="33"/>
  <c r="AL38" i="33"/>
  <c r="AM38" i="33"/>
  <c r="AN38" i="33"/>
  <c r="AO38" i="33"/>
  <c r="AP38" i="33"/>
  <c r="AQ38" i="33"/>
  <c r="AR38" i="33"/>
  <c r="AS38" i="33"/>
  <c r="AT38" i="33"/>
  <c r="AU38" i="33"/>
  <c r="AV38" i="33"/>
  <c r="AW38" i="33"/>
  <c r="AX38" i="33"/>
  <c r="AY38" i="33"/>
  <c r="AZ38" i="33"/>
  <c r="BA38" i="33"/>
  <c r="BB38" i="33"/>
  <c r="BC38" i="33"/>
  <c r="BD38" i="33"/>
  <c r="BE38" i="33"/>
  <c r="BF38" i="33"/>
  <c r="BG38" i="33"/>
  <c r="BH38" i="33"/>
  <c r="BI38" i="33"/>
  <c r="BJ38" i="33"/>
  <c r="BK38" i="33"/>
  <c r="BL38" i="33"/>
  <c r="BM38" i="33"/>
  <c r="BN38" i="33"/>
  <c r="BO38" i="33"/>
  <c r="BP38" i="33"/>
  <c r="AA25" i="33"/>
  <c r="E49" i="33" a="1"/>
  <c r="E49" i="33"/>
  <c r="F49" i="33" a="1"/>
  <c r="F49" i="33"/>
  <c r="G49" i="33" a="1"/>
  <c r="H49" i="33" a="1"/>
  <c r="I49" i="33" a="1"/>
  <c r="J49" i="33" a="1"/>
  <c r="K49" i="33" a="1"/>
  <c r="L49" i="33" a="1"/>
  <c r="M49" i="33" a="1"/>
  <c r="N49" i="33" a="1"/>
  <c r="O49" i="33" a="1"/>
  <c r="P49" i="33" a="1"/>
  <c r="Q49" i="33" a="1"/>
  <c r="R49" i="33" a="1"/>
  <c r="S49" i="33" a="1"/>
  <c r="T49" i="33" a="1"/>
  <c r="U49" i="33" a="1"/>
  <c r="V49" i="33" a="1"/>
  <c r="W49" i="33" a="1"/>
  <c r="X49" i="33" a="1"/>
  <c r="Y49" i="33" a="1"/>
  <c r="Z49" i="33" a="1"/>
  <c r="AA49" i="33" a="1"/>
  <c r="AB49" i="33" a="1"/>
  <c r="AC49" i="33" a="1"/>
  <c r="AD49" i="33" a="1"/>
  <c r="AE49" i="33" a="1"/>
  <c r="AF49" i="33" a="1"/>
  <c r="AG49" i="33" a="1"/>
  <c r="AH49" i="33" a="1"/>
  <c r="AI49" i="33" a="1"/>
  <c r="AJ49" i="33" a="1"/>
  <c r="AK49" i="33" a="1"/>
  <c r="AL49" i="33" a="1"/>
  <c r="AM49" i="33" a="1"/>
  <c r="AN49" i="33" a="1"/>
  <c r="AO49" i="33" a="1"/>
  <c r="AP49" i="33" a="1"/>
  <c r="AQ49" i="33" a="1"/>
  <c r="AR49" i="33" a="1"/>
  <c r="AS49" i="33" a="1"/>
  <c r="AT49" i="33" a="1"/>
  <c r="AU49" i="33" a="1"/>
  <c r="AV49" i="33" a="1"/>
  <c r="AW49" i="33" a="1"/>
  <c r="AX49" i="33" a="1"/>
  <c r="AY49" i="33" a="1"/>
  <c r="AZ49" i="33" a="1"/>
  <c r="BA49" i="33" a="1"/>
  <c r="BB49" i="33" a="1"/>
  <c r="BC49" i="33" a="1"/>
  <c r="BD49" i="33" a="1"/>
  <c r="BE49" i="33" a="1"/>
  <c r="BF49" i="33" a="1"/>
  <c r="BG49" i="33" a="1"/>
  <c r="BH49" i="33" a="1"/>
  <c r="BI49" i="33" a="1"/>
  <c r="BJ49" i="33" a="1"/>
  <c r="BK49" i="33" a="1"/>
  <c r="BL49" i="33" a="1"/>
  <c r="BM49" i="33" a="1"/>
  <c r="BN49" i="33" a="1"/>
  <c r="BO49" i="33" a="1"/>
  <c r="BP49" i="33" a="1"/>
  <c r="G49" i="33"/>
  <c r="H49" i="33"/>
  <c r="I49" i="33"/>
  <c r="J49" i="33"/>
  <c r="K49" i="33"/>
  <c r="L49" i="33"/>
  <c r="M49" i="33"/>
  <c r="N49" i="33"/>
  <c r="O49" i="33"/>
  <c r="P49" i="33"/>
  <c r="Q49" i="33"/>
  <c r="R49" i="33"/>
  <c r="S49" i="33"/>
  <c r="T49" i="33"/>
  <c r="U49" i="33"/>
  <c r="V49" i="33"/>
  <c r="W49" i="33"/>
  <c r="X49" i="33"/>
  <c r="Y49" i="33"/>
  <c r="Z49" i="33"/>
  <c r="AA49" i="33"/>
  <c r="AB49" i="33"/>
  <c r="AC49" i="33"/>
  <c r="AD49" i="33"/>
  <c r="AE49" i="33"/>
  <c r="AF49" i="33"/>
  <c r="AG49" i="33"/>
  <c r="AH49" i="33"/>
  <c r="AI49" i="33"/>
  <c r="AJ49" i="33"/>
  <c r="AK49" i="33"/>
  <c r="AL49" i="33"/>
  <c r="AM49" i="33"/>
  <c r="AN49" i="33"/>
  <c r="AO49" i="33"/>
  <c r="AP49" i="33"/>
  <c r="AQ49" i="33"/>
  <c r="AR49" i="33"/>
  <c r="AS49" i="33"/>
  <c r="AT49" i="33"/>
  <c r="AU49" i="33"/>
  <c r="AV49" i="33"/>
  <c r="AW49" i="33"/>
  <c r="AX49" i="33"/>
  <c r="AY49" i="33"/>
  <c r="AZ49" i="33"/>
  <c r="BA49" i="33"/>
  <c r="BB49" i="33"/>
  <c r="BC49" i="33"/>
  <c r="BD49" i="33"/>
  <c r="BE49" i="33"/>
  <c r="BF49" i="33"/>
  <c r="BG49" i="33"/>
  <c r="BH49" i="33"/>
  <c r="BI49" i="33"/>
  <c r="BJ49" i="33"/>
  <c r="BK49" i="33"/>
  <c r="BL49" i="33"/>
  <c r="BM49" i="33"/>
  <c r="BN49" i="33"/>
  <c r="BO49" i="33"/>
  <c r="BP49" i="33"/>
  <c r="AB25" i="33"/>
  <c r="E60" i="33" a="1"/>
  <c r="E60" i="33"/>
  <c r="F60" i="33" a="1"/>
  <c r="F60" i="33"/>
  <c r="G60" i="33" a="1"/>
  <c r="H60" i="33" a="1"/>
  <c r="I60" i="33" a="1"/>
  <c r="J60" i="33" a="1"/>
  <c r="K60" i="33" a="1"/>
  <c r="L60" i="33" a="1"/>
  <c r="M60" i="33" a="1"/>
  <c r="N60" i="33" a="1"/>
  <c r="O60" i="33" a="1"/>
  <c r="P60" i="33" a="1"/>
  <c r="Q60" i="33" a="1"/>
  <c r="R60" i="33" a="1"/>
  <c r="S60" i="33" a="1"/>
  <c r="T60" i="33" a="1"/>
  <c r="U60" i="33" a="1"/>
  <c r="V60" i="33" a="1"/>
  <c r="W60" i="33" a="1"/>
  <c r="X60" i="33" a="1"/>
  <c r="Y60" i="33" a="1"/>
  <c r="Z60" i="33" a="1"/>
  <c r="AA60" i="33" a="1"/>
  <c r="AB60" i="33" a="1"/>
  <c r="AC60" i="33" a="1"/>
  <c r="AD60" i="33" a="1"/>
  <c r="AE60" i="33" a="1"/>
  <c r="AF60" i="33" a="1"/>
  <c r="AG60" i="33" a="1"/>
  <c r="AH60" i="33" a="1"/>
  <c r="AI60" i="33" a="1"/>
  <c r="AJ60" i="33" a="1"/>
  <c r="AK60" i="33" a="1"/>
  <c r="AL60" i="33" a="1"/>
  <c r="AM60" i="33" a="1"/>
  <c r="AN60" i="33" a="1"/>
  <c r="AO60" i="33" a="1"/>
  <c r="AP60" i="33" a="1"/>
  <c r="AQ60" i="33" a="1"/>
  <c r="AR60" i="33" a="1"/>
  <c r="AS60" i="33" a="1"/>
  <c r="AT60" i="33" a="1"/>
  <c r="AU60" i="33" a="1"/>
  <c r="AV60" i="33" a="1"/>
  <c r="AW60" i="33" a="1"/>
  <c r="AX60" i="33" a="1"/>
  <c r="AY60" i="33" a="1"/>
  <c r="AZ60" i="33" a="1"/>
  <c r="BA60" i="33" a="1"/>
  <c r="BB60" i="33" a="1"/>
  <c r="BC60" i="33" a="1"/>
  <c r="BD60" i="33" a="1"/>
  <c r="BE60" i="33" a="1"/>
  <c r="BF60" i="33" a="1"/>
  <c r="BG60" i="33" a="1"/>
  <c r="BH60" i="33" a="1"/>
  <c r="BI60" i="33" a="1"/>
  <c r="BJ60" i="33" a="1"/>
  <c r="BK60" i="33" a="1"/>
  <c r="BL60" i="33" a="1"/>
  <c r="BM60" i="33" a="1"/>
  <c r="BN60" i="33" a="1"/>
  <c r="BO60" i="33" a="1"/>
  <c r="BP60" i="33" a="1"/>
  <c r="G60" i="33"/>
  <c r="H60" i="33"/>
  <c r="I60" i="33"/>
  <c r="J60" i="33"/>
  <c r="K60" i="33"/>
  <c r="L60" i="33"/>
  <c r="M60" i="33"/>
  <c r="N60" i="33"/>
  <c r="O60" i="33"/>
  <c r="P60" i="33"/>
  <c r="Q60" i="33"/>
  <c r="R60" i="33"/>
  <c r="S60" i="33"/>
  <c r="T60" i="33"/>
  <c r="U60" i="33"/>
  <c r="V60" i="33"/>
  <c r="W60" i="33"/>
  <c r="X60" i="33"/>
  <c r="Y60" i="33"/>
  <c r="Z60" i="33"/>
  <c r="AA60" i="33"/>
  <c r="AB60" i="33"/>
  <c r="AC60" i="33"/>
  <c r="AD60" i="33"/>
  <c r="AE60" i="33"/>
  <c r="AF60" i="33"/>
  <c r="AG60" i="33"/>
  <c r="AH60" i="33"/>
  <c r="AI60" i="33"/>
  <c r="AJ60" i="33"/>
  <c r="AK60" i="33"/>
  <c r="AL60" i="33"/>
  <c r="AM60" i="33"/>
  <c r="AN60" i="33"/>
  <c r="AO60" i="33"/>
  <c r="AP60" i="33"/>
  <c r="AQ60" i="33"/>
  <c r="AR60" i="33"/>
  <c r="AS60" i="33"/>
  <c r="AT60" i="33"/>
  <c r="AU60" i="33"/>
  <c r="AV60" i="33"/>
  <c r="AW60" i="33"/>
  <c r="AX60" i="33"/>
  <c r="AY60" i="33"/>
  <c r="AZ60" i="33"/>
  <c r="BA60" i="33"/>
  <c r="BB60" i="33"/>
  <c r="BC60" i="33"/>
  <c r="BD60" i="33"/>
  <c r="BE60" i="33"/>
  <c r="BF60" i="33"/>
  <c r="BG60" i="33"/>
  <c r="BH60" i="33"/>
  <c r="BI60" i="33"/>
  <c r="BJ60" i="33"/>
  <c r="BK60" i="33"/>
  <c r="BL60" i="33"/>
  <c r="BM60" i="33"/>
  <c r="BN60" i="33"/>
  <c r="BO60" i="33"/>
  <c r="BP60" i="33"/>
  <c r="AC25" i="33"/>
  <c r="Z64" i="33"/>
  <c r="AB64" i="33"/>
  <c r="Z65" i="33"/>
  <c r="AB65" i="33"/>
  <c r="Z66" i="33"/>
  <c r="AA66" i="33"/>
  <c r="AB66" i="33"/>
  <c r="Z67" i="33"/>
  <c r="AA67" i="33"/>
  <c r="AB67" i="33"/>
  <c r="Z68" i="33"/>
  <c r="AA68" i="33"/>
  <c r="AB68" i="33"/>
  <c r="Z69" i="33"/>
  <c r="AB69" i="33"/>
  <c r="Z81" i="33"/>
  <c r="AB81" i="33"/>
  <c r="Z136" i="33"/>
  <c r="AA136" i="33"/>
  <c r="AB136" i="33"/>
  <c r="Z137" i="33"/>
  <c r="AA137" i="33"/>
  <c r="AB137" i="33"/>
  <c r="Z138" i="33"/>
  <c r="AA138" i="33"/>
  <c r="AB138" i="33"/>
  <c r="Z139" i="33"/>
  <c r="AA139" i="33"/>
  <c r="AB139" i="33"/>
  <c r="Z140" i="33"/>
  <c r="AA140" i="33"/>
  <c r="AB140" i="33"/>
  <c r="Z141" i="33"/>
  <c r="AA141" i="33"/>
  <c r="AB141" i="33"/>
  <c r="Z153" i="33"/>
  <c r="AA153" i="33"/>
  <c r="AB153" i="33"/>
  <c r="AA72" i="33"/>
  <c r="AA144" i="33"/>
  <c r="AB144" i="33"/>
  <c r="Z144" i="33"/>
  <c r="AA71" i="33"/>
  <c r="AA143" i="33"/>
  <c r="AB143" i="33"/>
  <c r="Z143" i="33"/>
  <c r="AA70" i="33"/>
  <c r="AA142" i="33"/>
  <c r="AB142" i="33"/>
  <c r="Z142" i="33"/>
  <c r="AB72" i="33"/>
  <c r="Z72" i="33"/>
  <c r="AB71" i="33"/>
  <c r="Z71" i="33"/>
  <c r="AB70" i="33"/>
  <c r="Z70" i="33"/>
  <c r="Z142" i="28"/>
  <c r="AA142" i="28"/>
  <c r="AB142" i="28"/>
  <c r="Z143" i="28"/>
  <c r="AA143" i="28"/>
  <c r="AB143" i="28"/>
  <c r="Z144" i="28"/>
  <c r="AA144" i="28"/>
  <c r="AB144" i="28"/>
  <c r="Z142" i="29"/>
  <c r="AA142" i="29"/>
  <c r="AB142" i="29"/>
  <c r="Z143" i="29"/>
  <c r="AA143" i="29"/>
  <c r="AB143" i="29"/>
  <c r="Z144" i="29"/>
  <c r="AA144" i="29"/>
  <c r="AB144" i="29"/>
  <c r="Z142" i="30"/>
  <c r="AA142" i="30"/>
  <c r="AB142" i="30"/>
  <c r="Z143" i="30"/>
  <c r="AA143" i="30"/>
  <c r="AB143" i="30"/>
  <c r="Z144" i="30"/>
  <c r="AA144" i="30"/>
  <c r="AB144" i="30"/>
  <c r="Z70" i="34"/>
  <c r="AA70" i="34"/>
  <c r="AB70" i="34"/>
  <c r="Z71" i="34"/>
  <c r="AA71" i="34"/>
  <c r="AB71" i="34"/>
  <c r="Z72" i="34"/>
  <c r="AA72" i="34"/>
  <c r="AB72" i="34"/>
  <c r="Z142" i="34"/>
  <c r="AA142" i="34"/>
  <c r="AB142" i="34"/>
  <c r="Z143" i="34"/>
  <c r="AA143" i="34"/>
  <c r="AB143" i="34"/>
  <c r="Z144" i="34"/>
  <c r="AA144" i="34"/>
  <c r="AB144" i="34"/>
  <c r="C6" i="33"/>
  <c r="C7" i="33"/>
  <c r="S33" i="27"/>
  <c r="T33" i="27"/>
  <c r="U33" i="27"/>
  <c r="V33" i="27"/>
  <c r="W33" i="27"/>
  <c r="Y33" i="27"/>
  <c r="Z33" i="27"/>
  <c r="AA33" i="27"/>
  <c r="S34" i="27"/>
  <c r="T34" i="27"/>
  <c r="U34" i="27"/>
  <c r="V34" i="27"/>
  <c r="W34" i="27"/>
  <c r="Y34" i="27"/>
  <c r="Z34" i="27"/>
  <c r="AA34" i="27"/>
  <c r="S35" i="27"/>
  <c r="T35" i="27"/>
  <c r="U35" i="27"/>
  <c r="V35" i="27"/>
  <c r="W35" i="27"/>
  <c r="Y35" i="27"/>
  <c r="Z35" i="27"/>
  <c r="AA35" i="27"/>
  <c r="Q33" i="27"/>
  <c r="Q34" i="27"/>
  <c r="Q35" i="27"/>
  <c r="Q36" i="27"/>
  <c r="S36" i="27"/>
  <c r="T36" i="27"/>
  <c r="U36" i="27"/>
  <c r="V36" i="27"/>
  <c r="W36" i="27"/>
  <c r="Y36" i="27"/>
  <c r="Z36" i="27"/>
  <c r="AA36" i="27"/>
  <c r="R21" i="27"/>
  <c r="I47" i="27"/>
  <c r="R20" i="27"/>
  <c r="I46" i="27"/>
  <c r="R19" i="27"/>
  <c r="I45" i="27"/>
  <c r="C12" i="29"/>
  <c r="C11" i="29"/>
  <c r="C10" i="29"/>
  <c r="C9" i="29"/>
  <c r="C8" i="29"/>
  <c r="AD25" i="29"/>
  <c r="AG25" i="29"/>
  <c r="AE17" i="29"/>
  <c r="AE18" i="29"/>
  <c r="AE19" i="29"/>
  <c r="AE20" i="29"/>
  <c r="AF25" i="29"/>
  <c r="AH25" i="29"/>
  <c r="AD24" i="29"/>
  <c r="AG24" i="29"/>
  <c r="AF24" i="29"/>
  <c r="AH24" i="29"/>
  <c r="AD23" i="29"/>
  <c r="AG23" i="29"/>
  <c r="AF23" i="29"/>
  <c r="AH23" i="29"/>
  <c r="AD22" i="29"/>
  <c r="AG22" i="29"/>
  <c r="AF22" i="29"/>
  <c r="AH22" i="29"/>
  <c r="AD20" i="29"/>
  <c r="AG20" i="29"/>
  <c r="AF20" i="29"/>
  <c r="AH20" i="29"/>
  <c r="AD19" i="29"/>
  <c r="AG19" i="29"/>
  <c r="AF19" i="29"/>
  <c r="AH19" i="29"/>
  <c r="AD18" i="29"/>
  <c r="AG18" i="29"/>
  <c r="AF18" i="29"/>
  <c r="AH18" i="29"/>
  <c r="AD17" i="29"/>
  <c r="AG17" i="29"/>
  <c r="AF17" i="29"/>
  <c r="AH17" i="29"/>
  <c r="AD21" i="29"/>
  <c r="AG21" i="29"/>
  <c r="AF21" i="29"/>
  <c r="AH21" i="29"/>
  <c r="AF76" i="29"/>
  <c r="AF74" i="29"/>
  <c r="AF73" i="29"/>
  <c r="AF88" i="29"/>
  <c r="AF86" i="29"/>
  <c r="AF85" i="29"/>
  <c r="AF84" i="29"/>
  <c r="AF82" i="29"/>
  <c r="AF81" i="29"/>
  <c r="AF72" i="29"/>
  <c r="AF70" i="29"/>
  <c r="AF69" i="29"/>
  <c r="AF68" i="29"/>
  <c r="AF66" i="29"/>
  <c r="AF65" i="29"/>
  <c r="R15" i="27"/>
  <c r="I44" i="27"/>
  <c r="R14" i="27"/>
  <c r="I43" i="27"/>
  <c r="R13" i="27"/>
  <c r="I42" i="27"/>
  <c r="R12" i="27"/>
  <c r="I41" i="27"/>
  <c r="AD25" i="28"/>
  <c r="AG25" i="28"/>
  <c r="AE17" i="28"/>
  <c r="AE18" i="28"/>
  <c r="AE19" i="28"/>
  <c r="AE20" i="28"/>
  <c r="AF25" i="28"/>
  <c r="AH25" i="28"/>
  <c r="AD24" i="28"/>
  <c r="AG24" i="28"/>
  <c r="AF24" i="28"/>
  <c r="AH24" i="28"/>
  <c r="AD23" i="28"/>
  <c r="AG23" i="28"/>
  <c r="AF23" i="28"/>
  <c r="AH23" i="28"/>
  <c r="AD22" i="28"/>
  <c r="AG22" i="28"/>
  <c r="AF22" i="28"/>
  <c r="AH22" i="28"/>
  <c r="AD21" i="28"/>
  <c r="AG21" i="28"/>
  <c r="AF21" i="28"/>
  <c r="AH21" i="28"/>
  <c r="AD20" i="28"/>
  <c r="AG20" i="28"/>
  <c r="AF20" i="28"/>
  <c r="AH20" i="28"/>
  <c r="AD19" i="28"/>
  <c r="AG19" i="28"/>
  <c r="AF19" i="28"/>
  <c r="AH19" i="28"/>
  <c r="AD18" i="28"/>
  <c r="AG18" i="28"/>
  <c r="AF18" i="28"/>
  <c r="AH18" i="28"/>
  <c r="AD17" i="28"/>
  <c r="AG17" i="28"/>
  <c r="AF17" i="28"/>
  <c r="AH17" i="28"/>
  <c r="AE75" i="28"/>
  <c r="AE74" i="28"/>
  <c r="AE73" i="28"/>
  <c r="AE87" i="28"/>
  <c r="AE86" i="28"/>
  <c r="AE85" i="28"/>
  <c r="AE83" i="28"/>
  <c r="AE82" i="28"/>
  <c r="AE81" i="28"/>
  <c r="AE71" i="28"/>
  <c r="AE70" i="28"/>
  <c r="AE69" i="28"/>
  <c r="AE67" i="28"/>
  <c r="AE66" i="28"/>
  <c r="AE65" i="28"/>
  <c r="S40" i="27"/>
  <c r="T40" i="27"/>
  <c r="U40" i="27"/>
  <c r="V40" i="27"/>
  <c r="W40" i="27"/>
  <c r="Y40" i="27"/>
  <c r="Z40" i="27"/>
  <c r="AA40" i="27"/>
  <c r="R41" i="27"/>
  <c r="S41" i="27"/>
  <c r="T41" i="27"/>
  <c r="U41" i="27"/>
  <c r="V41" i="27"/>
  <c r="W41" i="27"/>
  <c r="Y41" i="27"/>
  <c r="Z41" i="27"/>
  <c r="AA41" i="27"/>
  <c r="Q41" i="27"/>
  <c r="Q40" i="27"/>
  <c r="X18" i="34"/>
  <c r="X17" i="34"/>
  <c r="X19" i="34"/>
  <c r="X20" i="34"/>
  <c r="X21" i="34"/>
  <c r="X22" i="34"/>
  <c r="X23" i="34"/>
  <c r="X24" i="34"/>
  <c r="X25" i="34"/>
  <c r="E5" i="34"/>
  <c r="D5" i="34"/>
  <c r="E4" i="34"/>
  <c r="D4" i="34"/>
  <c r="E6" i="34"/>
  <c r="D6" i="34"/>
  <c r="E7" i="34"/>
  <c r="D7" i="34"/>
  <c r="E8" i="34"/>
  <c r="D8" i="34"/>
  <c r="E9" i="34"/>
  <c r="D9" i="34"/>
  <c r="E10" i="34"/>
  <c r="D10" i="34"/>
  <c r="E11" i="34"/>
  <c r="D11" i="34"/>
  <c r="E12" i="34"/>
  <c r="D12" i="34"/>
  <c r="C5" i="34"/>
  <c r="C7" i="34"/>
  <c r="C6" i="34"/>
  <c r="C12" i="34"/>
  <c r="C11" i="34"/>
  <c r="C10" i="34"/>
  <c r="C9" i="34"/>
  <c r="C8" i="34"/>
  <c r="Z154" i="29"/>
  <c r="AA154" i="29"/>
  <c r="AB154" i="29"/>
  <c r="Z155" i="29"/>
  <c r="AA155" i="29"/>
  <c r="AB155" i="29"/>
  <c r="Z156" i="29"/>
  <c r="AA156" i="29"/>
  <c r="AB156" i="29"/>
  <c r="Z157" i="29"/>
  <c r="AA157" i="29"/>
  <c r="AB157" i="29"/>
  <c r="Z158" i="29"/>
  <c r="AA158" i="29"/>
  <c r="AB158" i="29"/>
  <c r="Z159" i="29"/>
  <c r="AA159" i="29"/>
  <c r="AB159" i="29"/>
  <c r="Z160" i="29"/>
  <c r="AA160" i="29"/>
  <c r="AB160" i="29"/>
  <c r="Z64" i="29"/>
  <c r="AB64" i="29"/>
  <c r="Z65" i="29"/>
  <c r="AB65" i="29"/>
  <c r="Z66" i="29"/>
  <c r="AB66" i="29"/>
  <c r="Z67" i="29"/>
  <c r="AB67" i="29"/>
  <c r="Z68" i="29"/>
  <c r="AB68" i="29"/>
  <c r="Z69" i="29"/>
  <c r="AB69" i="29"/>
  <c r="Z70" i="29"/>
  <c r="AB70" i="29"/>
  <c r="Z71" i="29"/>
  <c r="AB71" i="29"/>
  <c r="Z72" i="29"/>
  <c r="AB72" i="29"/>
  <c r="Z81" i="29"/>
  <c r="AB81" i="29"/>
  <c r="Z82" i="29"/>
  <c r="AB82" i="29"/>
  <c r="Z83" i="29"/>
  <c r="AB83" i="29"/>
  <c r="Z84" i="29"/>
  <c r="AB84" i="29"/>
  <c r="Z85" i="29"/>
  <c r="AB85" i="29"/>
  <c r="Z86" i="29"/>
  <c r="AB86" i="29"/>
  <c r="Z87" i="29"/>
  <c r="AB87" i="29"/>
  <c r="Z88" i="29"/>
  <c r="AB88" i="29"/>
  <c r="R33" i="27"/>
  <c r="I53" i="27"/>
  <c r="R36" i="27"/>
  <c r="I56" i="27"/>
  <c r="AD25" i="33"/>
  <c r="AG25" i="33"/>
  <c r="AE17" i="33"/>
  <c r="AE18" i="33"/>
  <c r="AE19" i="33"/>
  <c r="AE20" i="33"/>
  <c r="AF25" i="33"/>
  <c r="AH25" i="33"/>
  <c r="AD24" i="33"/>
  <c r="AG24" i="33"/>
  <c r="AF24" i="33"/>
  <c r="AH24" i="33"/>
  <c r="AD23" i="33"/>
  <c r="AG23" i="33"/>
  <c r="AF23" i="33"/>
  <c r="AH23" i="33"/>
  <c r="AD22" i="33"/>
  <c r="AG22" i="33"/>
  <c r="AF22" i="33"/>
  <c r="AH22" i="33"/>
  <c r="AD21" i="33"/>
  <c r="AG21" i="33"/>
  <c r="AF21" i="33"/>
  <c r="AH21" i="33"/>
  <c r="AD20" i="33"/>
  <c r="AG20" i="33"/>
  <c r="AF20" i="33"/>
  <c r="AH20" i="33"/>
  <c r="AD19" i="33"/>
  <c r="AG19" i="33"/>
  <c r="AF19" i="33"/>
  <c r="AH19" i="33"/>
  <c r="AD18" i="33"/>
  <c r="AG18" i="33"/>
  <c r="AF18" i="33"/>
  <c r="AH18" i="33"/>
  <c r="AD17" i="33"/>
  <c r="AG17" i="33"/>
  <c r="AF17" i="33"/>
  <c r="AH17" i="33"/>
  <c r="AE76" i="33"/>
  <c r="AE75" i="33"/>
  <c r="AE74" i="33"/>
  <c r="AF88" i="33"/>
  <c r="AF87" i="33"/>
  <c r="AF86" i="33"/>
  <c r="AF84" i="33"/>
  <c r="AF83" i="33"/>
  <c r="AF82" i="33"/>
  <c r="AF72" i="33"/>
  <c r="AF71" i="33"/>
  <c r="AF70" i="33"/>
  <c r="AF68" i="33"/>
  <c r="AF67" i="33"/>
  <c r="AF66" i="33"/>
  <c r="AE88" i="33"/>
  <c r="AE87" i="33"/>
  <c r="AE86" i="33"/>
  <c r="AE84" i="33"/>
  <c r="AE83" i="33"/>
  <c r="AE82" i="33"/>
  <c r="AE72" i="33"/>
  <c r="AE71" i="33"/>
  <c r="AE70" i="33"/>
  <c r="AE68" i="33"/>
  <c r="AE67" i="33"/>
  <c r="AE66" i="33"/>
  <c r="R40" i="27"/>
  <c r="I57" i="27"/>
  <c r="C4" i="34"/>
  <c r="AD25" i="34"/>
  <c r="AG25" i="34"/>
  <c r="AE17" i="34"/>
  <c r="AE18" i="34"/>
  <c r="AE19" i="34"/>
  <c r="AE20" i="34"/>
  <c r="AF25" i="34"/>
  <c r="AH25" i="34"/>
  <c r="AD24" i="34"/>
  <c r="AG24" i="34"/>
  <c r="AF24" i="34"/>
  <c r="AH24" i="34"/>
  <c r="AD23" i="34"/>
  <c r="AG23" i="34"/>
  <c r="AF23" i="34"/>
  <c r="AH23" i="34"/>
  <c r="AD22" i="34"/>
  <c r="AG22" i="34"/>
  <c r="AF22" i="34"/>
  <c r="AH22" i="34"/>
  <c r="AD21" i="34"/>
  <c r="AG21" i="34"/>
  <c r="AF21" i="34"/>
  <c r="AH21" i="34"/>
  <c r="AD20" i="34"/>
  <c r="AG20" i="34"/>
  <c r="AF20" i="34"/>
  <c r="AH20" i="34"/>
  <c r="AD19" i="34"/>
  <c r="AG19" i="34"/>
  <c r="AF19" i="34"/>
  <c r="AH19" i="34"/>
  <c r="AD18" i="34"/>
  <c r="AG18" i="34"/>
  <c r="AF18" i="34"/>
  <c r="AH18" i="34"/>
  <c r="AD17" i="34"/>
  <c r="AG17" i="34"/>
  <c r="AF17" i="34"/>
  <c r="AH17" i="34"/>
  <c r="AE76" i="34"/>
  <c r="AE75" i="34"/>
  <c r="AE74" i="34"/>
  <c r="AE73" i="34"/>
  <c r="AF88" i="34"/>
  <c r="AF87" i="34"/>
  <c r="AF86" i="34"/>
  <c r="AF85" i="34"/>
  <c r="AF84" i="34"/>
  <c r="AF83" i="34"/>
  <c r="AF82" i="34"/>
  <c r="AF72" i="34"/>
  <c r="AF71" i="34"/>
  <c r="AF70" i="34"/>
  <c r="AF68" i="34"/>
  <c r="AF67" i="34"/>
  <c r="AF66" i="34"/>
  <c r="AE88" i="34"/>
  <c r="AE87" i="34"/>
  <c r="AE86" i="34"/>
  <c r="AE85" i="34"/>
  <c r="AE84" i="34"/>
  <c r="AE83" i="34"/>
  <c r="AE82" i="34"/>
  <c r="AE72" i="34"/>
  <c r="AE71" i="34"/>
  <c r="AE70" i="34"/>
  <c r="AE69" i="34"/>
  <c r="AE68" i="34"/>
  <c r="AE67" i="34"/>
  <c r="AE66" i="34"/>
  <c r="AE65" i="34"/>
  <c r="AF69" i="34"/>
  <c r="AE81" i="34"/>
  <c r="AF81" i="34"/>
  <c r="AF65" i="34"/>
  <c r="V12" i="21"/>
  <c r="V13" i="21"/>
  <c r="V14" i="21"/>
  <c r="V15" i="21"/>
  <c r="V16" i="21"/>
  <c r="V17" i="21"/>
  <c r="T20" i="21"/>
  <c r="G26" i="21"/>
  <c r="U20" i="21"/>
  <c r="G27" i="21"/>
  <c r="T19" i="21"/>
  <c r="G28" i="21"/>
  <c r="U19" i="21"/>
  <c r="G29" i="21"/>
  <c r="T17" i="21"/>
  <c r="G32" i="21"/>
  <c r="T15" i="21"/>
  <c r="G36" i="21"/>
  <c r="T13" i="21"/>
  <c r="G40" i="21"/>
  <c r="V12" i="32"/>
  <c r="S13" i="32"/>
  <c r="V13" i="32"/>
  <c r="V14" i="32"/>
  <c r="S15" i="32"/>
  <c r="V15" i="32"/>
  <c r="V16" i="32"/>
  <c r="S17" i="32"/>
  <c r="V17" i="32"/>
  <c r="V18" i="32"/>
  <c r="V23" i="32"/>
  <c r="T20" i="32"/>
  <c r="G24" i="32"/>
  <c r="T21" i="32"/>
  <c r="I24" i="32"/>
  <c r="S24" i="32"/>
  <c r="V24" i="32"/>
  <c r="T24" i="32"/>
  <c r="G30" i="32"/>
  <c r="U24" i="32"/>
  <c r="G31" i="32"/>
  <c r="U23" i="32"/>
  <c r="G33" i="32"/>
  <c r="T17" i="32"/>
  <c r="G36" i="32"/>
  <c r="U17" i="32"/>
  <c r="G37" i="32"/>
  <c r="T15" i="32"/>
  <c r="G40" i="32"/>
  <c r="U15" i="32"/>
  <c r="G41" i="32"/>
  <c r="T13" i="32"/>
  <c r="G44" i="32"/>
  <c r="U13" i="32"/>
  <c r="G45" i="32"/>
  <c r="S12" i="26"/>
  <c r="T12" i="26"/>
  <c r="U12" i="26"/>
  <c r="V12" i="26"/>
  <c r="S13" i="26"/>
  <c r="T13" i="26"/>
  <c r="U13" i="26"/>
  <c r="V13" i="26"/>
  <c r="T16" i="26"/>
  <c r="G22" i="26"/>
  <c r="U16" i="26"/>
  <c r="G23" i="26"/>
  <c r="T15" i="26"/>
  <c r="G24" i="26"/>
  <c r="U15" i="26"/>
  <c r="G25" i="26"/>
  <c r="AS12" i="35"/>
  <c r="AS13" i="35"/>
  <c r="AS16" i="35"/>
  <c r="AS17" i="35"/>
  <c r="AS19" i="35"/>
  <c r="AS20" i="35"/>
  <c r="AS29" i="35"/>
  <c r="BH12" i="35"/>
  <c r="BH13" i="35"/>
  <c r="BH14" i="35"/>
  <c r="BH16" i="35"/>
  <c r="BH17" i="35"/>
  <c r="BH19" i="35"/>
  <c r="BH20" i="35"/>
  <c r="BH29" i="35"/>
  <c r="BM15" i="35"/>
  <c r="BM31" i="35"/>
  <c r="BR14" i="35"/>
  <c r="BR30" i="35"/>
  <c r="CG36" i="35"/>
  <c r="CB36" i="35"/>
  <c r="CG35" i="35"/>
  <c r="CB35" i="35"/>
  <c r="BW35" i="35"/>
  <c r="CG34" i="35"/>
  <c r="CB34" i="35"/>
  <c r="BW34" i="35"/>
  <c r="CG33" i="35"/>
  <c r="CB33" i="35"/>
  <c r="BW33" i="35"/>
  <c r="CB32" i="35"/>
  <c r="CB31" i="35"/>
  <c r="BW31" i="35"/>
  <c r="CG30" i="35"/>
  <c r="BW30" i="35"/>
  <c r="CG29" i="35"/>
  <c r="CB29" i="35"/>
  <c r="BW29" i="35"/>
  <c r="CG20" i="35"/>
  <c r="CB20" i="35"/>
  <c r="CG19" i="35"/>
  <c r="CB19" i="35"/>
  <c r="BW19" i="35"/>
  <c r="CG18" i="35"/>
  <c r="CB18" i="35"/>
  <c r="BW18" i="35"/>
  <c r="CG17" i="35"/>
  <c r="CB17" i="35"/>
  <c r="BW17" i="35"/>
  <c r="CB16" i="35"/>
  <c r="CB15" i="35"/>
  <c r="BW15" i="35"/>
  <c r="CG14" i="35"/>
  <c r="BW14" i="35"/>
  <c r="CG13" i="35"/>
  <c r="CB13" i="35"/>
  <c r="BW13" i="35"/>
  <c r="CG12" i="35"/>
  <c r="BW12" i="35"/>
  <c r="CL36" i="35"/>
  <c r="CL35" i="35"/>
  <c r="CL34" i="35"/>
  <c r="CL32" i="35"/>
  <c r="CL31" i="35"/>
  <c r="CL30" i="35"/>
  <c r="CL29" i="35"/>
  <c r="CL20" i="35"/>
  <c r="CL19" i="35"/>
  <c r="CL18" i="35"/>
  <c r="CL16" i="35"/>
  <c r="CL15" i="35"/>
  <c r="CL14" i="35"/>
  <c r="CL13" i="35"/>
  <c r="CL12" i="35"/>
  <c r="CV36" i="35"/>
  <c r="CV35" i="35"/>
  <c r="CV34" i="35"/>
  <c r="CV33" i="35"/>
  <c r="CV32" i="35"/>
  <c r="CV31" i="35"/>
  <c r="CV29" i="35"/>
  <c r="CV20" i="35"/>
  <c r="CV19" i="35"/>
  <c r="CV18" i="35"/>
  <c r="CV17" i="35"/>
  <c r="CV16" i="35"/>
  <c r="CV15" i="35"/>
  <c r="CV13" i="35"/>
  <c r="CV12" i="35"/>
  <c r="S12" i="36"/>
  <c r="V12" i="36"/>
  <c r="S13" i="36"/>
  <c r="V13" i="36"/>
  <c r="S14" i="36"/>
  <c r="V14" i="36"/>
  <c r="S15" i="36"/>
  <c r="V15" i="36"/>
  <c r="S16" i="36"/>
  <c r="V16" i="36"/>
  <c r="V24" i="36"/>
  <c r="V25" i="36"/>
  <c r="G21" i="36"/>
  <c r="S21" i="36"/>
  <c r="U21" i="36"/>
  <c r="G27" i="36"/>
  <c r="I22" i="36"/>
  <c r="S22" i="36"/>
  <c r="U22" i="36"/>
  <c r="I27" i="36"/>
  <c r="S27" i="36"/>
  <c r="V27" i="36"/>
  <c r="T21" i="36"/>
  <c r="G28" i="36"/>
  <c r="T22" i="36"/>
  <c r="I28" i="36"/>
  <c r="S28" i="36"/>
  <c r="V28" i="36"/>
  <c r="T28" i="36"/>
  <c r="G34" i="36"/>
  <c r="U28" i="36"/>
  <c r="G35" i="36"/>
  <c r="T24" i="36"/>
  <c r="T27" i="36"/>
  <c r="G36" i="36"/>
  <c r="U27" i="36"/>
  <c r="G37" i="36"/>
  <c r="T16" i="36"/>
  <c r="G42" i="36"/>
  <c r="U16" i="36"/>
  <c r="G43" i="36"/>
  <c r="T15" i="36"/>
  <c r="G44" i="36"/>
  <c r="U15" i="36"/>
  <c r="G45" i="36"/>
  <c r="T14" i="36"/>
  <c r="G46" i="36"/>
  <c r="U14" i="36"/>
  <c r="G47" i="36"/>
  <c r="T13" i="36"/>
  <c r="G48" i="36"/>
  <c r="U13" i="36"/>
  <c r="G49" i="36"/>
  <c r="T12" i="36"/>
  <c r="G50" i="36"/>
  <c r="U12" i="36"/>
  <c r="G51" i="36"/>
  <c r="V21" i="36"/>
  <c r="V22" i="36"/>
  <c r="G40" i="36"/>
</calcChain>
</file>

<file path=xl/sharedStrings.xml><?xml version="1.0" encoding="utf-8"?>
<sst xmlns="http://schemas.openxmlformats.org/spreadsheetml/2006/main" count="2635" uniqueCount="393">
  <si>
    <t>Nr.</t>
  </si>
  <si>
    <t>Spielpaarung</t>
  </si>
  <si>
    <t>Ergebnis</t>
  </si>
  <si>
    <t>Tore</t>
  </si>
  <si>
    <t>Diff.</t>
  </si>
  <si>
    <t>-</t>
  </si>
  <si>
    <t>Sort</t>
  </si>
  <si>
    <t>1.</t>
  </si>
  <si>
    <t>2.</t>
  </si>
  <si>
    <t>3.</t>
  </si>
  <si>
    <t>4.</t>
  </si>
  <si>
    <t>5.</t>
  </si>
  <si>
    <t>6.</t>
  </si>
  <si>
    <t>Direkte Vergleiche</t>
  </si>
  <si>
    <t>Tabelle</t>
  </si>
  <si>
    <t>Pos.</t>
  </si>
  <si>
    <t>valid</t>
  </si>
  <si>
    <t>7.</t>
  </si>
  <si>
    <t>8.</t>
  </si>
  <si>
    <t>9.</t>
  </si>
  <si>
    <t>Teilnehmer und Ablaufplan</t>
  </si>
  <si>
    <t>Teilnehmer</t>
  </si>
  <si>
    <t>Teilnehmer bzw. Mannschaft</t>
  </si>
  <si>
    <t>Ergebnisse</t>
  </si>
  <si>
    <t>Ablaufplan</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</si>
  <si>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</si>
  <si>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</si>
  <si>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</si>
  <si>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</si>
  <si>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</si>
  <si>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</si>
  <si>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</si>
  <si>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</si>
  <si>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</si>
  <si>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</si>
  <si>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</si>
  <si>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</si>
  <si>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</si>
  <si>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</si>
  <si>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</si>
  <si>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</si>
  <si>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</si>
  <si>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</si>
  <si>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</si>
  <si>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</si>
  <si>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</si>
  <si>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</si>
  <si>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</si>
  <si>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</si>
  <si>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</si>
  <si>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</si>
  <si>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</si>
  <si>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Spiel-Nr.</t>
  </si>
  <si>
    <t>Tabelle (Kopie)</t>
  </si>
  <si>
    <t>Paarungen</t>
  </si>
  <si>
    <t>Doppelte Namen führen zu
falschen Tabellenwerten</t>
  </si>
  <si>
    <t>Doppelte Spielpaarungen und Spiele gegen sich selbst
führen in der Gesamttabelle zu falschen Werten!</t>
  </si>
  <si>
    <t>mail@hermann-baum.de</t>
  </si>
  <si>
    <t>Bei Unstimmigkeiten bin ich für eine entsprechende Benachrichtigung sehr dankbar!</t>
  </si>
  <si>
    <t>Bonus</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</si>
  <si>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</si>
  <si>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</si>
  <si>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</si>
  <si>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</si>
  <si>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</si>
  <si>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</si>
  <si>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</si>
  <si>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</si>
  <si>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</si>
  <si>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</si>
  <si>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</si>
  <si>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</si>
  <si>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</si>
  <si>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</si>
  <si>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</si>
  <si>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</si>
  <si>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</si>
  <si>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</si>
  <si>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</si>
  <si>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</si>
  <si>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</si>
  <si>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</si>
  <si>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</si>
  <si>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</si>
  <si>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</si>
  <si>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</si>
  <si>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</si>
  <si>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</si>
  <si>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</si>
  <si>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</si>
  <si>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</si>
  <si>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</si>
  <si>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</si>
  <si>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</si>
  <si>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</si>
  <si>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</si>
  <si>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Goals</t>
  </si>
  <si>
    <t>Points</t>
  </si>
  <si>
    <t>Count</t>
  </si>
  <si>
    <t>Team</t>
  </si>
  <si>
    <t>Dir. Comparisons</t>
  </si>
  <si>
    <t>Direct Comparisons</t>
  </si>
  <si>
    <t>Goal difference</t>
  </si>
  <si>
    <t>Goals scored</t>
  </si>
  <si>
    <t>Difference</t>
  </si>
  <si>
    <t>Pld</t>
  </si>
  <si>
    <t>W</t>
  </si>
  <si>
    <t>D</t>
  </si>
  <si>
    <t>L</t>
  </si>
  <si>
    <t>GF</t>
  </si>
  <si>
    <t>GA</t>
  </si>
  <si>
    <t>GD</t>
  </si>
  <si>
    <t>Pts</t>
  </si>
  <si>
    <t>Pts+ GD+ GF</t>
  </si>
  <si>
    <t>Choose language</t>
  </si>
  <si>
    <t>my language</t>
  </si>
  <si>
    <t>english</t>
  </si>
  <si>
    <t>Direct comparisons</t>
  </si>
  <si>
    <t>Captions</t>
  </si>
  <si>
    <t>bonus</t>
  </si>
  <si>
    <t>No.</t>
  </si>
  <si>
    <t>Participant or team</t>
  </si>
  <si>
    <t>Results</t>
  </si>
  <si>
    <t>Total table</t>
  </si>
  <si>
    <t>Total table (copy)</t>
  </si>
  <si>
    <t>Änderung der Spielpaarungen nur auf dem Blatt 'Planung'!   Hier nur die Ergebnisse eintragen!</t>
  </si>
  <si>
    <t>Change of the fixtures only on the sheet 'Planning'! Just enter the results here!</t>
  </si>
  <si>
    <t>Match pairing</t>
  </si>
  <si>
    <t>Result</t>
  </si>
  <si>
    <t>SP</t>
  </si>
  <si>
    <t>G</t>
  </si>
  <si>
    <t>U</t>
  </si>
  <si>
    <t>V</t>
  </si>
  <si>
    <t>Pkt</t>
  </si>
  <si>
    <t>Participants and schedule</t>
  </si>
  <si>
    <t>Participants</t>
  </si>
  <si>
    <t>Schedule</t>
  </si>
  <si>
    <t>Game no.</t>
  </si>
  <si>
    <t>English</t>
  </si>
  <si>
    <t>Deutsch</t>
  </si>
  <si>
    <t>Pairings</t>
  </si>
  <si>
    <t>If there are any discrepancies, I am very grateful for notification!</t>
  </si>
  <si>
    <t>Überschriften</t>
  </si>
  <si>
    <t>Messages</t>
  </si>
  <si>
    <t>Meldungen</t>
  </si>
  <si>
    <t>Sprache wählen</t>
  </si>
  <si>
    <t>Dein Datum</t>
  </si>
  <si>
    <t>Your date</t>
  </si>
  <si>
    <t>Kann gelöscht werden   →</t>
  </si>
  <si>
    <t>Deine Überschriften</t>
  </si>
  <si>
    <t>Your captions</t>
  </si>
  <si>
    <t>Hint may be deleted   →</t>
  </si>
  <si>
    <t>deutsch</t>
  </si>
  <si>
    <t>Hier klicken und Sprache wählen</t>
  </si>
  <si>
    <t>Click here and choose language</t>
  </si>
  <si>
    <t>Display direct comparisons</t>
  </si>
  <si>
    <t>erz. Tore</t>
  </si>
  <si>
    <t>Rote Schrift bedeutet, dass die Rangfolge auch mit dem direkten Vergleich nicht geklärt ist. Fair Play oder Los muss hier entscheiden.</t>
  </si>
  <si>
    <t>Red font means that the ranking is not clear even with the direct comparison. Fair play or lot has to decide here.</t>
  </si>
  <si>
    <t>Double match pairings and matches against oneself
lead to incorrect values in the overall table!</t>
  </si>
  <si>
    <t>first leg</t>
  </si>
  <si>
    <t>second leg</t>
  </si>
  <si>
    <t>pairing first</t>
  </si>
  <si>
    <t>pairing second</t>
  </si>
  <si>
    <t>Duplicate names lead to
incorrect table values</t>
  </si>
  <si>
    <t>min</t>
  </si>
  <si>
    <t>Uhr</t>
  </si>
  <si>
    <t xml:space="preserve"> </t>
  </si>
  <si>
    <t>Zeitkonflikt</t>
  </si>
  <si>
    <t>Time conflict</t>
  </si>
  <si>
    <t>Spiel gegen</t>
  </si>
  <si>
    <t>Match against</t>
  </si>
  <si>
    <t>Note</t>
  </si>
  <si>
    <t>Anmerkung</t>
  </si>
  <si>
    <t>Spielzeiten</t>
  </si>
  <si>
    <t>Playing times</t>
  </si>
  <si>
    <t>final</t>
  </si>
  <si>
    <t>Factors</t>
  </si>
  <si>
    <t>n = 4</t>
  </si>
  <si>
    <t>n = 5</t>
  </si>
  <si>
    <t>n = 6</t>
  </si>
  <si>
    <t>Matchups</t>
  </si>
  <si>
    <t>Spielpaarungen</t>
  </si>
  <si>
    <t>Einstellungen</t>
  </si>
  <si>
    <t>Settings</t>
  </si>
  <si>
    <t>Anzahl der Punkte für einen Sieg:</t>
  </si>
  <si>
    <t>Number of points for a win:</t>
  </si>
  <si>
    <t>n = 3</t>
  </si>
  <si>
    <t>GD+ GF</t>
  </si>
  <si>
    <t>DirC</t>
  </si>
  <si>
    <t>Direct comparison over goal difference and goals forced</t>
  </si>
  <si>
    <t>Direkte Vergleiche bei Gleichstand in Punkten, Tordifferenz und erzielten Toren (FIFA-Modus)</t>
  </si>
  <si>
    <t>Direct comparisons in case of a tie in points (UEFA mode)</t>
  </si>
  <si>
    <t>Direkte Vergleiche bei Gleichstand in Punkten (UEFA-Modus)</t>
  </si>
  <si>
    <t>Direct comparisons in case of a tie in points, goal difference and goals scored (FIFA mode)</t>
  </si>
  <si>
    <t>Modus für direkte Vergleiche:</t>
  </si>
  <si>
    <t>Direct comparison mode:</t>
  </si>
  <si>
    <t>Modus 1</t>
  </si>
  <si>
    <t>Modus 2</t>
  </si>
  <si>
    <t>Mode 1</t>
  </si>
  <si>
    <t>Mode 2</t>
  </si>
  <si>
    <t>Buchstaben</t>
  </si>
  <si>
    <t>letters</t>
  </si>
  <si>
    <t>Gruppe</t>
  </si>
  <si>
    <t>Group</t>
  </si>
  <si>
    <t>Grp</t>
  </si>
  <si>
    <t>A3</t>
  </si>
  <si>
    <t>B3</t>
  </si>
  <si>
    <t>A1</t>
  </si>
  <si>
    <t>B1</t>
  </si>
  <si>
    <t>A2</t>
  </si>
  <si>
    <t>B2</t>
  </si>
  <si>
    <t>A4</t>
  </si>
  <si>
    <t>B4</t>
  </si>
  <si>
    <t>A5</t>
  </si>
  <si>
    <t>B5</t>
  </si>
  <si>
    <t>A6</t>
  </si>
  <si>
    <t>B6</t>
  </si>
  <si>
    <t>Vorrunde</t>
  </si>
  <si>
    <t>Endrunde</t>
  </si>
  <si>
    <t>Preliminary round</t>
  </si>
  <si>
    <t>Final round</t>
  </si>
  <si>
    <t>&lt;-- max(A;B) --&gt;</t>
  </si>
  <si>
    <t>TieBr.</t>
  </si>
  <si>
    <t>DirC + TieBreak</t>
  </si>
  <si>
    <t>Tie Break Vorrunde</t>
  </si>
  <si>
    <t>Tie break preliminary round</t>
  </si>
  <si>
    <t>6A - 6B</t>
  </si>
  <si>
    <t>5A - 5B</t>
  </si>
  <si>
    <t>4A - 4B</t>
  </si>
  <si>
    <t>3A - 3B</t>
  </si>
  <si>
    <t>2A - 2B</t>
  </si>
  <si>
    <t>1A - 1B</t>
  </si>
  <si>
    <t>:</t>
  </si>
  <si>
    <t>Zusätzl. Pause (min)</t>
  </si>
  <si>
    <t>Addit. Pause (min)</t>
  </si>
  <si>
    <t>Turnierende:</t>
  </si>
  <si>
    <t>Tournament end:</t>
  </si>
  <si>
    <t>Elfmeter</t>
  </si>
  <si>
    <t>Penalty</t>
  </si>
  <si>
    <t>End of preliminary round:</t>
  </si>
  <si>
    <t>Ende der Vorrunde:</t>
  </si>
  <si>
    <t>Playing time per match:</t>
  </si>
  <si>
    <t>Spielzeit pro Spiel:</t>
  </si>
  <si>
    <t>Change time:</t>
  </si>
  <si>
    <t>Wechselzeit:</t>
  </si>
  <si>
    <t>Field</t>
  </si>
  <si>
    <t>Rang</t>
  </si>
  <si>
    <t>Rank</t>
  </si>
  <si>
    <t>Sind zwei oder mehr Mannschaften nicht unterscheidbar und wird eine Entscheidung z.B. durch Elfmeterschießen oder Los getroffen, genügt es, für die bevorzugte Mannschaft einen Bonuspunkt einzutragen.</t>
  </si>
  <si>
    <t>If two or more teams cannot be distinguished and a decision is made, for example, through a penalty shootout or drawing lots, it is sufficient to enter a bonus point for the preferred team.</t>
  </si>
  <si>
    <t>1A - 2B</t>
  </si>
  <si>
    <t>1B - 2A</t>
  </si>
  <si>
    <t>3. Platz</t>
  </si>
  <si>
    <t>Finale</t>
  </si>
  <si>
    <t>Final</t>
  </si>
  <si>
    <t>3rd place</t>
  </si>
  <si>
    <t>Halbfinale</t>
  </si>
  <si>
    <t>Endspiele</t>
  </si>
  <si>
    <t>Finals</t>
  </si>
  <si>
    <t>Semi-finals</t>
  </si>
  <si>
    <t xml:space="preserve">Spiele um die Plätze </t>
  </si>
  <si>
    <t xml:space="preserve">Games for places </t>
  </si>
  <si>
    <t>Beginn:  9:00 Uhr</t>
  </si>
  <si>
    <t>Veranstalter:  1. FC Riedwald</t>
  </si>
  <si>
    <t>Vorrunde Gruppe</t>
  </si>
  <si>
    <t>Preliminary round group</t>
  </si>
  <si>
    <t>1. FC Riedwald</t>
  </si>
  <si>
    <t>FC Barcelona</t>
  </si>
  <si>
    <t>Eintracht Frankfurt</t>
  </si>
  <si>
    <t>Maibach 1822 eV</t>
  </si>
  <si>
    <t>Mainz 05</t>
  </si>
  <si>
    <t>Inter Mailand</t>
  </si>
  <si>
    <t>Manchester City</t>
  </si>
  <si>
    <t>SSV Wildbach</t>
  </si>
  <si>
    <t>FC Grönlingen</t>
  </si>
  <si>
    <t>Sporthalle Wiesengrund, Wendiger Str. 51, 65432 Riedwald</t>
  </si>
  <si>
    <t>dummy</t>
  </si>
  <si>
    <t xml:space="preserve">Due to time conflicts, you can only play on a maximum of </t>
  </si>
  <si>
    <t xml:space="preserve">Wegen zeitlicher Konflikte kann nur auf maximal </t>
  </si>
  <si>
    <t xml:space="preserve"> Spielplätzen gleichzeitig gespielt werden.</t>
  </si>
  <si>
    <t>Abbreviations of the team names:</t>
  </si>
  <si>
    <t>Abkürzungen der Mannschaftsnamen:</t>
  </si>
  <si>
    <t>End of tournament (final round 1):</t>
  </si>
  <si>
    <t>Turnierende (Endrunde 1):</t>
  </si>
  <si>
    <t>End of tournament (final round 2):</t>
  </si>
  <si>
    <t>Turnierende (Endrunde 2):</t>
  </si>
  <si>
    <t>TIME CONFLICT
Too many pitches!</t>
  </si>
  <si>
    <t>ZEITKONFLIKT
Zu viele Spielplätze!</t>
  </si>
  <si>
    <t xml:space="preserve"> pitches at the same time.</t>
  </si>
  <si>
    <t>Erste Position des doppelten Elements</t>
  </si>
  <si>
    <t>Zweite Position des doppelten Elements</t>
  </si>
  <si>
    <t>Doppeltes Element finden</t>
  </si>
  <si>
    <t xml:space="preserve">TIME CONFLICT for team </t>
  </si>
  <si>
    <t xml:space="preserve">ZEITKONFLIKT für Team </t>
  </si>
  <si>
    <t xml:space="preserve">in matches </t>
  </si>
  <si>
    <t xml:space="preserve">in den Spielen </t>
  </si>
  <si>
    <t xml:space="preserve"> and </t>
  </si>
  <si>
    <t xml:space="preserve"> und </t>
  </si>
  <si>
    <t>*</t>
  </si>
  <si>
    <t>wegen</t>
  </si>
  <si>
    <t>bei drei</t>
  </si>
  <si>
    <t>Spielplätzen</t>
  </si>
  <si>
    <t>due to time</t>
  </si>
  <si>
    <t>conflict at</t>
  </si>
  <si>
    <t>three fields</t>
  </si>
  <si>
    <t>* vertauscht</t>
  </si>
  <si>
    <t>* swapped</t>
  </si>
  <si>
    <t>Anzahl der Spielfelder:</t>
  </si>
  <si>
    <t>Number of fields:</t>
  </si>
  <si>
    <t>Feld</t>
  </si>
  <si>
    <t>Start</t>
  </si>
  <si>
    <t>Beginn</t>
  </si>
  <si>
    <t>End of tournament (final round 3):</t>
  </si>
  <si>
    <t>Turnierende (Endrunde 3):</t>
  </si>
  <si>
    <t>GDz</t>
  </si>
  <si>
    <t>3A</t>
  </si>
  <si>
    <t>1B</t>
  </si>
  <si>
    <t>Gruppenerste und -zweite</t>
  </si>
  <si>
    <t>Gruppendritte und -vierte</t>
  </si>
  <si>
    <t>Gruppenfünfte und -sechste</t>
  </si>
  <si>
    <t>1A</t>
  </si>
  <si>
    <t>2A</t>
  </si>
  <si>
    <t>2B</t>
  </si>
  <si>
    <t>3B</t>
  </si>
  <si>
    <t>4A</t>
  </si>
  <si>
    <t>4B</t>
  </si>
  <si>
    <t>5A</t>
  </si>
  <si>
    <t>5B</t>
  </si>
  <si>
    <t>6A</t>
  </si>
  <si>
    <t>6B</t>
  </si>
  <si>
    <t>End of tournament (final round 4):</t>
  </si>
  <si>
    <t>Turnierende (Endrunde 4):</t>
  </si>
  <si>
    <t>VFB Essenheim</t>
  </si>
  <si>
    <t>A7</t>
  </si>
  <si>
    <t>A8</t>
  </si>
  <si>
    <t>A9</t>
  </si>
  <si>
    <t>B7</t>
  </si>
  <si>
    <t>B8</t>
  </si>
  <si>
    <t>B9</t>
  </si>
  <si>
    <t>n = 7</t>
  </si>
  <si>
    <t>n = 8</t>
  </si>
  <si>
    <t>n = 9</t>
  </si>
  <si>
    <t>Aktuelle Anzahl der Spielplätze</t>
  </si>
  <si>
    <t>Zeiten und Spielplätze ausblenden</t>
  </si>
  <si>
    <t>Maximal mögliche Anzahl der Spielplätze</t>
  </si>
  <si>
    <t>9A -9B</t>
  </si>
  <si>
    <t>8A - 8B</t>
  </si>
  <si>
    <t>7A - 7B</t>
  </si>
  <si>
    <t>Gruppensiebte und -achte</t>
  </si>
  <si>
    <t>Gruppenneunte</t>
  </si>
  <si>
    <t>Seventh and eighth placed</t>
  </si>
  <si>
    <t>Ninth placed</t>
  </si>
  <si>
    <t>Fifth and sixth placed</t>
  </si>
  <si>
    <t>First and second placed</t>
  </si>
  <si>
    <t>Third and fourth placed</t>
  </si>
  <si>
    <t>7A</t>
  </si>
  <si>
    <t>7B</t>
  </si>
  <si>
    <t>8A</t>
  </si>
  <si>
    <t>8B</t>
  </si>
  <si>
    <t>9A</t>
  </si>
  <si>
    <t>9B</t>
  </si>
  <si>
    <t>Fun Kickers Oes</t>
  </si>
  <si>
    <t>Raslo Winners</t>
  </si>
  <si>
    <t>AC Roma</t>
  </si>
  <si>
    <t>VFL Ronsdorf</t>
  </si>
  <si>
    <t>Knock Out Rangers</t>
  </si>
  <si>
    <t>Borussia Heine</t>
  </si>
  <si>
    <t>Winner</t>
  </si>
  <si>
    <t>penalty</t>
  </si>
  <si>
    <t>Loser</t>
  </si>
  <si>
    <t>Match No.</t>
  </si>
  <si>
    <t>Spiel Nr.</t>
  </si>
  <si>
    <t>Kick-off times finals 4</t>
  </si>
  <si>
    <t>Anstoßzeiten Endrunde 4</t>
  </si>
  <si>
    <t>3A - 4B</t>
  </si>
  <si>
    <t>3B - 4A</t>
  </si>
  <si>
    <t>Version  1.3
05.06.2025</t>
  </si>
  <si>
    <t>Internationales U10-Turnier am 05.06.2025</t>
  </si>
  <si>
    <t>Semifinal places 1 - 4</t>
  </si>
  <si>
    <t>Halbfinale Plätze 1 - 4</t>
  </si>
  <si>
    <t>Semifinal places 5 - 8</t>
  </si>
  <si>
    <t>Halbfinale Plätze 5 - 8</t>
  </si>
  <si>
    <t>Finals places 1 - 4</t>
  </si>
  <si>
    <t>Endspiele Plätze 1 - 4</t>
  </si>
  <si>
    <t>Finals places 5 - 8</t>
  </si>
  <si>
    <t>Endspiele Plätze 5 - 8</t>
  </si>
  <si>
    <t>Turnierende (Endrunde 2a):</t>
  </si>
  <si>
    <t>End of tournament (final round 2a):</t>
  </si>
  <si>
    <t>5. Platz</t>
  </si>
  <si>
    <t>7. Platz</t>
  </si>
  <si>
    <t>5th place</t>
  </si>
  <si>
    <t>7th place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</si>
</sst>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quot;"/>
    <numFmt numFmtId="165" formatCode=";;;"/>
    <numFmt numFmtId="166" formatCode="0.0"/>
    <numFmt numFmtId="167" formatCode="h:mm;@"/>
    <numFmt numFmtId="168" formatCode="0.000000"/>
  </numFmts>
  <fonts count="75" x14ac:knownFonts="1">
    <font>
      <sz val="10"/>
      <name val="Arial"/>
    </font>
    <font>
      <sz val="14"/>
      <color theme="1"/>
      <name val="Calibri"/>
      <family val="2"/>
      <scheme val="minor"/>
    </font>
    <font>
      <sz val="14"/>
      <color theme="1"/>
      <name val="Calibri"/>
      <family val="2"/>
      <scheme val="minor"/>
    </font>
    <font>
      <sz val="8"/>
      <name val="Arial"/>
      <family val="2"/>
    </font>
    <font>
      <sz val="10"/>
      <name val="Arial"/>
      <family val="2"/>
    </font>
    <font>
      <sz val="10"/>
      <name val="Calibri"/>
      <family val="2"/>
    </font>
    <font>
      <sz val="14"/>
      <name val="Calibri"/>
      <family val="2"/>
    </font>
    <font>
      <sz val="9"/>
      <color indexed="8"/>
      <name val="Arial"/>
      <family val="2"/>
    </font>
    <font>
      <b/>
      <sz val="9"/>
      <color indexed="8"/>
      <name val="Arial"/>
      <family val="2"/>
    </font>
    <font>
      <b/>
      <sz val="11"/>
      <color rgb="FFFA7D00"/>
      <name val="Calibri"/>
      <family val="2"/>
      <scheme val="minor"/>
    </font>
    <font>
      <b/>
      <sz val="9"/>
      <color rgb="FFC00000"/>
      <name val="Arial"/>
      <family val="2"/>
    </font>
    <font>
      <b/>
      <sz val="9"/>
      <color rgb="FF0070C0"/>
      <name val="Arial"/>
      <family val="2"/>
    </font>
    <font>
      <b/>
      <sz val="8"/>
      <color indexed="8"/>
      <name val="Arial"/>
      <family val="2"/>
    </font>
    <font>
      <sz val="12"/>
      <name val="Calibri"/>
      <family val="2"/>
    </font>
    <font>
      <b/>
      <sz val="12"/>
      <name val="Calibri"/>
      <family val="2"/>
    </font>
    <font>
      <b/>
      <sz val="14"/>
      <color rgb="FF0070C0"/>
      <name val="Calibri"/>
      <family val="2"/>
    </font>
    <font>
      <b/>
      <sz val="14"/>
      <name val="Calibri"/>
      <family val="2"/>
    </font>
    <font>
      <b/>
      <sz val="28"/>
      <name val="Calibri"/>
      <family val="2"/>
    </font>
    <font>
      <sz val="10"/>
      <name val="Calibri"/>
      <family val="2"/>
      <scheme val="minor"/>
    </font>
    <font>
      <b/>
      <sz val="11"/>
      <name val="Calibri"/>
      <family val="2"/>
      <scheme val="minor"/>
    </font>
    <font>
      <sz val="14"/>
      <name val="Calibri"/>
      <family val="2"/>
      <scheme val="minor"/>
    </font>
    <font>
      <sz val="12"/>
      <name val="Calibri"/>
      <family val="2"/>
      <scheme val="minor"/>
    </font>
    <font>
      <sz val="13"/>
      <name val="Calibri"/>
      <family val="2"/>
      <scheme val="minor"/>
    </font>
    <font>
      <sz val="12"/>
      <color theme="1" tint="0.249977111117893"/>
      <name val="Calibri"/>
      <family val="2"/>
      <scheme val="minor"/>
    </font>
    <font>
      <b/>
      <sz val="14"/>
      <color rgb="FF0070C0"/>
      <name val="Calibri"/>
      <family val="2"/>
      <scheme val="minor"/>
    </font>
    <font>
      <b/>
      <sz val="26"/>
      <name val="Calibri"/>
      <family val="2"/>
      <scheme val="minor"/>
    </font>
    <font>
      <sz val="18"/>
      <name val="Calibri"/>
      <family val="2"/>
    </font>
    <font>
      <sz val="10"/>
      <color theme="2" tint="-0.249977111117893"/>
      <name val="Calibri"/>
      <family val="2"/>
      <scheme val="minor"/>
    </font>
    <font>
      <sz val="13"/>
      <name val="Calibri"/>
      <family val="2"/>
    </font>
    <font>
      <sz val="11"/>
      <color rgb="FFDA0000"/>
      <name val="Calibri"/>
      <family val="2"/>
      <scheme val="minor"/>
    </font>
    <font>
      <u/>
      <sz val="10"/>
      <color theme="10"/>
      <name val="Arial"/>
      <family val="2"/>
    </font>
    <font>
      <b/>
      <sz val="12"/>
      <name val="Calibri"/>
      <family val="2"/>
      <scheme val="minor"/>
    </font>
    <font>
      <sz val="11"/>
      <color rgb="FF8C1737"/>
      <name val="Calibri"/>
      <family val="2"/>
      <scheme val="minor"/>
    </font>
    <font>
      <sz val="22"/>
      <color theme="1"/>
      <name val="Calibri"/>
      <family val="2"/>
      <scheme val="minor"/>
    </font>
    <font>
      <sz val="11"/>
      <color rgb="FFC00000"/>
      <name val="Calibri"/>
      <family val="2"/>
      <scheme val="minor"/>
    </font>
    <font>
      <b/>
      <sz val="11"/>
      <color theme="1"/>
      <name val="Calibri"/>
      <family val="2"/>
      <scheme val="minor"/>
    </font>
    <font>
      <b/>
      <sz val="22"/>
      <color theme="1"/>
      <name val="Calibri"/>
      <family val="2"/>
      <scheme val="minor"/>
    </font>
    <font>
      <sz val="11"/>
      <color rgb="FFFF0000"/>
      <name val="Calibri"/>
      <family val="2"/>
      <scheme val="minor"/>
    </font>
    <font>
      <sz val="8"/>
      <color theme="2" tint="-0.249977111117893"/>
      <name val="Calibri"/>
      <family val="2"/>
    </font>
    <font>
      <b/>
      <sz val="10"/>
      <name val="Arial"/>
      <family val="2"/>
    </font>
    <font>
      <b/>
      <sz val="14"/>
      <name val="Calibri"/>
      <family val="2"/>
      <scheme val="minor"/>
    </font>
    <font>
      <sz val="20"/>
      <color theme="0" tint="-0.14999847407452621"/>
      <name val="Calibri"/>
      <family val="2"/>
    </font>
    <font>
      <sz val="8"/>
      <color indexed="8"/>
      <name val="Arial"/>
      <family val="2"/>
    </font>
    <font>
      <sz val="10"/>
      <color rgb="FFFF0000"/>
      <name val="Calibri"/>
      <family val="2"/>
      <scheme val="minor"/>
    </font>
    <font>
      <sz val="11"/>
      <color rgb="FF0070C0"/>
      <name val="Calibri"/>
      <family val="2"/>
    </font>
    <font>
      <sz val="12"/>
      <color rgb="FF0070C0"/>
      <name val="Calibri"/>
      <family val="2"/>
      <scheme val="minor"/>
    </font>
    <font>
      <sz val="11"/>
      <color rgb="FF0070C0"/>
      <name val="Calibri"/>
      <family val="2"/>
      <scheme val="minor"/>
    </font>
    <font>
      <b/>
      <sz val="16"/>
      <color rgb="FF0070C0"/>
      <name val="Calibri"/>
      <family val="2"/>
      <scheme val="minor"/>
    </font>
    <font>
      <sz val="8"/>
      <color theme="5"/>
      <name val="Arial"/>
      <family val="2"/>
    </font>
    <font>
      <b/>
      <sz val="24"/>
      <color theme="4"/>
      <name val="Arial"/>
      <family val="2"/>
    </font>
    <font>
      <b/>
      <sz val="20"/>
      <name val="Arial"/>
      <family val="2"/>
    </font>
    <font>
      <sz val="11"/>
      <name val="Calibri"/>
      <family val="2"/>
      <scheme val="minor"/>
    </font>
    <font>
      <sz val="12"/>
      <name val="Arial"/>
      <family val="2"/>
    </font>
    <font>
      <b/>
      <sz val="10"/>
      <color theme="8"/>
      <name val="Arial"/>
      <family val="2"/>
    </font>
    <font>
      <sz val="11"/>
      <name val="Calibri"/>
      <family val="2"/>
    </font>
    <font>
      <b/>
      <sz val="20"/>
      <color rgb="FF0070C0"/>
      <name val="Calibri"/>
      <family val="2"/>
    </font>
    <font>
      <b/>
      <sz val="48"/>
      <color theme="7" tint="0.79998168889431442"/>
      <name val="Calibri"/>
      <family val="2"/>
    </font>
    <font>
      <b/>
      <sz val="11"/>
      <name val="Calibri"/>
      <family val="2"/>
    </font>
    <font>
      <sz val="10"/>
      <color theme="0" tint="-0.34998626667073579"/>
      <name val="Calibri"/>
      <family val="2"/>
    </font>
    <font>
      <b/>
      <sz val="28"/>
      <name val="Calibri"/>
      <family val="2"/>
      <scheme val="minor"/>
    </font>
    <font>
      <sz val="12"/>
      <color theme="1" tint="0.499984740745262"/>
      <name val="Calibri"/>
      <family val="2"/>
      <scheme val="minor"/>
    </font>
    <font>
      <sz val="18"/>
      <name val="Calibri"/>
      <family val="2"/>
      <scheme val="minor"/>
    </font>
    <font>
      <b/>
      <sz val="48"/>
      <color theme="7" tint="0.79998168889431442"/>
      <name val="Calibri"/>
      <family val="2"/>
      <scheme val="minor"/>
    </font>
    <font>
      <sz val="26"/>
      <name val="Calibri"/>
      <family val="2"/>
      <scheme val="minor"/>
    </font>
    <font>
      <sz val="12"/>
      <color theme="2" tint="-0.499984740745262"/>
      <name val="Calibri"/>
      <family val="2"/>
      <scheme val="minor"/>
    </font>
    <font>
      <sz val="12"/>
      <color rgb="FFDA0000"/>
      <name val="Calibri"/>
      <family val="2"/>
      <scheme val="minor"/>
    </font>
    <font>
      <sz val="10"/>
      <color theme="8" tint="-0.499984740745262"/>
      <name val="Calibri"/>
      <family val="2"/>
    </font>
    <font>
      <b/>
      <sz val="14"/>
      <color rgb="FFDA0000"/>
      <name val="Calibri"/>
      <family val="2"/>
      <scheme val="minor"/>
    </font>
    <font>
      <sz val="10"/>
      <color rgb="FFDA0000"/>
      <name val="Arial"/>
      <family val="2"/>
    </font>
    <font>
      <b/>
      <sz val="18"/>
      <color rgb="FF0070C0"/>
      <name val="Calibri"/>
      <family val="2"/>
    </font>
    <font>
      <sz val="12"/>
      <color theme="2" tint="-0.749992370372631"/>
      <name val="Calibri"/>
      <family val="2"/>
    </font>
    <font>
      <sz val="10"/>
      <color rgb="FF0070C0"/>
      <name val="Calibri"/>
      <family val="2"/>
      <scheme val="minor"/>
    </font>
    <font>
      <b/>
      <sz val="20"/>
      <color rgb="FF0070C0"/>
      <name val="Arial"/>
      <family val="2"/>
    </font>
    <font>
      <b/>
      <sz val="8"/>
      <name val="Arial"/>
      <family val="2"/>
    </font>
    <font>
      <b/>
      <sz val="9"/>
      <name val="Arial"/>
      <family val="2"/>
    </font>
  </fonts>
  <fills count="20">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rgb="FFF2F2F2"/>
      </patternFill>
    </fill>
    <fill>
      <patternFill patternType="solid">
        <fgColor rgb="FFFEFBC2"/>
        <bgColor indexed="64"/>
      </patternFill>
    </fill>
    <fill>
      <patternFill patternType="solid">
        <fgColor theme="2"/>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8F8F8"/>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DECE3"/>
        <bgColor indexed="64"/>
      </patternFill>
    </fill>
    <fill>
      <patternFill patternType="solid">
        <fgColor theme="9" tint="-0.249977111117893"/>
        <bgColor indexed="64"/>
      </patternFill>
    </fill>
    <fill>
      <patternFill patternType="solid">
        <fgColor rgb="FFFFFFE0"/>
        <bgColor indexed="64"/>
      </patternFill>
    </fill>
    <fill>
      <patternFill patternType="solid">
        <fgColor theme="7" tint="0.39997558519241921"/>
        <bgColor indexed="64"/>
      </patternFill>
    </fill>
    <fill>
      <patternFill patternType="solid">
        <fgColor rgb="FFFFF2C9"/>
        <bgColor indexed="64"/>
      </patternFill>
    </fill>
  </fills>
  <borders count="25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ck">
        <color rgb="FF0070C0"/>
      </left>
      <right/>
      <top style="thick">
        <color rgb="FF0070C0"/>
      </top>
      <bottom/>
      <diagonal/>
    </border>
    <border>
      <left/>
      <right/>
      <top style="thick">
        <color rgb="FF0070C0"/>
      </top>
      <bottom/>
      <diagonal/>
    </border>
    <border>
      <left/>
      <right style="thin">
        <color indexed="64"/>
      </right>
      <top style="thick">
        <color rgb="FF0070C0"/>
      </top>
      <bottom/>
      <diagonal/>
    </border>
    <border>
      <left style="thin">
        <color indexed="64"/>
      </left>
      <right/>
      <top style="thick">
        <color rgb="FF0070C0"/>
      </top>
      <bottom/>
      <diagonal/>
    </border>
    <border>
      <left/>
      <right style="thick">
        <color rgb="FF0070C0"/>
      </right>
      <top style="thick">
        <color rgb="FF0070C0"/>
      </top>
      <bottom/>
      <diagonal/>
    </border>
    <border>
      <left style="thick">
        <color rgb="FF0070C0"/>
      </left>
      <right/>
      <top/>
      <bottom/>
      <diagonal/>
    </border>
    <border>
      <left/>
      <right style="thick">
        <color rgb="FF0070C0"/>
      </right>
      <top/>
      <bottom/>
      <diagonal/>
    </border>
    <border>
      <left style="thick">
        <color rgb="FF0070C0"/>
      </left>
      <right/>
      <top/>
      <bottom style="thick">
        <color rgb="FF0070C0"/>
      </bottom>
      <diagonal/>
    </border>
    <border>
      <left/>
      <right/>
      <top/>
      <bottom style="thick">
        <color rgb="FF0070C0"/>
      </bottom>
      <diagonal/>
    </border>
    <border>
      <left style="thin">
        <color indexed="64"/>
      </left>
      <right/>
      <top/>
      <bottom style="thick">
        <color rgb="FF0070C0"/>
      </bottom>
      <diagonal/>
    </border>
    <border>
      <left/>
      <right style="thick">
        <color rgb="FF0070C0"/>
      </right>
      <top/>
      <bottom style="thick">
        <color rgb="FF0070C0"/>
      </bottom>
      <diagonal/>
    </border>
    <border>
      <left style="thick">
        <color rgb="FF9ACA02"/>
      </left>
      <right style="thick">
        <color rgb="FF9ACA02"/>
      </right>
      <top style="thick">
        <color rgb="FF9ACA02"/>
      </top>
      <bottom/>
      <diagonal/>
    </border>
    <border>
      <left style="thick">
        <color rgb="FF9ACA02"/>
      </left>
      <right style="thick">
        <color rgb="FF9ACA02"/>
      </right>
      <top/>
      <bottom/>
      <diagonal/>
    </border>
    <border>
      <left style="thick">
        <color rgb="FF9ACA02"/>
      </left>
      <right style="thick">
        <color rgb="FF9ACA02"/>
      </right>
      <top/>
      <bottom style="thick">
        <color rgb="FF9ACA02"/>
      </bottom>
      <diagonal/>
    </border>
    <border>
      <left/>
      <right/>
      <top/>
      <bottom style="medium">
        <color theme="1" tint="0.499984740745262"/>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right/>
      <top style="thin">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style="thick">
        <color theme="2" tint="-0.499984740745262"/>
      </left>
      <right style="thin">
        <color theme="2" tint="-0.499984740745262"/>
      </right>
      <top style="thick">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ck">
        <color theme="2" tint="-0.499984740745262"/>
      </bottom>
      <diagonal/>
    </border>
    <border>
      <left style="thick">
        <color theme="2" tint="-0.499984740745262"/>
      </left>
      <right/>
      <top style="thick">
        <color theme="2" tint="-0.499984740745262"/>
      </top>
      <bottom/>
      <diagonal/>
    </border>
    <border>
      <left/>
      <right/>
      <top style="thick">
        <color theme="2" tint="-0.499984740745262"/>
      </top>
      <bottom/>
      <diagonal/>
    </border>
    <border>
      <left/>
      <right style="thick">
        <color theme="2" tint="-0.499984740745262"/>
      </right>
      <top style="thick">
        <color theme="2" tint="-0.499984740745262"/>
      </top>
      <bottom/>
      <diagonal/>
    </border>
    <border>
      <left style="thick">
        <color theme="2" tint="-0.499984740745262"/>
      </left>
      <right/>
      <top/>
      <bottom/>
      <diagonal/>
    </border>
    <border>
      <left/>
      <right style="thick">
        <color theme="2" tint="-0.499984740745262"/>
      </right>
      <top/>
      <bottom/>
      <diagonal/>
    </border>
    <border>
      <left style="thick">
        <color theme="2" tint="-0.499984740745262"/>
      </left>
      <right/>
      <top/>
      <bottom style="thick">
        <color theme="2" tint="-0.499984740745262"/>
      </bottom>
      <diagonal/>
    </border>
    <border>
      <left/>
      <right style="thick">
        <color theme="2" tint="-0.499984740745262"/>
      </right>
      <top/>
      <bottom style="thick">
        <color theme="2" tint="-0.499984740745262"/>
      </bottom>
      <diagonal/>
    </border>
    <border>
      <left style="thick">
        <color theme="2" tint="-0.499984740745262"/>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ck">
        <color theme="2" tint="-0.499984740745262"/>
      </right>
      <top style="thin">
        <color theme="2" tint="-0.24994659260841701"/>
      </top>
      <bottom style="thin">
        <color theme="2" tint="-0.24994659260841701"/>
      </bottom>
      <diagonal/>
    </border>
    <border>
      <left style="thick">
        <color theme="2" tint="-0.499984740745262"/>
      </left>
      <right style="thin">
        <color theme="2" tint="-0.24994659260841701"/>
      </right>
      <top style="thin">
        <color theme="2" tint="-0.24994659260841701"/>
      </top>
      <bottom style="thick">
        <color theme="2" tint="-0.499984740745262"/>
      </bottom>
      <diagonal/>
    </border>
    <border>
      <left style="thin">
        <color theme="2" tint="-0.24994659260841701"/>
      </left>
      <right style="thin">
        <color theme="2" tint="-0.24994659260841701"/>
      </right>
      <top style="thin">
        <color theme="2" tint="-0.24994659260841701"/>
      </top>
      <bottom style="thick">
        <color theme="2" tint="-0.499984740745262"/>
      </bottom>
      <diagonal/>
    </border>
    <border>
      <left style="thin">
        <color theme="2" tint="-0.24994659260841701"/>
      </left>
      <right style="thick">
        <color theme="2" tint="-0.499984740745262"/>
      </right>
      <top style="thin">
        <color theme="2" tint="-0.24994659260841701"/>
      </top>
      <bottom style="thick">
        <color theme="2" tint="-0.499984740745262"/>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ck">
        <color theme="2" tint="-0.499984740745262"/>
      </bottom>
      <diagonal/>
    </border>
    <border>
      <left style="thin">
        <color theme="2" tint="-0.24994659260841701"/>
      </left>
      <right/>
      <top style="thin">
        <color theme="2" tint="-0.24994659260841701"/>
      </top>
      <bottom style="thick">
        <color theme="2" tint="-0.499984740745262"/>
      </bottom>
      <diagonal/>
    </border>
    <border>
      <left style="thin">
        <color theme="2" tint="-0.24994659260841701"/>
      </left>
      <right/>
      <top style="thick">
        <color theme="2" tint="-0.499984740745262"/>
      </top>
      <bottom/>
      <diagonal/>
    </border>
    <border>
      <left/>
      <right style="thin">
        <color theme="2" tint="-0.24994659260841701"/>
      </right>
      <top style="thick">
        <color theme="2" tint="-0.499984740745262"/>
      </top>
      <bottom/>
      <diagonal/>
    </border>
    <border>
      <left/>
      <right/>
      <top style="thin">
        <color theme="2" tint="-0.24994659260841701"/>
      </top>
      <bottom style="thin">
        <color theme="2" tint="-0.24994659260841701"/>
      </bottom>
      <diagonal/>
    </border>
    <border>
      <left/>
      <right/>
      <top style="thin">
        <color theme="2" tint="-0.24994659260841701"/>
      </top>
      <bottom style="thick">
        <color theme="2" tint="-0.499984740745262"/>
      </bottom>
      <diagonal/>
    </border>
    <border>
      <left style="thick">
        <color theme="2" tint="-0.499984740745262"/>
      </left>
      <right style="thin">
        <color theme="2" tint="-0.24994659260841701"/>
      </right>
      <top/>
      <bottom style="thin">
        <color theme="2" tint="-0.24994659260841701"/>
      </bottom>
      <diagonal/>
    </border>
    <border>
      <left style="thin">
        <color theme="2" tint="-0.24994659260841701"/>
      </left>
      <right style="thick">
        <color theme="2" tint="-0.499984740745262"/>
      </right>
      <top/>
      <bottom style="thin">
        <color theme="2" tint="-0.24994659260841701"/>
      </bottom>
      <diagonal/>
    </border>
    <border>
      <left style="thick">
        <color theme="2" tint="-0.499984740745262"/>
      </left>
      <right style="thin">
        <color theme="2" tint="-0.24994659260841701"/>
      </right>
      <top style="thin">
        <color theme="2" tint="-0.24994659260841701"/>
      </top>
      <bottom/>
      <diagonal/>
    </border>
    <border>
      <left style="thick">
        <color theme="2" tint="-0.499984740745262"/>
      </left>
      <right style="thin">
        <color theme="2" tint="-0.24994659260841701"/>
      </right>
      <top style="thin">
        <color theme="2" tint="-0.749961851863155"/>
      </top>
      <bottom/>
      <diagonal/>
    </border>
    <border>
      <left style="thick">
        <color theme="2" tint="-0.499984740745262"/>
      </left>
      <right style="thin">
        <color theme="2" tint="-0.24994659260841701"/>
      </right>
      <top style="thick">
        <color theme="2" tint="-0.499984740745262"/>
      </top>
      <bottom/>
      <diagonal/>
    </border>
    <border>
      <left style="thick">
        <color theme="2" tint="-0.499984740745262"/>
      </left>
      <right style="thin">
        <color theme="2" tint="-0.24994659260841701"/>
      </right>
      <top/>
      <bottom style="thin">
        <color theme="2" tint="-0.749961851863155"/>
      </bottom>
      <diagonal/>
    </border>
    <border>
      <left style="thin">
        <color theme="2" tint="-0.24994659260841701"/>
      </left>
      <right style="thick">
        <color theme="2" tint="-0.499984740745262"/>
      </right>
      <top style="thin">
        <color theme="2" tint="-0.24994659260841701"/>
      </top>
      <bottom/>
      <diagonal/>
    </border>
    <border>
      <left style="thin">
        <color theme="2" tint="-0.24994659260841701"/>
      </left>
      <right style="thick">
        <color theme="2" tint="-0.499984740745262"/>
      </right>
      <top style="thin">
        <color theme="2" tint="-0.749961851863155"/>
      </top>
      <bottom/>
      <diagonal/>
    </border>
    <border>
      <left style="thin">
        <color theme="2" tint="-0.24994659260841701"/>
      </left>
      <right style="thick">
        <color theme="2" tint="-0.499984740745262"/>
      </right>
      <top style="thick">
        <color theme="2" tint="-0.499984740745262"/>
      </top>
      <bottom/>
      <diagonal/>
    </border>
    <border>
      <left style="thin">
        <color theme="2" tint="-0.24994659260841701"/>
      </left>
      <right style="thick">
        <color theme="2" tint="-0.499984740745262"/>
      </right>
      <top/>
      <bottom style="thin">
        <color theme="2" tint="-0.749961851863155"/>
      </bottom>
      <diagonal/>
    </border>
    <border>
      <left style="thick">
        <color theme="2" tint="-0.499984740745262"/>
      </left>
      <right style="thin">
        <color theme="2" tint="-0.24994659260841701"/>
      </right>
      <top/>
      <bottom style="thick">
        <color theme="2" tint="-0.499984740745262"/>
      </bottom>
      <diagonal/>
    </border>
    <border>
      <left style="thin">
        <color theme="2" tint="-0.24994659260841701"/>
      </left>
      <right style="thick">
        <color theme="2" tint="-0.499984740745262"/>
      </right>
      <top/>
      <bottom style="thick">
        <color theme="2" tint="-0.499984740745262"/>
      </bottom>
      <diagonal/>
    </border>
    <border>
      <left/>
      <right style="thick">
        <color theme="2" tint="-0.499984740745262"/>
      </right>
      <top style="thin">
        <color theme="2" tint="-0.24994659260841701"/>
      </top>
      <bottom style="thin">
        <color theme="2" tint="-0.24994659260841701"/>
      </bottom>
      <diagonal/>
    </border>
    <border>
      <left style="thin">
        <color theme="2" tint="-0.24994659260841701"/>
      </left>
      <right style="thin">
        <color theme="2" tint="-0.24994659260841701"/>
      </right>
      <top style="thick">
        <color theme="2" tint="-0.499984740745262"/>
      </top>
      <bottom/>
      <diagonal/>
    </border>
    <border>
      <left/>
      <right/>
      <top/>
      <bottom style="thick">
        <color theme="2"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2" tint="-0.24994659260841701"/>
      </top>
      <bottom/>
      <diagonal/>
    </border>
    <border>
      <left/>
      <right style="thick">
        <color theme="2" tint="-0.499984740745262"/>
      </right>
      <top style="thin">
        <color theme="2" tint="-0.24994659260841701"/>
      </top>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bottom/>
      <diagonal/>
    </border>
    <border>
      <left style="thick">
        <color theme="0" tint="-0.499984740745262"/>
      </left>
      <right style="thick">
        <color theme="0" tint="-0.499984740745262"/>
      </right>
      <top/>
      <bottom style="thick">
        <color theme="0"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right/>
      <top/>
      <bottom style="thick">
        <color theme="4"/>
      </bottom>
      <diagonal/>
    </border>
    <border>
      <left style="medium">
        <color theme="4"/>
      </left>
      <right style="medium">
        <color theme="4"/>
      </right>
      <top style="medium">
        <color theme="4"/>
      </top>
      <bottom style="medium">
        <color theme="4"/>
      </bottom>
      <diagonal/>
    </border>
    <border>
      <left/>
      <right style="thick">
        <color theme="4"/>
      </right>
      <top/>
      <bottom/>
      <diagonal/>
    </border>
    <border>
      <left style="thick">
        <color theme="4"/>
      </left>
      <right/>
      <top style="thick">
        <color theme="4"/>
      </top>
      <bottom/>
      <diagonal/>
    </border>
    <border>
      <left/>
      <right/>
      <top style="thick">
        <color theme="4"/>
      </top>
      <bottom/>
      <diagonal/>
    </border>
    <border>
      <left style="medium">
        <color theme="0" tint="-0.14996795556505021"/>
      </left>
      <right style="thick">
        <color theme="4"/>
      </right>
      <top style="thick">
        <color theme="4"/>
      </top>
      <bottom/>
      <diagonal/>
    </border>
    <border>
      <left style="thick">
        <color theme="4"/>
      </left>
      <right/>
      <top/>
      <bottom/>
      <diagonal/>
    </border>
    <border>
      <left style="medium">
        <color theme="0" tint="-0.14996795556505021"/>
      </left>
      <right style="thick">
        <color theme="4"/>
      </right>
      <top/>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6795556505021"/>
      </bottom>
      <diagonal/>
    </border>
    <border>
      <left style="thick">
        <color theme="4"/>
      </left>
      <right/>
      <top style="thin">
        <color theme="0" tint="-0.14996795556505021"/>
      </top>
      <bottom style="thin">
        <color theme="0" tint="-0.14996795556505021"/>
      </bottom>
      <diagonal/>
    </border>
    <border>
      <left/>
      <right style="thick">
        <color theme="4"/>
      </right>
      <top style="thick">
        <color theme="4"/>
      </top>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3743705557422"/>
      </left>
      <right style="medium">
        <color theme="0" tint="-0.1499374370555742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medium">
        <color theme="2" tint="-0.499984740745262"/>
      </left>
      <right/>
      <top/>
      <bottom/>
      <diagonal/>
    </border>
    <border>
      <left/>
      <right style="medium">
        <color theme="2" tint="-0.499984740745262"/>
      </right>
      <top/>
      <bottom/>
      <diagonal/>
    </border>
    <border>
      <left style="medium">
        <color theme="2" tint="-0.499984740745262"/>
      </left>
      <right/>
      <top/>
      <bottom style="medium">
        <color theme="2" tint="-0.499984740745262"/>
      </bottom>
      <diagonal/>
    </border>
    <border>
      <left/>
      <right/>
      <top/>
      <bottom style="medium">
        <color theme="2" tint="-0.499984740745262"/>
      </bottom>
      <diagonal/>
    </border>
    <border>
      <left/>
      <right style="medium">
        <color theme="2" tint="-0.499984740745262"/>
      </right>
      <top/>
      <bottom style="medium">
        <color theme="2" tint="-0.499984740745262"/>
      </bottom>
      <diagonal/>
    </border>
    <border>
      <left style="thin">
        <color theme="2" tint="-0.24994659260841701"/>
      </left>
      <right style="thin">
        <color theme="2" tint="-0.24994659260841701"/>
      </right>
      <top style="thin">
        <color theme="2" tint="-0.499984740745262"/>
      </top>
      <bottom style="thin">
        <color theme="2" tint="-0.24994659260841701"/>
      </bottom>
      <diagonal/>
    </border>
    <border>
      <left style="thin">
        <color theme="2" tint="-0.24994659260841701"/>
      </left>
      <right style="thin">
        <color theme="2" tint="-0.24994659260841701"/>
      </right>
      <top style="thick">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right style="thin">
        <color theme="2" tint="-0.24994659260841701"/>
      </right>
      <top style="thick">
        <color theme="2" tint="-0.499984740745262"/>
      </top>
      <bottom style="thin">
        <color theme="2" tint="-0.499984740745262"/>
      </bottom>
      <diagonal/>
    </border>
    <border>
      <left/>
      <right style="thin">
        <color theme="2" tint="-0.24994659260841701"/>
      </right>
      <top style="thin">
        <color theme="2" tint="-0.499984740745262"/>
      </top>
      <bottom style="thin">
        <color theme="2" tint="-0.24994659260841701"/>
      </bottom>
      <diagonal/>
    </border>
    <border>
      <left style="thin">
        <color theme="2" tint="-0.499984740745262"/>
      </left>
      <right style="medium">
        <color theme="2" tint="-0.499984740745262"/>
      </right>
      <top style="thick">
        <color theme="2" tint="-0.499984740745262"/>
      </top>
      <bottom style="thin">
        <color theme="2" tint="-0.499984740745262"/>
      </bottom>
      <diagonal/>
    </border>
    <border>
      <left style="thin">
        <color theme="2" tint="-0.499984740745262"/>
      </left>
      <right style="medium">
        <color theme="2" tint="-0.499984740745262"/>
      </right>
      <top/>
      <bottom style="thin">
        <color theme="2" tint="-0.24994659260841701"/>
      </bottom>
      <diagonal/>
    </border>
    <border>
      <left style="thin">
        <color theme="2" tint="-0.499984740745262"/>
      </left>
      <right style="medium">
        <color theme="2" tint="-0.499984740745262"/>
      </right>
      <top style="thin">
        <color theme="2" tint="-0.24994659260841701"/>
      </top>
      <bottom style="thin">
        <color theme="2" tint="-0.24994659260841701"/>
      </bottom>
      <diagonal/>
    </border>
    <border>
      <left style="thin">
        <color theme="2" tint="-0.499984740745262"/>
      </left>
      <right style="medium">
        <color theme="2" tint="-0.499984740745262"/>
      </right>
      <top style="thin">
        <color theme="2" tint="-0.24994659260841701"/>
      </top>
      <bottom style="thick">
        <color theme="2" tint="-0.499984740745262"/>
      </bottom>
      <diagonal/>
    </border>
    <border>
      <left style="medium">
        <color theme="2" tint="-0.499984740745262"/>
      </left>
      <right style="thin">
        <color theme="2" tint="-0.24994659260841701"/>
      </right>
      <top style="thick">
        <color theme="2" tint="-0.499984740745262"/>
      </top>
      <bottom style="thin">
        <color theme="2" tint="-0.499984740745262"/>
      </bottom>
      <diagonal/>
    </border>
    <border>
      <left/>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24994659260841701"/>
      </top>
      <bottom style="thin">
        <color theme="2" tint="-0.24994659260841701"/>
      </bottom>
      <diagonal/>
    </border>
    <border>
      <left/>
      <right style="medium">
        <color theme="2" tint="-0.499984740745262"/>
      </right>
      <top style="thin">
        <color theme="2" tint="-0.24994659260841701"/>
      </top>
      <bottom style="thin">
        <color theme="2" tint="-0.24994659260841701"/>
      </bottom>
      <diagonal/>
    </border>
    <border>
      <left style="medium">
        <color theme="2" tint="-0.499984740745262"/>
      </left>
      <right style="thin">
        <color theme="2" tint="-0.24994659260841701"/>
      </right>
      <top style="thin">
        <color theme="2" tint="-0.24994659260841701"/>
      </top>
      <bottom style="thick">
        <color theme="2" tint="-0.499984740745262"/>
      </bottom>
      <diagonal/>
    </border>
    <border>
      <left style="medium">
        <color theme="2" tint="-0.499984740745262"/>
      </left>
      <right style="thin">
        <color theme="2" tint="-0.24994659260841701"/>
      </right>
      <top style="medium">
        <color theme="2" tint="-0.499984740745262"/>
      </top>
      <bottom style="thick">
        <color theme="2" tint="-0.499984740745262"/>
      </bottom>
      <diagonal/>
    </border>
    <border>
      <left style="thin">
        <color theme="2" tint="-0.24994659260841701"/>
      </left>
      <right style="thin">
        <color theme="2" tint="-0.24994659260841701"/>
      </right>
      <top style="medium">
        <color theme="2" tint="-0.499984740745262"/>
      </top>
      <bottom style="thick">
        <color theme="2" tint="-0.499984740745262"/>
      </bottom>
      <diagonal/>
    </border>
    <border>
      <left style="thin">
        <color theme="2" tint="-0.24994659260841701"/>
      </left>
      <right style="medium">
        <color theme="2" tint="-0.499984740745262"/>
      </right>
      <top style="medium">
        <color theme="2" tint="-0.499984740745262"/>
      </top>
      <bottom style="thick">
        <color theme="2" tint="-0.499984740745262"/>
      </bottom>
      <diagonal/>
    </border>
    <border>
      <left style="thick">
        <color theme="2" tint="-0.499984740745262"/>
      </left>
      <right style="medium">
        <color theme="2" tint="-0.499984740745262"/>
      </right>
      <top style="medium">
        <color theme="2" tint="-0.499984740745262"/>
      </top>
      <bottom style="thin">
        <color theme="2" tint="-0.24994659260841701"/>
      </bottom>
      <diagonal/>
    </border>
    <border>
      <left style="thick">
        <color theme="2" tint="-0.499984740745262"/>
      </left>
      <right style="medium">
        <color theme="2" tint="-0.499984740745262"/>
      </right>
      <top style="thin">
        <color theme="2" tint="-0.24994659260841701"/>
      </top>
      <bottom style="thin">
        <color theme="2" tint="-0.24994659260841701"/>
      </bottom>
      <diagonal/>
    </border>
    <border>
      <left/>
      <right/>
      <top style="thick">
        <color theme="2" tint="-0.499984740745262"/>
      </top>
      <bottom style="thin">
        <color theme="2" tint="-0.499984740745262"/>
      </bottom>
      <diagonal/>
    </border>
    <border>
      <left/>
      <right style="medium">
        <color theme="2" tint="-0.499984740745262"/>
      </right>
      <top style="medium">
        <color theme="2" tint="-0.499984740745262"/>
      </top>
      <bottom style="thin">
        <color theme="2" tint="-0.24994659260841701"/>
      </bottom>
      <diagonal/>
    </border>
    <border>
      <left/>
      <right style="medium">
        <color theme="2" tint="-0.499984740745262"/>
      </right>
      <top style="thin">
        <color theme="2" tint="-0.24994659260841701"/>
      </top>
      <bottom style="medium">
        <color theme="2" tint="-0.499984740745262"/>
      </bottom>
      <diagonal/>
    </border>
    <border>
      <left style="thin">
        <color theme="2" tint="-0.24994659260841701"/>
      </left>
      <right style="thick">
        <color theme="2" tint="-0.499984740745262"/>
      </right>
      <top style="thick">
        <color theme="2" tint="-0.499984740745262"/>
      </top>
      <bottom style="thin">
        <color theme="2" tint="-0.499984740745262"/>
      </bottom>
      <diagonal/>
    </border>
    <border>
      <left style="thin">
        <color theme="2" tint="-0.24994659260841701"/>
      </left>
      <right style="thick">
        <color theme="2" tint="-0.499984740745262"/>
      </right>
      <top style="thin">
        <color theme="2" tint="-0.499984740745262"/>
      </top>
      <bottom style="thin">
        <color theme="2" tint="-0.24994659260841701"/>
      </bottom>
      <diagonal/>
    </border>
    <border>
      <left/>
      <right style="thin">
        <color theme="2" tint="-0.24994659260841701"/>
      </right>
      <top style="medium">
        <color theme="2" tint="-0.499984740745262"/>
      </top>
      <bottom style="thin">
        <color theme="2" tint="-0.24994659260841701"/>
      </bottom>
      <diagonal/>
    </border>
    <border>
      <left style="thin">
        <color theme="2" tint="-0.24994659260841701"/>
      </left>
      <right style="thin">
        <color theme="2" tint="-0.24994659260841701"/>
      </right>
      <top style="medium">
        <color theme="2" tint="-0.499984740745262"/>
      </top>
      <bottom style="thin">
        <color theme="2" tint="-0.24994659260841701"/>
      </bottom>
      <diagonal/>
    </border>
    <border>
      <left style="thin">
        <color theme="2" tint="-0.24994659260841701"/>
      </left>
      <right/>
      <top style="medium">
        <color theme="2" tint="-0.499984740745262"/>
      </top>
      <bottom style="thin">
        <color theme="2" tint="-0.24994659260841701"/>
      </bottom>
      <diagonal/>
    </border>
    <border>
      <left/>
      <right/>
      <top style="medium">
        <color theme="2" tint="-0.499984740745262"/>
      </top>
      <bottom style="thin">
        <color theme="2" tint="-0.24994659260841701"/>
      </bottom>
      <diagonal/>
    </border>
    <border>
      <left style="thin">
        <color theme="2" tint="-0.24994659260841701"/>
      </left>
      <right style="thick">
        <color theme="2" tint="-0.499984740745262"/>
      </right>
      <top style="medium">
        <color theme="2" tint="-0.499984740745262"/>
      </top>
      <bottom style="thin">
        <color theme="2" tint="-0.24994659260841701"/>
      </bottom>
      <diagonal/>
    </border>
    <border>
      <left style="thick">
        <color theme="2" tint="-0.499984740745262"/>
      </left>
      <right style="thin">
        <color theme="2" tint="-0.24994659260841701"/>
      </right>
      <top style="medium">
        <color theme="2" tint="-0.499984740745262"/>
      </top>
      <bottom style="thin">
        <color theme="2" tint="-0.24994659260841701"/>
      </bottom>
      <diagonal/>
    </border>
    <border>
      <left style="thick">
        <color theme="2" tint="-0.499984740745262"/>
      </left>
      <right/>
      <top style="thick">
        <color theme="2" tint="-0.499984740745262"/>
      </top>
      <bottom style="thin">
        <color theme="2" tint="-0.24994659260841701"/>
      </bottom>
      <diagonal/>
    </border>
    <border>
      <left/>
      <right/>
      <top style="thick">
        <color theme="2" tint="-0.499984740745262"/>
      </top>
      <bottom style="thin">
        <color theme="2" tint="-0.24994659260841701"/>
      </bottom>
      <diagonal/>
    </border>
    <border>
      <left/>
      <right style="thick">
        <color theme="2" tint="-0.499984740745262"/>
      </right>
      <top style="thick">
        <color theme="2" tint="-0.499984740745262"/>
      </top>
      <bottom style="thin">
        <color theme="2" tint="-0.24994659260841701"/>
      </bottom>
      <diagonal/>
    </border>
    <border>
      <left style="thick">
        <color theme="2" tint="-0.499984740745262"/>
      </left>
      <right/>
      <top style="thin">
        <color theme="2" tint="-0.24994659260841701"/>
      </top>
      <bottom style="thin">
        <color theme="2" tint="-0.24994659260841701"/>
      </bottom>
      <diagonal/>
    </border>
    <border>
      <left style="thick">
        <color theme="2" tint="-0.499984740745262"/>
      </left>
      <right/>
      <top style="thin">
        <color theme="2" tint="-0.24994659260841701"/>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right style="thick">
        <color theme="2" tint="-0.499984740745262"/>
      </right>
      <top/>
      <bottom style="thin">
        <color theme="2" tint="-0.24994659260841701"/>
      </bottom>
      <diagonal/>
    </border>
    <border>
      <left style="thick">
        <color theme="2" tint="-0.499984740745262"/>
      </left>
      <right style="thin">
        <color theme="2" tint="-0.24994659260841701"/>
      </right>
      <top style="thick">
        <color theme="2" tint="-0.499984740745262"/>
      </top>
      <bottom style="thin">
        <color theme="2" tint="-0.499984740745262"/>
      </bottom>
      <diagonal/>
    </border>
    <border>
      <left/>
      <right style="thin">
        <color theme="2" tint="-0.499984740745262"/>
      </right>
      <top style="thin">
        <color theme="2" tint="-0.499984740745262"/>
      </top>
      <bottom/>
      <diagonal/>
    </border>
    <border>
      <left/>
      <right style="thin">
        <color theme="2" tint="-0.499984740745262"/>
      </right>
      <top/>
      <bottom style="thin">
        <color theme="2" tint="-0.499984740745262"/>
      </bottom>
      <diagonal/>
    </border>
    <border>
      <left style="medium">
        <color theme="2" tint="-0.499984740745262"/>
      </left>
      <right/>
      <top style="medium">
        <color theme="2" tint="-0.499984740745262"/>
      </top>
      <bottom/>
      <diagonal/>
    </border>
    <border>
      <left/>
      <right style="medium">
        <color theme="2" tint="-0.499984740745262"/>
      </right>
      <top style="medium">
        <color theme="2" tint="-0.499984740745262"/>
      </top>
      <bottom/>
      <diagonal/>
    </border>
    <border>
      <left style="medium">
        <color theme="2" tint="-0.499984740745262"/>
      </left>
      <right/>
      <top style="medium">
        <color theme="2" tint="-0.499984740745262"/>
      </top>
      <bottom style="medium">
        <color theme="2" tint="-0.499984740745262"/>
      </bottom>
      <diagonal/>
    </border>
    <border>
      <left/>
      <right style="medium">
        <color theme="2" tint="-0.499984740745262"/>
      </right>
      <top style="medium">
        <color theme="2" tint="-0.499984740745262"/>
      </top>
      <bottom style="medium">
        <color theme="2" tint="-0.499984740745262"/>
      </bottom>
      <diagonal/>
    </border>
    <border>
      <left style="medium">
        <color theme="0" tint="-0.14996795556505021"/>
      </left>
      <right style="medium">
        <color theme="0" tint="-0.14996795556505021"/>
      </right>
      <top style="thick">
        <color theme="4"/>
      </top>
      <bottom/>
      <diagonal/>
    </border>
    <border>
      <left style="medium">
        <color theme="0" tint="-0.14996795556505021"/>
      </left>
      <right style="medium">
        <color theme="0" tint="-0.14996795556505021"/>
      </right>
      <top/>
      <bottom style="thick">
        <color theme="4"/>
      </bottom>
      <diagonal/>
    </border>
    <border>
      <left style="thin">
        <color theme="5"/>
      </left>
      <right style="thin">
        <color theme="5"/>
      </right>
      <top style="thin">
        <color theme="5"/>
      </top>
      <bottom style="thin">
        <color theme="5"/>
      </bottom>
      <diagonal/>
    </border>
    <border>
      <left style="thick">
        <color theme="1" tint="0.34998626667073579"/>
      </left>
      <right/>
      <top/>
      <bottom/>
      <diagonal/>
    </border>
    <border>
      <left style="thin">
        <color rgb="FF7F7F7F"/>
      </left>
      <right style="thin">
        <color rgb="FF7F7F7F"/>
      </right>
      <top/>
      <bottom style="thin">
        <color rgb="FF7F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ck">
        <color theme="4"/>
      </left>
      <right/>
      <top style="thin">
        <color theme="0" tint="-0.14996795556505021"/>
      </top>
      <bottom style="thin">
        <color theme="0" tint="-0.14993743705557422"/>
      </bottom>
      <diagonal/>
    </border>
    <border>
      <left style="medium">
        <color theme="0" tint="-0.14993743705557422"/>
      </left>
      <right style="medium">
        <color theme="0" tint="-0.14993743705557422"/>
      </right>
      <top style="thin">
        <color theme="0" tint="-0.14996795556505021"/>
      </top>
      <bottom style="thin">
        <color theme="0" tint="-0.14993743705557422"/>
      </bottom>
      <diagonal/>
    </border>
    <border>
      <left style="thick">
        <color theme="4"/>
      </left>
      <right/>
      <top style="thin">
        <color theme="0" tint="-0.14993743705557422"/>
      </top>
      <bottom style="thin">
        <color theme="0" tint="-0.14993743705557422"/>
      </bottom>
      <diagonal/>
    </border>
    <border>
      <left style="medium">
        <color theme="0" tint="-0.14993743705557422"/>
      </left>
      <right/>
      <top style="thin">
        <color theme="0" tint="-0.14993743705557422"/>
      </top>
      <bottom style="thin">
        <color theme="0" tint="-0.14993743705557422"/>
      </bottom>
      <diagonal/>
    </border>
    <border>
      <left style="medium">
        <color theme="0" tint="-0.14996795556505021"/>
      </left>
      <right style="thick">
        <color theme="4"/>
      </right>
      <top style="thin">
        <color theme="0" tint="-0.14993743705557422"/>
      </top>
      <bottom style="thin">
        <color theme="0" tint="-0.14993743705557422"/>
      </bottom>
      <diagonal/>
    </border>
    <border>
      <left style="medium">
        <color theme="0" tint="-0.14993743705557422"/>
      </left>
      <right style="medium">
        <color theme="0" tint="-0.14996795556505021"/>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top style="thin">
        <color theme="0" tint="-0.14993743705557422"/>
      </top>
      <bottom style="thick">
        <color theme="4"/>
      </bottom>
      <diagonal/>
    </border>
    <border>
      <left/>
      <right style="thick">
        <color theme="4"/>
      </right>
      <top style="thin">
        <color theme="0" tint="-0.14993743705557422"/>
      </top>
      <bottom style="thin">
        <color theme="0" tint="-0.14993743705557422"/>
      </bottom>
      <diagonal/>
    </border>
    <border>
      <left style="thick">
        <color theme="4"/>
      </left>
      <right/>
      <top style="thin">
        <color theme="0" tint="-0.14993743705557422"/>
      </top>
      <bottom style="thick">
        <color theme="4"/>
      </bottom>
      <diagonal/>
    </border>
    <border>
      <left/>
      <right style="thick">
        <color theme="4"/>
      </right>
      <top style="thin">
        <color theme="0" tint="-0.14993743705557422"/>
      </top>
      <bottom style="thick">
        <color theme="4"/>
      </bottom>
      <diagonal/>
    </border>
    <border>
      <left style="thick">
        <color theme="4"/>
      </left>
      <right/>
      <top style="thin">
        <color theme="0" tint="-0.14993743705557422"/>
      </top>
      <bottom/>
      <diagonal/>
    </border>
    <border>
      <left/>
      <right/>
      <top style="thin">
        <color theme="0" tint="-0.14993743705557422"/>
      </top>
      <bottom/>
      <diagonal/>
    </border>
    <border>
      <left/>
      <right style="thick">
        <color theme="4"/>
      </right>
      <top style="thin">
        <color theme="0" tint="-0.14993743705557422"/>
      </top>
      <bottom/>
      <diagonal/>
    </border>
    <border>
      <left style="thick">
        <color theme="2" tint="-0.499984740745262"/>
      </left>
      <right style="medium">
        <color theme="2" tint="-0.499984740745262"/>
      </right>
      <top style="thin">
        <color theme="2" tint="-0.24994659260841701"/>
      </top>
      <bottom style="medium">
        <color theme="2" tint="-0.499984740745262"/>
      </bottom>
      <diagonal/>
    </border>
    <border>
      <left style="thick">
        <color theme="9" tint="0.39994506668294322"/>
      </left>
      <right/>
      <top style="thick">
        <color theme="9" tint="0.39994506668294322"/>
      </top>
      <bottom/>
      <diagonal/>
    </border>
    <border>
      <left/>
      <right/>
      <top style="thick">
        <color theme="9" tint="0.39994506668294322"/>
      </top>
      <bottom/>
      <diagonal/>
    </border>
    <border>
      <left/>
      <right style="thick">
        <color theme="9" tint="0.39994506668294322"/>
      </right>
      <top style="thick">
        <color theme="9" tint="0.39994506668294322"/>
      </top>
      <bottom/>
      <diagonal/>
    </border>
    <border>
      <left style="thick">
        <color theme="9" tint="0.39994506668294322"/>
      </left>
      <right/>
      <top/>
      <bottom style="thick">
        <color theme="9" tint="0.39994506668294322"/>
      </bottom>
      <diagonal/>
    </border>
    <border>
      <left/>
      <right/>
      <top/>
      <bottom style="thick">
        <color theme="9" tint="0.39994506668294322"/>
      </bottom>
      <diagonal/>
    </border>
    <border>
      <left/>
      <right style="thick">
        <color theme="9" tint="0.39994506668294322"/>
      </right>
      <top/>
      <bottom style="thick">
        <color theme="9" tint="0.39994506668294322"/>
      </bottom>
      <diagonal/>
    </border>
    <border>
      <left style="thick">
        <color theme="2" tint="-0.499984740745262"/>
      </left>
      <right style="medium">
        <color theme="2" tint="-0.499984740745262"/>
      </right>
      <top style="thin">
        <color theme="2" tint="-0.24994659260841701"/>
      </top>
      <bottom/>
      <diagonal/>
    </border>
    <border>
      <left style="thick">
        <color theme="2" tint="-0.499984740745262"/>
      </left>
      <right/>
      <top style="thin">
        <color theme="2" tint="-0.24994659260841701"/>
      </top>
      <bottom style="thick">
        <color theme="2" tint="-0.499984740745262"/>
      </bottom>
      <diagonal/>
    </border>
    <border>
      <left/>
      <right style="thick">
        <color theme="2" tint="-0.499984740745262"/>
      </right>
      <top style="thin">
        <color theme="2" tint="-0.24994659260841701"/>
      </top>
      <bottom style="thick">
        <color theme="2" tint="-0.499984740745262"/>
      </bottom>
      <diagonal/>
    </border>
    <border>
      <left style="thin">
        <color theme="2" tint="-0.24994659260841701"/>
      </left>
      <right style="thin">
        <color theme="2" tint="-0.24994659260841701"/>
      </right>
      <top/>
      <bottom style="thin">
        <color theme="2" tint="-0.24994659260841701"/>
      </bottom>
      <diagonal/>
    </border>
    <border>
      <left style="thin">
        <color theme="2" tint="-0.24994659260841701"/>
      </left>
      <right style="thin">
        <color theme="2" tint="-0.24994659260841701"/>
      </right>
      <top/>
      <bottom style="thick">
        <color theme="2" tint="-0.499984740745262"/>
      </bottom>
      <diagonal/>
    </border>
    <border>
      <left/>
      <right/>
      <top style="thin">
        <color theme="7"/>
      </top>
      <bottom style="thin">
        <color theme="7"/>
      </bottom>
      <diagonal/>
    </border>
    <border>
      <left style="thin">
        <color theme="2" tint="-0.499984740745262"/>
      </left>
      <right style="thin">
        <color theme="2" tint="-0.24994659260841701"/>
      </right>
      <top style="thin">
        <color theme="2" tint="-0.499984740745262"/>
      </top>
      <bottom style="thick">
        <color theme="2" tint="-0.499984740745262"/>
      </bottom>
      <diagonal/>
    </border>
    <border>
      <left style="thin">
        <color theme="2" tint="-0.24994659260841701"/>
      </left>
      <right style="thin">
        <color theme="2" tint="-0.24994659260841701"/>
      </right>
      <top style="thin">
        <color theme="2" tint="-0.499984740745262"/>
      </top>
      <bottom style="thick">
        <color theme="2" tint="-0.499984740745262"/>
      </bottom>
      <diagonal/>
    </border>
    <border>
      <left style="thin">
        <color theme="2" tint="-0.24994659260841701"/>
      </left>
      <right style="thin">
        <color theme="2" tint="-0.499984740745262"/>
      </right>
      <top style="thin">
        <color theme="2" tint="-0.499984740745262"/>
      </top>
      <bottom style="thick">
        <color theme="2" tint="-0.499984740745262"/>
      </bottom>
      <diagonal/>
    </border>
    <border>
      <left style="thin">
        <color theme="2" tint="-0.24994659260841701"/>
      </left>
      <right style="thin">
        <color theme="2" tint="-0.24994659260841701"/>
      </right>
      <top style="thick">
        <color theme="2" tint="-0.499984740745262"/>
      </top>
      <bottom style="thin">
        <color theme="2" tint="-0.24994659260841701"/>
      </bottom>
      <diagonal/>
    </border>
    <border>
      <left style="thin">
        <color theme="2" tint="-0.24994659260841701"/>
      </left>
      <right/>
      <top style="thick">
        <color theme="2" tint="-0.499984740745262"/>
      </top>
      <bottom style="thin">
        <color theme="2" tint="-0.24994659260841701"/>
      </bottom>
      <diagonal/>
    </border>
    <border>
      <left/>
      <right style="thin">
        <color theme="2" tint="-0.24994659260841701"/>
      </right>
      <top style="thick">
        <color theme="2" tint="-0.499984740745262"/>
      </top>
      <bottom style="thin">
        <color theme="2" tint="-0.24994659260841701"/>
      </bottom>
      <diagonal/>
    </border>
    <border>
      <left style="thin">
        <color theme="2" tint="-0.24994659260841701"/>
      </left>
      <right/>
      <top style="thin">
        <color theme="2" tint="-0.499984740745262"/>
      </top>
      <bottom style="thin">
        <color theme="2" tint="-0.24994659260841701"/>
      </bottom>
      <diagonal/>
    </border>
    <border>
      <left/>
      <right style="thick">
        <color theme="2" tint="-0.499984740745262"/>
      </right>
      <top style="thin">
        <color theme="2" tint="-0.499984740745262"/>
      </top>
      <bottom style="thin">
        <color theme="2" tint="-0.24994659260841701"/>
      </bottom>
      <diagonal/>
    </border>
    <border>
      <left style="thick">
        <color theme="2" tint="-0.499984740745262"/>
      </left>
      <right/>
      <top style="thin">
        <color theme="2" tint="-0.499984740745262"/>
      </top>
      <bottom style="thin">
        <color theme="2" tint="-0.24994659260841701"/>
      </bottom>
      <diagonal/>
    </border>
    <border>
      <left style="thick">
        <color theme="2" tint="-0.499984740745262"/>
      </left>
      <right/>
      <top style="medium">
        <color theme="2" tint="-0.499984740745262"/>
      </top>
      <bottom style="thin">
        <color theme="2" tint="-0.24994659260841701"/>
      </bottom>
      <diagonal/>
    </border>
    <border>
      <left/>
      <right style="thick">
        <color theme="2" tint="-0.499984740745262"/>
      </right>
      <top style="medium">
        <color theme="2" tint="-0.499984740745262"/>
      </top>
      <bottom style="thin">
        <color theme="2" tint="-0.24994659260841701"/>
      </bottom>
      <diagonal/>
    </border>
    <border>
      <left style="thick">
        <color theme="2" tint="-0.499984740745262"/>
      </left>
      <right/>
      <top style="thin">
        <color theme="2" tint="-0.24994659260841701"/>
      </top>
      <bottom style="medium">
        <color theme="2" tint="-0.499984740745262"/>
      </bottom>
      <diagonal/>
    </border>
    <border>
      <left/>
      <right style="thick">
        <color theme="2" tint="-0.499984740745262"/>
      </right>
      <top style="thin">
        <color theme="2" tint="-0.24994659260841701"/>
      </top>
      <bottom style="medium">
        <color theme="2" tint="-0.499984740745262"/>
      </bottom>
      <diagonal/>
    </border>
    <border>
      <left style="thick">
        <color theme="2" tint="-0.499984740745262"/>
      </left>
      <right/>
      <top/>
      <bottom style="thin">
        <color theme="2" tint="-0.24994659260841701"/>
      </bottom>
      <diagonal/>
    </border>
    <border>
      <left style="thick">
        <color theme="7"/>
      </left>
      <right style="thick">
        <color theme="7"/>
      </right>
      <top style="thick">
        <color theme="7"/>
      </top>
      <bottom style="thick">
        <color theme="7"/>
      </bottom>
      <diagonal/>
    </border>
    <border>
      <left style="thick">
        <color theme="2" tint="-0.499984740745262"/>
      </left>
      <right style="medium">
        <color theme="2" tint="-0.499984740745262"/>
      </right>
      <top style="thin">
        <color theme="2" tint="-0.24994659260841701"/>
      </top>
      <bottom style="thick">
        <color theme="2" tint="-0.499984740745262"/>
      </bottom>
      <diagonal/>
    </border>
    <border>
      <left style="thin">
        <color theme="2" tint="-0.24994659260841701"/>
      </left>
      <right style="medium">
        <color theme="2" tint="-0.499984740745262"/>
      </right>
      <top style="thin">
        <color theme="2" tint="-0.499984740745262"/>
      </top>
      <bottom style="thin">
        <color theme="2" tint="-0.24994659260841701"/>
      </bottom>
      <diagonal/>
    </border>
    <border>
      <left style="thin">
        <color theme="2" tint="-0.24994659260841701"/>
      </left>
      <right style="medium">
        <color theme="2" tint="-0.499984740745262"/>
      </right>
      <top style="thin">
        <color theme="2" tint="-0.24994659260841701"/>
      </top>
      <bottom style="thin">
        <color theme="2" tint="-0.24994659260841701"/>
      </bottom>
      <diagonal/>
    </border>
    <border>
      <left style="thin">
        <color theme="2" tint="-0.24994659260841701"/>
      </left>
      <right style="medium">
        <color theme="2" tint="-0.499984740745262"/>
      </right>
      <top style="thin">
        <color theme="2" tint="-0.24994659260841701"/>
      </top>
      <bottom style="thick">
        <color theme="2" tint="-0.499984740745262"/>
      </bottom>
      <diagonal/>
    </border>
    <border>
      <left style="thick">
        <color theme="7"/>
      </left>
      <right/>
      <top style="thick">
        <color theme="7"/>
      </top>
      <bottom style="thin">
        <color theme="7"/>
      </bottom>
      <diagonal/>
    </border>
    <border>
      <left/>
      <right/>
      <top style="thick">
        <color theme="7"/>
      </top>
      <bottom style="thin">
        <color theme="7"/>
      </bottom>
      <diagonal/>
    </border>
    <border>
      <left/>
      <right style="thick">
        <color theme="7"/>
      </right>
      <top style="thick">
        <color theme="7"/>
      </top>
      <bottom style="thin">
        <color theme="7"/>
      </bottom>
      <diagonal/>
    </border>
    <border>
      <left style="thick">
        <color theme="7"/>
      </left>
      <right/>
      <top style="thin">
        <color theme="7"/>
      </top>
      <bottom style="thin">
        <color theme="7"/>
      </bottom>
      <diagonal/>
    </border>
    <border>
      <left/>
      <right style="thick">
        <color theme="7"/>
      </right>
      <top style="thin">
        <color theme="7"/>
      </top>
      <bottom style="thin">
        <color theme="7"/>
      </bottom>
      <diagonal/>
    </border>
    <border>
      <left style="thick">
        <color theme="7"/>
      </left>
      <right/>
      <top style="thin">
        <color theme="7"/>
      </top>
      <bottom style="thick">
        <color theme="7"/>
      </bottom>
      <diagonal/>
    </border>
    <border>
      <left/>
      <right/>
      <top style="thin">
        <color theme="7"/>
      </top>
      <bottom style="thick">
        <color theme="7"/>
      </bottom>
      <diagonal/>
    </border>
    <border>
      <left/>
      <right style="thick">
        <color theme="7"/>
      </right>
      <top style="thin">
        <color theme="7"/>
      </top>
      <bottom style="thick">
        <color theme="7"/>
      </bottom>
      <diagonal/>
    </border>
    <border>
      <left/>
      <right/>
      <top style="thick">
        <color theme="2" tint="-0.499984740745262"/>
      </top>
      <bottom style="thick">
        <color theme="2" tint="-0.499984740745262"/>
      </bottom>
      <diagonal/>
    </border>
    <border>
      <left/>
      <right/>
      <top/>
      <bottom style="medium">
        <color auto="1"/>
      </bottom>
      <diagonal/>
    </border>
    <border>
      <left style="medium">
        <color theme="7"/>
      </left>
      <right style="medium">
        <color theme="7"/>
      </right>
      <top style="medium">
        <color theme="7"/>
      </top>
      <bottom style="medium">
        <color theme="7"/>
      </bottom>
      <diagonal/>
    </border>
    <border>
      <left style="thin">
        <color theme="2" tint="-0.24994659260841701"/>
      </left>
      <right/>
      <top style="thick">
        <color theme="2" tint="-0.499984740745262"/>
      </top>
      <bottom style="thin">
        <color theme="2" tint="-0.499984740745262"/>
      </bottom>
      <diagonal/>
    </border>
    <border>
      <left style="thick">
        <color theme="2" tint="-0.499984740745262"/>
      </left>
      <right/>
      <top style="thick">
        <color theme="2" tint="-0.499984740745262"/>
      </top>
      <bottom style="medium">
        <color theme="2" tint="-0.499984740745262"/>
      </bottom>
      <diagonal/>
    </border>
    <border>
      <left/>
      <right style="thick">
        <color theme="2" tint="-0.499984740745262"/>
      </right>
      <top style="thick">
        <color theme="2" tint="-0.499984740745262"/>
      </top>
      <bottom style="medium">
        <color theme="2" tint="-0.499984740745262"/>
      </bottom>
      <diagonal/>
    </border>
    <border>
      <left style="thin">
        <color theme="2" tint="-0.24994659260841701"/>
      </left>
      <right/>
      <top style="thick">
        <color theme="2" tint="-0.499984740745262"/>
      </top>
      <bottom style="medium">
        <color theme="2" tint="-0.499984740745262"/>
      </bottom>
      <diagonal/>
    </border>
    <border>
      <left/>
      <right/>
      <top style="thick">
        <color theme="2" tint="-0.499984740745262"/>
      </top>
      <bottom style="medium">
        <color theme="2" tint="-0.499984740745262"/>
      </bottom>
      <diagonal/>
    </border>
    <border>
      <left/>
      <right style="thin">
        <color theme="2" tint="-0.24994659260841701"/>
      </right>
      <top style="thick">
        <color theme="2" tint="-0.499984740745262"/>
      </top>
      <bottom style="medium">
        <color theme="2" tint="-0.499984740745262"/>
      </bottom>
      <diagonal/>
    </border>
    <border>
      <left/>
      <right style="thin">
        <color theme="2" tint="-0.24994659260841701"/>
      </right>
      <top/>
      <bottom/>
      <diagonal/>
    </border>
    <border>
      <left style="thick">
        <color theme="2" tint="-0.499984740745262"/>
      </left>
      <right/>
      <top style="medium">
        <color theme="2" tint="-0.499984740745262"/>
      </top>
      <bottom/>
      <diagonal/>
    </border>
    <border>
      <left/>
      <right style="thin">
        <color theme="2" tint="-0.24994659260841701"/>
      </right>
      <top/>
      <bottom style="thick">
        <color theme="2" tint="-0.499984740745262"/>
      </bottom>
      <diagonal/>
    </border>
    <border>
      <left style="thin">
        <color theme="2" tint="-0.24994659260841701"/>
      </left>
      <right/>
      <top style="medium">
        <color theme="2" tint="-0.499984740745262"/>
      </top>
      <bottom style="thick">
        <color theme="2" tint="-0.499984740745262"/>
      </bottom>
      <diagonal/>
    </border>
    <border>
      <left/>
      <right/>
      <top style="medium">
        <color theme="2" tint="-0.499984740745262"/>
      </top>
      <bottom style="thick">
        <color theme="2" tint="-0.499984740745262"/>
      </bottom>
      <diagonal/>
    </border>
    <border>
      <left/>
      <right style="medium">
        <color theme="2" tint="-0.499984740745262"/>
      </right>
      <top style="medium">
        <color theme="2" tint="-0.499984740745262"/>
      </top>
      <bottom style="thick">
        <color theme="2" tint="-0.499984740745262"/>
      </bottom>
      <diagonal/>
    </border>
    <border>
      <left/>
      <right style="thick">
        <color theme="7"/>
      </right>
      <top/>
      <bottom/>
      <diagonal/>
    </border>
    <border>
      <left style="thick">
        <color theme="9" tint="0.39994506668294322"/>
      </left>
      <right/>
      <top style="thick">
        <color theme="9" tint="0.39991454817346722"/>
      </top>
      <bottom/>
      <diagonal/>
    </border>
    <border>
      <left/>
      <right/>
      <top style="thick">
        <color theme="9" tint="0.39991454817346722"/>
      </top>
      <bottom/>
      <diagonal/>
    </border>
    <border>
      <left/>
      <right style="thick">
        <color theme="9" tint="0.39991454817346722"/>
      </right>
      <top style="thick">
        <color theme="9" tint="0.39991454817346722"/>
      </top>
      <bottom/>
      <diagonal/>
    </border>
    <border>
      <left style="thick">
        <color theme="9" tint="0.39994506668294322"/>
      </left>
      <right/>
      <top/>
      <bottom style="thick">
        <color theme="9" tint="0.39991454817346722"/>
      </bottom>
      <diagonal/>
    </border>
    <border>
      <left/>
      <right/>
      <top/>
      <bottom style="thick">
        <color theme="9" tint="0.39991454817346722"/>
      </bottom>
      <diagonal/>
    </border>
    <border>
      <left/>
      <right style="thick">
        <color theme="9" tint="0.39991454817346722"/>
      </right>
      <top/>
      <bottom style="thick">
        <color theme="9" tint="0.39991454817346722"/>
      </bottom>
      <diagonal/>
    </border>
    <border>
      <left style="thin">
        <color theme="2" tint="-0.24994659260841701"/>
      </left>
      <right style="thick">
        <color theme="2" tint="-0.499984740745262"/>
      </right>
      <top style="thick">
        <color theme="2" tint="-0.499984740745262"/>
      </top>
      <bottom style="medium">
        <color theme="2" tint="-0.499984740745262"/>
      </bottom>
      <diagonal/>
    </border>
    <border>
      <left/>
      <right/>
      <top style="medium">
        <color theme="2" tint="-0.499984740745262"/>
      </top>
      <bottom/>
      <diagonal/>
    </border>
    <border>
      <left/>
      <right style="thick">
        <color theme="2" tint="-0.499984740745262"/>
      </right>
      <top/>
      <bottom style="thick">
        <color theme="0" tint="-0.499984740745262"/>
      </bottom>
      <diagonal/>
    </border>
    <border>
      <left style="thin">
        <color theme="2" tint="-0.24994659260841701"/>
      </left>
      <right/>
      <top style="thin">
        <color theme="2" tint="-0.24994659260841701"/>
      </top>
      <bottom/>
      <diagonal/>
    </border>
    <border>
      <left style="thick">
        <color theme="2" tint="-0.499984740745262"/>
      </left>
      <right style="medium">
        <color theme="2" tint="-0.499984740745262"/>
      </right>
      <top style="medium">
        <color theme="2" tint="-0.499984740745262"/>
      </top>
      <bottom/>
      <diagonal/>
    </border>
    <border>
      <left style="thick">
        <color theme="2" tint="-0.499984740745262"/>
      </left>
      <right style="thin">
        <color theme="2" tint="-0.24994659260841701"/>
      </right>
      <top style="thick">
        <color theme="2" tint="-0.499984740745262"/>
      </top>
      <bottom style="thin">
        <color theme="2" tint="-0.24994659260841701"/>
      </bottom>
      <diagonal/>
    </border>
    <border>
      <left style="thick">
        <color theme="2" tint="-0.499984740745262"/>
      </left>
      <right style="thin">
        <color theme="2" tint="-0.24994659260841701"/>
      </right>
      <top style="thin">
        <color theme="2" tint="-0.499984740745262"/>
      </top>
      <bottom style="thin">
        <color theme="2" tint="-0.24994659260841701"/>
      </bottom>
      <diagonal/>
    </border>
    <border>
      <left style="medium">
        <color theme="2" tint="-0.499984740745262"/>
      </left>
      <right style="thin">
        <color theme="2" tint="-0.24994659260841701"/>
      </right>
      <top style="medium">
        <color theme="2" tint="-0.499984740745262"/>
      </top>
      <bottom style="thin">
        <color theme="2" tint="-0.499984740745262"/>
      </bottom>
      <diagonal/>
    </border>
    <border>
      <left style="thin">
        <color theme="2" tint="-0.24994659260841701"/>
      </left>
      <right style="thin">
        <color theme="2" tint="-0.24994659260841701"/>
      </right>
      <top style="medium">
        <color theme="2" tint="-0.499984740745262"/>
      </top>
      <bottom style="thin">
        <color theme="2" tint="-0.499984740745262"/>
      </bottom>
      <diagonal/>
    </border>
    <border>
      <left style="thin">
        <color theme="2" tint="-0.24994659260841701"/>
      </left>
      <right/>
      <top style="medium">
        <color theme="2" tint="-0.499984740745262"/>
      </top>
      <bottom style="thin">
        <color theme="2" tint="-0.499984740745262"/>
      </bottom>
      <diagonal/>
    </border>
    <border>
      <left style="thin">
        <color theme="2" tint="-0.24994659260841701"/>
      </left>
      <right style="medium">
        <color theme="2" tint="-0.499984740745262"/>
      </right>
      <top style="medium">
        <color theme="2" tint="-0.499984740745262"/>
      </top>
      <bottom style="thin">
        <color theme="2" tint="-0.499984740745262"/>
      </bottom>
      <diagonal/>
    </border>
    <border>
      <left style="medium">
        <color theme="2" tint="-0.499984740745262"/>
      </left>
      <right/>
      <top/>
      <bottom style="thin">
        <color theme="2" tint="-0.24994659260841701"/>
      </bottom>
      <diagonal/>
    </border>
    <border>
      <left style="thin">
        <color theme="2" tint="-0.24994659260841701"/>
      </left>
      <right style="medium">
        <color theme="2" tint="-0.499984740745262"/>
      </right>
      <top/>
      <bottom style="thin">
        <color theme="2" tint="-0.24994659260841701"/>
      </bottom>
      <diagonal/>
    </border>
    <border>
      <left style="thin">
        <color theme="2" tint="-0.24994659260841701"/>
      </left>
      <right style="thin">
        <color theme="2" tint="-0.24994659260841701"/>
      </right>
      <top style="thin">
        <color theme="2" tint="-0.24994659260841701"/>
      </top>
      <bottom style="medium">
        <color theme="2" tint="-0.499984740745262"/>
      </bottom>
      <diagonal/>
    </border>
    <border>
      <left style="thin">
        <color theme="2" tint="-0.24994659260841701"/>
      </left>
      <right/>
      <top style="thin">
        <color theme="2" tint="-0.24994659260841701"/>
      </top>
      <bottom style="medium">
        <color theme="2" tint="-0.499984740745262"/>
      </bottom>
      <diagonal/>
    </border>
    <border>
      <left style="thin">
        <color theme="2" tint="-0.24994659260841701"/>
      </left>
      <right style="medium">
        <color theme="2" tint="-0.499984740745262"/>
      </right>
      <top style="thin">
        <color theme="2" tint="-0.24994659260841701"/>
      </top>
      <bottom style="medium">
        <color theme="2" tint="-0.499984740745262"/>
      </bottom>
      <diagonal/>
    </border>
  </borders>
  <cellStyleXfs count="4">
    <xf numFmtId="0" fontId="0" fillId="0" borderId="0"/>
    <xf numFmtId="0" fontId="4" fillId="2" borderId="0"/>
    <xf numFmtId="0" fontId="9" fillId="6" borderId="3" applyNumberFormat="0" applyAlignment="0" applyProtection="0"/>
    <xf numFmtId="0" fontId="30" fillId="0" borderId="0" applyNumberFormat="0" applyFill="0" applyBorder="0" applyAlignment="0" applyProtection="0"/>
  </cellStyleXfs>
  <cellXfs count="806">
    <xf numFmtId="0" fontId="0" fillId="0" borderId="0" xfId="0"/>
    <xf numFmtId="0" fontId="7" fillId="0" borderId="0" xfId="0" applyNumberFormat="1" applyFont="1" applyFill="1" applyAlignment="1" applyProtection="1">
      <alignment horizontal="center" vertical="center"/>
      <protection hidden="1"/>
    </xf>
    <xf numFmtId="0" fontId="7" fillId="0" borderId="0" xfId="0" applyNumberFormat="1" applyFont="1" applyFill="1" applyAlignment="1" applyProtection="1">
      <alignment vertical="center"/>
      <protection hidden="1"/>
    </xf>
    <xf numFmtId="0" fontId="7" fillId="0" borderId="0"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vertical="center"/>
      <protection hidden="1"/>
    </xf>
    <xf numFmtId="0" fontId="8" fillId="0" borderId="0" xfId="0" applyNumberFormat="1" applyFont="1" applyFill="1" applyAlignment="1" applyProtection="1">
      <alignment vertical="center"/>
      <protection hidden="1"/>
    </xf>
    <xf numFmtId="0" fontId="7" fillId="0" borderId="1" xfId="0" applyNumberFormat="1" applyFont="1" applyFill="1" applyBorder="1" applyAlignment="1" applyProtection="1">
      <alignment vertical="center"/>
      <protection hidden="1"/>
    </xf>
    <xf numFmtId="0" fontId="7" fillId="3" borderId="2" xfId="0" applyNumberFormat="1" applyFont="1" applyFill="1" applyBorder="1" applyAlignment="1" applyProtection="1">
      <alignment vertical="center"/>
      <protection hidden="1"/>
    </xf>
    <xf numFmtId="0" fontId="7" fillId="4" borderId="2" xfId="0" applyNumberFormat="1" applyFont="1" applyFill="1" applyBorder="1" applyAlignment="1" applyProtection="1">
      <alignment horizontal="center" vertical="center"/>
      <protection hidden="1"/>
    </xf>
    <xf numFmtId="0" fontId="7" fillId="5" borderId="2" xfId="0" applyNumberFormat="1" applyFont="1" applyFill="1" applyBorder="1" applyAlignment="1" applyProtection="1">
      <alignment horizontal="center" vertical="center"/>
      <protection hidden="1"/>
    </xf>
    <xf numFmtId="0" fontId="7" fillId="0" borderId="0" xfId="0" applyNumberFormat="1" applyFont="1"/>
    <xf numFmtId="0" fontId="9" fillId="6" borderId="3" xfId="2" applyNumberFormat="1" applyAlignment="1" applyProtection="1">
      <alignment horizontal="center" vertical="center" readingOrder="1"/>
    </xf>
    <xf numFmtId="11" fontId="7" fillId="0" borderId="0" xfId="0" applyNumberFormat="1" applyFont="1" applyFill="1" applyAlignment="1" applyProtection="1">
      <alignment vertical="center"/>
      <protection hidden="1"/>
    </xf>
    <xf numFmtId="0" fontId="7" fillId="0" borderId="0" xfId="0" applyNumberFormat="1" applyFont="1" applyFill="1" applyBorder="1" applyAlignment="1" applyProtection="1">
      <alignment horizontal="center" vertical="center"/>
      <protection hidden="1"/>
    </xf>
    <xf numFmtId="0" fontId="7" fillId="7" borderId="2" xfId="0" applyNumberFormat="1" applyFont="1" applyFill="1" applyBorder="1" applyAlignment="1" applyProtection="1">
      <alignment horizontal="center" vertical="center"/>
      <protection hidden="1"/>
    </xf>
    <xf numFmtId="0" fontId="7" fillId="0" borderId="9" xfId="0" applyNumberFormat="1" applyFont="1" applyFill="1" applyBorder="1" applyAlignment="1" applyProtection="1">
      <alignment vertical="center"/>
      <protection hidden="1"/>
    </xf>
    <xf numFmtId="0" fontId="7" fillId="0" borderId="10" xfId="0" applyNumberFormat="1" applyFont="1" applyFill="1" applyBorder="1" applyAlignment="1" applyProtection="1">
      <alignment vertical="center"/>
      <protection hidden="1"/>
    </xf>
    <xf numFmtId="0" fontId="7" fillId="0" borderId="11" xfId="0" applyNumberFormat="1" applyFont="1" applyFill="1" applyBorder="1" applyAlignment="1" applyProtection="1">
      <alignment vertical="center"/>
      <protection hidden="1"/>
    </xf>
    <xf numFmtId="0" fontId="7" fillId="0" borderId="12" xfId="0" applyNumberFormat="1" applyFont="1" applyFill="1" applyBorder="1" applyAlignment="1" applyProtection="1">
      <alignment vertical="center"/>
      <protection hidden="1"/>
    </xf>
    <xf numFmtId="0" fontId="7" fillId="0" borderId="13" xfId="0" applyNumberFormat="1" applyFont="1" applyFill="1" applyBorder="1" applyAlignment="1" applyProtection="1">
      <alignment vertical="center"/>
      <protection hidden="1"/>
    </xf>
    <xf numFmtId="0" fontId="7" fillId="0" borderId="14" xfId="0" applyNumberFormat="1" applyFont="1" applyFill="1" applyBorder="1" applyAlignment="1" applyProtection="1">
      <alignment vertical="center"/>
      <protection hidden="1"/>
    </xf>
    <xf numFmtId="0" fontId="10" fillId="0" borderId="15" xfId="0" applyNumberFormat="1" applyFont="1" applyFill="1" applyBorder="1" applyAlignment="1" applyProtection="1">
      <alignment horizontal="center" vertical="center"/>
      <protection hidden="1"/>
    </xf>
    <xf numFmtId="0" fontId="10" fillId="0" borderId="16" xfId="0" applyNumberFormat="1" applyFont="1" applyFill="1" applyBorder="1" applyAlignment="1" applyProtection="1">
      <alignment horizontal="center" vertical="center"/>
      <protection hidden="1"/>
    </xf>
    <xf numFmtId="0" fontId="10" fillId="0" borderId="17" xfId="0" applyNumberFormat="1" applyFont="1" applyFill="1" applyBorder="1" applyAlignment="1" applyProtection="1">
      <alignment horizontal="center" vertical="center"/>
      <protection hidden="1"/>
    </xf>
    <xf numFmtId="3" fontId="7" fillId="0" borderId="0" xfId="0" applyNumberFormat="1" applyFont="1" applyFill="1" applyAlignment="1" applyProtection="1">
      <alignment vertical="center"/>
      <protection hidden="1"/>
    </xf>
    <xf numFmtId="3" fontId="7" fillId="0" borderId="0" xfId="0" applyNumberFormat="1" applyFont="1" applyFill="1" applyAlignment="1" applyProtection="1">
      <alignment horizontal="right" vertical="center"/>
      <protection hidden="1"/>
    </xf>
    <xf numFmtId="0" fontId="12" fillId="0" borderId="0" xfId="0" applyNumberFormat="1" applyFont="1" applyFill="1" applyAlignment="1" applyProtection="1">
      <alignment horizontal="center" vertical="center"/>
      <protection hidden="1"/>
    </xf>
    <xf numFmtId="0" fontId="12" fillId="0" borderId="0" xfId="0" applyNumberFormat="1" applyFont="1" applyFill="1" applyBorder="1" applyAlignment="1" applyProtection="1">
      <alignment horizontal="center" vertical="center"/>
      <protection hidden="1"/>
    </xf>
    <xf numFmtId="0" fontId="8" fillId="0" borderId="0" xfId="0" applyNumberFormat="1" applyFont="1" applyFill="1" applyAlignment="1" applyProtection="1">
      <alignment horizontal="center" vertical="center"/>
      <protection hidden="1"/>
    </xf>
    <xf numFmtId="0" fontId="7" fillId="0" borderId="18" xfId="0" applyNumberFormat="1" applyFont="1" applyFill="1" applyBorder="1" applyAlignment="1" applyProtection="1">
      <alignment horizontal="center" vertical="center"/>
      <protection hidden="1"/>
    </xf>
    <xf numFmtId="3" fontId="11" fillId="0" borderId="0" xfId="0" applyNumberFormat="1" applyFont="1" applyFill="1" applyBorder="1" applyAlignment="1" applyProtection="1">
      <alignment horizontal="center" vertical="center"/>
      <protection hidden="1"/>
    </xf>
    <xf numFmtId="0" fontId="7" fillId="0" borderId="0" xfId="0" applyNumberFormat="1" applyFont="1" applyAlignment="1">
      <alignment horizontal="center" vertical="center"/>
    </xf>
    <xf numFmtId="0" fontId="7" fillId="0" borderId="19" xfId="0" applyNumberFormat="1" applyFont="1" applyFill="1" applyBorder="1" applyAlignment="1" applyProtection="1">
      <alignment vertical="center"/>
      <protection hidden="1"/>
    </xf>
    <xf numFmtId="0" fontId="7" fillId="0" borderId="20" xfId="0" applyNumberFormat="1" applyFont="1" applyFill="1" applyBorder="1" applyAlignment="1" applyProtection="1">
      <alignment horizontal="center" vertical="center"/>
      <protection hidden="1"/>
    </xf>
    <xf numFmtId="0" fontId="7" fillId="0" borderId="21" xfId="0" applyNumberFormat="1" applyFont="1" applyFill="1" applyBorder="1" applyAlignment="1" applyProtection="1">
      <alignment horizontal="center" vertical="center"/>
      <protection hidden="1"/>
    </xf>
    <xf numFmtId="0" fontId="7" fillId="0" borderId="22" xfId="0" applyNumberFormat="1" applyFont="1" applyFill="1" applyBorder="1" applyAlignment="1" applyProtection="1">
      <alignment vertical="center"/>
      <protection hidden="1"/>
    </xf>
    <xf numFmtId="0" fontId="7" fillId="0" borderId="23" xfId="0" applyNumberFormat="1" applyFont="1" applyFill="1" applyBorder="1" applyAlignment="1" applyProtection="1">
      <alignment horizontal="center" vertical="center"/>
      <protection hidden="1"/>
    </xf>
    <xf numFmtId="0" fontId="7" fillId="0" borderId="24" xfId="0" applyNumberFormat="1" applyFont="1" applyFill="1" applyBorder="1" applyAlignment="1" applyProtection="1">
      <alignment vertical="center"/>
      <protection hidden="1"/>
    </xf>
    <xf numFmtId="0" fontId="7" fillId="0" borderId="25" xfId="0" applyNumberFormat="1" applyFont="1" applyFill="1" applyBorder="1" applyAlignment="1" applyProtection="1">
      <alignment horizontal="center" vertical="center"/>
      <protection hidden="1"/>
    </xf>
    <xf numFmtId="0" fontId="7" fillId="0" borderId="26" xfId="0" applyNumberFormat="1" applyFont="1" applyFill="1" applyBorder="1" applyAlignment="1" applyProtection="1">
      <alignment horizontal="center" vertical="center"/>
      <protection hidden="1"/>
    </xf>
    <xf numFmtId="0" fontId="7" fillId="0" borderId="19" xfId="0" applyNumberFormat="1" applyFont="1" applyFill="1" applyBorder="1" applyAlignment="1" applyProtection="1">
      <alignment horizontal="center" vertical="center"/>
      <protection hidden="1"/>
    </xf>
    <xf numFmtId="0" fontId="7" fillId="0" borderId="22" xfId="0" applyNumberFormat="1" applyFont="1" applyFill="1" applyBorder="1" applyAlignment="1" applyProtection="1">
      <alignment horizontal="center" vertical="center"/>
      <protection hidden="1"/>
    </xf>
    <xf numFmtId="0" fontId="7" fillId="0" borderId="24" xfId="0" applyNumberFormat="1" applyFont="1" applyFill="1" applyBorder="1" applyAlignment="1" applyProtection="1">
      <alignment horizontal="center" vertical="center"/>
      <protection hidden="1"/>
    </xf>
    <xf numFmtId="0" fontId="8" fillId="0" borderId="0" xfId="0" applyNumberFormat="1" applyFont="1" applyFill="1" applyBorder="1" applyAlignment="1" applyProtection="1">
      <alignment vertical="center"/>
      <protection hidden="1"/>
    </xf>
    <xf numFmtId="0" fontId="5" fillId="0" borderId="0" xfId="0" applyFont="1"/>
    <xf numFmtId="0" fontId="15" fillId="0" borderId="0" xfId="0" applyFont="1"/>
    <xf numFmtId="0" fontId="7" fillId="0" borderId="32" xfId="0" applyNumberFormat="1" applyFont="1" applyFill="1" applyBorder="1" applyAlignment="1" applyProtection="1">
      <alignment horizontal="right" vertical="center" indent="1"/>
      <protection hidden="1"/>
    </xf>
    <xf numFmtId="0" fontId="7" fillId="0" borderId="35" xfId="0" applyNumberFormat="1" applyFont="1" applyFill="1" applyBorder="1" applyAlignment="1" applyProtection="1">
      <alignment horizontal="right" vertical="center" indent="1"/>
      <protection hidden="1"/>
    </xf>
    <xf numFmtId="0" fontId="7" fillId="0" borderId="37" xfId="0" applyNumberFormat="1" applyFont="1" applyFill="1" applyBorder="1" applyAlignment="1" applyProtection="1">
      <alignment horizontal="right" vertical="center" indent="1"/>
      <protection hidden="1"/>
    </xf>
    <xf numFmtId="0" fontId="18" fillId="0" borderId="0" xfId="0" applyFont="1"/>
    <xf numFmtId="0" fontId="21" fillId="0" borderId="51" xfId="0" applyFont="1" applyBorder="1" applyAlignment="1">
      <alignment horizontal="center" vertical="center"/>
    </xf>
    <xf numFmtId="0" fontId="21" fillId="0" borderId="65" xfId="0" applyFont="1" applyBorder="1" applyAlignment="1">
      <alignment horizontal="left" vertical="center"/>
    </xf>
    <xf numFmtId="0" fontId="21" fillId="0" borderId="46" xfId="0" applyFont="1" applyBorder="1" applyAlignment="1">
      <alignment horizontal="right" vertical="center"/>
    </xf>
    <xf numFmtId="0" fontId="7" fillId="0" borderId="0" xfId="0" quotePrefix="1" applyNumberFormat="1" applyFont="1" applyFill="1" applyBorder="1" applyAlignment="1" applyProtection="1">
      <alignment vertical="center"/>
      <protection hidden="1"/>
    </xf>
    <xf numFmtId="0" fontId="7" fillId="0" borderId="68" xfId="0" applyNumberFormat="1" applyFont="1" applyFill="1" applyBorder="1" applyAlignment="1" applyProtection="1">
      <alignment vertical="center"/>
      <protection hidden="1"/>
    </xf>
    <xf numFmtId="0" fontId="7" fillId="0" borderId="69" xfId="0" applyNumberFormat="1" applyFont="1" applyFill="1" applyBorder="1" applyAlignment="1" applyProtection="1">
      <alignment vertical="center"/>
      <protection hidden="1"/>
    </xf>
    <xf numFmtId="0" fontId="7" fillId="0" borderId="70" xfId="0" applyNumberFormat="1" applyFont="1" applyFill="1" applyBorder="1" applyAlignment="1" applyProtection="1">
      <alignment vertical="center"/>
      <protection hidden="1"/>
    </xf>
    <xf numFmtId="0" fontId="7" fillId="0" borderId="71" xfId="0" applyNumberFormat="1" applyFont="1" applyFill="1" applyBorder="1" applyAlignment="1" applyProtection="1">
      <alignment vertical="center"/>
      <protection hidden="1"/>
    </xf>
    <xf numFmtId="0" fontId="7" fillId="0" borderId="72" xfId="0" applyNumberFormat="1" applyFont="1" applyFill="1" applyBorder="1" applyAlignment="1" applyProtection="1">
      <alignment vertical="center"/>
      <protection hidden="1"/>
    </xf>
    <xf numFmtId="0" fontId="7" fillId="0" borderId="73" xfId="0" applyNumberFormat="1" applyFont="1" applyFill="1" applyBorder="1" applyAlignment="1" applyProtection="1">
      <alignment vertical="center"/>
      <protection hidden="1"/>
    </xf>
    <xf numFmtId="0" fontId="7" fillId="0" borderId="74" xfId="0" applyNumberFormat="1" applyFont="1" applyFill="1" applyBorder="1" applyAlignment="1" applyProtection="1">
      <alignment vertical="center"/>
      <protection hidden="1"/>
    </xf>
    <xf numFmtId="0" fontId="7" fillId="0" borderId="34" xfId="0" applyNumberFormat="1" applyFont="1" applyFill="1" applyBorder="1" applyAlignment="1" applyProtection="1">
      <alignment horizontal="left" vertical="center"/>
      <protection hidden="1"/>
    </xf>
    <xf numFmtId="0" fontId="7" fillId="0" borderId="36" xfId="0" applyNumberFormat="1" applyFont="1" applyFill="1" applyBorder="1" applyAlignment="1" applyProtection="1">
      <alignment horizontal="left" vertical="center"/>
      <protection hidden="1"/>
    </xf>
    <xf numFmtId="0" fontId="7" fillId="0" borderId="38" xfId="0" applyNumberFormat="1" applyFont="1" applyFill="1" applyBorder="1" applyAlignment="1" applyProtection="1">
      <alignment horizontal="left" vertical="center"/>
      <protection hidden="1"/>
    </xf>
    <xf numFmtId="3" fontId="11" fillId="0" borderId="0" xfId="0" applyNumberFormat="1" applyFont="1" applyAlignment="1">
      <alignment horizontal="center"/>
    </xf>
    <xf numFmtId="0" fontId="18" fillId="0" borderId="0" xfId="0" applyNumberFormat="1" applyFont="1" applyAlignment="1">
      <alignment horizontal="center"/>
    </xf>
    <xf numFmtId="0" fontId="7" fillId="0" borderId="77" xfId="0" applyNumberFormat="1" applyFont="1" applyFill="1" applyBorder="1" applyAlignment="1" applyProtection="1">
      <alignment horizontal="right" vertical="center" indent="1"/>
      <protection hidden="1"/>
    </xf>
    <xf numFmtId="0" fontId="7" fillId="0" borderId="78" xfId="0" applyNumberFormat="1" applyFont="1" applyFill="1" applyBorder="1" applyAlignment="1" applyProtection="1">
      <alignment horizontal="right" vertical="center" indent="1"/>
      <protection hidden="1"/>
    </xf>
    <xf numFmtId="0" fontId="7" fillId="0" borderId="79" xfId="0" applyNumberFormat="1" applyFont="1" applyFill="1" applyBorder="1" applyAlignment="1" applyProtection="1">
      <alignment horizontal="right" vertical="center" indent="1"/>
      <protection hidden="1"/>
    </xf>
    <xf numFmtId="165" fontId="18" fillId="0" borderId="0" xfId="0" applyNumberFormat="1" applyFont="1" applyAlignment="1">
      <alignment horizontal="center" vertical="center"/>
    </xf>
    <xf numFmtId="0" fontId="12" fillId="0" borderId="0" xfId="0" applyNumberFormat="1" applyFont="1" applyFill="1" applyAlignment="1" applyProtection="1">
      <alignment horizontal="center" vertical="center"/>
      <protection hidden="1"/>
    </xf>
    <xf numFmtId="0" fontId="0" fillId="0" borderId="0" xfId="0" applyProtection="1"/>
    <xf numFmtId="0" fontId="34" fillId="0" borderId="0" xfId="0" applyFont="1" applyAlignment="1">
      <alignment horizontal="center" vertical="center" wrapText="1"/>
    </xf>
    <xf numFmtId="0" fontId="2" fillId="0" borderId="0" xfId="0" applyFont="1" applyFill="1" applyBorder="1" applyAlignment="1" applyProtection="1">
      <alignment horizontal="center" vertical="center"/>
    </xf>
    <xf numFmtId="0" fontId="0" fillId="0" borderId="0" xfId="0" applyProtection="1">
      <protection locked="0"/>
    </xf>
    <xf numFmtId="0" fontId="0" fillId="0" borderId="0" xfId="0" applyAlignment="1" applyProtection="1">
      <alignment horizontal="center"/>
      <protection locked="0"/>
    </xf>
    <xf numFmtId="0" fontId="0" fillId="0" borderId="0" xfId="0" applyFill="1" applyBorder="1" applyAlignment="1" applyProtection="1">
      <alignment horizontal="center" vertical="center"/>
    </xf>
    <xf numFmtId="0" fontId="0" fillId="0" borderId="0" xfId="0" applyAlignment="1">
      <alignment horizontal="right" vertical="center"/>
    </xf>
    <xf numFmtId="0" fontId="0" fillId="0" borderId="0" xfId="0" applyAlignment="1">
      <alignment horizontal="left" vertical="center" indent="1"/>
    </xf>
    <xf numFmtId="0" fontId="0" fillId="12" borderId="92" xfId="0" applyFill="1" applyBorder="1" applyAlignment="1" applyProtection="1">
      <alignment horizontal="left" indent="1"/>
      <protection locked="0"/>
    </xf>
    <xf numFmtId="0" fontId="0" fillId="13" borderId="93" xfId="0" applyFill="1" applyBorder="1" applyAlignment="1" applyProtection="1">
      <alignment horizontal="left" indent="1"/>
      <protection locked="0"/>
    </xf>
    <xf numFmtId="0" fontId="0" fillId="14" borderId="94" xfId="0" applyFill="1" applyBorder="1" applyAlignment="1" applyProtection="1">
      <alignment horizontal="left" indent="1"/>
      <protection locked="0"/>
    </xf>
    <xf numFmtId="0" fontId="36" fillId="0" borderId="87" xfId="0" applyFont="1" applyFill="1" applyBorder="1" applyAlignment="1">
      <alignment horizontal="left" indent="1"/>
    </xf>
    <xf numFmtId="0" fontId="0" fillId="0" borderId="88" xfId="0" applyBorder="1" applyAlignment="1">
      <alignment horizontal="left" indent="1"/>
    </xf>
    <xf numFmtId="0" fontId="0" fillId="0" borderId="95" xfId="0" applyBorder="1" applyAlignment="1">
      <alignment horizontal="left" indent="1"/>
    </xf>
    <xf numFmtId="0" fontId="36" fillId="0" borderId="90" xfId="0" applyFont="1" applyFill="1" applyBorder="1" applyAlignment="1">
      <alignment horizontal="left" indent="1"/>
    </xf>
    <xf numFmtId="0" fontId="0" fillId="0" borderId="0" xfId="0" applyBorder="1" applyAlignment="1">
      <alignment horizontal="left" indent="1"/>
    </xf>
    <xf numFmtId="0" fontId="0" fillId="0" borderId="86" xfId="0" applyBorder="1" applyAlignment="1">
      <alignment horizontal="left" indent="1"/>
    </xf>
    <xf numFmtId="0" fontId="33" fillId="0" borderId="0" xfId="0" applyFont="1" applyFill="1" applyBorder="1"/>
    <xf numFmtId="0" fontId="37" fillId="0" borderId="0" xfId="0" applyFont="1" applyFill="1" applyBorder="1"/>
    <xf numFmtId="0" fontId="0" fillId="0" borderId="0" xfId="0" applyFill="1" applyAlignment="1">
      <alignment vertical="center"/>
    </xf>
    <xf numFmtId="0" fontId="0" fillId="14" borderId="94" xfId="0" applyFill="1" applyBorder="1" applyAlignment="1" applyProtection="1">
      <alignment horizontal="left" vertical="top" wrapText="1" indent="1"/>
      <protection locked="0"/>
    </xf>
    <xf numFmtId="0" fontId="0" fillId="12" borderId="92" xfId="0" applyFill="1" applyBorder="1" applyAlignment="1" applyProtection="1">
      <alignment horizontal="left" vertical="top" wrapText="1" indent="1"/>
      <protection locked="0"/>
    </xf>
    <xf numFmtId="0" fontId="0" fillId="13" borderId="93" xfId="0" applyFill="1" applyBorder="1" applyAlignment="1" applyProtection="1">
      <alignment horizontal="left" vertical="top" wrapText="1" indent="1"/>
      <protection locked="0"/>
    </xf>
    <xf numFmtId="0" fontId="0" fillId="13" borderId="97" xfId="0" applyFill="1" applyBorder="1" applyAlignment="1" applyProtection="1">
      <alignment horizontal="left" vertical="top" wrapText="1" indent="1"/>
      <protection locked="0"/>
    </xf>
    <xf numFmtId="0" fontId="0" fillId="13" borderId="91" xfId="0" applyFill="1" applyBorder="1" applyAlignment="1" applyProtection="1">
      <alignment horizontal="left" vertical="top" indent="1"/>
      <protection locked="0"/>
    </xf>
    <xf numFmtId="0" fontId="4" fillId="12" borderId="92" xfId="0" applyFont="1" applyFill="1" applyBorder="1" applyAlignment="1" applyProtection="1">
      <alignment horizontal="left" vertical="center" indent="1"/>
      <protection locked="0"/>
    </xf>
    <xf numFmtId="0" fontId="4" fillId="14" borderId="94" xfId="0" applyFont="1" applyFill="1" applyBorder="1" applyAlignment="1" applyProtection="1">
      <alignment horizontal="left" vertical="center" indent="1"/>
      <protection locked="0"/>
    </xf>
    <xf numFmtId="0" fontId="4" fillId="14" borderId="94" xfId="0" applyFont="1" applyFill="1" applyBorder="1" applyAlignment="1" applyProtection="1">
      <alignment horizontal="left" vertical="top" wrapText="1" indent="1"/>
      <protection locked="0"/>
    </xf>
    <xf numFmtId="0" fontId="4" fillId="12" borderId="92" xfId="0" applyFont="1" applyFill="1" applyBorder="1" applyAlignment="1" applyProtection="1">
      <alignment horizontal="left" indent="1"/>
      <protection locked="0"/>
    </xf>
    <xf numFmtId="0" fontId="4" fillId="14" borderId="94" xfId="0" applyFont="1" applyFill="1" applyBorder="1" applyAlignment="1" applyProtection="1">
      <alignment horizontal="left" indent="1"/>
      <protection locked="0"/>
    </xf>
    <xf numFmtId="0" fontId="4" fillId="14" borderId="94" xfId="0" applyFont="1" applyFill="1" applyBorder="1" applyAlignment="1">
      <alignment horizontal="left" indent="1"/>
    </xf>
    <xf numFmtId="0" fontId="4" fillId="13" borderId="93" xfId="0" applyFont="1" applyFill="1" applyBorder="1" applyAlignment="1" applyProtection="1">
      <alignment horizontal="left" indent="1"/>
      <protection locked="0"/>
    </xf>
    <xf numFmtId="0" fontId="4" fillId="12" borderId="96" xfId="0" applyFont="1" applyFill="1" applyBorder="1" applyAlignment="1" applyProtection="1">
      <alignment horizontal="left" vertical="top" indent="1"/>
      <protection locked="0"/>
    </xf>
    <xf numFmtId="0" fontId="4" fillId="14" borderId="94" xfId="0" applyFont="1" applyFill="1" applyBorder="1" applyAlignment="1" applyProtection="1">
      <alignment horizontal="left" vertical="top" indent="1"/>
      <protection locked="0"/>
    </xf>
    <xf numFmtId="0" fontId="4" fillId="0" borderId="0" xfId="0" applyFont="1"/>
    <xf numFmtId="0" fontId="27" fillId="0" borderId="0" xfId="0" applyFont="1"/>
    <xf numFmtId="0" fontId="32" fillId="0" borderId="0" xfId="0" applyFont="1" applyBorder="1" applyAlignment="1">
      <alignment horizontal="left" vertical="center" wrapText="1"/>
    </xf>
    <xf numFmtId="0" fontId="4" fillId="12" borderId="98" xfId="0" applyFont="1" applyFill="1" applyBorder="1" applyAlignment="1" applyProtection="1">
      <alignment horizontal="left" vertical="top" indent="1"/>
      <protection locked="0"/>
    </xf>
    <xf numFmtId="0" fontId="1" fillId="13" borderId="85" xfId="0" applyFont="1" applyFill="1" applyBorder="1" applyAlignment="1" applyProtection="1">
      <alignment horizontal="center" vertical="center"/>
      <protection locked="0"/>
    </xf>
    <xf numFmtId="0" fontId="4" fillId="14" borderId="90" xfId="0" applyFont="1" applyFill="1" applyBorder="1" applyAlignment="1" applyProtection="1">
      <alignment horizontal="left" vertical="top" indent="1"/>
      <protection locked="0"/>
    </xf>
    <xf numFmtId="0" fontId="7" fillId="0" borderId="28" xfId="0" applyNumberFormat="1" applyFont="1" applyFill="1" applyBorder="1" applyAlignment="1" applyProtection="1">
      <alignment horizontal="center" vertical="center"/>
      <protection hidden="1"/>
    </xf>
    <xf numFmtId="0" fontId="7" fillId="0" borderId="27" xfId="0" applyNumberFormat="1" applyFont="1" applyFill="1" applyBorder="1" applyAlignment="1" applyProtection="1">
      <alignment horizontal="center" vertical="center"/>
      <protection hidden="1"/>
    </xf>
    <xf numFmtId="0" fontId="20" fillId="0" borderId="106" xfId="0" applyFont="1" applyBorder="1" applyAlignment="1">
      <alignment horizontal="center" vertical="center"/>
    </xf>
    <xf numFmtId="0" fontId="20" fillId="0" borderId="40" xfId="0" applyFont="1" applyBorder="1" applyAlignment="1">
      <alignment horizontal="center" vertical="center"/>
    </xf>
    <xf numFmtId="0" fontId="20" fillId="0" borderId="43" xfId="0" applyFont="1" applyBorder="1" applyAlignment="1">
      <alignment horizontal="center" vertical="center"/>
    </xf>
    <xf numFmtId="0" fontId="31" fillId="13" borderId="107" xfId="0" applyFont="1" applyFill="1" applyBorder="1" applyAlignment="1">
      <alignment horizontal="center" vertical="center"/>
    </xf>
    <xf numFmtId="164" fontId="20" fillId="0" borderId="30" xfId="0" applyNumberFormat="1" applyFont="1" applyBorder="1" applyAlignment="1">
      <alignment horizontal="center" vertical="center"/>
    </xf>
    <xf numFmtId="164" fontId="20" fillId="0" borderId="31" xfId="0" applyNumberFormat="1" applyFont="1" applyBorder="1" applyAlignment="1">
      <alignment horizontal="center" vertical="center"/>
    </xf>
    <xf numFmtId="0" fontId="18" fillId="13" borderId="29" xfId="0" applyFont="1" applyFill="1" applyBorder="1"/>
    <xf numFmtId="3" fontId="7" fillId="0" borderId="28" xfId="0" applyNumberFormat="1" applyFont="1" applyFill="1" applyBorder="1" applyAlignment="1" applyProtection="1">
      <alignment horizontal="center" vertical="center"/>
      <protection hidden="1"/>
    </xf>
    <xf numFmtId="0" fontId="21" fillId="0" borderId="0" xfId="0" applyFont="1" applyAlignment="1">
      <alignment horizontal="center" vertical="center"/>
    </xf>
    <xf numFmtId="0" fontId="21" fillId="0" borderId="0" xfId="0" applyFont="1" applyAlignment="1">
      <alignment horizontal="center" vertical="center"/>
    </xf>
    <xf numFmtId="0" fontId="20" fillId="0" borderId="0" xfId="0" applyFont="1" applyBorder="1" applyAlignment="1">
      <alignment horizontal="center" vertical="center"/>
    </xf>
    <xf numFmtId="0" fontId="20" fillId="8" borderId="40" xfId="0" applyFont="1" applyFill="1" applyBorder="1" applyAlignment="1">
      <alignment horizontal="center" vertical="center"/>
    </xf>
    <xf numFmtId="0" fontId="31" fillId="13" borderId="111" xfId="0" applyFont="1" applyFill="1" applyBorder="1" applyAlignment="1">
      <alignment horizontal="left" vertical="center" indent="1"/>
    </xf>
    <xf numFmtId="0" fontId="20" fillId="0" borderId="112" xfId="0" applyFont="1" applyBorder="1" applyAlignment="1">
      <alignment horizontal="left" vertical="center" indent="1"/>
    </xf>
    <xf numFmtId="0" fontId="20" fillId="0" borderId="113" xfId="0" applyFont="1" applyBorder="1" applyAlignment="1">
      <alignment horizontal="left" vertical="center" indent="1"/>
    </xf>
    <xf numFmtId="0" fontId="20" fillId="0" borderId="114" xfId="0" applyFont="1" applyBorder="1" applyAlignment="1">
      <alignment horizontal="left" vertical="center" indent="1"/>
    </xf>
    <xf numFmtId="0" fontId="31" fillId="13" borderId="109" xfId="0" applyFont="1" applyFill="1" applyBorder="1" applyAlignment="1">
      <alignment horizontal="center" vertical="center"/>
    </xf>
    <xf numFmtId="0" fontId="40" fillId="0" borderId="110" xfId="0" applyFont="1" applyBorder="1" applyAlignment="1">
      <alignment horizontal="center" vertical="center"/>
    </xf>
    <xf numFmtId="0" fontId="40" fillId="0" borderId="45" xfId="0" applyFont="1" applyBorder="1" applyAlignment="1">
      <alignment horizontal="center" vertical="center"/>
    </xf>
    <xf numFmtId="0" fontId="40" fillId="0" borderId="47" xfId="0" applyFont="1" applyBorder="1" applyAlignment="1">
      <alignment horizontal="center" vertical="center"/>
    </xf>
    <xf numFmtId="165" fontId="21" fillId="13" borderId="115" xfId="0" applyNumberFormat="1" applyFont="1" applyFill="1" applyBorder="1" applyAlignment="1">
      <alignment horizontal="center" vertical="center"/>
    </xf>
    <xf numFmtId="165" fontId="21" fillId="13" borderId="107" xfId="0" applyNumberFormat="1" applyFont="1" applyFill="1" applyBorder="1" applyAlignment="1">
      <alignment horizontal="center" vertical="center"/>
    </xf>
    <xf numFmtId="164"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40" fillId="0" borderId="0" xfId="0" applyFont="1" applyBorder="1" applyAlignment="1">
      <alignment horizontal="center" vertical="center"/>
    </xf>
    <xf numFmtId="0" fontId="20" fillId="8" borderId="117" xfId="0" applyFont="1" applyFill="1" applyBorder="1" applyAlignment="1">
      <alignment horizontal="center" vertical="center"/>
    </xf>
    <xf numFmtId="0" fontId="20" fillId="0" borderId="118" xfId="0" applyFont="1" applyBorder="1" applyAlignment="1">
      <alignment horizontal="center" vertical="center"/>
    </xf>
    <xf numFmtId="0" fontId="20" fillId="0" borderId="120" xfId="0" applyFont="1" applyBorder="1" applyAlignment="1">
      <alignment horizontal="center" vertical="center"/>
    </xf>
    <xf numFmtId="0" fontId="4" fillId="12" borderId="92" xfId="0" applyFont="1" applyFill="1" applyBorder="1" applyAlignment="1" applyProtection="1">
      <alignment horizontal="left" vertical="top" wrapText="1" indent="1"/>
      <protection locked="0"/>
    </xf>
    <xf numFmtId="0" fontId="7" fillId="0" borderId="33" xfId="0" applyNumberFormat="1" applyFont="1" applyFill="1" applyBorder="1" applyAlignment="1" applyProtection="1">
      <alignment horizontal="center" vertical="center"/>
      <protection hidden="1"/>
    </xf>
    <xf numFmtId="0" fontId="7" fillId="0" borderId="34" xfId="0" applyNumberFormat="1" applyFont="1" applyFill="1" applyBorder="1" applyAlignment="1" applyProtection="1">
      <alignment horizontal="center" vertical="center"/>
      <protection hidden="1"/>
    </xf>
    <xf numFmtId="0" fontId="7" fillId="0" borderId="36" xfId="0" applyNumberFormat="1" applyFont="1" applyFill="1" applyBorder="1" applyAlignment="1" applyProtection="1">
      <alignment horizontal="center" vertical="center"/>
      <protection hidden="1"/>
    </xf>
    <xf numFmtId="0" fontId="7" fillId="0" borderId="67" xfId="0" applyNumberFormat="1" applyFont="1" applyFill="1" applyBorder="1" applyAlignment="1" applyProtection="1">
      <alignment horizontal="center" vertical="center"/>
      <protection hidden="1"/>
    </xf>
    <xf numFmtId="0" fontId="7" fillId="0" borderId="38" xfId="0" applyNumberFormat="1" applyFont="1" applyFill="1" applyBorder="1" applyAlignment="1" applyProtection="1">
      <alignment horizontal="center" vertical="center"/>
      <protection hidden="1"/>
    </xf>
    <xf numFmtId="0" fontId="7" fillId="0" borderId="67" xfId="0" applyNumberFormat="1" applyFont="1" applyFill="1" applyBorder="1" applyAlignment="1" applyProtection="1">
      <alignment vertical="center"/>
      <protection hidden="1"/>
    </xf>
    <xf numFmtId="0" fontId="7" fillId="0" borderId="32" xfId="0" applyNumberFormat="1" applyFont="1" applyFill="1" applyBorder="1" applyAlignment="1" applyProtection="1">
      <alignment horizontal="center" vertical="center"/>
      <protection hidden="1"/>
    </xf>
    <xf numFmtId="0" fontId="7" fillId="0" borderId="35" xfId="0" applyNumberFormat="1" applyFont="1" applyFill="1" applyBorder="1" applyAlignment="1" applyProtection="1">
      <alignment horizontal="center" vertical="center"/>
      <protection hidden="1"/>
    </xf>
    <xf numFmtId="0" fontId="7" fillId="0" borderId="37" xfId="0" applyNumberFormat="1" applyFont="1" applyFill="1" applyBorder="1" applyAlignment="1" applyProtection="1">
      <alignment horizontal="center" vertical="center"/>
      <protection hidden="1"/>
    </xf>
    <xf numFmtId="0" fontId="31" fillId="13" borderId="126" xfId="0" applyFont="1" applyFill="1" applyBorder="1" applyAlignment="1">
      <alignment horizontal="center" vertical="center"/>
    </xf>
    <xf numFmtId="0" fontId="20" fillId="0" borderId="51" xfId="0" applyFont="1" applyBorder="1" applyAlignment="1">
      <alignment horizontal="center" vertical="center"/>
    </xf>
    <xf numFmtId="0" fontId="20" fillId="0" borderId="52" xfId="0" applyFont="1" applyBorder="1" applyAlignment="1">
      <alignment horizontal="center" vertical="center"/>
    </xf>
    <xf numFmtId="165" fontId="21" fillId="13" borderId="129" xfId="0" applyNumberFormat="1" applyFont="1" applyFill="1" applyBorder="1" applyAlignment="1">
      <alignment horizontal="center" vertical="center"/>
    </xf>
    <xf numFmtId="0" fontId="20" fillId="0" borderId="130" xfId="0" applyFont="1" applyBorder="1" applyAlignment="1">
      <alignment horizontal="center" vertical="center"/>
    </xf>
    <xf numFmtId="0" fontId="20" fillId="0" borderId="41" xfId="0" applyFont="1" applyBorder="1" applyAlignment="1">
      <alignment horizontal="center" vertical="center"/>
    </xf>
    <xf numFmtId="0" fontId="20" fillId="8" borderId="44" xfId="0" applyFont="1" applyFill="1" applyBorder="1" applyAlignment="1">
      <alignment horizontal="center" vertical="center"/>
    </xf>
    <xf numFmtId="14" fontId="27" fillId="0" borderId="0" xfId="0" applyNumberFormat="1" applyFont="1" applyAlignment="1">
      <alignment horizontal="left" vertical="top"/>
    </xf>
    <xf numFmtId="0" fontId="27" fillId="0" borderId="0" xfId="0" applyFont="1" applyAlignment="1">
      <alignment vertical="center"/>
    </xf>
    <xf numFmtId="0" fontId="42" fillId="0" borderId="0" xfId="0" applyNumberFormat="1" applyFont="1" applyFill="1" applyAlignment="1" applyProtection="1">
      <alignment horizontal="center" vertical="center"/>
      <protection hidden="1"/>
    </xf>
    <xf numFmtId="0" fontId="42" fillId="0" borderId="67" xfId="0" applyNumberFormat="1" applyFont="1" applyFill="1" applyBorder="1" applyAlignment="1" applyProtection="1">
      <alignment horizontal="center" vertical="center"/>
      <protection hidden="1"/>
    </xf>
    <xf numFmtId="0" fontId="4" fillId="12" borderId="98" xfId="0" applyFont="1" applyFill="1" applyBorder="1" applyAlignment="1" applyProtection="1">
      <alignment horizontal="left" vertical="top" wrapText="1" indent="1"/>
      <protection locked="0"/>
    </xf>
    <xf numFmtId="0" fontId="4" fillId="14" borderId="90" xfId="0" applyFont="1" applyFill="1" applyBorder="1" applyAlignment="1" applyProtection="1">
      <alignment horizontal="left" vertical="top" wrapText="1" indent="1"/>
      <protection locked="0"/>
    </xf>
    <xf numFmtId="0" fontId="0" fillId="0" borderId="0" xfId="0" applyAlignment="1">
      <alignment horizontal="center"/>
    </xf>
    <xf numFmtId="0" fontId="21" fillId="0" borderId="0" xfId="0" applyFont="1"/>
    <xf numFmtId="0" fontId="20" fillId="0" borderId="0" xfId="0" applyFont="1" applyBorder="1" applyAlignment="1">
      <alignment horizontal="left" vertical="center"/>
    </xf>
    <xf numFmtId="165" fontId="43" fillId="0" borderId="0" xfId="0" applyNumberFormat="1" applyFont="1"/>
    <xf numFmtId="0" fontId="18" fillId="0" borderId="0" xfId="0" applyFont="1" applyProtection="1"/>
    <xf numFmtId="0" fontId="21" fillId="0" borderId="0" xfId="0" applyFont="1" applyProtection="1"/>
    <xf numFmtId="0" fontId="46" fillId="0" borderId="0" xfId="0" applyFont="1" applyBorder="1" applyAlignment="1">
      <alignment horizontal="left" vertical="center" wrapText="1"/>
    </xf>
    <xf numFmtId="0" fontId="47" fillId="0" borderId="0" xfId="0" applyFont="1" applyAlignment="1">
      <alignment horizontal="right" indent="1"/>
    </xf>
    <xf numFmtId="167" fontId="23" fillId="0" borderId="40" xfId="0" applyNumberFormat="1" applyFont="1" applyBorder="1" applyAlignment="1">
      <alignment horizontal="center" vertical="center"/>
    </xf>
    <xf numFmtId="0" fontId="23" fillId="0" borderId="106" xfId="0" applyNumberFormat="1" applyFont="1" applyBorder="1" applyAlignment="1">
      <alignment horizontal="center" vertical="center"/>
    </xf>
    <xf numFmtId="0" fontId="23" fillId="0" borderId="40" xfId="0" applyNumberFormat="1" applyFont="1" applyBorder="1" applyAlignment="1">
      <alignment horizontal="center" vertical="center"/>
    </xf>
    <xf numFmtId="167" fontId="23" fillId="0" borderId="43" xfId="0" applyNumberFormat="1" applyFont="1" applyBorder="1" applyAlignment="1">
      <alignment horizontal="center" vertical="center"/>
    </xf>
    <xf numFmtId="0" fontId="23" fillId="0" borderId="43" xfId="0" applyNumberFormat="1" applyFont="1" applyBorder="1" applyAlignment="1">
      <alignment horizontal="center" vertical="center"/>
    </xf>
    <xf numFmtId="0" fontId="21" fillId="0" borderId="52" xfId="0" applyFont="1" applyBorder="1" applyAlignment="1">
      <alignment horizontal="center" vertical="center"/>
    </xf>
    <xf numFmtId="0" fontId="21" fillId="0" borderId="142" xfId="0" applyFont="1" applyBorder="1" applyAlignment="1">
      <alignment horizontal="right" vertical="center"/>
    </xf>
    <xf numFmtId="0" fontId="21" fillId="0" borderId="143" xfId="0" applyFont="1" applyBorder="1" applyAlignment="1">
      <alignment horizontal="center" vertical="center"/>
    </xf>
    <xf numFmtId="0" fontId="21" fillId="0" borderId="145" xfId="0" applyFont="1" applyBorder="1" applyAlignment="1">
      <alignment horizontal="left" vertical="center"/>
    </xf>
    <xf numFmtId="0" fontId="19" fillId="9" borderId="146" xfId="0" applyFont="1" applyFill="1" applyBorder="1" applyAlignment="1">
      <alignment horizontal="center"/>
    </xf>
    <xf numFmtId="0" fontId="19" fillId="9" borderId="109" xfId="0" applyFont="1" applyFill="1" applyBorder="1" applyAlignment="1">
      <alignment horizontal="center"/>
    </xf>
    <xf numFmtId="167" fontId="23" fillId="0" borderId="106" xfId="0" applyNumberFormat="1" applyFont="1" applyBorder="1" applyAlignment="1">
      <alignment horizontal="center" vertical="center"/>
    </xf>
    <xf numFmtId="0" fontId="20" fillId="0" borderId="127" xfId="0" applyFont="1" applyBorder="1" applyAlignment="1">
      <alignment horizontal="left" vertical="center"/>
    </xf>
    <xf numFmtId="0" fontId="20" fillId="0" borderId="119" xfId="0" applyFont="1" applyBorder="1" applyAlignment="1">
      <alignment horizontal="left" vertical="center"/>
    </xf>
    <xf numFmtId="0" fontId="20" fillId="0" borderId="128" xfId="0" applyFont="1" applyBorder="1" applyAlignment="1">
      <alignment horizontal="left" vertical="center"/>
    </xf>
    <xf numFmtId="0" fontId="48" fillId="0" borderId="0" xfId="0" applyNumberFormat="1" applyFont="1" applyAlignment="1">
      <alignment horizontal="center" vertical="center"/>
    </xf>
    <xf numFmtId="0" fontId="0" fillId="0" borderId="149" xfId="0" applyBorder="1"/>
    <xf numFmtId="0" fontId="0" fillId="0" borderId="150" xfId="0" applyBorder="1" applyAlignment="1">
      <alignment horizontal="left" indent="1"/>
    </xf>
    <xf numFmtId="0" fontId="0" fillId="0" borderId="101" xfId="0" applyBorder="1"/>
    <xf numFmtId="0" fontId="0" fillId="0" borderId="102" xfId="0" applyBorder="1" applyAlignment="1">
      <alignment horizontal="left" indent="1"/>
    </xf>
    <xf numFmtId="0" fontId="0" fillId="0" borderId="103" xfId="0" applyBorder="1"/>
    <xf numFmtId="0" fontId="0" fillId="0" borderId="105" xfId="0" applyBorder="1" applyAlignment="1">
      <alignment horizontal="left" indent="1"/>
    </xf>
    <xf numFmtId="0" fontId="7" fillId="0" borderId="152" xfId="0" applyNumberFormat="1" applyFont="1" applyFill="1" applyBorder="1" applyAlignment="1" applyProtection="1">
      <alignment vertical="center"/>
      <protection hidden="1"/>
    </xf>
    <xf numFmtId="0" fontId="7" fillId="0" borderId="151" xfId="0" applyNumberFormat="1" applyFont="1" applyFill="1" applyBorder="1" applyAlignment="1" applyProtection="1">
      <alignment horizontal="center" vertical="center"/>
      <protection hidden="1"/>
    </xf>
    <xf numFmtId="0" fontId="6" fillId="0" borderId="40" xfId="0" applyFont="1" applyBorder="1" applyAlignment="1">
      <alignment horizontal="center" vertical="center" shrinkToFit="1"/>
    </xf>
    <xf numFmtId="0" fontId="6" fillId="0" borderId="0" xfId="0" applyFont="1" applyAlignment="1">
      <alignment vertical="center" shrinkToFit="1"/>
    </xf>
    <xf numFmtId="0" fontId="5" fillId="0" borderId="0" xfId="0" applyFont="1" applyAlignment="1">
      <alignment shrinkToFit="1"/>
    </xf>
    <xf numFmtId="0" fontId="14" fillId="9" borderId="57" xfId="0" applyFont="1" applyFill="1" applyBorder="1" applyAlignment="1">
      <alignment horizontal="center" vertical="center" shrinkToFit="1"/>
    </xf>
    <xf numFmtId="0" fontId="14" fillId="9" borderId="66" xfId="0" applyFont="1" applyFill="1" applyBorder="1" applyAlignment="1">
      <alignment horizontal="center" vertical="center" shrinkToFit="1"/>
    </xf>
    <xf numFmtId="0" fontId="14" fillId="9" borderId="49" xfId="0" applyFont="1" applyFill="1" applyBorder="1" applyAlignment="1">
      <alignment horizontal="center" vertical="center" shrinkToFit="1"/>
    </xf>
    <xf numFmtId="0" fontId="14" fillId="9" borderId="61" xfId="0" applyFont="1" applyFill="1" applyBorder="1" applyAlignment="1">
      <alignment horizontal="center" vertical="center" shrinkToFit="1"/>
    </xf>
    <xf numFmtId="165" fontId="14" fillId="9" borderId="57" xfId="0" applyNumberFormat="1" applyFont="1" applyFill="1" applyBorder="1" applyAlignment="1">
      <alignment vertical="center" shrinkToFit="1"/>
    </xf>
    <xf numFmtId="165" fontId="14" fillId="9" borderId="66" xfId="0" applyNumberFormat="1" applyFont="1" applyFill="1" applyBorder="1" applyAlignment="1">
      <alignment vertical="center" shrinkToFit="1"/>
    </xf>
    <xf numFmtId="0" fontId="6" fillId="0" borderId="131" xfId="0" applyFont="1" applyBorder="1" applyAlignment="1">
      <alignment horizontal="center" vertical="center" shrinkToFit="1"/>
    </xf>
    <xf numFmtId="0" fontId="6" fillId="0" borderId="132" xfId="0" applyFont="1" applyBorder="1" applyAlignment="1">
      <alignment horizontal="center" vertical="center" shrinkToFit="1"/>
    </xf>
    <xf numFmtId="0" fontId="6" fillId="0" borderId="133" xfId="0" applyFont="1" applyBorder="1" applyAlignment="1">
      <alignment horizontal="center" vertical="center" shrinkToFit="1"/>
    </xf>
    <xf numFmtId="0" fontId="6" fillId="0" borderId="133" xfId="0" applyFont="1" applyBorder="1" applyAlignment="1">
      <alignment horizontal="right" vertical="center" shrinkToFit="1"/>
    </xf>
    <xf numFmtId="0" fontId="6" fillId="0" borderId="134" xfId="0" applyFont="1" applyBorder="1" applyAlignment="1">
      <alignment horizontal="center" vertical="center" shrinkToFit="1"/>
    </xf>
    <xf numFmtId="0" fontId="6" fillId="0" borderId="131" xfId="0" applyFont="1" applyBorder="1" applyAlignment="1">
      <alignment horizontal="left" vertical="center" shrinkToFit="1"/>
    </xf>
    <xf numFmtId="0" fontId="16" fillId="0" borderId="135" xfId="0" applyFont="1" applyBorder="1" applyAlignment="1">
      <alignment horizontal="center" vertical="center" shrinkToFit="1"/>
    </xf>
    <xf numFmtId="0" fontId="6" fillId="8" borderId="136" xfId="0" applyFont="1" applyFill="1" applyBorder="1" applyAlignment="1">
      <alignment horizontal="center" vertical="center" shrinkToFit="1"/>
    </xf>
    <xf numFmtId="0" fontId="6" fillId="0" borderId="135" xfId="0" applyFont="1" applyBorder="1" applyAlignment="1">
      <alignment horizontal="center" vertical="center" shrinkToFit="1"/>
    </xf>
    <xf numFmtId="0" fontId="6" fillId="0" borderId="124" xfId="0" applyFont="1" applyBorder="1" applyAlignment="1">
      <alignment horizontal="left" vertical="center" shrinkToFit="1"/>
    </xf>
    <xf numFmtId="0" fontId="6" fillId="0" borderId="45" xfId="0" applyFont="1" applyBorder="1" applyAlignment="1">
      <alignment horizontal="center" vertical="center" shrinkToFit="1"/>
    </xf>
    <xf numFmtId="0" fontId="6" fillId="0" borderId="46" xfId="0" applyFont="1" applyBorder="1" applyAlignment="1">
      <alignment horizontal="center" vertical="center" shrinkToFit="1"/>
    </xf>
    <xf numFmtId="0" fontId="6" fillId="0" borderId="46" xfId="0" applyFont="1" applyBorder="1" applyAlignment="1">
      <alignment horizontal="right" vertical="center" shrinkToFit="1"/>
    </xf>
    <xf numFmtId="0" fontId="6" fillId="0" borderId="51" xfId="0" applyFont="1" applyBorder="1" applyAlignment="1">
      <alignment horizontal="center" vertical="center" shrinkToFit="1"/>
    </xf>
    <xf numFmtId="0" fontId="6" fillId="0" borderId="45" xfId="0" applyFont="1" applyBorder="1" applyAlignment="1">
      <alignment horizontal="left" vertical="center" shrinkToFit="1"/>
    </xf>
    <xf numFmtId="0" fontId="16" fillId="0" borderId="41" xfId="0" applyFont="1" applyBorder="1" applyAlignment="1">
      <alignment horizontal="center" vertical="center" shrinkToFit="1"/>
    </xf>
    <xf numFmtId="0" fontId="6" fillId="0" borderId="39" xfId="0" applyFont="1" applyBorder="1" applyAlignment="1">
      <alignment horizontal="center" vertical="center" shrinkToFit="1"/>
    </xf>
    <xf numFmtId="0" fontId="6" fillId="8" borderId="40" xfId="0" applyFont="1" applyFill="1" applyBorder="1" applyAlignment="1">
      <alignment horizontal="center" vertical="center" shrinkToFit="1"/>
    </xf>
    <xf numFmtId="0" fontId="6" fillId="0" borderId="41" xfId="0" applyFont="1" applyBorder="1" applyAlignment="1">
      <alignment horizontal="center" vertical="center" shrinkToFit="1"/>
    </xf>
    <xf numFmtId="0" fontId="6" fillId="0" borderId="125" xfId="0" applyFont="1" applyBorder="1" applyAlignment="1">
      <alignment horizontal="left" vertical="center" shrinkToFit="1"/>
    </xf>
    <xf numFmtId="0" fontId="6" fillId="0" borderId="47" xfId="0" applyFont="1" applyBorder="1" applyAlignment="1">
      <alignment horizontal="center" vertical="center" shrinkToFit="1"/>
    </xf>
    <xf numFmtId="0" fontId="6" fillId="0" borderId="43" xfId="0" applyFont="1" applyBorder="1" applyAlignment="1">
      <alignment horizontal="center" vertical="center" shrinkToFit="1"/>
    </xf>
    <xf numFmtId="0" fontId="6" fillId="0" borderId="48" xfId="0" applyFont="1" applyBorder="1" applyAlignment="1">
      <alignment horizontal="center" vertical="center" shrinkToFit="1"/>
    </xf>
    <xf numFmtId="0" fontId="6" fillId="0" borderId="48" xfId="0" applyFont="1" applyBorder="1" applyAlignment="1">
      <alignment horizontal="right" vertical="center" shrinkToFit="1"/>
    </xf>
    <xf numFmtId="0" fontId="6" fillId="0" borderId="52" xfId="0" applyFont="1" applyBorder="1" applyAlignment="1">
      <alignment horizontal="center" vertical="center" shrinkToFit="1"/>
    </xf>
    <xf numFmtId="0" fontId="6" fillId="0" borderId="47" xfId="0" applyFont="1" applyBorder="1" applyAlignment="1">
      <alignment horizontal="left" vertical="center" shrinkToFit="1"/>
    </xf>
    <xf numFmtId="0" fontId="16" fillId="0" borderId="44" xfId="0" applyFont="1" applyBorder="1" applyAlignment="1">
      <alignment horizontal="center" vertical="center" shrinkToFit="1"/>
    </xf>
    <xf numFmtId="0" fontId="6" fillId="0" borderId="42" xfId="0" applyFont="1" applyBorder="1" applyAlignment="1">
      <alignment horizontal="center" vertical="center" shrinkToFit="1"/>
    </xf>
    <xf numFmtId="0" fontId="6" fillId="8" borderId="44" xfId="0" applyFont="1" applyFill="1" applyBorder="1" applyAlignment="1">
      <alignment horizontal="center" vertical="center" shrinkToFit="1"/>
    </xf>
    <xf numFmtId="0" fontId="25" fillId="0" borderId="0" xfId="0" applyFont="1" applyAlignment="1"/>
    <xf numFmtId="0" fontId="39" fillId="14" borderId="0" xfId="0" applyFont="1" applyFill="1" applyAlignment="1">
      <alignment horizontal="center"/>
    </xf>
    <xf numFmtId="0" fontId="0" fillId="13" borderId="86" xfId="0" applyFill="1" applyBorder="1" applyAlignment="1" applyProtection="1">
      <alignment horizontal="left" indent="1"/>
      <protection locked="0"/>
    </xf>
    <xf numFmtId="0" fontId="7" fillId="0" borderId="0" xfId="0" quotePrefix="1" applyNumberFormat="1" applyFont="1" applyFill="1" applyAlignment="1" applyProtection="1">
      <alignment vertical="center"/>
      <protection hidden="1"/>
    </xf>
    <xf numFmtId="0" fontId="50" fillId="0" borderId="0" xfId="0" applyFont="1"/>
    <xf numFmtId="0" fontId="39" fillId="15" borderId="155" xfId="0" applyFont="1" applyFill="1" applyBorder="1" applyAlignment="1" applyProtection="1">
      <alignment horizontal="center"/>
      <protection locked="0"/>
    </xf>
    <xf numFmtId="0" fontId="0" fillId="0" borderId="0" xfId="0" applyBorder="1" applyAlignment="1" applyProtection="1">
      <alignment horizontal="center"/>
      <protection locked="0"/>
    </xf>
    <xf numFmtId="0" fontId="0" fillId="0" borderId="0" xfId="0" applyAlignment="1">
      <alignment vertical="center" textRotation="90"/>
    </xf>
    <xf numFmtId="0" fontId="7" fillId="0" borderId="156" xfId="0" applyNumberFormat="1" applyFont="1" applyFill="1" applyBorder="1" applyAlignment="1" applyProtection="1">
      <alignment horizontal="center" vertical="center"/>
      <protection hidden="1"/>
    </xf>
    <xf numFmtId="0" fontId="51" fillId="0" borderId="156" xfId="2" applyNumberFormat="1" applyFont="1" applyFill="1" applyBorder="1" applyAlignment="1" applyProtection="1">
      <alignment horizontal="center" vertical="center" readingOrder="1"/>
    </xf>
    <xf numFmtId="168" fontId="10" fillId="0" borderId="15" xfId="0" applyNumberFormat="1" applyFont="1" applyFill="1" applyBorder="1" applyAlignment="1" applyProtection="1">
      <alignment horizontal="center" vertical="center"/>
      <protection hidden="1"/>
    </xf>
    <xf numFmtId="168" fontId="10" fillId="0" borderId="16" xfId="0" applyNumberFormat="1" applyFont="1" applyFill="1" applyBorder="1" applyAlignment="1" applyProtection="1">
      <alignment horizontal="center" vertical="center"/>
      <protection hidden="1"/>
    </xf>
    <xf numFmtId="168" fontId="10" fillId="0" borderId="17" xfId="0" applyNumberFormat="1" applyFont="1" applyFill="1" applyBorder="1" applyAlignment="1" applyProtection="1">
      <alignment horizontal="center" vertical="center"/>
      <protection hidden="1"/>
    </xf>
    <xf numFmtId="0" fontId="9" fillId="6" borderId="157" xfId="2" applyNumberFormat="1" applyBorder="1" applyAlignment="1" applyProtection="1">
      <alignment horizontal="center" vertical="center" readingOrder="1"/>
    </xf>
    <xf numFmtId="0" fontId="7" fillId="13" borderId="161" xfId="0" applyNumberFormat="1" applyFont="1" applyFill="1" applyBorder="1" applyAlignment="1" applyProtection="1">
      <alignment horizontal="center" vertical="center"/>
      <protection hidden="1"/>
    </xf>
    <xf numFmtId="0" fontId="4" fillId="14" borderId="162" xfId="0" applyFont="1" applyFill="1" applyBorder="1" applyAlignment="1" applyProtection="1">
      <alignment horizontal="left" vertical="top" wrapText="1" indent="1"/>
      <protection locked="0"/>
    </xf>
    <xf numFmtId="0" fontId="4" fillId="12" borderId="163" xfId="0" applyFont="1" applyFill="1" applyBorder="1" applyAlignment="1" applyProtection="1">
      <alignment horizontal="left" vertical="top" wrapText="1" indent="1"/>
      <protection locked="0"/>
    </xf>
    <xf numFmtId="0" fontId="4" fillId="14" borderId="164" xfId="0" applyFont="1" applyFill="1" applyBorder="1" applyAlignment="1" applyProtection="1">
      <alignment horizontal="left" vertical="top" wrapText="1" indent="1"/>
      <protection locked="0"/>
    </xf>
    <xf numFmtId="0" fontId="4" fillId="12" borderId="165" xfId="0" applyFont="1" applyFill="1" applyBorder="1" applyAlignment="1" applyProtection="1">
      <alignment horizontal="left" vertical="top" wrapText="1" indent="1"/>
      <protection locked="0"/>
    </xf>
    <xf numFmtId="0" fontId="0" fillId="13" borderId="166" xfId="0" applyFill="1" applyBorder="1" applyAlignment="1" applyProtection="1">
      <alignment horizontal="left" vertical="top" wrapText="1" indent="1"/>
      <protection locked="0"/>
    </xf>
    <xf numFmtId="0" fontId="0" fillId="14" borderId="164" xfId="0" applyFill="1" applyBorder="1" applyAlignment="1" applyProtection="1">
      <alignment horizontal="left" vertical="top" indent="1"/>
      <protection locked="0"/>
    </xf>
    <xf numFmtId="0" fontId="0" fillId="12" borderId="169" xfId="0" applyFill="1" applyBorder="1" applyAlignment="1" applyProtection="1">
      <alignment horizontal="left" vertical="top" indent="1"/>
      <protection locked="0"/>
    </xf>
    <xf numFmtId="0" fontId="0" fillId="13" borderId="170" xfId="0" applyFill="1" applyBorder="1" applyAlignment="1" applyProtection="1">
      <alignment horizontal="left" vertical="top" wrapText="1" indent="1"/>
      <protection locked="0"/>
    </xf>
    <xf numFmtId="0" fontId="0" fillId="14" borderId="171" xfId="0" applyFill="1" applyBorder="1" applyAlignment="1" applyProtection="1">
      <alignment horizontal="left" vertical="top" indent="1"/>
      <protection locked="0"/>
    </xf>
    <xf numFmtId="0" fontId="0" fillId="13" borderId="172" xfId="0" applyFill="1" applyBorder="1" applyAlignment="1" applyProtection="1">
      <alignment horizontal="left" vertical="top" wrapText="1" indent="1"/>
      <protection locked="0"/>
    </xf>
    <xf numFmtId="0" fontId="0" fillId="14" borderId="164" xfId="0" applyFill="1" applyBorder="1" applyAlignment="1" applyProtection="1">
      <alignment horizontal="left" vertical="top" wrapText="1" indent="1"/>
      <protection locked="0"/>
    </xf>
    <xf numFmtId="0" fontId="0" fillId="12" borderId="168" xfId="0" applyFill="1" applyBorder="1" applyAlignment="1" applyProtection="1">
      <alignment horizontal="left" vertical="top" wrapText="1" indent="1"/>
      <protection locked="0"/>
    </xf>
    <xf numFmtId="0" fontId="0" fillId="0" borderId="0" xfId="0" applyAlignment="1"/>
    <xf numFmtId="0" fontId="0" fillId="14" borderId="173" xfId="0" applyFill="1" applyBorder="1" applyAlignment="1" applyProtection="1">
      <alignment horizontal="left" vertical="top" wrapText="1" indent="1"/>
      <protection locked="0"/>
    </xf>
    <xf numFmtId="0" fontId="0" fillId="12" borderId="174" xfId="0" applyFill="1" applyBorder="1" applyAlignment="1" applyProtection="1">
      <alignment horizontal="left" vertical="top" wrapText="1" indent="1"/>
      <protection locked="0"/>
    </xf>
    <xf numFmtId="0" fontId="0" fillId="13" borderId="175" xfId="0" applyFill="1" applyBorder="1" applyAlignment="1" applyProtection="1">
      <alignment horizontal="left" vertical="top" wrapText="1" indent="1"/>
      <protection locked="0"/>
    </xf>
    <xf numFmtId="0" fontId="0" fillId="0" borderId="0" xfId="0" applyAlignment="1">
      <alignment horizontal="right"/>
    </xf>
    <xf numFmtId="0" fontId="52" fillId="15" borderId="155" xfId="0" applyFont="1" applyFill="1" applyBorder="1" applyAlignment="1" applyProtection="1">
      <alignment horizontal="left" vertical="center" indent="1"/>
      <protection locked="0"/>
    </xf>
    <xf numFmtId="0" fontId="39" fillId="0" borderId="0" xfId="0" applyFont="1"/>
    <xf numFmtId="0" fontId="39" fillId="0" borderId="0" xfId="0" applyFont="1" applyAlignment="1"/>
    <xf numFmtId="0" fontId="39" fillId="0" borderId="0" xfId="0" applyFont="1" applyAlignment="1">
      <alignment horizontal="right"/>
    </xf>
    <xf numFmtId="0" fontId="53" fillId="0" borderId="0" xfId="0" applyFont="1"/>
    <xf numFmtId="0" fontId="4" fillId="12" borderId="167" xfId="0" applyFont="1" applyFill="1" applyBorder="1" applyAlignment="1" applyProtection="1">
      <alignment horizontal="left" vertical="top" indent="1"/>
      <protection locked="0"/>
    </xf>
    <xf numFmtId="0" fontId="14" fillId="9" borderId="49" xfId="0" applyFont="1" applyFill="1" applyBorder="1" applyAlignment="1">
      <alignment horizontal="center" vertical="center" shrinkToFit="1"/>
    </xf>
    <xf numFmtId="0" fontId="42" fillId="0" borderId="67" xfId="0" applyNumberFormat="1" applyFont="1" applyFill="1" applyBorder="1" applyAlignment="1" applyProtection="1">
      <alignment horizontal="center" vertical="center"/>
      <protection hidden="1"/>
    </xf>
    <xf numFmtId="0" fontId="5" fillId="0" borderId="0" xfId="0" applyFont="1" applyBorder="1"/>
    <xf numFmtId="0" fontId="38" fillId="0" borderId="0" xfId="0" applyFont="1" applyAlignment="1"/>
    <xf numFmtId="0" fontId="6" fillId="0" borderId="0" xfId="0" applyFont="1" applyFill="1" applyBorder="1" applyAlignment="1">
      <alignment vertical="center" shrinkToFit="1"/>
    </xf>
    <xf numFmtId="0" fontId="28" fillId="0" borderId="0" xfId="0" applyFont="1" applyFill="1" applyBorder="1" applyAlignment="1">
      <alignment horizontal="center" vertical="center" shrinkToFit="1"/>
    </xf>
    <xf numFmtId="0" fontId="5" fillId="0" borderId="0" xfId="0" applyFont="1" applyFill="1" applyBorder="1" applyAlignment="1">
      <alignment shrinkToFit="1"/>
    </xf>
    <xf numFmtId="0" fontId="14" fillId="0" borderId="0" xfId="0" applyFont="1" applyFill="1" applyBorder="1" applyAlignment="1">
      <alignment horizontal="center" vertical="center" shrinkToFit="1"/>
    </xf>
    <xf numFmtId="165" fontId="14" fillId="0" borderId="0" xfId="0" applyNumberFormat="1" applyFont="1" applyFill="1" applyBorder="1" applyAlignment="1">
      <alignment vertical="center" shrinkToFit="1"/>
    </xf>
    <xf numFmtId="0" fontId="6" fillId="0" borderId="0" xfId="0" applyFont="1" applyFill="1" applyBorder="1" applyAlignment="1">
      <alignment horizontal="left" vertical="center" shrinkToFit="1"/>
    </xf>
    <xf numFmtId="0" fontId="6" fillId="0" borderId="0" xfId="0" applyFont="1" applyFill="1" applyBorder="1" applyAlignment="1">
      <alignment horizontal="center" vertical="center" shrinkToFit="1"/>
    </xf>
    <xf numFmtId="0" fontId="6" fillId="0" borderId="0" xfId="0" applyFont="1" applyFill="1" applyBorder="1" applyAlignment="1">
      <alignment horizontal="right" vertical="center" shrinkToFit="1"/>
    </xf>
    <xf numFmtId="0" fontId="16" fillId="0" borderId="0" xfId="0" applyFont="1" applyFill="1" applyBorder="1" applyAlignment="1">
      <alignment horizontal="center" vertical="center" shrinkToFit="1"/>
    </xf>
    <xf numFmtId="0" fontId="24" fillId="0" borderId="0" xfId="0" applyFont="1" applyAlignment="1">
      <alignment vertical="center"/>
    </xf>
    <xf numFmtId="0" fontId="54" fillId="0" borderId="121" xfId="0" applyFont="1" applyBorder="1" applyAlignment="1">
      <alignment horizontal="center" vertical="center" shrinkToFit="1"/>
    </xf>
    <xf numFmtId="0" fontId="54" fillId="0" borderId="122" xfId="0" applyFont="1" applyBorder="1" applyAlignment="1">
      <alignment horizontal="center" vertical="center" shrinkToFit="1"/>
    </xf>
    <xf numFmtId="0" fontId="54" fillId="0" borderId="123" xfId="0" applyFont="1" applyBorder="1" applyAlignment="1">
      <alignment horizontal="center" vertical="center" shrinkToFit="1"/>
    </xf>
    <xf numFmtId="0" fontId="41" fillId="0" borderId="0" xfId="0" applyNumberFormat="1" applyFont="1" applyBorder="1" applyAlignment="1">
      <alignment vertical="top"/>
    </xf>
    <xf numFmtId="0" fontId="23" fillId="0" borderId="142" xfId="0" applyNumberFormat="1" applyFont="1" applyBorder="1" applyAlignment="1">
      <alignment horizontal="center" vertical="center"/>
    </xf>
    <xf numFmtId="0" fontId="23" fillId="0" borderId="46" xfId="0" applyNumberFormat="1" applyFont="1" applyBorder="1" applyAlignment="1">
      <alignment horizontal="center" vertical="center"/>
    </xf>
    <xf numFmtId="0" fontId="0" fillId="0" borderId="0" xfId="0" applyBorder="1" applyAlignment="1">
      <alignment vertical="center" textRotation="90"/>
    </xf>
    <xf numFmtId="0" fontId="0" fillId="0" borderId="0" xfId="0" applyBorder="1" applyAlignment="1">
      <alignment horizontal="center"/>
    </xf>
    <xf numFmtId="0" fontId="0" fillId="0" borderId="0" xfId="0" applyBorder="1"/>
    <xf numFmtId="0" fontId="39" fillId="0" borderId="0" xfId="0" applyFont="1" applyFill="1" applyAlignment="1">
      <alignment horizontal="center"/>
    </xf>
    <xf numFmtId="0" fontId="6" fillId="0" borderId="176" xfId="0" applyFont="1" applyBorder="1" applyAlignment="1">
      <alignment horizontal="left" vertical="center" shrinkToFit="1"/>
    </xf>
    <xf numFmtId="0" fontId="38" fillId="0" borderId="0" xfId="0" applyFont="1" applyAlignment="1" applyProtection="1">
      <alignment horizontal="center" vertical="center" wrapText="1"/>
    </xf>
    <xf numFmtId="0" fontId="44" fillId="0" borderId="67" xfId="0" applyFont="1" applyBorder="1" applyAlignment="1" applyProtection="1"/>
    <xf numFmtId="0" fontId="14" fillId="0" borderId="0" xfId="0" applyFont="1" applyFill="1" applyBorder="1" applyAlignment="1">
      <alignment vertical="center" shrinkToFit="1"/>
    </xf>
    <xf numFmtId="0" fontId="13" fillId="0" borderId="0" xfId="0" applyFont="1" applyFill="1" applyBorder="1" applyAlignment="1">
      <alignment vertical="center" shrinkToFit="1"/>
    </xf>
    <xf numFmtId="0" fontId="55" fillId="0" borderId="0" xfId="0" applyFont="1" applyAlignment="1" applyProtection="1"/>
    <xf numFmtId="0" fontId="57" fillId="0" borderId="67" xfId="0" applyFont="1" applyFill="1" applyBorder="1" applyAlignment="1"/>
    <xf numFmtId="0" fontId="57" fillId="0" borderId="0" xfId="0" applyFont="1" applyFill="1" applyBorder="1" applyAlignment="1"/>
    <xf numFmtId="14" fontId="27" fillId="0" borderId="0" xfId="0" applyNumberFormat="1" applyFont="1" applyBorder="1" applyAlignment="1">
      <alignment vertical="center"/>
    </xf>
    <xf numFmtId="0" fontId="26" fillId="0" borderId="0" xfId="0" applyFont="1" applyFill="1" applyBorder="1" applyAlignment="1" applyProtection="1">
      <alignment horizontal="center" vertical="center"/>
    </xf>
    <xf numFmtId="0" fontId="58" fillId="0" borderId="0" xfId="0" applyFont="1" applyAlignment="1" applyProtection="1">
      <alignment vertical="top" wrapText="1"/>
    </xf>
    <xf numFmtId="165" fontId="29" fillId="0" borderId="67" xfId="0" applyNumberFormat="1" applyFont="1" applyBorder="1" applyAlignment="1">
      <alignment wrapText="1"/>
    </xf>
    <xf numFmtId="0" fontId="18" fillId="0" borderId="0" xfId="0" applyFont="1" applyAlignment="1">
      <alignment horizontal="center"/>
    </xf>
    <xf numFmtId="0" fontId="21" fillId="0" borderId="0" xfId="0" applyFont="1" applyAlignment="1" applyProtection="1">
      <alignment horizontal="center"/>
    </xf>
    <xf numFmtId="0" fontId="22" fillId="17" borderId="142" xfId="0" applyFont="1" applyFill="1" applyBorder="1" applyAlignment="1" applyProtection="1">
      <alignment horizontal="right" vertical="center"/>
    </xf>
    <xf numFmtId="0" fontId="22" fillId="17" borderId="143" xfId="0" applyFont="1" applyFill="1" applyBorder="1" applyAlignment="1" applyProtection="1">
      <alignment horizontal="center" vertical="center"/>
    </xf>
    <xf numFmtId="0" fontId="22" fillId="17" borderId="144" xfId="0" applyFont="1" applyFill="1" applyBorder="1" applyAlignment="1" applyProtection="1">
      <alignment horizontal="left" vertical="center"/>
    </xf>
    <xf numFmtId="0" fontId="22" fillId="17" borderId="46" xfId="0" applyFont="1" applyFill="1" applyBorder="1" applyAlignment="1" applyProtection="1">
      <alignment horizontal="right" vertical="center"/>
    </xf>
    <xf numFmtId="0" fontId="22" fillId="17" borderId="51" xfId="0" applyFont="1" applyFill="1" applyBorder="1" applyAlignment="1" applyProtection="1">
      <alignment horizontal="center" vertical="center"/>
    </xf>
    <xf numFmtId="0" fontId="22" fillId="17" borderId="45" xfId="0" applyFont="1" applyFill="1" applyBorder="1" applyAlignment="1" applyProtection="1">
      <alignment horizontal="left" vertical="center"/>
    </xf>
    <xf numFmtId="0" fontId="22" fillId="17" borderId="52" xfId="0" applyFont="1" applyFill="1" applyBorder="1" applyAlignment="1" applyProtection="1">
      <alignment horizontal="center" vertical="center"/>
    </xf>
    <xf numFmtId="0" fontId="18" fillId="0" borderId="0" xfId="0" applyFont="1" applyAlignment="1">
      <alignment vertical="center"/>
    </xf>
    <xf numFmtId="0" fontId="21" fillId="10" borderId="124" xfId="0" applyFont="1" applyFill="1" applyBorder="1" applyAlignment="1" applyProtection="1">
      <alignment horizontal="center"/>
      <protection locked="0"/>
    </xf>
    <xf numFmtId="0" fontId="21" fillId="10" borderId="125" xfId="0" applyFont="1" applyFill="1" applyBorder="1" applyAlignment="1" applyProtection="1">
      <alignment horizontal="center"/>
      <protection locked="0"/>
    </xf>
    <xf numFmtId="0" fontId="21" fillId="10" borderId="183" xfId="0" applyFont="1" applyFill="1" applyBorder="1" applyAlignment="1" applyProtection="1">
      <alignment horizontal="center"/>
      <protection locked="0"/>
    </xf>
    <xf numFmtId="0" fontId="20" fillId="10" borderId="65" xfId="0" applyFont="1" applyFill="1" applyBorder="1" applyAlignment="1" applyProtection="1">
      <alignment horizontal="center" vertical="center"/>
      <protection locked="0"/>
    </xf>
    <xf numFmtId="0" fontId="20" fillId="10" borderId="185" xfId="0" applyFont="1" applyFill="1" applyBorder="1" applyAlignment="1" applyProtection="1">
      <alignment horizontal="center" vertical="center"/>
      <protection locked="0"/>
    </xf>
    <xf numFmtId="0" fontId="20" fillId="0" borderId="46" xfId="0" applyFont="1" applyBorder="1" applyAlignment="1">
      <alignment horizontal="left" vertical="center"/>
    </xf>
    <xf numFmtId="0" fontId="20" fillId="0" borderId="48" xfId="0" applyFont="1" applyBorder="1" applyAlignment="1">
      <alignment horizontal="left" vertical="center"/>
    </xf>
    <xf numFmtId="0" fontId="20" fillId="0" borderId="45" xfId="0" applyFont="1" applyBorder="1" applyAlignment="1">
      <alignment horizontal="left" vertical="center"/>
    </xf>
    <xf numFmtId="0" fontId="20" fillId="0" borderId="47" xfId="0" applyFont="1" applyBorder="1" applyAlignment="1">
      <alignment horizontal="left" vertical="center"/>
    </xf>
    <xf numFmtId="0" fontId="60" fillId="0" borderId="40" xfId="0" applyFont="1" applyBorder="1" applyAlignment="1">
      <alignment horizontal="center" vertical="center"/>
    </xf>
    <xf numFmtId="0" fontId="60" fillId="0" borderId="43" xfId="0" applyFont="1" applyBorder="1" applyAlignment="1">
      <alignment horizontal="center" vertical="center"/>
    </xf>
    <xf numFmtId="0" fontId="60" fillId="0" borderId="186" xfId="0" applyFont="1" applyBorder="1" applyAlignment="1">
      <alignment horizontal="center" vertical="center"/>
    </xf>
    <xf numFmtId="0" fontId="20" fillId="0" borderId="142" xfId="0" applyFont="1" applyBorder="1" applyAlignment="1">
      <alignment horizontal="left" vertical="center"/>
    </xf>
    <xf numFmtId="0" fontId="20" fillId="0" borderId="143" xfId="0" applyFont="1" applyBorder="1" applyAlignment="1">
      <alignment horizontal="center" vertical="center"/>
    </xf>
    <xf numFmtId="0" fontId="20" fillId="0" borderId="144" xfId="0" applyFont="1" applyBorder="1" applyAlignment="1">
      <alignment horizontal="left" vertical="center"/>
    </xf>
    <xf numFmtId="0" fontId="14" fillId="9" borderId="107" xfId="0" applyFont="1" applyFill="1" applyBorder="1" applyAlignment="1">
      <alignment horizontal="center" vertical="center"/>
    </xf>
    <xf numFmtId="0" fontId="20" fillId="10" borderId="142" xfId="0" applyFont="1" applyFill="1" applyBorder="1" applyAlignment="1" applyProtection="1">
      <alignment horizontal="center" vertical="center"/>
      <protection locked="0"/>
    </xf>
    <xf numFmtId="0" fontId="20" fillId="10" borderId="145" xfId="0" applyFont="1" applyFill="1" applyBorder="1" applyAlignment="1" applyProtection="1">
      <alignment horizontal="center" vertical="center"/>
      <protection locked="0"/>
    </xf>
    <xf numFmtId="0" fontId="20" fillId="10" borderId="46" xfId="0" applyFont="1" applyFill="1" applyBorder="1" applyAlignment="1" applyProtection="1">
      <alignment horizontal="center" vertical="center"/>
      <protection locked="0"/>
    </xf>
    <xf numFmtId="0" fontId="20" fillId="10" borderId="48" xfId="0" applyFont="1" applyFill="1" applyBorder="1" applyAlignment="1" applyProtection="1">
      <alignment horizontal="center" vertical="center"/>
      <protection locked="0"/>
    </xf>
    <xf numFmtId="0" fontId="20" fillId="10" borderId="143" xfId="0" applyFont="1" applyFill="1" applyBorder="1" applyAlignment="1">
      <alignment horizontal="center" vertical="center"/>
    </xf>
    <xf numFmtId="0" fontId="20" fillId="10" borderId="51" xfId="0" applyFont="1" applyFill="1" applyBorder="1" applyAlignment="1">
      <alignment horizontal="center" vertical="center"/>
    </xf>
    <xf numFmtId="0" fontId="21" fillId="0" borderId="186" xfId="0" applyFont="1" applyBorder="1" applyAlignment="1">
      <alignment horizontal="center" vertical="center"/>
    </xf>
    <xf numFmtId="0" fontId="21" fillId="10" borderId="124" xfId="0" applyFont="1" applyFill="1" applyBorder="1" applyAlignment="1" applyProtection="1">
      <alignment horizontal="center" vertical="center"/>
      <protection locked="0"/>
    </xf>
    <xf numFmtId="0" fontId="21" fillId="10" borderId="125" xfId="0" applyFont="1" applyFill="1" applyBorder="1" applyAlignment="1" applyProtection="1">
      <alignment horizontal="center" vertical="center"/>
      <protection locked="0"/>
    </xf>
    <xf numFmtId="0" fontId="21" fillId="0" borderId="187" xfId="0" applyFont="1" applyBorder="1" applyAlignment="1">
      <alignment horizontal="center" vertical="center"/>
    </xf>
    <xf numFmtId="0" fontId="14" fillId="9" borderId="109" xfId="0" applyFont="1" applyFill="1" applyBorder="1" applyAlignment="1">
      <alignment horizontal="center" vertical="center"/>
    </xf>
    <xf numFmtId="167" fontId="21" fillId="0" borderId="144" xfId="0" applyNumberFormat="1" applyFont="1" applyBorder="1" applyAlignment="1">
      <alignment horizontal="center" vertical="center"/>
    </xf>
    <xf numFmtId="167" fontId="21" fillId="0" borderId="45" xfId="0" applyNumberFormat="1" applyFont="1" applyBorder="1" applyAlignment="1">
      <alignment horizontal="center" vertical="center"/>
    </xf>
    <xf numFmtId="167" fontId="21" fillId="0" borderId="47" xfId="0" applyNumberFormat="1" applyFont="1" applyBorder="1" applyAlignment="1">
      <alignment horizontal="center" vertical="center"/>
    </xf>
    <xf numFmtId="0" fontId="14" fillId="0" borderId="36" xfId="0" applyFont="1" applyFill="1" applyBorder="1" applyAlignment="1">
      <alignment horizontal="center" vertical="center"/>
    </xf>
    <xf numFmtId="167" fontId="18" fillId="0" borderId="0" xfId="0" applyNumberFormat="1" applyFont="1" applyAlignment="1">
      <alignment horizontal="center"/>
    </xf>
    <xf numFmtId="165" fontId="18" fillId="0" borderId="0" xfId="0" applyNumberFormat="1" applyFont="1" applyAlignment="1">
      <alignment horizontal="center"/>
    </xf>
    <xf numFmtId="167" fontId="21" fillId="15" borderId="0" xfId="0" applyNumberFormat="1" applyFont="1" applyFill="1" applyBorder="1" applyAlignment="1">
      <alignment vertical="center"/>
    </xf>
    <xf numFmtId="167" fontId="21" fillId="15" borderId="0" xfId="0" applyNumberFormat="1" applyFont="1" applyFill="1" applyBorder="1" applyAlignment="1">
      <alignment horizontal="left" vertical="center"/>
    </xf>
    <xf numFmtId="0" fontId="18" fillId="15" borderId="0" xfId="0" applyFont="1" applyFill="1"/>
    <xf numFmtId="0" fontId="21" fillId="10" borderId="183" xfId="0" applyFont="1" applyFill="1" applyBorder="1" applyAlignment="1" applyProtection="1">
      <alignment horizontal="center" vertical="center"/>
      <protection locked="0"/>
    </xf>
    <xf numFmtId="0" fontId="18" fillId="0" borderId="176" xfId="0" applyFont="1" applyBorder="1" applyAlignment="1">
      <alignment vertical="center"/>
    </xf>
    <xf numFmtId="0" fontId="21" fillId="0" borderId="189" xfId="0" applyFont="1" applyBorder="1" applyAlignment="1">
      <alignment horizontal="center" vertical="center"/>
    </xf>
    <xf numFmtId="0" fontId="20" fillId="0" borderId="0" xfId="0" applyFont="1" applyFill="1" applyBorder="1" applyAlignment="1" applyProtection="1">
      <alignment horizontal="center" vertical="center"/>
    </xf>
    <xf numFmtId="0" fontId="15" fillId="0" borderId="0" xfId="0" applyFont="1" applyAlignment="1">
      <alignment vertical="center"/>
    </xf>
    <xf numFmtId="0" fontId="18" fillId="0" borderId="0" xfId="0" applyFont="1" applyBorder="1" applyAlignment="1">
      <alignment vertical="center"/>
    </xf>
    <xf numFmtId="0" fontId="21" fillId="0" borderId="192" xfId="0" applyFont="1" applyBorder="1" applyAlignment="1">
      <alignment horizontal="center" vertical="center"/>
    </xf>
    <xf numFmtId="0" fontId="60" fillId="0" borderId="192" xfId="0" applyFont="1" applyBorder="1" applyAlignment="1">
      <alignment horizontal="center" vertical="center"/>
    </xf>
    <xf numFmtId="0" fontId="20" fillId="0" borderId="193" xfId="0" applyFont="1" applyBorder="1" applyAlignment="1">
      <alignment horizontal="left" vertical="center"/>
    </xf>
    <xf numFmtId="0" fontId="20" fillId="0" borderId="138" xfId="0" applyFont="1" applyBorder="1" applyAlignment="1">
      <alignment horizontal="center" vertical="center"/>
    </xf>
    <xf numFmtId="0" fontId="20" fillId="0" borderId="194" xfId="0" applyFont="1" applyBorder="1" applyAlignment="1">
      <alignment horizontal="left" vertical="center"/>
    </xf>
    <xf numFmtId="0" fontId="20" fillId="10" borderId="193" xfId="0" applyFont="1" applyFill="1" applyBorder="1" applyAlignment="1" applyProtection="1">
      <alignment horizontal="center" vertical="center"/>
      <protection locked="0"/>
    </xf>
    <xf numFmtId="0" fontId="20" fillId="10" borderId="138" xfId="0" applyFont="1" applyFill="1" applyBorder="1" applyAlignment="1">
      <alignment horizontal="center" vertical="center"/>
    </xf>
    <xf numFmtId="0" fontId="20" fillId="10" borderId="139" xfId="0" applyFont="1" applyFill="1" applyBorder="1" applyAlignment="1" applyProtection="1">
      <alignment horizontal="center" vertical="center"/>
      <protection locked="0"/>
    </xf>
    <xf numFmtId="0" fontId="21" fillId="0" borderId="43" xfId="0" applyFont="1" applyBorder="1" applyAlignment="1">
      <alignment horizontal="center" vertical="center"/>
    </xf>
    <xf numFmtId="0" fontId="20" fillId="10" borderId="52" xfId="0" applyFont="1" applyFill="1" applyBorder="1" applyAlignment="1">
      <alignment horizontal="center" vertical="center"/>
    </xf>
    <xf numFmtId="0" fontId="21" fillId="10" borderId="176" xfId="0" applyFont="1" applyFill="1" applyBorder="1" applyAlignment="1" applyProtection="1">
      <alignment horizontal="center" vertical="center"/>
      <protection locked="0"/>
    </xf>
    <xf numFmtId="164" fontId="6" fillId="0" borderId="136" xfId="0" applyNumberFormat="1" applyFont="1" applyBorder="1" applyAlignment="1">
      <alignment vertical="center" shrinkToFit="1"/>
    </xf>
    <xf numFmtId="0" fontId="6" fillId="0" borderId="135" xfId="0" applyFont="1" applyBorder="1" applyAlignment="1">
      <alignment horizontal="left" vertical="center" shrinkToFit="1"/>
    </xf>
    <xf numFmtId="164" fontId="6" fillId="0" borderId="39" xfId="0" applyNumberFormat="1" applyFont="1" applyBorder="1" applyAlignment="1">
      <alignment vertical="center" shrinkToFit="1"/>
    </xf>
    <xf numFmtId="0" fontId="6" fillId="0" borderId="41" xfId="0" applyFont="1" applyBorder="1" applyAlignment="1">
      <alignment horizontal="left" vertical="center" shrinkToFit="1"/>
    </xf>
    <xf numFmtId="164" fontId="6" fillId="0" borderId="42" xfId="0" applyNumberFormat="1" applyFont="1" applyBorder="1" applyAlignment="1">
      <alignment vertical="center" shrinkToFit="1"/>
    </xf>
    <xf numFmtId="0" fontId="6" fillId="0" borderId="44" xfId="0" applyFont="1" applyBorder="1" applyAlignment="1">
      <alignment horizontal="left" vertical="center" shrinkToFit="1"/>
    </xf>
    <xf numFmtId="0" fontId="21" fillId="0" borderId="36" xfId="0" applyNumberFormat="1" applyFont="1" applyBorder="1" applyAlignment="1">
      <alignment horizontal="center" vertical="center"/>
    </xf>
    <xf numFmtId="0" fontId="21" fillId="0" borderId="0" xfId="0" applyNumberFormat="1" applyFont="1" applyBorder="1" applyAlignment="1">
      <alignment horizontal="center" vertical="center"/>
    </xf>
    <xf numFmtId="0" fontId="21" fillId="0" borderId="39" xfId="0" applyNumberFormat="1" applyFont="1" applyBorder="1" applyAlignment="1">
      <alignment horizontal="center" vertical="center"/>
    </xf>
    <xf numFmtId="0" fontId="21" fillId="0" borderId="42" xfId="0" applyNumberFormat="1" applyFont="1" applyBorder="1" applyAlignment="1">
      <alignment horizontal="center" vertical="center"/>
    </xf>
    <xf numFmtId="0" fontId="21" fillId="0" borderId="184" xfId="0" applyNumberFormat="1" applyFont="1" applyBorder="1" applyAlignment="1">
      <alignment horizontal="center" vertical="center"/>
    </xf>
    <xf numFmtId="167" fontId="21" fillId="0" borderId="43" xfId="0" applyNumberFormat="1" applyFont="1" applyBorder="1" applyAlignment="1">
      <alignment horizontal="center" vertical="center"/>
    </xf>
    <xf numFmtId="0" fontId="21" fillId="0" borderId="137" xfId="0" applyNumberFormat="1" applyFont="1" applyBorder="1" applyAlignment="1">
      <alignment horizontal="center" vertical="center"/>
    </xf>
    <xf numFmtId="167" fontId="21" fillId="0" borderId="192" xfId="0" applyNumberFormat="1" applyFont="1" applyBorder="1" applyAlignment="1">
      <alignment horizontal="center" vertical="center"/>
    </xf>
    <xf numFmtId="0" fontId="21" fillId="0" borderId="53" xfId="0" applyNumberFormat="1" applyFont="1" applyBorder="1" applyAlignment="1">
      <alignment horizontal="center" vertical="center"/>
    </xf>
    <xf numFmtId="0" fontId="14" fillId="9" borderId="146" xfId="0" applyFont="1" applyFill="1" applyBorder="1" applyAlignment="1">
      <alignment horizontal="center" vertical="center"/>
    </xf>
    <xf numFmtId="164" fontId="20" fillId="18" borderId="137" xfId="0" applyNumberFormat="1" applyFont="1" applyFill="1" applyBorder="1" applyAlignment="1">
      <alignment horizontal="center" vertical="center"/>
    </xf>
    <xf numFmtId="164" fontId="20" fillId="19" borderId="140" xfId="0" applyNumberFormat="1" applyFont="1" applyFill="1" applyBorder="1" applyAlignment="1">
      <alignment horizontal="center" vertical="center"/>
    </xf>
    <xf numFmtId="164" fontId="20" fillId="11" borderId="140" xfId="0" applyNumberFormat="1" applyFont="1" applyFill="1" applyBorder="1" applyAlignment="1">
      <alignment horizontal="center" vertical="center"/>
    </xf>
    <xf numFmtId="164" fontId="20" fillId="0" borderId="140" xfId="0" applyNumberFormat="1" applyFont="1" applyBorder="1" applyAlignment="1">
      <alignment horizontal="center" vertical="center"/>
    </xf>
    <xf numFmtId="164" fontId="20" fillId="0" borderId="184" xfId="0" applyNumberFormat="1" applyFont="1" applyBorder="1" applyAlignment="1">
      <alignment horizontal="center" vertical="center"/>
    </xf>
    <xf numFmtId="0" fontId="18" fillId="0" borderId="0" xfId="0" applyFont="1" applyFill="1" applyBorder="1" applyProtection="1"/>
    <xf numFmtId="0" fontId="0" fillId="0" borderId="0" xfId="0" applyFill="1" applyBorder="1"/>
    <xf numFmtId="0" fontId="30" fillId="0" borderId="0" xfId="3" applyFill="1" applyBorder="1" applyAlignment="1" applyProtection="1">
      <alignment vertical="center"/>
      <protection locked="0"/>
    </xf>
    <xf numFmtId="0" fontId="18" fillId="0" borderId="0" xfId="0" applyFont="1" applyFill="1" applyBorder="1" applyAlignment="1" applyProtection="1">
      <alignment horizontal="center" vertical="center"/>
    </xf>
    <xf numFmtId="165" fontId="20" fillId="0" borderId="0" xfId="0" applyNumberFormat="1" applyFont="1" applyBorder="1" applyAlignment="1">
      <alignment horizontal="left" vertical="center"/>
    </xf>
    <xf numFmtId="0" fontId="20" fillId="0" borderId="2" xfId="0" applyFont="1" applyBorder="1" applyAlignment="1">
      <alignment horizontal="center" vertical="center"/>
    </xf>
    <xf numFmtId="0" fontId="0" fillId="0" borderId="0" xfId="0" applyAlignment="1">
      <alignment horizontal="left"/>
    </xf>
    <xf numFmtId="0" fontId="0" fillId="0" borderId="2" xfId="0" applyBorder="1"/>
    <xf numFmtId="0" fontId="21" fillId="0" borderId="0" xfId="0" applyFont="1" applyAlignment="1" applyProtection="1">
      <alignment vertical="center"/>
    </xf>
    <xf numFmtId="0" fontId="6" fillId="0" borderId="40" xfId="0" applyFont="1" applyFill="1" applyBorder="1" applyAlignment="1">
      <alignment horizontal="center" vertical="center" shrinkToFit="1"/>
    </xf>
    <xf numFmtId="0" fontId="21" fillId="15" borderId="145" xfId="0" applyFont="1" applyFill="1" applyBorder="1" applyAlignment="1" applyProtection="1"/>
    <xf numFmtId="0" fontId="21" fillId="15" borderId="185" xfId="0" applyFont="1" applyFill="1" applyBorder="1" applyAlignment="1" applyProtection="1"/>
    <xf numFmtId="164" fontId="15" fillId="0" borderId="39" xfId="0" applyNumberFormat="1" applyFont="1" applyBorder="1" applyAlignment="1">
      <alignment horizontal="center" vertical="center" shrinkToFit="1"/>
    </xf>
    <xf numFmtId="164" fontId="15" fillId="0" borderId="42" xfId="0" applyNumberFormat="1" applyFont="1" applyBorder="1" applyAlignment="1">
      <alignment horizontal="center" vertical="center" shrinkToFit="1"/>
    </xf>
    <xf numFmtId="0" fontId="6" fillId="0" borderId="40" xfId="0" applyFont="1" applyBorder="1" applyAlignment="1">
      <alignment horizontal="left" vertical="center" shrinkToFit="1"/>
    </xf>
    <xf numFmtId="0" fontId="6" fillId="0" borderId="43" xfId="0" applyFont="1" applyBorder="1" applyAlignment="1">
      <alignment horizontal="left" vertical="center" shrinkToFit="1"/>
    </xf>
    <xf numFmtId="164" fontId="15" fillId="0" borderId="53" xfId="0" applyNumberFormat="1" applyFont="1" applyBorder="1" applyAlignment="1">
      <alignment horizontal="center" vertical="center" shrinkToFit="1"/>
    </xf>
    <xf numFmtId="0" fontId="6" fillId="0" borderId="186" xfId="0" applyFont="1" applyBorder="1" applyAlignment="1">
      <alignment horizontal="left" vertical="center" shrinkToFit="1"/>
    </xf>
    <xf numFmtId="0" fontId="14" fillId="9" borderId="146" xfId="0" applyFont="1" applyFill="1" applyBorder="1" applyAlignment="1">
      <alignment horizontal="center" vertical="center" shrinkToFit="1"/>
    </xf>
    <xf numFmtId="0" fontId="14" fillId="9" borderId="107" xfId="0" applyFont="1" applyFill="1" applyBorder="1" applyAlignment="1">
      <alignment vertical="center" shrinkToFit="1"/>
    </xf>
    <xf numFmtId="0" fontId="14" fillId="9" borderId="129" xfId="0" applyFont="1" applyFill="1" applyBorder="1" applyAlignment="1">
      <alignment horizontal="center" vertical="center" shrinkToFit="1"/>
    </xf>
    <xf numFmtId="0" fontId="5" fillId="0" borderId="0" xfId="0" applyFont="1" applyAlignment="1">
      <alignment wrapText="1"/>
    </xf>
    <xf numFmtId="0" fontId="6" fillId="10" borderId="54" xfId="0" applyFont="1" applyFill="1" applyBorder="1" applyAlignment="1" applyProtection="1">
      <alignment horizontal="center" vertical="center"/>
      <protection locked="0"/>
    </xf>
    <xf numFmtId="0" fontId="6" fillId="10" borderId="41" xfId="0" applyFont="1" applyFill="1" applyBorder="1" applyAlignment="1" applyProtection="1">
      <alignment horizontal="center" vertical="center"/>
      <protection locked="0"/>
    </xf>
    <xf numFmtId="0" fontId="6" fillId="10" borderId="44" xfId="0" applyFont="1" applyFill="1" applyBorder="1" applyAlignment="1" applyProtection="1">
      <alignment horizontal="center" vertical="center"/>
      <protection locked="0"/>
    </xf>
    <xf numFmtId="0" fontId="0" fillId="0" borderId="0" xfId="0" applyAlignment="1">
      <alignment horizontal="center" vertical="center"/>
    </xf>
    <xf numFmtId="0" fontId="20" fillId="0" borderId="203" xfId="0" applyFont="1" applyBorder="1" applyAlignment="1">
      <alignment horizontal="center" vertical="center"/>
    </xf>
    <xf numFmtId="0" fontId="18" fillId="0" borderId="0" xfId="0" applyFont="1" applyAlignment="1">
      <alignment horizontal="center" vertical="top"/>
    </xf>
    <xf numFmtId="0" fontId="23" fillId="0" borderId="53" xfId="0" applyNumberFormat="1" applyFont="1" applyBorder="1" applyAlignment="1">
      <alignment horizontal="center" vertical="center"/>
    </xf>
    <xf numFmtId="0" fontId="23" fillId="0" borderId="39" xfId="0" applyNumberFormat="1" applyFont="1" applyBorder="1" applyAlignment="1">
      <alignment horizontal="center" vertical="center"/>
    </xf>
    <xf numFmtId="0" fontId="23" fillId="0" borderId="42" xfId="0" applyNumberFormat="1" applyFont="1" applyBorder="1" applyAlignment="1">
      <alignment horizontal="center" vertical="center"/>
    </xf>
    <xf numFmtId="0" fontId="21" fillId="10" borderId="204" xfId="0" applyFont="1" applyFill="1" applyBorder="1" applyAlignment="1" applyProtection="1">
      <alignment horizontal="center"/>
      <protection locked="0"/>
    </xf>
    <xf numFmtId="0" fontId="6" fillId="0" borderId="116" xfId="0" applyFont="1" applyBorder="1" applyAlignment="1">
      <alignment horizontal="center" vertical="center" shrinkToFit="1"/>
    </xf>
    <xf numFmtId="0" fontId="6" fillId="10" borderId="116" xfId="0" applyFont="1" applyFill="1" applyBorder="1" applyAlignment="1">
      <alignment horizontal="center" vertical="center" shrinkToFit="1"/>
    </xf>
    <xf numFmtId="0" fontId="6" fillId="10" borderId="196" xfId="0" applyFont="1" applyFill="1" applyBorder="1" applyAlignment="1" applyProtection="1">
      <alignment horizontal="left" vertical="center" shrinkToFit="1"/>
      <protection locked="0"/>
    </xf>
    <xf numFmtId="0" fontId="6" fillId="10" borderId="51" xfId="0" applyFont="1" applyFill="1" applyBorder="1" applyAlignment="1">
      <alignment horizontal="center" vertical="center" shrinkToFit="1"/>
    </xf>
    <xf numFmtId="0" fontId="6" fillId="10" borderId="65" xfId="0" applyFont="1" applyFill="1" applyBorder="1" applyAlignment="1" applyProtection="1">
      <alignment horizontal="left" vertical="center" shrinkToFit="1"/>
      <protection locked="0"/>
    </xf>
    <xf numFmtId="0" fontId="6" fillId="10" borderId="52" xfId="0" applyFont="1" applyFill="1" applyBorder="1" applyAlignment="1">
      <alignment horizontal="center" vertical="center" shrinkToFit="1"/>
    </xf>
    <xf numFmtId="0" fontId="6" fillId="10" borderId="185" xfId="0" applyFont="1" applyFill="1" applyBorder="1" applyAlignment="1" applyProtection="1">
      <alignment horizontal="left" vertical="center" shrinkToFit="1"/>
      <protection locked="0"/>
    </xf>
    <xf numFmtId="0" fontId="13" fillId="0" borderId="197" xfId="0" applyFont="1" applyBorder="1" applyAlignment="1">
      <alignment horizontal="center" vertical="center" shrinkToFit="1"/>
    </xf>
    <xf numFmtId="0" fontId="13" fillId="0" borderId="140" xfId="0" applyFont="1" applyBorder="1" applyAlignment="1">
      <alignment horizontal="center" vertical="center" shrinkToFit="1"/>
    </xf>
    <xf numFmtId="0" fontId="13" fillId="0" borderId="184" xfId="0" applyFont="1" applyBorder="1" applyAlignment="1">
      <alignment horizontal="center" vertical="center" shrinkToFit="1"/>
    </xf>
    <xf numFmtId="0" fontId="6" fillId="10" borderId="116" xfId="0" applyFont="1" applyFill="1" applyBorder="1" applyAlignment="1" applyProtection="1">
      <alignment horizontal="right" vertical="center" shrinkToFit="1"/>
      <protection locked="0"/>
    </xf>
    <xf numFmtId="0" fontId="6" fillId="10" borderId="51" xfId="0" applyFont="1" applyFill="1" applyBorder="1" applyAlignment="1" applyProtection="1">
      <alignment horizontal="right" vertical="center" shrinkToFit="1"/>
      <protection locked="0"/>
    </xf>
    <xf numFmtId="0" fontId="6" fillId="10" borderId="52" xfId="0" applyFont="1" applyFill="1" applyBorder="1" applyAlignment="1" applyProtection="1">
      <alignment horizontal="right" vertical="center" shrinkToFit="1"/>
      <protection locked="0"/>
    </xf>
    <xf numFmtId="0" fontId="6" fillId="0" borderId="195" xfId="0" applyFont="1" applyBorder="1" applyAlignment="1">
      <alignment vertical="center" shrinkToFit="1"/>
    </xf>
    <xf numFmtId="0" fontId="6" fillId="0" borderId="46" xfId="0" applyFont="1" applyBorder="1" applyAlignment="1">
      <alignment vertical="center" shrinkToFit="1"/>
    </xf>
    <xf numFmtId="0" fontId="6" fillId="0" borderId="48" xfId="0" applyFont="1" applyBorder="1" applyAlignment="1">
      <alignment vertical="center" shrinkToFit="1"/>
    </xf>
    <xf numFmtId="0" fontId="6" fillId="0" borderId="110" xfId="0" applyFont="1" applyBorder="1" applyAlignment="1">
      <alignment vertical="center" shrinkToFit="1"/>
    </xf>
    <xf numFmtId="0" fontId="6" fillId="0" borderId="45" xfId="0" applyFont="1" applyBorder="1" applyAlignment="1">
      <alignment vertical="center" shrinkToFit="1"/>
    </xf>
    <xf numFmtId="0" fontId="6" fillId="0" borderId="47" xfId="0" applyFont="1" applyBorder="1" applyAlignment="1">
      <alignment vertical="center" shrinkToFit="1"/>
    </xf>
    <xf numFmtId="0" fontId="20" fillId="0" borderId="0" xfId="0" applyNumberFormat="1" applyFont="1" applyBorder="1" applyAlignment="1">
      <alignment horizontal="left" vertical="center"/>
    </xf>
    <xf numFmtId="0" fontId="21" fillId="0" borderId="121" xfId="0" applyFont="1" applyBorder="1" applyAlignment="1">
      <alignment horizontal="center" vertical="center"/>
    </xf>
    <xf numFmtId="0" fontId="0" fillId="0" borderId="0" xfId="0" applyFill="1" applyBorder="1" applyAlignment="1">
      <alignment horizontal="left"/>
    </xf>
    <xf numFmtId="165" fontId="21" fillId="0" borderId="0" xfId="0" applyNumberFormat="1" applyFont="1" applyAlignment="1" applyProtection="1">
      <alignment horizontal="center"/>
    </xf>
    <xf numFmtId="0" fontId="20" fillId="0" borderId="205" xfId="0" applyFont="1" applyBorder="1" applyAlignment="1">
      <alignment horizontal="center" vertical="center"/>
    </xf>
    <xf numFmtId="0" fontId="20" fillId="0" borderId="206" xfId="0" applyFont="1" applyBorder="1" applyAlignment="1">
      <alignment horizontal="center" vertical="center"/>
    </xf>
    <xf numFmtId="0" fontId="20" fillId="0" borderId="207" xfId="0" applyFont="1" applyBorder="1" applyAlignment="1">
      <alignment horizontal="center" vertical="center"/>
    </xf>
    <xf numFmtId="0" fontId="0" fillId="0" borderId="217" xfId="0" applyBorder="1"/>
    <xf numFmtId="0" fontId="0" fillId="0" borderId="217" xfId="0" applyBorder="1" applyAlignment="1">
      <alignment horizontal="center"/>
    </xf>
    <xf numFmtId="0" fontId="0" fillId="0" borderId="0" xfId="0" applyAlignment="1" applyProtection="1">
      <alignment horizontal="left"/>
      <protection locked="0"/>
    </xf>
    <xf numFmtId="0" fontId="0" fillId="0" borderId="0" xfId="0" applyAlignment="1" applyProtection="1">
      <alignment horizontal="right"/>
      <protection locked="0"/>
    </xf>
    <xf numFmtId="0" fontId="4" fillId="0" borderId="218" xfId="0" applyFont="1" applyBorder="1" applyAlignment="1">
      <alignment horizontal="center" vertical="center"/>
    </xf>
    <xf numFmtId="165" fontId="18" fillId="0" borderId="0" xfId="0" applyNumberFormat="1" applyFont="1" applyAlignment="1">
      <alignment horizontal="right" indent="1"/>
    </xf>
    <xf numFmtId="0" fontId="21" fillId="0" borderId="202" xfId="0" applyNumberFormat="1" applyFont="1" applyBorder="1" applyAlignment="1">
      <alignment horizontal="center" vertical="center"/>
    </xf>
    <xf numFmtId="167" fontId="21" fillId="0" borderId="186" xfId="0" applyNumberFormat="1" applyFont="1" applyBorder="1" applyAlignment="1">
      <alignment horizontal="center" vertical="center"/>
    </xf>
    <xf numFmtId="0" fontId="21" fillId="15" borderId="65" xfId="0" applyFont="1" applyFill="1" applyBorder="1" applyAlignment="1" applyProtection="1"/>
    <xf numFmtId="0" fontId="18" fillId="15" borderId="202" xfId="0" applyFont="1" applyFill="1" applyBorder="1" applyAlignment="1" applyProtection="1">
      <alignment horizontal="left" vertical="center" indent="1" shrinkToFit="1"/>
    </xf>
    <xf numFmtId="0" fontId="18" fillId="15" borderId="140" xfId="0" applyFont="1" applyFill="1" applyBorder="1" applyAlignment="1" applyProtection="1">
      <alignment horizontal="left" vertical="center" indent="1" shrinkToFit="1"/>
    </xf>
    <xf numFmtId="0" fontId="18" fillId="15" borderId="184" xfId="0" applyFont="1" applyFill="1" applyBorder="1" applyAlignment="1" applyProtection="1">
      <alignment horizontal="left" vertical="center" indent="1" shrinkToFit="1"/>
    </xf>
    <xf numFmtId="167" fontId="51" fillId="15" borderId="143" xfId="0" applyNumberFormat="1" applyFont="1" applyFill="1" applyBorder="1" applyAlignment="1" applyProtection="1">
      <alignment horizontal="right" indent="1"/>
    </xf>
    <xf numFmtId="167" fontId="51" fillId="15" borderId="51" xfId="0" applyNumberFormat="1" applyFont="1" applyFill="1" applyBorder="1" applyAlignment="1" applyProtection="1">
      <alignment horizontal="right" indent="1"/>
    </xf>
    <xf numFmtId="167" fontId="51" fillId="15" borderId="52" xfId="0" applyNumberFormat="1" applyFont="1" applyFill="1" applyBorder="1" applyAlignment="1" applyProtection="1">
      <alignment horizontal="right" indent="1"/>
    </xf>
    <xf numFmtId="49" fontId="24" fillId="0" borderId="53" xfId="0" applyNumberFormat="1" applyFont="1" applyBorder="1" applyAlignment="1">
      <alignment horizontal="center" vertical="center"/>
    </xf>
    <xf numFmtId="49" fontId="24" fillId="0" borderId="55" xfId="0" applyNumberFormat="1" applyFont="1" applyBorder="1" applyAlignment="1">
      <alignment horizontal="center" vertical="center"/>
    </xf>
    <xf numFmtId="0" fontId="42" fillId="0" borderId="67" xfId="0" applyNumberFormat="1" applyFont="1" applyFill="1" applyBorder="1" applyAlignment="1" applyProtection="1">
      <alignment horizontal="center" vertical="center"/>
      <protection hidden="1"/>
    </xf>
    <xf numFmtId="49" fontId="24" fillId="0" borderId="53" xfId="0" applyNumberFormat="1" applyFont="1" applyBorder="1" applyAlignment="1">
      <alignment horizontal="center" vertical="center"/>
    </xf>
    <xf numFmtId="49" fontId="24" fillId="0" borderId="55" xfId="0" applyNumberFormat="1" applyFont="1" applyBorder="1" applyAlignment="1">
      <alignment horizontal="center" vertical="center"/>
    </xf>
    <xf numFmtId="0" fontId="14" fillId="9" borderId="49" xfId="0" applyFont="1" applyFill="1" applyBorder="1" applyAlignment="1">
      <alignment horizontal="center" vertical="center" shrinkToFit="1"/>
    </xf>
    <xf numFmtId="167" fontId="24" fillId="0" borderId="0" xfId="0" applyNumberFormat="1" applyFont="1" applyBorder="1" applyAlignment="1">
      <alignment horizontal="left"/>
    </xf>
    <xf numFmtId="0" fontId="14" fillId="9" borderId="126" xfId="0" applyFont="1" applyFill="1" applyBorder="1" applyAlignment="1">
      <alignment horizontal="center" vertical="center"/>
    </xf>
    <xf numFmtId="0" fontId="20" fillId="0" borderId="143" xfId="0" applyFont="1" applyBorder="1" applyAlignment="1">
      <alignment horizontal="left" vertical="center"/>
    </xf>
    <xf numFmtId="0" fontId="20" fillId="0" borderId="51" xfId="0" applyFont="1" applyBorder="1" applyAlignment="1">
      <alignment horizontal="left" vertical="center"/>
    </xf>
    <xf numFmtId="0" fontId="14" fillId="9" borderId="219" xfId="0" applyFont="1" applyFill="1" applyBorder="1" applyAlignment="1">
      <alignment horizontal="center" vertical="center"/>
    </xf>
    <xf numFmtId="0" fontId="19" fillId="9" borderId="146" xfId="0" applyFont="1" applyFill="1" applyBorder="1" applyAlignment="1">
      <alignment vertical="center"/>
    </xf>
    <xf numFmtId="0" fontId="19" fillId="9" borderId="129" xfId="0" applyFont="1" applyFill="1" applyBorder="1" applyAlignment="1">
      <alignment vertical="center" shrinkToFit="1"/>
    </xf>
    <xf numFmtId="164" fontId="6" fillId="0" borderId="136" xfId="0" applyNumberFormat="1" applyFont="1" applyBorder="1" applyAlignment="1">
      <alignment horizontal="center" vertical="center" shrinkToFit="1"/>
    </xf>
    <xf numFmtId="0" fontId="6" fillId="0" borderId="136" xfId="0" applyFont="1" applyBorder="1" applyAlignment="1">
      <alignment horizontal="center" vertical="center" shrinkToFit="1"/>
    </xf>
    <xf numFmtId="0" fontId="6" fillId="0" borderId="134" xfId="0" applyFont="1" applyBorder="1" applyAlignment="1">
      <alignment horizontal="center" vertical="center"/>
    </xf>
    <xf numFmtId="0" fontId="20" fillId="0" borderId="54" xfId="0" applyFont="1" applyFill="1" applyBorder="1" applyAlignment="1" applyProtection="1">
      <alignment vertical="center" shrinkToFit="1"/>
    </xf>
    <xf numFmtId="164" fontId="6" fillId="0" borderId="39" xfId="0" applyNumberFormat="1" applyFont="1" applyBorder="1" applyAlignment="1">
      <alignment horizontal="center" vertical="center" shrinkToFit="1"/>
    </xf>
    <xf numFmtId="0" fontId="6" fillId="0" borderId="51" xfId="0" applyFont="1" applyBorder="1" applyAlignment="1">
      <alignment horizontal="center" vertical="center"/>
    </xf>
    <xf numFmtId="49" fontId="24" fillId="0" borderId="39" xfId="0" applyNumberFormat="1" applyFont="1" applyBorder="1" applyAlignment="1">
      <alignment horizontal="center" vertical="center"/>
    </xf>
    <xf numFmtId="0" fontId="20" fillId="0" borderId="41" xfId="0" applyFont="1" applyFill="1" applyBorder="1" applyAlignment="1" applyProtection="1">
      <alignment vertical="center" shrinkToFit="1"/>
    </xf>
    <xf numFmtId="164" fontId="6" fillId="0" borderId="42" xfId="0" applyNumberFormat="1" applyFont="1" applyBorder="1" applyAlignment="1">
      <alignment horizontal="center" vertical="center" shrinkToFit="1"/>
    </xf>
    <xf numFmtId="0" fontId="6" fillId="0" borderId="52" xfId="0" applyFont="1" applyBorder="1" applyAlignment="1">
      <alignment horizontal="center" vertical="center"/>
    </xf>
    <xf numFmtId="49" fontId="24" fillId="0" borderId="42" xfId="0" applyNumberFormat="1" applyFont="1" applyBorder="1" applyAlignment="1">
      <alignment horizontal="center" vertical="center"/>
    </xf>
    <xf numFmtId="0" fontId="20" fillId="0" borderId="44" xfId="0" applyFont="1" applyFill="1" applyBorder="1" applyAlignment="1" applyProtection="1">
      <alignment vertical="center" shrinkToFit="1"/>
    </xf>
    <xf numFmtId="0" fontId="21" fillId="0" borderId="0" xfId="0" applyFont="1" applyFill="1" applyBorder="1" applyAlignment="1">
      <alignment horizontal="center" vertical="center"/>
    </xf>
    <xf numFmtId="0" fontId="21" fillId="0" borderId="225" xfId="0" applyFont="1" applyFill="1" applyBorder="1" applyAlignment="1">
      <alignment horizontal="center" vertical="center"/>
    </xf>
    <xf numFmtId="164" fontId="20" fillId="0" borderId="0" xfId="0" applyNumberFormat="1" applyFont="1" applyFill="1" applyBorder="1" applyAlignment="1">
      <alignment horizontal="center" vertical="center"/>
    </xf>
    <xf numFmtId="0" fontId="21" fillId="0" borderId="226" xfId="0" applyFont="1" applyFill="1" applyBorder="1" applyAlignment="1" applyProtection="1">
      <alignment horizontal="center" vertical="center"/>
    </xf>
    <xf numFmtId="0" fontId="21" fillId="17" borderId="142" xfId="0" applyFont="1" applyFill="1" applyBorder="1" applyAlignment="1">
      <alignment horizontal="right" vertical="center"/>
    </xf>
    <xf numFmtId="0" fontId="21" fillId="17" borderId="143" xfId="0" applyFont="1" applyFill="1" applyBorder="1" applyAlignment="1">
      <alignment horizontal="center" vertical="center"/>
    </xf>
    <xf numFmtId="0" fontId="21" fillId="17" borderId="144" xfId="0" applyFont="1" applyFill="1" applyBorder="1" applyAlignment="1">
      <alignment horizontal="left" vertical="center"/>
    </xf>
    <xf numFmtId="0" fontId="21" fillId="17" borderId="46" xfId="0" applyFont="1" applyFill="1" applyBorder="1" applyAlignment="1">
      <alignment horizontal="right" vertical="center"/>
    </xf>
    <xf numFmtId="0" fontId="21" fillId="17" borderId="51" xfId="0" applyFont="1" applyFill="1" applyBorder="1" applyAlignment="1">
      <alignment horizontal="center" vertical="center"/>
    </xf>
    <xf numFmtId="0" fontId="21" fillId="17" borderId="45" xfId="0" applyFont="1" applyFill="1" applyBorder="1" applyAlignment="1">
      <alignment horizontal="left" vertical="center"/>
    </xf>
    <xf numFmtId="0" fontId="21" fillId="17" borderId="48" xfId="0" applyFont="1" applyFill="1" applyBorder="1" applyAlignment="1">
      <alignment horizontal="right" vertical="center"/>
    </xf>
    <xf numFmtId="0" fontId="21" fillId="17" borderId="52" xfId="0" applyFont="1" applyFill="1" applyBorder="1" applyAlignment="1">
      <alignment horizontal="center" vertical="center"/>
    </xf>
    <xf numFmtId="0" fontId="21" fillId="17" borderId="47" xfId="0" applyFont="1" applyFill="1" applyBorder="1" applyAlignment="1">
      <alignment horizontal="left" vertical="center"/>
    </xf>
    <xf numFmtId="0" fontId="21" fillId="0" borderId="40" xfId="0" applyFont="1" applyBorder="1" applyAlignment="1">
      <alignment horizontal="center" vertical="center"/>
    </xf>
    <xf numFmtId="0" fontId="20" fillId="0" borderId="67" xfId="0" applyFont="1" applyBorder="1" applyAlignment="1">
      <alignment horizontal="left" vertical="center"/>
    </xf>
    <xf numFmtId="0" fontId="20" fillId="0" borderId="67" xfId="0" applyFont="1" applyBorder="1" applyAlignment="1">
      <alignment horizontal="center" vertical="center"/>
    </xf>
    <xf numFmtId="0" fontId="20" fillId="0" borderId="227" xfId="0" applyFont="1" applyBorder="1" applyAlignment="1">
      <alignment horizontal="left" vertical="center"/>
    </xf>
    <xf numFmtId="0" fontId="59" fillId="0" borderId="0" xfId="0" applyFont="1" applyBorder="1" applyAlignment="1">
      <alignment vertical="center"/>
    </xf>
    <xf numFmtId="0" fontId="59" fillId="0" borderId="231" xfId="0" applyFont="1" applyBorder="1" applyAlignment="1">
      <alignment vertical="center"/>
    </xf>
    <xf numFmtId="14" fontId="61" fillId="0" borderId="0" xfId="0" applyNumberFormat="1" applyFont="1" applyBorder="1" applyAlignment="1">
      <alignment vertical="center"/>
    </xf>
    <xf numFmtId="14" fontId="61" fillId="0" borderId="231" xfId="0" applyNumberFormat="1" applyFont="1" applyBorder="1" applyAlignment="1">
      <alignment vertical="center"/>
    </xf>
    <xf numFmtId="0" fontId="61" fillId="0" borderId="0" xfId="0" applyFont="1" applyBorder="1" applyAlignment="1">
      <alignment vertical="center"/>
    </xf>
    <xf numFmtId="0" fontId="61" fillId="0" borderId="231" xfId="0" applyFont="1" applyBorder="1" applyAlignment="1">
      <alignment vertical="center"/>
    </xf>
    <xf numFmtId="165" fontId="21" fillId="0" borderId="0" xfId="0" applyNumberFormat="1" applyFont="1" applyAlignment="1">
      <alignment horizontal="center" vertical="center"/>
    </xf>
    <xf numFmtId="165" fontId="14" fillId="9" borderId="238" xfId="0" applyNumberFormat="1" applyFont="1" applyFill="1" applyBorder="1" applyAlignment="1">
      <alignment vertical="center" shrinkToFit="1"/>
    </xf>
    <xf numFmtId="49" fontId="24" fillId="0" borderId="56" xfId="0" applyNumberFormat="1" applyFont="1" applyBorder="1" applyAlignment="1">
      <alignment horizontal="center" vertical="center"/>
    </xf>
    <xf numFmtId="49" fontId="24" fillId="0" borderId="53" xfId="0" applyNumberFormat="1" applyFont="1" applyBorder="1" applyAlignment="1">
      <alignment horizontal="center" vertical="center"/>
    </xf>
    <xf numFmtId="164" fontId="24" fillId="0" borderId="0" xfId="0" applyNumberFormat="1" applyFont="1" applyFill="1" applyBorder="1" applyAlignment="1">
      <alignment horizontal="center" vertical="center"/>
    </xf>
    <xf numFmtId="164" fontId="24" fillId="0" borderId="67" xfId="0" applyNumberFormat="1" applyFont="1" applyFill="1" applyBorder="1" applyAlignment="1">
      <alignment horizontal="center" vertical="center"/>
    </xf>
    <xf numFmtId="0" fontId="7" fillId="0" borderId="149" xfId="1" applyNumberFormat="1" applyFont="1" applyFill="1" applyBorder="1" applyAlignment="1" applyProtection="1">
      <alignment vertical="center"/>
      <protection hidden="1"/>
    </xf>
    <xf numFmtId="0" fontId="7" fillId="0" borderId="239" xfId="1" applyNumberFormat="1" applyFont="1" applyFill="1" applyBorder="1" applyAlignment="1" applyProtection="1">
      <alignment vertical="center"/>
      <protection hidden="1"/>
    </xf>
    <xf numFmtId="0" fontId="7" fillId="0" borderId="239" xfId="1" applyNumberFormat="1" applyFont="1" applyFill="1" applyBorder="1" applyAlignment="1" applyProtection="1">
      <alignment horizontal="center" vertical="center"/>
      <protection hidden="1"/>
    </xf>
    <xf numFmtId="0" fontId="7" fillId="0" borderId="0" xfId="1" applyNumberFormat="1" applyFont="1" applyFill="1" applyBorder="1" applyAlignment="1" applyProtection="1">
      <alignment horizontal="center" vertical="center"/>
      <protection hidden="1"/>
    </xf>
    <xf numFmtId="0" fontId="7" fillId="0" borderId="150" xfId="1" applyNumberFormat="1" applyFont="1" applyFill="1" applyBorder="1" applyAlignment="1" applyProtection="1">
      <alignment horizontal="center" vertical="center"/>
      <protection hidden="1"/>
    </xf>
    <xf numFmtId="0" fontId="7" fillId="0" borderId="101" xfId="1" applyNumberFormat="1" applyFont="1" applyFill="1" applyBorder="1" applyAlignment="1" applyProtection="1">
      <alignment vertical="center"/>
      <protection hidden="1"/>
    </xf>
    <xf numFmtId="0" fontId="7" fillId="0" borderId="0" xfId="1" applyNumberFormat="1" applyFont="1" applyFill="1" applyBorder="1" applyAlignment="1" applyProtection="1">
      <alignment vertical="center"/>
      <protection hidden="1"/>
    </xf>
    <xf numFmtId="166" fontId="7" fillId="0" borderId="0" xfId="1" applyNumberFormat="1" applyFont="1" applyFill="1" applyBorder="1" applyAlignment="1" applyProtection="1">
      <alignment horizontal="center" vertical="center"/>
      <protection hidden="1"/>
    </xf>
    <xf numFmtId="0" fontId="7" fillId="0" borderId="102" xfId="1" applyNumberFormat="1" applyFont="1" applyFill="1" applyBorder="1" applyAlignment="1" applyProtection="1">
      <alignment horizontal="center" vertical="center"/>
      <protection hidden="1"/>
    </xf>
    <xf numFmtId="0" fontId="7" fillId="0" borderId="103" xfId="1" applyNumberFormat="1" applyFont="1" applyFill="1" applyBorder="1" applyAlignment="1" applyProtection="1">
      <alignment vertical="center"/>
      <protection hidden="1"/>
    </xf>
    <xf numFmtId="0" fontId="7" fillId="0" borderId="104" xfId="1" applyNumberFormat="1" applyFont="1" applyFill="1" applyBorder="1" applyAlignment="1" applyProtection="1">
      <alignment vertical="center"/>
      <protection hidden="1"/>
    </xf>
    <xf numFmtId="0" fontId="7" fillId="0" borderId="104" xfId="1" applyNumberFormat="1" applyFont="1" applyFill="1" applyBorder="1" applyAlignment="1" applyProtection="1">
      <alignment horizontal="center" vertical="center"/>
      <protection hidden="1"/>
    </xf>
    <xf numFmtId="0" fontId="7" fillId="0" borderId="105" xfId="1" applyNumberFormat="1" applyFont="1" applyFill="1" applyBorder="1" applyAlignment="1" applyProtection="1">
      <alignment horizontal="center" vertical="center"/>
      <protection hidden="1"/>
    </xf>
    <xf numFmtId="166" fontId="7" fillId="0" borderId="104" xfId="1" applyNumberFormat="1" applyFont="1" applyFill="1" applyBorder="1" applyAlignment="1" applyProtection="1">
      <alignment horizontal="center" vertical="center"/>
      <protection hidden="1"/>
    </xf>
    <xf numFmtId="0" fontId="22" fillId="17" borderId="51" xfId="0" applyFont="1" applyFill="1" applyBorder="1" applyAlignment="1" applyProtection="1">
      <alignment horizontal="right" vertical="center"/>
    </xf>
    <xf numFmtId="0" fontId="22" fillId="17" borderId="51" xfId="0" applyFont="1" applyFill="1" applyBorder="1" applyAlignment="1" applyProtection="1">
      <alignment horizontal="left" vertical="center"/>
    </xf>
    <xf numFmtId="0" fontId="22" fillId="17" borderId="51" xfId="0" applyFont="1" applyFill="1" applyBorder="1" applyAlignment="1">
      <alignment horizontal="right"/>
    </xf>
    <xf numFmtId="0" fontId="22" fillId="17" borderId="51" xfId="0" applyFont="1" applyFill="1" applyBorder="1"/>
    <xf numFmtId="0" fontId="23" fillId="0" borderId="48" xfId="0" applyNumberFormat="1" applyFont="1" applyBorder="1" applyAlignment="1">
      <alignment horizontal="center" vertical="center"/>
    </xf>
    <xf numFmtId="0" fontId="22" fillId="17" borderId="52" xfId="0" applyFont="1" applyFill="1" applyBorder="1" applyAlignment="1">
      <alignment horizontal="right"/>
    </xf>
    <xf numFmtId="0" fontId="22" fillId="17" borderId="52" xfId="0" applyFont="1" applyFill="1" applyBorder="1"/>
    <xf numFmtId="0" fontId="21" fillId="0" borderId="48" xfId="0" applyFont="1" applyBorder="1" applyAlignment="1">
      <alignment horizontal="right" vertical="center"/>
    </xf>
    <xf numFmtId="0" fontId="21" fillId="0" borderId="185" xfId="0" applyFont="1" applyBorder="1" applyAlignment="1">
      <alignment horizontal="left" vertical="center"/>
    </xf>
    <xf numFmtId="0" fontId="7" fillId="0" borderId="25" xfId="0" applyNumberFormat="1" applyFont="1" applyFill="1" applyBorder="1" applyAlignment="1" applyProtection="1">
      <alignment vertical="center"/>
      <protection hidden="1"/>
    </xf>
    <xf numFmtId="0" fontId="7" fillId="0" borderId="240" xfId="0" applyNumberFormat="1" applyFont="1" applyFill="1" applyBorder="1" applyAlignment="1" applyProtection="1">
      <alignment horizontal="center" vertical="center"/>
      <protection hidden="1"/>
    </xf>
    <xf numFmtId="166" fontId="7" fillId="0" borderId="239" xfId="1" applyNumberFormat="1" applyFont="1" applyFill="1" applyBorder="1" applyAlignment="1" applyProtection="1">
      <alignment horizontal="center" vertical="center"/>
      <protection hidden="1"/>
    </xf>
    <xf numFmtId="0" fontId="54" fillId="0" borderId="228" xfId="0" applyFont="1" applyBorder="1" applyAlignment="1">
      <alignment horizontal="center" vertical="center" shrinkToFit="1"/>
    </xf>
    <xf numFmtId="165" fontId="14" fillId="9" borderId="49" xfId="0" applyNumberFormat="1" applyFont="1" applyFill="1" applyBorder="1" applyAlignment="1">
      <alignment vertical="center" shrinkToFit="1"/>
    </xf>
    <xf numFmtId="0" fontId="6" fillId="8" borderId="46" xfId="0" applyFont="1" applyFill="1" applyBorder="1" applyAlignment="1">
      <alignment horizontal="center" vertical="center" shrinkToFit="1"/>
    </xf>
    <xf numFmtId="165" fontId="21" fillId="13" borderId="219" xfId="0" applyNumberFormat="1" applyFont="1" applyFill="1" applyBorder="1" applyAlignment="1">
      <alignment horizontal="center" vertical="center"/>
    </xf>
    <xf numFmtId="0" fontId="20" fillId="0" borderId="195" xfId="0" applyFont="1" applyBorder="1" applyAlignment="1">
      <alignment horizontal="center" vertical="center"/>
    </xf>
    <xf numFmtId="0" fontId="20" fillId="0" borderId="46" xfId="0" applyFont="1" applyBorder="1" applyAlignment="1">
      <alignment horizontal="center" vertical="center"/>
    </xf>
    <xf numFmtId="0" fontId="20" fillId="8" borderId="241" xfId="0" applyFont="1" applyFill="1" applyBorder="1" applyAlignment="1">
      <alignment horizontal="center" vertical="center"/>
    </xf>
    <xf numFmtId="0" fontId="20" fillId="0" borderId="48" xfId="0" applyFont="1" applyBorder="1" applyAlignment="1">
      <alignment horizontal="center" vertical="center"/>
    </xf>
    <xf numFmtId="49" fontId="21" fillId="13" borderId="107" xfId="0" applyNumberFormat="1" applyFont="1" applyFill="1" applyBorder="1" applyAlignment="1">
      <alignment horizontal="center" vertical="center"/>
    </xf>
    <xf numFmtId="0" fontId="18" fillId="0" borderId="121" xfId="0" applyFont="1" applyBorder="1" applyAlignment="1">
      <alignment horizontal="left" vertical="center"/>
    </xf>
    <xf numFmtId="0" fontId="18" fillId="0" borderId="122" xfId="0" applyFont="1" applyBorder="1" applyAlignment="1">
      <alignment horizontal="left" vertical="center"/>
    </xf>
    <xf numFmtId="0" fontId="18" fillId="0" borderId="228" xfId="0" applyFont="1" applyBorder="1" applyAlignment="1">
      <alignment horizontal="left" vertical="center"/>
    </xf>
    <xf numFmtId="0" fontId="18" fillId="0" borderId="123" xfId="0" applyFont="1" applyBorder="1" applyAlignment="1">
      <alignment horizontal="left" vertical="center"/>
    </xf>
    <xf numFmtId="0" fontId="58" fillId="0" borderId="0" xfId="0" applyFont="1" applyAlignment="1" applyProtection="1">
      <alignment horizontal="left" vertical="top" wrapText="1" indent="1"/>
    </xf>
    <xf numFmtId="0" fontId="13" fillId="0" borderId="0" xfId="0" applyFont="1" applyAlignment="1">
      <alignment horizontal="left" vertical="center" indent="1"/>
    </xf>
    <xf numFmtId="0" fontId="0" fillId="0" borderId="0" xfId="0" applyFill="1" applyBorder="1" applyAlignment="1">
      <alignment horizontal="center" vertical="center"/>
    </xf>
    <xf numFmtId="0" fontId="68" fillId="0" borderId="0" xfId="0" applyFont="1" applyFill="1" applyBorder="1" applyAlignment="1" applyProtection="1">
      <alignment horizontal="center" vertical="center"/>
      <protection locked="0"/>
    </xf>
    <xf numFmtId="0" fontId="21" fillId="0" borderId="63" xfId="0" applyNumberFormat="1" applyFont="1" applyBorder="1" applyAlignment="1">
      <alignment horizontal="center" vertical="center"/>
    </xf>
    <xf numFmtId="0" fontId="21" fillId="10" borderId="242" xfId="0" applyFont="1" applyFill="1" applyBorder="1" applyAlignment="1" applyProtection="1">
      <alignment horizontal="center" vertical="center"/>
      <protection locked="0"/>
    </xf>
    <xf numFmtId="0" fontId="21" fillId="0" borderId="243" xfId="0" applyNumberFormat="1" applyFont="1" applyBorder="1" applyAlignment="1">
      <alignment horizontal="center" vertical="center"/>
    </xf>
    <xf numFmtId="167" fontId="21" fillId="0" borderId="194" xfId="0" applyNumberFormat="1" applyFont="1" applyBorder="1" applyAlignment="1">
      <alignment horizontal="center" vertical="center"/>
    </xf>
    <xf numFmtId="49" fontId="24" fillId="0" borderId="55" xfId="0" applyNumberFormat="1" applyFont="1" applyBorder="1" applyAlignment="1">
      <alignment horizontal="center" vertical="center"/>
    </xf>
    <xf numFmtId="49" fontId="24" fillId="0" borderId="53" xfId="0" applyNumberFormat="1" applyFont="1" applyBorder="1" applyAlignment="1">
      <alignment horizontal="center" vertical="center"/>
    </xf>
    <xf numFmtId="0" fontId="14" fillId="9" borderId="49" xfId="0" applyFont="1" applyFill="1" applyBorder="1" applyAlignment="1">
      <alignment horizontal="center" vertical="center" shrinkToFit="1"/>
    </xf>
    <xf numFmtId="0" fontId="13" fillId="9" borderId="220" xfId="0" applyFont="1" applyFill="1" applyBorder="1" applyAlignment="1">
      <alignment horizontal="center" vertical="center" shrinkToFit="1"/>
    </xf>
    <xf numFmtId="0" fontId="13" fillId="9" borderId="221" xfId="0" applyFont="1" applyFill="1" applyBorder="1" applyAlignment="1">
      <alignment horizontal="center" vertical="center" shrinkToFit="1"/>
    </xf>
    <xf numFmtId="0" fontId="14" fillId="9" borderId="222" xfId="0" applyFont="1" applyFill="1" applyBorder="1" applyAlignment="1">
      <alignment horizontal="center" vertical="center" shrinkToFit="1"/>
    </xf>
    <xf numFmtId="0" fontId="14" fillId="9" borderId="223" xfId="0" applyFont="1" applyFill="1" applyBorder="1" applyAlignment="1">
      <alignment horizontal="center" vertical="center" shrinkToFit="1"/>
    </xf>
    <xf numFmtId="0" fontId="14" fillId="9" borderId="224" xfId="0" applyFont="1" applyFill="1" applyBorder="1" applyAlignment="1">
      <alignment horizontal="center" vertical="center" shrinkToFit="1"/>
    </xf>
    <xf numFmtId="0" fontId="42" fillId="0" borderId="67" xfId="0" applyNumberFormat="1" applyFont="1" applyFill="1" applyBorder="1" applyAlignment="1" applyProtection="1">
      <alignment horizontal="center" vertical="center"/>
      <protection hidden="1"/>
    </xf>
    <xf numFmtId="165" fontId="18" fillId="0" borderId="0" xfId="0" applyNumberFormat="1" applyFont="1"/>
    <xf numFmtId="164" fontId="6" fillId="0" borderId="0" xfId="0" applyNumberFormat="1" applyFont="1" applyFill="1" applyBorder="1" applyAlignment="1">
      <alignment horizontal="center" vertical="center" shrinkToFit="1"/>
    </xf>
    <xf numFmtId="0" fontId="6" fillId="0" borderId="0" xfId="0" applyFont="1" applyFill="1" applyBorder="1" applyAlignment="1">
      <alignment horizontal="center" vertical="center"/>
    </xf>
    <xf numFmtId="0" fontId="18" fillId="0" borderId="0" xfId="0" applyFont="1" applyFill="1" applyBorder="1"/>
    <xf numFmtId="49" fontId="24" fillId="0" borderId="0" xfId="0" applyNumberFormat="1" applyFont="1" applyFill="1" applyBorder="1" applyAlignment="1">
      <alignment horizontal="center" vertical="center"/>
    </xf>
    <xf numFmtId="0" fontId="20" fillId="0" borderId="0" xfId="0" applyFont="1" applyFill="1" applyBorder="1" applyAlignment="1" applyProtection="1">
      <alignment vertical="center" shrinkToFit="1"/>
    </xf>
    <xf numFmtId="0" fontId="6" fillId="0" borderId="0" xfId="0" applyFont="1" applyFill="1" applyBorder="1" applyAlignment="1" applyProtection="1">
      <alignment horizontal="center" vertical="center"/>
      <protection locked="0"/>
    </xf>
    <xf numFmtId="167" fontId="70" fillId="0" borderId="106" xfId="0" applyNumberFormat="1" applyFont="1" applyBorder="1" applyAlignment="1">
      <alignment horizontal="center" vertical="center" shrinkToFit="1"/>
    </xf>
    <xf numFmtId="0" fontId="70" fillId="0" borderId="106" xfId="0" applyFont="1" applyBorder="1" applyAlignment="1">
      <alignment horizontal="center" vertical="center" shrinkToFit="1"/>
    </xf>
    <xf numFmtId="167" fontId="70" fillId="0" borderId="40" xfId="0" applyNumberFormat="1" applyFont="1" applyBorder="1" applyAlignment="1">
      <alignment horizontal="center" vertical="center" shrinkToFit="1"/>
    </xf>
    <xf numFmtId="0" fontId="70" fillId="0" borderId="40" xfId="0" applyFont="1" applyBorder="1" applyAlignment="1">
      <alignment horizontal="center" vertical="center" shrinkToFit="1"/>
    </xf>
    <xf numFmtId="167" fontId="70" fillId="0" borderId="43" xfId="0" applyNumberFormat="1" applyFont="1" applyBorder="1" applyAlignment="1">
      <alignment horizontal="center" vertical="center" shrinkToFit="1"/>
    </xf>
    <xf numFmtId="0" fontId="70" fillId="0" borderId="43" xfId="0" applyFont="1" applyBorder="1" applyAlignment="1">
      <alignment horizontal="center" vertical="center" shrinkToFit="1"/>
    </xf>
    <xf numFmtId="0" fontId="20" fillId="10" borderId="110" xfId="0" applyFont="1" applyFill="1" applyBorder="1" applyAlignment="1" applyProtection="1">
      <alignment horizontal="center" vertical="center"/>
      <protection locked="0"/>
    </xf>
    <xf numFmtId="0" fontId="20" fillId="10" borderId="195" xfId="0" applyFont="1" applyFill="1" applyBorder="1" applyAlignment="1" applyProtection="1">
      <alignment horizontal="center" vertical="center"/>
      <protection locked="0"/>
    </xf>
    <xf numFmtId="0" fontId="20" fillId="10" borderId="45" xfId="0" applyFont="1" applyFill="1" applyBorder="1" applyAlignment="1" applyProtection="1">
      <alignment horizontal="center" vertical="center"/>
      <protection locked="0"/>
    </xf>
    <xf numFmtId="0" fontId="20" fillId="10" borderId="47" xfId="0" applyFont="1" applyFill="1" applyBorder="1" applyAlignment="1" applyProtection="1">
      <alignment horizontal="center" vertical="center"/>
      <protection locked="0"/>
    </xf>
    <xf numFmtId="0" fontId="21" fillId="0" borderId="244" xfId="0" applyNumberFormat="1" applyFont="1" applyBorder="1" applyAlignment="1">
      <alignment horizontal="center" vertical="center"/>
    </xf>
    <xf numFmtId="167" fontId="21" fillId="0" borderId="106" xfId="0" applyNumberFormat="1" applyFont="1" applyBorder="1" applyAlignment="1">
      <alignment horizontal="center" vertical="center"/>
    </xf>
    <xf numFmtId="0" fontId="21" fillId="0" borderId="106" xfId="0" applyFont="1" applyBorder="1" applyAlignment="1">
      <alignment horizontal="center" vertical="center"/>
    </xf>
    <xf numFmtId="0" fontId="60" fillId="0" borderId="106" xfId="0" applyFont="1" applyBorder="1" applyAlignment="1">
      <alignment horizontal="center" vertical="center"/>
    </xf>
    <xf numFmtId="0" fontId="20" fillId="0" borderId="195" xfId="0" applyFont="1" applyBorder="1" applyAlignment="1">
      <alignment horizontal="left" vertical="center"/>
    </xf>
    <xf numFmtId="167" fontId="21" fillId="0" borderId="40" xfId="0" applyNumberFormat="1" applyFont="1" applyBorder="1" applyAlignment="1">
      <alignment horizontal="center" vertical="center"/>
    </xf>
    <xf numFmtId="0" fontId="20" fillId="10" borderId="144" xfId="0" applyFont="1" applyFill="1" applyBorder="1" applyAlignment="1" applyProtection="1">
      <alignment horizontal="center" vertical="center"/>
      <protection locked="0"/>
    </xf>
    <xf numFmtId="0" fontId="20" fillId="10" borderId="194" xfId="0" applyFont="1" applyFill="1" applyBorder="1" applyAlignment="1" applyProtection="1">
      <alignment horizontal="center" vertical="center"/>
      <protection locked="0"/>
    </xf>
    <xf numFmtId="0" fontId="71" fillId="0" borderId="0" xfId="0" applyNumberFormat="1" applyFont="1" applyAlignment="1">
      <alignment horizontal="center"/>
    </xf>
    <xf numFmtId="0" fontId="71" fillId="0" borderId="0" xfId="0" applyNumberFormat="1" applyFont="1" applyAlignment="1"/>
    <xf numFmtId="0" fontId="0" fillId="0" borderId="0" xfId="0"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9" fillId="0" borderId="0" xfId="0" applyFont="1" applyAlignment="1">
      <alignment vertical="center"/>
    </xf>
    <xf numFmtId="0" fontId="73" fillId="9" borderId="245" xfId="0" applyFont="1" applyFill="1" applyBorder="1" applyAlignment="1">
      <alignment horizontal="center" vertical="center"/>
    </xf>
    <xf numFmtId="0" fontId="73" fillId="9" borderId="246" xfId="0" applyFont="1" applyFill="1" applyBorder="1" applyAlignment="1">
      <alignment horizontal="center" vertical="center"/>
    </xf>
    <xf numFmtId="0" fontId="73" fillId="9" borderId="247" xfId="0" applyFont="1" applyFill="1" applyBorder="1" applyAlignment="1">
      <alignment horizontal="center" vertical="center"/>
    </xf>
    <xf numFmtId="0" fontId="73" fillId="9" borderId="248" xfId="0" applyFont="1" applyFill="1" applyBorder="1" applyAlignment="1">
      <alignment horizontal="center" vertical="center"/>
    </xf>
    <xf numFmtId="0" fontId="3" fillId="0" borderId="249" xfId="0" applyFont="1" applyBorder="1" applyAlignment="1">
      <alignment horizontal="center" vertical="center"/>
    </xf>
    <xf numFmtId="167" fontId="0" fillId="0" borderId="186" xfId="0" applyNumberFormat="1" applyBorder="1" applyAlignment="1">
      <alignment horizontal="center" vertical="center"/>
    </xf>
    <xf numFmtId="0" fontId="0" fillId="0" borderId="142" xfId="0" applyBorder="1" applyAlignment="1">
      <alignment horizontal="center" vertical="center"/>
    </xf>
    <xf numFmtId="0" fontId="0" fillId="0" borderId="250" xfId="0" applyBorder="1" applyAlignment="1">
      <alignment vertical="center"/>
    </xf>
    <xf numFmtId="167" fontId="0" fillId="0" borderId="40" xfId="0" applyNumberFormat="1" applyBorder="1" applyAlignment="1">
      <alignment horizontal="center" vertical="center"/>
    </xf>
    <xf numFmtId="0" fontId="0" fillId="0" borderId="46" xfId="0" applyBorder="1" applyAlignment="1">
      <alignment horizontal="center" vertical="center"/>
    </xf>
    <xf numFmtId="0" fontId="0" fillId="0" borderId="206" xfId="0" applyBorder="1" applyAlignment="1">
      <alignment vertical="center"/>
    </xf>
    <xf numFmtId="0" fontId="3" fillId="0" borderId="103" xfId="0" applyFont="1" applyBorder="1" applyAlignment="1">
      <alignment horizontal="center" vertical="center"/>
    </xf>
    <xf numFmtId="167" fontId="0" fillId="0" borderId="251" xfId="0" applyNumberFormat="1" applyBorder="1" applyAlignment="1">
      <alignment horizontal="center" vertical="center"/>
    </xf>
    <xf numFmtId="0" fontId="0" fillId="0" borderId="252" xfId="0" applyBorder="1" applyAlignment="1">
      <alignment horizontal="center" vertical="center"/>
    </xf>
    <xf numFmtId="0" fontId="0" fillId="0" borderId="253" xfId="0" applyBorder="1" applyAlignment="1">
      <alignment vertical="center"/>
    </xf>
    <xf numFmtId="0" fontId="74" fillId="0" borderId="0" xfId="0" applyFont="1" applyAlignment="1">
      <alignment horizontal="center"/>
    </xf>
    <xf numFmtId="0" fontId="0" fillId="0" borderId="68" xfId="0" applyBorder="1" applyAlignment="1">
      <alignment horizontal="center"/>
    </xf>
    <xf numFmtId="0" fontId="0" fillId="0" borderId="69" xfId="0" applyNumberFormat="1" applyBorder="1" applyAlignment="1">
      <alignment horizontal="center"/>
    </xf>
    <xf numFmtId="0" fontId="0" fillId="0" borderId="69" xfId="0" applyBorder="1" applyAlignment="1">
      <alignment horizontal="center"/>
    </xf>
    <xf numFmtId="0" fontId="0" fillId="0" borderId="69" xfId="0" applyBorder="1"/>
    <xf numFmtId="0" fontId="0" fillId="0" borderId="70" xfId="0" applyBorder="1" applyAlignment="1">
      <alignment horizontal="center"/>
    </xf>
    <xf numFmtId="0" fontId="0" fillId="0" borderId="1" xfId="0" applyBorder="1" applyAlignment="1">
      <alignment horizontal="center"/>
    </xf>
    <xf numFmtId="0" fontId="0" fillId="0" borderId="0" xfId="0" applyNumberFormat="1"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0" fillId="0" borderId="73" xfId="0" applyBorder="1" applyAlignment="1">
      <alignment horizontal="center"/>
    </xf>
    <xf numFmtId="0" fontId="0" fillId="0" borderId="74" xfId="0" applyBorder="1" applyAlignment="1">
      <alignment horizontal="center"/>
    </xf>
    <xf numFmtId="0" fontId="0" fillId="0" borderId="0" xfId="0" applyBorder="1" applyAlignment="1">
      <alignment horizontal="left"/>
    </xf>
    <xf numFmtId="0" fontId="0" fillId="0" borderId="73" xfId="0" applyBorder="1" applyAlignment="1">
      <alignment horizontal="left"/>
    </xf>
    <xf numFmtId="0" fontId="14" fillId="9" borderId="107" xfId="0" applyFont="1" applyFill="1" applyBorder="1" applyAlignment="1">
      <alignment horizontal="center" vertical="center"/>
    </xf>
    <xf numFmtId="0" fontId="18" fillId="10" borderId="176" xfId="0" applyFont="1" applyFill="1" applyBorder="1" applyAlignment="1" applyProtection="1">
      <alignment vertical="center"/>
      <protection locked="0"/>
    </xf>
    <xf numFmtId="49" fontId="24" fillId="0" borderId="55" xfId="0" applyNumberFormat="1" applyFont="1" applyBorder="1" applyAlignment="1">
      <alignment horizontal="center" vertical="center"/>
    </xf>
    <xf numFmtId="49" fontId="24" fillId="0" borderId="63" xfId="0" applyNumberFormat="1" applyFont="1" applyBorder="1" applyAlignment="1">
      <alignment horizontal="center" vertical="center"/>
    </xf>
    <xf numFmtId="0" fontId="20" fillId="10" borderId="59" xfId="0" applyFont="1" applyFill="1" applyBorder="1" applyAlignment="1" applyProtection="1">
      <alignment horizontal="left" vertical="center"/>
      <protection locked="0"/>
    </xf>
    <xf numFmtId="0" fontId="20" fillId="10" borderId="64" xfId="0" applyFont="1" applyFill="1" applyBorder="1" applyAlignment="1" applyProtection="1">
      <alignment horizontal="left" vertical="center"/>
      <protection locked="0"/>
    </xf>
    <xf numFmtId="0" fontId="20" fillId="10" borderId="54" xfId="0" applyFont="1" applyFill="1" applyBorder="1" applyAlignment="1" applyProtection="1">
      <alignment horizontal="left" vertical="center"/>
      <protection locked="0"/>
    </xf>
    <xf numFmtId="49" fontId="24" fillId="0" borderId="53" xfId="0" applyNumberFormat="1" applyFont="1" applyBorder="1" applyAlignment="1">
      <alignment horizontal="center" vertical="center"/>
    </xf>
    <xf numFmtId="0" fontId="19" fillId="9" borderId="57" xfId="0" applyFont="1" applyFill="1" applyBorder="1" applyAlignment="1">
      <alignment horizontal="center" vertical="center"/>
    </xf>
    <xf numFmtId="0" fontId="19" fillId="9" borderId="58" xfId="0" applyFont="1" applyFill="1" applyBorder="1" applyAlignment="1">
      <alignment horizontal="center" vertical="center"/>
    </xf>
    <xf numFmtId="0" fontId="19" fillId="9" borderId="61" xfId="0" applyFont="1" applyFill="1" applyBorder="1" applyAlignment="1">
      <alignment horizontal="left" vertical="center"/>
    </xf>
    <xf numFmtId="0" fontId="19" fillId="9" borderId="62" xfId="0" applyFont="1" applyFill="1" applyBorder="1" applyAlignment="1">
      <alignment horizontal="left" vertical="center"/>
    </xf>
    <xf numFmtId="0" fontId="24" fillId="0" borderId="0" xfId="0" applyFont="1" applyAlignment="1">
      <alignment horizontal="left" vertical="center"/>
    </xf>
    <xf numFmtId="0" fontId="24" fillId="0" borderId="67" xfId="0" applyFont="1" applyBorder="1" applyAlignment="1">
      <alignment horizontal="left" vertical="center"/>
    </xf>
    <xf numFmtId="0" fontId="67" fillId="0" borderId="0" xfId="0" applyNumberFormat="1" applyFont="1" applyAlignment="1" applyProtection="1">
      <alignment horizontal="center" vertical="center" wrapText="1"/>
    </xf>
    <xf numFmtId="0" fontId="25" fillId="0" borderId="0" xfId="0" applyFont="1" applyAlignment="1">
      <alignment horizontal="center"/>
    </xf>
    <xf numFmtId="0" fontId="15" fillId="0" borderId="67" xfId="0" applyFont="1" applyBorder="1" applyAlignment="1">
      <alignment horizontal="left" vertical="center"/>
    </xf>
    <xf numFmtId="0" fontId="18" fillId="0" borderId="0" xfId="0" applyFont="1" applyAlignment="1">
      <alignment horizontal="center" wrapText="1"/>
    </xf>
    <xf numFmtId="0" fontId="18" fillId="0" borderId="104" xfId="0" applyFont="1" applyBorder="1" applyAlignment="1">
      <alignment horizontal="center" wrapText="1"/>
    </xf>
    <xf numFmtId="167" fontId="20" fillId="10" borderId="138" xfId="0" applyNumberFormat="1" applyFont="1" applyFill="1" applyBorder="1" applyAlignment="1" applyProtection="1">
      <alignment horizontal="right" vertical="center" indent="1"/>
      <protection locked="0"/>
    </xf>
    <xf numFmtId="167" fontId="20" fillId="10" borderId="51" xfId="0" applyNumberFormat="1" applyFont="1" applyFill="1" applyBorder="1" applyAlignment="1" applyProtection="1">
      <alignment horizontal="right" vertical="center" indent="1"/>
      <protection locked="0"/>
    </xf>
    <xf numFmtId="0" fontId="20" fillId="0" borderId="139" xfId="0" applyFont="1" applyBorder="1" applyAlignment="1">
      <alignment horizontal="left" vertical="center"/>
    </xf>
    <xf numFmtId="0" fontId="20" fillId="0" borderId="65" xfId="0" applyFont="1" applyBorder="1" applyAlignment="1">
      <alignment horizontal="left" vertical="center"/>
    </xf>
    <xf numFmtId="0" fontId="20" fillId="10" borderId="51" xfId="0" applyFont="1" applyFill="1" applyBorder="1" applyAlignment="1" applyProtection="1">
      <alignment horizontal="right" vertical="center" indent="1"/>
      <protection locked="0"/>
    </xf>
    <xf numFmtId="167" fontId="20" fillId="15" borderId="239" xfId="0" applyNumberFormat="1" applyFont="1" applyFill="1" applyBorder="1" applyAlignment="1">
      <alignment horizontal="right" vertical="center" indent="1"/>
    </xf>
    <xf numFmtId="167" fontId="20" fillId="15" borderId="104" xfId="0" applyNumberFormat="1" applyFont="1" applyFill="1" applyBorder="1" applyAlignment="1">
      <alignment horizontal="right" vertical="center" indent="1"/>
    </xf>
    <xf numFmtId="0" fontId="20" fillId="15" borderId="199" xfId="0" applyFont="1" applyFill="1" applyBorder="1" applyAlignment="1">
      <alignment horizontal="center" vertical="center"/>
    </xf>
    <xf numFmtId="0" fontId="20" fillId="15" borderId="201" xfId="0" applyFont="1" applyFill="1" applyBorder="1" applyAlignment="1">
      <alignment horizontal="center" vertical="center"/>
    </xf>
    <xf numFmtId="165" fontId="65" fillId="0" borderId="0" xfId="0" applyNumberFormat="1" applyFont="1" applyAlignment="1" applyProtection="1">
      <alignment horizontal="left" vertical="top" wrapText="1" indent="1"/>
    </xf>
    <xf numFmtId="0" fontId="20" fillId="10" borderId="75" xfId="0" applyFont="1" applyFill="1" applyBorder="1" applyAlignment="1" applyProtection="1">
      <alignment horizontal="right" vertical="center" indent="1"/>
      <protection locked="0"/>
    </xf>
    <xf numFmtId="0" fontId="64" fillId="0" borderId="65" xfId="0" applyFont="1" applyBorder="1" applyAlignment="1">
      <alignment horizontal="left" vertical="center"/>
    </xf>
    <xf numFmtId="0" fontId="64" fillId="0" borderId="76" xfId="0" applyFont="1" applyBorder="1" applyAlignment="1">
      <alignment horizontal="left" vertical="center"/>
    </xf>
    <xf numFmtId="0" fontId="19" fillId="9" borderId="107" xfId="0" applyFont="1" applyFill="1" applyBorder="1" applyAlignment="1">
      <alignment horizontal="center"/>
    </xf>
    <xf numFmtId="0" fontId="19" fillId="9" borderId="129" xfId="0" applyFont="1" applyFill="1" applyBorder="1" applyAlignment="1">
      <alignment horizontal="center"/>
    </xf>
    <xf numFmtId="0" fontId="21" fillId="0" borderId="137" xfId="0" applyFont="1" applyBorder="1" applyAlignment="1">
      <alignment horizontal="left" vertical="center" indent="1"/>
    </xf>
    <xf numFmtId="0" fontId="21" fillId="0" borderId="140" xfId="0" applyFont="1" applyBorder="1" applyAlignment="1">
      <alignment horizontal="left" vertical="center" indent="1"/>
    </xf>
    <xf numFmtId="49" fontId="24" fillId="0" borderId="56" xfId="0" applyNumberFormat="1" applyFont="1" applyBorder="1" applyAlignment="1">
      <alignment horizontal="center" vertical="center"/>
    </xf>
    <xf numFmtId="0" fontId="20" fillId="10" borderId="60" xfId="0" applyFont="1" applyFill="1" applyBorder="1" applyAlignment="1" applyProtection="1">
      <alignment horizontal="left" vertical="center"/>
      <protection locked="0"/>
    </xf>
    <xf numFmtId="0" fontId="21" fillId="15" borderId="198" xfId="0" applyFont="1" applyFill="1" applyBorder="1" applyAlignment="1">
      <alignment horizontal="left" vertical="center" indent="1"/>
    </xf>
    <xf numFmtId="0" fontId="21" fillId="15" borderId="200" xfId="0" applyFont="1" applyFill="1" applyBorder="1" applyAlignment="1">
      <alignment horizontal="left" vertical="center" indent="1"/>
    </xf>
    <xf numFmtId="0" fontId="21" fillId="0" borderId="141" xfId="0" applyFont="1" applyBorder="1" applyAlignment="1">
      <alignment horizontal="left" vertical="center" indent="1"/>
    </xf>
    <xf numFmtId="0" fontId="0" fillId="0" borderId="0" xfId="0" applyAlignment="1">
      <alignment horizontal="center" vertical="center"/>
    </xf>
    <xf numFmtId="0" fontId="49" fillId="0" borderId="0" xfId="0" applyFont="1" applyAlignment="1">
      <alignment horizontal="center" vertical="top" textRotation="90"/>
    </xf>
    <xf numFmtId="167" fontId="13" fillId="15" borderId="0" xfId="0" applyNumberFormat="1" applyFont="1" applyFill="1" applyBorder="1" applyAlignment="1">
      <alignment horizontal="left" vertical="center" indent="1"/>
    </xf>
    <xf numFmtId="0" fontId="13" fillId="15" borderId="0" xfId="0" applyFont="1" applyFill="1" applyBorder="1" applyAlignment="1">
      <alignment horizontal="right" vertical="center"/>
    </xf>
    <xf numFmtId="0" fontId="55" fillId="0" borderId="67" xfId="0" applyFont="1" applyBorder="1" applyAlignment="1">
      <alignment horizontal="center"/>
    </xf>
    <xf numFmtId="0" fontId="66" fillId="0" borderId="0" xfId="0" applyFont="1" applyAlignment="1">
      <alignment horizontal="center" wrapText="1"/>
    </xf>
    <xf numFmtId="0" fontId="13" fillId="9" borderId="32" xfId="0" applyFont="1" applyFill="1" applyBorder="1" applyAlignment="1">
      <alignment horizontal="center" vertical="center" shrinkToFit="1"/>
    </xf>
    <xf numFmtId="0" fontId="13" fillId="9" borderId="34" xfId="0" applyFont="1" applyFill="1" applyBorder="1" applyAlignment="1">
      <alignment horizontal="center" vertical="center" shrinkToFit="1"/>
    </xf>
    <xf numFmtId="0" fontId="14" fillId="9" borderId="49" xfId="0" applyFont="1" applyFill="1" applyBorder="1" applyAlignment="1">
      <alignment horizontal="center" vertical="center" shrinkToFit="1"/>
    </xf>
    <xf numFmtId="0" fontId="14" fillId="9" borderId="33" xfId="0" applyFont="1" applyFill="1" applyBorder="1" applyAlignment="1">
      <alignment horizontal="center" vertical="center" shrinkToFit="1"/>
    </xf>
    <xf numFmtId="0" fontId="14" fillId="9" borderId="50" xfId="0" applyFont="1" applyFill="1" applyBorder="1" applyAlignment="1">
      <alignment horizontal="center" vertical="center" shrinkToFit="1"/>
    </xf>
    <xf numFmtId="0" fontId="38" fillId="0" borderId="0" xfId="0" applyFont="1" applyAlignment="1">
      <alignment horizontal="center"/>
    </xf>
    <xf numFmtId="0" fontId="14" fillId="9" borderId="107" xfId="0" applyFont="1" applyFill="1" applyBorder="1" applyAlignment="1">
      <alignment horizontal="center" vertical="center"/>
    </xf>
    <xf numFmtId="0" fontId="14" fillId="9" borderId="129" xfId="0" applyFont="1" applyFill="1" applyBorder="1" applyAlignment="1">
      <alignment horizontal="center" vertical="center"/>
    </xf>
    <xf numFmtId="0" fontId="56" fillId="16" borderId="177" xfId="0" applyFont="1" applyFill="1" applyBorder="1" applyAlignment="1" applyProtection="1">
      <alignment horizontal="center"/>
    </xf>
    <xf numFmtId="0" fontId="56" fillId="16" borderId="178" xfId="0" applyFont="1" applyFill="1" applyBorder="1" applyAlignment="1" applyProtection="1">
      <alignment horizontal="center"/>
    </xf>
    <xf numFmtId="0" fontId="56" fillId="16" borderId="179" xfId="0" applyFont="1" applyFill="1" applyBorder="1" applyAlignment="1" applyProtection="1">
      <alignment horizontal="center"/>
    </xf>
    <xf numFmtId="0" fontId="56" fillId="16" borderId="180" xfId="0" applyFont="1" applyFill="1" applyBorder="1" applyAlignment="1" applyProtection="1">
      <alignment horizontal="center"/>
    </xf>
    <xf numFmtId="0" fontId="56" fillId="16" borderId="181" xfId="0" applyFont="1" applyFill="1" applyBorder="1" applyAlignment="1" applyProtection="1">
      <alignment horizontal="center"/>
    </xf>
    <xf numFmtId="0" fontId="56" fillId="16" borderId="182" xfId="0" applyFont="1" applyFill="1" applyBorder="1" applyAlignment="1" applyProtection="1">
      <alignment horizontal="center"/>
    </xf>
    <xf numFmtId="0" fontId="17" fillId="10" borderId="208" xfId="0" applyFont="1" applyFill="1" applyBorder="1" applyAlignment="1" applyProtection="1">
      <alignment horizontal="center" vertical="top"/>
      <protection locked="0"/>
    </xf>
    <xf numFmtId="0" fontId="17" fillId="10" borderId="209" xfId="0" applyFont="1" applyFill="1" applyBorder="1" applyAlignment="1" applyProtection="1">
      <alignment horizontal="center" vertical="top"/>
      <protection locked="0"/>
    </xf>
    <xf numFmtId="0" fontId="17" fillId="10" borderId="210" xfId="0" applyFont="1" applyFill="1" applyBorder="1" applyAlignment="1" applyProtection="1">
      <alignment horizontal="center" vertical="top"/>
      <protection locked="0"/>
    </xf>
    <xf numFmtId="14" fontId="26" fillId="10" borderId="211" xfId="0" applyNumberFormat="1" applyFont="1" applyFill="1" applyBorder="1" applyAlignment="1" applyProtection="1">
      <alignment horizontal="center" vertical="center"/>
      <protection locked="0"/>
    </xf>
    <xf numFmtId="14" fontId="26" fillId="10" borderId="188" xfId="0" applyNumberFormat="1" applyFont="1" applyFill="1" applyBorder="1" applyAlignment="1" applyProtection="1">
      <alignment horizontal="center" vertical="center"/>
      <protection locked="0"/>
    </xf>
    <xf numFmtId="14" fontId="26" fillId="10" borderId="212" xfId="0" applyNumberFormat="1" applyFont="1" applyFill="1" applyBorder="1" applyAlignment="1" applyProtection="1">
      <alignment horizontal="center" vertical="center"/>
      <protection locked="0"/>
    </xf>
    <xf numFmtId="0" fontId="26" fillId="10" borderId="211" xfId="0" applyFont="1" applyFill="1" applyBorder="1" applyAlignment="1" applyProtection="1">
      <alignment horizontal="center" vertical="center"/>
      <protection locked="0"/>
    </xf>
    <xf numFmtId="0" fontId="26" fillId="10" borderId="188" xfId="0" applyFont="1" applyFill="1" applyBorder="1" applyAlignment="1" applyProtection="1">
      <alignment horizontal="center" vertical="center"/>
      <protection locked="0"/>
    </xf>
    <xf numFmtId="0" fontId="26" fillId="10" borderId="212" xfId="0" applyFont="1" applyFill="1" applyBorder="1" applyAlignment="1" applyProtection="1">
      <alignment horizontal="center" vertical="center"/>
      <protection locked="0"/>
    </xf>
    <xf numFmtId="0" fontId="26" fillId="10" borderId="213" xfId="0" applyFont="1" applyFill="1" applyBorder="1" applyAlignment="1" applyProtection="1">
      <alignment horizontal="center" vertical="center"/>
      <protection locked="0"/>
    </xf>
    <xf numFmtId="0" fontId="26" fillId="10" borderId="214" xfId="0" applyFont="1" applyFill="1" applyBorder="1" applyAlignment="1" applyProtection="1">
      <alignment horizontal="center" vertical="center"/>
      <protection locked="0"/>
    </xf>
    <xf numFmtId="0" fontId="26" fillId="10" borderId="215" xfId="0" applyFont="1" applyFill="1" applyBorder="1" applyAlignment="1" applyProtection="1">
      <alignment horizontal="center" vertical="center"/>
      <protection locked="0"/>
    </xf>
    <xf numFmtId="0" fontId="40" fillId="0" borderId="52" xfId="0" applyFont="1" applyBorder="1" applyAlignment="1">
      <alignment horizontal="left" vertical="center" indent="1"/>
    </xf>
    <xf numFmtId="0" fontId="40" fillId="0" borderId="185" xfId="0" applyFont="1" applyBorder="1" applyAlignment="1">
      <alignment horizontal="left" vertical="center" indent="1"/>
    </xf>
    <xf numFmtId="0" fontId="21" fillId="0" borderId="122" xfId="0" applyFont="1" applyBorder="1" applyAlignment="1">
      <alignment horizontal="left" vertical="center"/>
    </xf>
    <xf numFmtId="0" fontId="21" fillId="0" borderId="123" xfId="0" applyFont="1" applyBorder="1" applyAlignment="1">
      <alignment horizontal="left" vertical="center"/>
    </xf>
    <xf numFmtId="0" fontId="62" fillId="16" borderId="177" xfId="0" applyFont="1" applyFill="1" applyBorder="1" applyAlignment="1">
      <alignment horizontal="center"/>
    </xf>
    <xf numFmtId="0" fontId="62" fillId="16" borderId="178" xfId="0" applyFont="1" applyFill="1" applyBorder="1" applyAlignment="1">
      <alignment horizontal="center"/>
    </xf>
    <xf numFmtId="0" fontId="62" fillId="16" borderId="179" xfId="0" applyFont="1" applyFill="1" applyBorder="1" applyAlignment="1">
      <alignment horizontal="center"/>
    </xf>
    <xf numFmtId="0" fontId="62" fillId="16" borderId="180" xfId="0" applyFont="1" applyFill="1" applyBorder="1" applyAlignment="1">
      <alignment horizontal="center"/>
    </xf>
    <xf numFmtId="0" fontId="62" fillId="16" borderId="181" xfId="0" applyFont="1" applyFill="1" applyBorder="1" applyAlignment="1">
      <alignment horizontal="center"/>
    </xf>
    <xf numFmtId="0" fontId="62" fillId="16" borderId="182" xfId="0" applyFont="1" applyFill="1" applyBorder="1" applyAlignment="1">
      <alignment horizontal="center"/>
    </xf>
    <xf numFmtId="0" fontId="40" fillId="0" borderId="51" xfId="0" applyFont="1" applyBorder="1" applyAlignment="1">
      <alignment horizontal="left" vertical="center" indent="1"/>
    </xf>
    <xf numFmtId="0" fontId="40" fillId="0" borderId="65" xfId="0" applyFont="1" applyBorder="1" applyAlignment="1">
      <alignment horizontal="left" vertical="center" indent="1"/>
    </xf>
    <xf numFmtId="167" fontId="21" fillId="15" borderId="0" xfId="0" applyNumberFormat="1" applyFont="1" applyFill="1" applyBorder="1" applyAlignment="1">
      <alignment horizontal="right" vertical="center" indent="1"/>
    </xf>
    <xf numFmtId="167" fontId="24" fillId="0" borderId="67" xfId="0" applyNumberFormat="1" applyFont="1" applyBorder="1" applyAlignment="1">
      <alignment horizontal="left"/>
    </xf>
    <xf numFmtId="0" fontId="59" fillId="0" borderId="208" xfId="0" applyFont="1" applyBorder="1" applyAlignment="1">
      <alignment horizontal="center" vertical="center"/>
    </xf>
    <xf numFmtId="0" fontId="59" fillId="0" borderId="209" xfId="0" applyFont="1" applyBorder="1" applyAlignment="1">
      <alignment horizontal="center" vertical="center"/>
    </xf>
    <xf numFmtId="0" fontId="59" fillId="0" borderId="210" xfId="0" applyFont="1" applyBorder="1" applyAlignment="1">
      <alignment horizontal="center" vertical="center"/>
    </xf>
    <xf numFmtId="14" fontId="61" fillId="0" borderId="211" xfId="0" applyNumberFormat="1" applyFont="1" applyBorder="1" applyAlignment="1">
      <alignment horizontal="center" vertical="center"/>
    </xf>
    <xf numFmtId="14" fontId="61" fillId="0" borderId="188" xfId="0" applyNumberFormat="1" applyFont="1" applyBorder="1" applyAlignment="1">
      <alignment horizontal="center" vertical="center"/>
    </xf>
    <xf numFmtId="14" fontId="61" fillId="0" borderId="212" xfId="0" applyNumberFormat="1" applyFont="1" applyBorder="1" applyAlignment="1">
      <alignment horizontal="center" vertical="center"/>
    </xf>
    <xf numFmtId="0" fontId="61" fillId="0" borderId="211" xfId="0" applyFont="1" applyBorder="1" applyAlignment="1">
      <alignment horizontal="center" vertical="center"/>
    </xf>
    <xf numFmtId="0" fontId="61" fillId="0" borderId="188" xfId="0" applyFont="1" applyBorder="1" applyAlignment="1">
      <alignment horizontal="center" vertical="center"/>
    </xf>
    <xf numFmtId="0" fontId="61" fillId="0" borderId="212" xfId="0" applyFont="1" applyBorder="1" applyAlignment="1">
      <alignment horizontal="center" vertical="center"/>
    </xf>
    <xf numFmtId="0" fontId="61" fillId="0" borderId="213" xfId="0" applyFont="1" applyBorder="1" applyAlignment="1">
      <alignment horizontal="center" vertical="center"/>
    </xf>
    <xf numFmtId="0" fontId="61" fillId="0" borderId="214" xfId="0" applyFont="1" applyBorder="1" applyAlignment="1">
      <alignment horizontal="center" vertical="center"/>
    </xf>
    <xf numFmtId="0" fontId="61" fillId="0" borderId="215" xfId="0" applyFont="1" applyBorder="1" applyAlignment="1">
      <alignment horizontal="center" vertical="center"/>
    </xf>
    <xf numFmtId="0" fontId="40" fillId="18" borderId="138" xfId="0" applyFont="1" applyFill="1" applyBorder="1" applyAlignment="1">
      <alignment horizontal="left" vertical="center" indent="1"/>
    </xf>
    <xf numFmtId="0" fontId="40" fillId="18" borderId="139" xfId="0" applyFont="1" applyFill="1" applyBorder="1" applyAlignment="1">
      <alignment horizontal="left" vertical="center" indent="1"/>
    </xf>
    <xf numFmtId="0" fontId="40" fillId="19" borderId="51" xfId="0" applyFont="1" applyFill="1" applyBorder="1" applyAlignment="1">
      <alignment horizontal="left" vertical="center" indent="1"/>
    </xf>
    <xf numFmtId="0" fontId="40" fillId="19" borderId="65" xfId="0" applyFont="1" applyFill="1" applyBorder="1" applyAlignment="1">
      <alignment horizontal="left" vertical="center" indent="1"/>
    </xf>
    <xf numFmtId="0" fontId="40" fillId="11" borderId="51" xfId="0" applyFont="1" applyFill="1" applyBorder="1" applyAlignment="1">
      <alignment horizontal="left" vertical="center" indent="1"/>
    </xf>
    <xf numFmtId="0" fontId="40" fillId="11" borderId="65" xfId="0" applyFont="1" applyFill="1" applyBorder="1" applyAlignment="1">
      <alignment horizontal="left" vertical="center" indent="1"/>
    </xf>
    <xf numFmtId="167" fontId="24" fillId="0" borderId="0" xfId="0" applyNumberFormat="1" applyFont="1" applyBorder="1" applyAlignment="1">
      <alignment horizontal="left"/>
    </xf>
    <xf numFmtId="0" fontId="25" fillId="0" borderId="0" xfId="0" applyFont="1" applyAlignment="1">
      <alignment horizontal="center" vertical="center"/>
    </xf>
    <xf numFmtId="0" fontId="45" fillId="0" borderId="0" xfId="0" applyFont="1" applyAlignment="1">
      <alignment horizontal="center" vertical="center"/>
    </xf>
    <xf numFmtId="0" fontId="63" fillId="0" borderId="0" xfId="0" applyFont="1" applyAlignment="1">
      <alignment horizontal="center" vertical="top"/>
    </xf>
    <xf numFmtId="0" fontId="40" fillId="0" borderId="52" xfId="0" applyFont="1" applyBorder="1" applyAlignment="1">
      <alignment horizontal="left" vertical="center"/>
    </xf>
    <xf numFmtId="0" fontId="40" fillId="0" borderId="185" xfId="0" applyFont="1" applyBorder="1" applyAlignment="1">
      <alignment horizontal="left" vertical="center"/>
    </xf>
    <xf numFmtId="167" fontId="24" fillId="0" borderId="216" xfId="0" applyNumberFormat="1" applyFont="1" applyBorder="1" applyAlignment="1">
      <alignment horizontal="left"/>
    </xf>
    <xf numFmtId="0" fontId="21" fillId="0" borderId="190" xfId="0" applyFont="1" applyBorder="1" applyAlignment="1">
      <alignment horizontal="left" vertical="center"/>
    </xf>
    <xf numFmtId="0" fontId="21" fillId="0" borderId="191" xfId="0" applyFont="1" applyBorder="1" applyAlignment="1">
      <alignment horizontal="left" vertical="center"/>
    </xf>
    <xf numFmtId="0" fontId="40" fillId="18" borderId="138" xfId="0" applyFont="1" applyFill="1" applyBorder="1" applyAlignment="1">
      <alignment horizontal="left" vertical="center"/>
    </xf>
    <xf numFmtId="0" fontId="40" fillId="18" borderId="139" xfId="0" applyFont="1" applyFill="1" applyBorder="1" applyAlignment="1">
      <alignment horizontal="left" vertical="center"/>
    </xf>
    <xf numFmtId="0" fontId="40" fillId="19" borderId="51" xfId="0" applyFont="1" applyFill="1" applyBorder="1" applyAlignment="1">
      <alignment horizontal="left" vertical="center"/>
    </xf>
    <xf numFmtId="0" fontId="40" fillId="19" borderId="65" xfId="0" applyFont="1" applyFill="1" applyBorder="1" applyAlignment="1">
      <alignment horizontal="left" vertical="center"/>
    </xf>
    <xf numFmtId="0" fontId="40" fillId="11" borderId="51" xfId="0" applyFont="1" applyFill="1" applyBorder="1" applyAlignment="1">
      <alignment horizontal="left" vertical="center"/>
    </xf>
    <xf numFmtId="0" fontId="40" fillId="11" borderId="65" xfId="0" applyFont="1" applyFill="1" applyBorder="1" applyAlignment="1">
      <alignment horizontal="left" vertical="center"/>
    </xf>
    <xf numFmtId="0" fontId="55" fillId="0" borderId="67" xfId="0" applyFont="1" applyBorder="1" applyAlignment="1">
      <alignment horizontal="left"/>
    </xf>
    <xf numFmtId="0" fontId="69" fillId="0" borderId="67" xfId="0" applyFont="1" applyBorder="1" applyAlignment="1">
      <alignment horizontal="left"/>
    </xf>
    <xf numFmtId="0" fontId="13" fillId="9" borderId="220" xfId="0" applyFont="1" applyFill="1" applyBorder="1" applyAlignment="1">
      <alignment horizontal="center" vertical="center" shrinkToFit="1"/>
    </xf>
    <xf numFmtId="0" fontId="13" fillId="9" borderId="221" xfId="0" applyFont="1" applyFill="1" applyBorder="1" applyAlignment="1">
      <alignment horizontal="center" vertical="center" shrinkToFit="1"/>
    </xf>
    <xf numFmtId="0" fontId="14" fillId="9" borderId="222" xfId="0" applyFont="1" applyFill="1" applyBorder="1" applyAlignment="1">
      <alignment horizontal="center" vertical="center" shrinkToFit="1"/>
    </xf>
    <xf numFmtId="0" fontId="14" fillId="9" borderId="223" xfId="0" applyFont="1" applyFill="1" applyBorder="1" applyAlignment="1">
      <alignment horizontal="center" vertical="center" shrinkToFit="1"/>
    </xf>
    <xf numFmtId="0" fontId="14" fillId="9" borderId="224" xfId="0" applyFont="1" applyFill="1" applyBorder="1" applyAlignment="1">
      <alignment horizontal="center" vertical="center" shrinkToFit="1"/>
    </xf>
    <xf numFmtId="0" fontId="21" fillId="0" borderId="228" xfId="0" applyFont="1" applyBorder="1" applyAlignment="1">
      <alignment horizontal="left" vertical="center"/>
    </xf>
    <xf numFmtId="0" fontId="21" fillId="0" borderId="229" xfId="0" applyFont="1" applyBorder="1" applyAlignment="1">
      <alignment horizontal="left" vertical="center"/>
    </xf>
    <xf numFmtId="0" fontId="21" fillId="0" borderId="230" xfId="0" applyFont="1" applyBorder="1" applyAlignment="1">
      <alignment horizontal="left" vertical="center"/>
    </xf>
    <xf numFmtId="0" fontId="62" fillId="16" borderId="232" xfId="0" applyFont="1" applyFill="1" applyBorder="1" applyAlignment="1">
      <alignment horizontal="center" vertical="center"/>
    </xf>
    <xf numFmtId="0" fontId="62" fillId="16" borderId="233" xfId="0" applyFont="1" applyFill="1" applyBorder="1" applyAlignment="1">
      <alignment horizontal="center" vertical="center"/>
    </xf>
    <xf numFmtId="0" fontId="62" fillId="16" borderId="234" xfId="0" applyFont="1" applyFill="1" applyBorder="1" applyAlignment="1">
      <alignment horizontal="center" vertical="center"/>
    </xf>
    <xf numFmtId="0" fontId="62" fillId="16" borderId="235" xfId="0" applyFont="1" applyFill="1" applyBorder="1" applyAlignment="1">
      <alignment horizontal="center" vertical="center"/>
    </xf>
    <xf numFmtId="0" fontId="62" fillId="16" borderId="236" xfId="0" applyFont="1" applyFill="1" applyBorder="1" applyAlignment="1">
      <alignment horizontal="center" vertical="center"/>
    </xf>
    <xf numFmtId="0" fontId="62" fillId="16" borderId="237" xfId="0" applyFont="1" applyFill="1" applyBorder="1" applyAlignment="1">
      <alignment horizontal="center" vertical="center"/>
    </xf>
    <xf numFmtId="0" fontId="72" fillId="0" borderId="0" xfId="0" applyFont="1" applyAlignment="1">
      <alignment horizontal="center" vertical="center"/>
    </xf>
    <xf numFmtId="0" fontId="35" fillId="13" borderId="89" xfId="0" applyFont="1" applyFill="1" applyBorder="1" applyAlignment="1">
      <alignment horizontal="center" vertical="center" wrapText="1"/>
    </xf>
    <xf numFmtId="0" fontId="35" fillId="13" borderId="91" xfId="0" applyFont="1" applyFill="1" applyBorder="1" applyAlignment="1">
      <alignment horizontal="center" vertical="center"/>
    </xf>
    <xf numFmtId="0" fontId="34" fillId="0" borderId="84" xfId="0" applyFont="1" applyBorder="1" applyAlignment="1">
      <alignment horizontal="center" vertical="top"/>
    </xf>
    <xf numFmtId="0" fontId="35" fillId="0" borderId="0"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xf>
    <xf numFmtId="0" fontId="0" fillId="0" borderId="86" xfId="0" applyBorder="1" applyAlignment="1" applyProtection="1">
      <alignment horizontal="center"/>
      <protection locked="0"/>
    </xf>
    <xf numFmtId="0" fontId="39" fillId="14" borderId="87" xfId="0" applyFont="1" applyFill="1" applyBorder="1" applyAlignment="1">
      <alignment horizontal="center" vertical="center" wrapText="1"/>
    </xf>
    <xf numFmtId="0" fontId="39" fillId="14" borderId="90" xfId="0" applyFont="1" applyFill="1" applyBorder="1" applyAlignment="1">
      <alignment horizontal="center" vertical="center"/>
    </xf>
    <xf numFmtId="0" fontId="39" fillId="12" borderId="153" xfId="0" applyFont="1" applyFill="1" applyBorder="1" applyAlignment="1">
      <alignment horizontal="center" vertical="center" wrapText="1"/>
    </xf>
    <xf numFmtId="0" fontId="39" fillId="12" borderId="154" xfId="0" applyFont="1" applyFill="1" applyBorder="1" applyAlignment="1">
      <alignment horizontal="center" vertical="center"/>
    </xf>
    <xf numFmtId="0" fontId="0" fillId="0" borderId="0" xfId="0" applyAlignment="1">
      <alignment horizontal="left" vertical="top" wrapText="1"/>
    </xf>
    <xf numFmtId="0" fontId="18" fillId="11" borderId="80" xfId="0" applyFont="1" applyFill="1" applyBorder="1" applyAlignment="1" applyProtection="1">
      <alignment horizontal="center"/>
    </xf>
    <xf numFmtId="0" fontId="18" fillId="11" borderId="81" xfId="0" applyFont="1" applyFill="1" applyBorder="1" applyAlignment="1" applyProtection="1">
      <alignment horizontal="center"/>
    </xf>
    <xf numFmtId="0" fontId="18" fillId="11" borderId="147" xfId="0" applyFont="1" applyFill="1" applyBorder="1" applyAlignment="1" applyProtection="1">
      <alignment horizontal="center"/>
    </xf>
    <xf numFmtId="0" fontId="18" fillId="11" borderId="82" xfId="0" applyFont="1" applyFill="1" applyBorder="1" applyAlignment="1" applyProtection="1">
      <alignment horizontal="center" vertical="center"/>
    </xf>
    <xf numFmtId="0" fontId="18" fillId="11" borderId="0" xfId="0" applyFont="1" applyFill="1" applyBorder="1" applyAlignment="1" applyProtection="1">
      <alignment horizontal="center" vertical="center"/>
    </xf>
    <xf numFmtId="0" fontId="18" fillId="11" borderId="83" xfId="0" applyFont="1" applyFill="1" applyBorder="1" applyAlignment="1" applyProtection="1">
      <alignment horizontal="center" vertical="center"/>
    </xf>
    <xf numFmtId="0" fontId="30" fillId="11" borderId="82" xfId="3" applyFill="1" applyBorder="1" applyAlignment="1" applyProtection="1">
      <alignment horizontal="center" vertical="center"/>
      <protection locked="0"/>
    </xf>
    <xf numFmtId="0" fontId="30" fillId="11" borderId="0" xfId="3" applyFill="1" applyBorder="1" applyAlignment="1" applyProtection="1">
      <alignment horizontal="center" vertical="center"/>
      <protection locked="0"/>
    </xf>
    <xf numFmtId="0" fontId="30" fillId="11" borderId="83" xfId="3" applyFill="1" applyBorder="1" applyAlignment="1" applyProtection="1">
      <alignment horizontal="center" vertical="center"/>
      <protection locked="0"/>
    </xf>
    <xf numFmtId="0" fontId="18" fillId="11" borderId="99" xfId="0" applyFont="1" applyFill="1" applyBorder="1" applyAlignment="1" applyProtection="1">
      <alignment horizontal="center"/>
    </xf>
    <xf numFmtId="0" fontId="18" fillId="11" borderId="100" xfId="0" applyFont="1" applyFill="1" applyBorder="1" applyAlignment="1" applyProtection="1">
      <alignment horizontal="center"/>
    </xf>
    <xf numFmtId="0" fontId="18" fillId="11" borderId="148" xfId="0" applyFont="1" applyFill="1" applyBorder="1" applyAlignment="1" applyProtection="1">
      <alignment horizontal="center"/>
    </xf>
    <xf numFmtId="0" fontId="7" fillId="0" borderId="7" xfId="0" applyNumberFormat="1" applyFont="1" applyFill="1" applyBorder="1" applyAlignment="1" applyProtection="1">
      <alignment horizontal="center" vertical="center"/>
      <protection hidden="1"/>
    </xf>
    <xf numFmtId="0" fontId="7" fillId="0" borderId="5" xfId="0" applyNumberFormat="1" applyFont="1" applyFill="1" applyBorder="1" applyAlignment="1" applyProtection="1">
      <alignment horizontal="center" vertical="center"/>
      <protection hidden="1"/>
    </xf>
    <xf numFmtId="0" fontId="7" fillId="0" borderId="8" xfId="0" applyNumberFormat="1" applyFont="1" applyFill="1" applyBorder="1" applyAlignment="1" applyProtection="1">
      <alignment horizontal="center" vertical="center"/>
      <protection hidden="1"/>
    </xf>
    <xf numFmtId="0" fontId="7" fillId="0" borderId="6" xfId="0" applyNumberFormat="1" applyFont="1" applyFill="1" applyBorder="1" applyAlignment="1" applyProtection="1">
      <alignment horizontal="center" vertical="center"/>
      <protection hidden="1"/>
    </xf>
    <xf numFmtId="0" fontId="7" fillId="0" borderId="4" xfId="0" applyNumberFormat="1" applyFont="1" applyFill="1" applyBorder="1" applyAlignment="1" applyProtection="1">
      <alignment horizontal="center" vertical="center"/>
      <protection hidden="1"/>
    </xf>
    <xf numFmtId="0" fontId="42" fillId="0" borderId="67" xfId="0" applyNumberFormat="1" applyFont="1" applyFill="1" applyBorder="1" applyAlignment="1" applyProtection="1">
      <alignment horizontal="center" vertical="center"/>
      <protection hidden="1"/>
    </xf>
    <xf numFmtId="3" fontId="7" fillId="0" borderId="108" xfId="0" applyNumberFormat="1" applyFont="1" applyFill="1" applyBorder="1" applyAlignment="1" applyProtection="1">
      <alignment horizontal="center" vertical="center"/>
      <protection hidden="1"/>
    </xf>
    <xf numFmtId="0" fontId="7" fillId="0" borderId="108" xfId="0" applyNumberFormat="1" applyFont="1" applyFill="1" applyBorder="1" applyAlignment="1" applyProtection="1">
      <alignment horizontal="center" vertical="center"/>
      <protection hidden="1"/>
    </xf>
    <xf numFmtId="0" fontId="48" fillId="0" borderId="158" xfId="0" applyNumberFormat="1" applyFont="1" applyBorder="1" applyAlignment="1">
      <alignment horizontal="center" vertical="center"/>
    </xf>
    <xf numFmtId="0" fontId="48" fillId="0" borderId="159" xfId="0" applyNumberFormat="1" applyFont="1" applyBorder="1" applyAlignment="1">
      <alignment horizontal="center" vertical="center"/>
    </xf>
    <xf numFmtId="0" fontId="48" fillId="0" borderId="160" xfId="0" applyNumberFormat="1" applyFont="1" applyBorder="1" applyAlignment="1">
      <alignment horizontal="center" vertical="center"/>
    </xf>
  </cellXfs>
  <cellStyles count="4">
    <cellStyle name="Berechnung" xfId="2" builtinId="22"/>
    <cellStyle name="Link" xfId="3" builtinId="8"/>
    <cellStyle name="Standard" xfId="0" builtinId="0"/>
    <cellStyle name="Standard 2" xfId="1" xr:uid="{00000000-0005-0000-0000-000001000000}"/>
  </cellStyles>
  <dxfs count="66">
    <dxf>
      <font>
        <b/>
        <i val="0"/>
      </font>
      <fill>
        <patternFill>
          <bgColor rgb="FFFFFF00"/>
        </patternFill>
      </fill>
    </dxf>
    <dxf>
      <font>
        <b/>
        <i val="0"/>
      </font>
    </dxf>
    <dxf>
      <font>
        <b/>
        <i val="0"/>
      </font>
      <fill>
        <patternFill>
          <bgColor rgb="FFFFFF00"/>
        </patternFill>
      </fill>
    </dxf>
    <dxf>
      <font>
        <b/>
        <i val="0"/>
      </font>
      <fill>
        <patternFill>
          <bgColor rgb="FFFFFF00"/>
        </patternFill>
      </fill>
    </dxf>
    <dxf>
      <font>
        <b/>
        <i val="0"/>
        <color rgb="FFDA0000"/>
      </font>
    </dxf>
    <dxf>
      <font>
        <b/>
        <i val="0"/>
        <color rgb="FFDA0000"/>
      </font>
    </dxf>
    <dxf>
      <font>
        <b/>
        <i val="0"/>
        <color rgb="FFDA0000"/>
      </font>
    </dxf>
    <dxf>
      <numFmt numFmtId="165" formatCode=";;;"/>
    </dxf>
    <dxf>
      <font>
        <color theme="2" tint="-9.9948118533890809E-2"/>
      </font>
    </dxf>
    <dxf>
      <font>
        <color theme="2" tint="-9.9948118533890809E-2"/>
      </font>
    </dxf>
    <dxf>
      <font>
        <color theme="2" tint="-9.9948118533890809E-2"/>
      </font>
    </dxf>
    <dxf>
      <font>
        <color rgb="FFDA0000"/>
      </font>
    </dxf>
    <dxf>
      <numFmt numFmtId="165" formatCode=";;;"/>
    </dxf>
    <dxf>
      <font>
        <color rgb="FFDA0000"/>
      </font>
    </dxf>
    <dxf>
      <numFmt numFmtId="165" formatCode=";;;"/>
    </dxf>
    <dxf>
      <font>
        <color theme="2" tint="-9.9948118533890809E-2"/>
      </font>
    </dxf>
    <dxf>
      <numFmt numFmtId="165" formatCode=";;;"/>
    </dxf>
    <dxf>
      <numFmt numFmtId="165" formatCode=";;;"/>
    </dxf>
    <dxf>
      <numFmt numFmtId="165" formatCode=";;;"/>
    </dxf>
    <dxf>
      <numFmt numFmtId="165" formatCode=";;;"/>
    </dxf>
    <dxf>
      <font>
        <color theme="2" tint="-9.9948118533890809E-2"/>
      </font>
    </dxf>
    <dxf>
      <font>
        <color rgb="FFDA0000"/>
      </font>
    </dxf>
    <dxf>
      <font>
        <color rgb="FFDA0000"/>
      </font>
    </dxf>
    <dxf>
      <numFmt numFmtId="165" formatCode=";;;"/>
    </dxf>
    <dxf>
      <numFmt numFmtId="165" formatCode=";;;"/>
    </dxf>
    <dxf>
      <numFmt numFmtId="165" formatCode=";;;"/>
    </dxf>
    <dxf>
      <font>
        <color theme="2" tint="-9.9948118533890809E-2"/>
      </font>
    </dxf>
    <dxf>
      <font>
        <color theme="2" tint="-9.9948118533890809E-2"/>
      </font>
    </dxf>
    <dxf>
      <font>
        <color theme="2" tint="-9.9948118533890809E-2"/>
      </font>
    </dxf>
    <dxf>
      <numFmt numFmtId="165" formatCode=";;;"/>
    </dxf>
    <dxf>
      <numFmt numFmtId="165" formatCode=";;;"/>
    </dxf>
    <dxf>
      <numFmt numFmtId="165" formatCode=";;;"/>
    </dxf>
    <dxf>
      <font>
        <color rgb="FFDA0000"/>
      </font>
    </dxf>
    <dxf>
      <font>
        <color theme="2" tint="-9.9948118533890809E-2"/>
      </font>
    </dxf>
    <dxf>
      <font>
        <color theme="2" tint="-9.9948118533890809E-2"/>
      </font>
    </dxf>
    <dxf>
      <font>
        <color theme="2" tint="-9.9948118533890809E-2"/>
      </font>
    </dxf>
    <dxf>
      <numFmt numFmtId="165" formatCode=";;;"/>
    </dxf>
    <dxf>
      <numFmt numFmtId="165" formatCode=";;;"/>
    </dxf>
    <dxf>
      <numFmt numFmtId="165" formatCode=";;;"/>
    </dxf>
    <dxf>
      <numFmt numFmtId="165" formatCode=";;;"/>
    </dxf>
    <dxf>
      <numFmt numFmtId="165" formatCode=";;;"/>
    </dxf>
    <dxf>
      <numFmt numFmtId="165" formatCode=";;;"/>
    </dxf>
    <dxf>
      <font>
        <b val="0"/>
        <i val="0"/>
        <color rgb="FFDA0000"/>
      </font>
    </dxf>
    <dxf>
      <numFmt numFmtId="165" formatCode=";;;"/>
    </dxf>
    <dxf>
      <font>
        <b val="0"/>
        <i val="0"/>
        <color rgb="FFDA0000"/>
      </font>
    </dxf>
    <dxf>
      <numFmt numFmtId="165" formatCode=";;;"/>
    </dxf>
    <dxf>
      <font>
        <b val="0"/>
        <i val="0"/>
        <color rgb="FFDA0000"/>
      </font>
    </dxf>
    <dxf>
      <numFmt numFmtId="165" formatCode=";;;"/>
    </dxf>
    <dxf>
      <font>
        <b val="0"/>
        <i val="0"/>
        <color rgb="FFDA0000"/>
      </font>
    </dxf>
    <dxf>
      <numFmt numFmtId="165" formatCode=";;;"/>
    </dxf>
    <dxf>
      <font>
        <b val="0"/>
        <i val="0"/>
        <color rgb="FFDA0000"/>
      </font>
    </dxf>
    <dxf>
      <numFmt numFmtId="165" formatCode=";;;"/>
    </dxf>
    <dxf>
      <font>
        <color theme="2" tint="-9.9948118533890809E-2"/>
      </font>
    </dxf>
    <dxf>
      <font>
        <b/>
        <i val="0"/>
        <color rgb="FFDA0000"/>
      </font>
      <fill>
        <patternFill patternType="none">
          <bgColor auto="1"/>
        </patternFill>
      </fill>
    </dxf>
    <dxf>
      <font>
        <b/>
        <i val="0"/>
        <color rgb="FFFF0000"/>
      </font>
    </dxf>
    <dxf>
      <font>
        <b/>
        <i val="0"/>
        <color rgb="FFDA0000"/>
      </font>
      <fill>
        <patternFill patternType="none">
          <bgColor auto="1"/>
        </patternFill>
      </fill>
    </dxf>
    <dxf>
      <font>
        <b/>
        <i val="0"/>
        <color rgb="FFDA0000"/>
      </font>
      <fill>
        <patternFill patternType="none">
          <bgColor auto="1"/>
        </patternFill>
      </fill>
    </dxf>
    <dxf>
      <font>
        <b/>
        <i val="0"/>
        <color rgb="FFDA0000"/>
      </font>
      <fill>
        <patternFill patternType="none">
          <bgColor auto="1"/>
        </patternFill>
      </fill>
    </dxf>
    <dxf>
      <font>
        <b/>
        <i val="0"/>
        <color rgb="FFDA0000"/>
      </font>
    </dxf>
    <dxf>
      <font>
        <b/>
        <i val="0"/>
        <color rgb="FFDA0000"/>
      </font>
      <fill>
        <patternFill>
          <bgColor rgb="FFFFFFCC"/>
        </patternFill>
      </fill>
    </dxf>
    <dxf>
      <numFmt numFmtId="30" formatCode="@"/>
    </dxf>
    <dxf>
      <font>
        <color theme="2" tint="-9.9948118533890809E-2"/>
      </font>
    </dxf>
    <dxf>
      <font>
        <b/>
        <i val="0"/>
        <color rgb="FFDA0000"/>
      </font>
    </dxf>
    <dxf>
      <font>
        <b/>
        <i val="0"/>
        <color rgb="FFDA0000"/>
      </font>
      <fill>
        <patternFill>
          <bgColor rgb="FFFFFFCC"/>
        </patternFill>
      </fill>
    </dxf>
    <dxf>
      <fill>
        <patternFill>
          <bgColor rgb="FFFFB4B4"/>
        </patternFill>
      </fill>
    </dxf>
    <dxf>
      <font>
        <b/>
        <i val="0"/>
        <color rgb="FFDA0000"/>
      </font>
      <fill>
        <patternFill>
          <bgColor rgb="FFFFFFCC"/>
        </patternFill>
      </fill>
    </dxf>
  </dxfs>
  <tableStyles count="0" defaultTableStyle="TableStyleMedium2" defaultPivotStyle="PivotStyleLight16"/>
  <colors>
    <mruColors>
      <color rgb="FFFFFFCC"/>
      <color rgb="FFFFF2C9"/>
      <color rgb="FFA50021"/>
      <color rgb="FFFFFFE0"/>
      <color rgb="FFDA0000"/>
      <color rgb="FFFFB4B4"/>
      <color rgb="FFFDECE3"/>
      <color rgb="FFF8F8F8"/>
      <color rgb="FFFFEDB3"/>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638174</xdr:colOff>
      <xdr:row>0</xdr:row>
      <xdr:rowOff>123825</xdr:rowOff>
    </xdr:from>
    <xdr:to>
      <xdr:col>5</xdr:col>
      <xdr:colOff>428625</xdr:colOff>
      <xdr:row>5</xdr:row>
      <xdr:rowOff>89382</xdr:rowOff>
    </xdr:to>
    <xdr:pic>
      <xdr:nvPicPr>
        <xdr:cNvPr id="3" name="Grafik 2">
          <a:extLst>
            <a:ext uri="{FF2B5EF4-FFF2-40B4-BE49-F238E27FC236}">
              <a16:creationId xmlns:a16="http://schemas.microsoft.com/office/drawing/2014/main" id="{5A628051-C5F0-4929-BA25-4E6258E56B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3974" y="123825"/>
          <a:ext cx="1304926" cy="1737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466725</xdr:colOff>
      <xdr:row>0</xdr:row>
      <xdr:rowOff>142875</xdr:rowOff>
    </xdr:from>
    <xdr:to>
      <xdr:col>3</xdr:col>
      <xdr:colOff>266701</xdr:colOff>
      <xdr:row>5</xdr:row>
      <xdr:rowOff>108432</xdr:rowOff>
    </xdr:to>
    <xdr:pic>
      <xdr:nvPicPr>
        <xdr:cNvPr id="2" name="Grafik 1">
          <a:extLst>
            <a:ext uri="{FF2B5EF4-FFF2-40B4-BE49-F238E27FC236}">
              <a16:creationId xmlns:a16="http://schemas.microsoft.com/office/drawing/2014/main" id="{8E946B89-AB5B-40A5-85E9-0A877F1F6F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725" y="142875"/>
          <a:ext cx="1304926" cy="17372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466725</xdr:colOff>
      <xdr:row>0</xdr:row>
      <xdr:rowOff>142875</xdr:rowOff>
    </xdr:from>
    <xdr:to>
      <xdr:col>3</xdr:col>
      <xdr:colOff>266701</xdr:colOff>
      <xdr:row>5</xdr:row>
      <xdr:rowOff>108432</xdr:rowOff>
    </xdr:to>
    <xdr:pic>
      <xdr:nvPicPr>
        <xdr:cNvPr id="2" name="Grafik 1">
          <a:extLst>
            <a:ext uri="{FF2B5EF4-FFF2-40B4-BE49-F238E27FC236}">
              <a16:creationId xmlns:a16="http://schemas.microsoft.com/office/drawing/2014/main" id="{D9579C8D-2493-4402-8C05-9431690EF6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725" y="142875"/>
          <a:ext cx="1304926" cy="17372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466725</xdr:colOff>
      <xdr:row>0</xdr:row>
      <xdr:rowOff>142875</xdr:rowOff>
    </xdr:from>
    <xdr:to>
      <xdr:col>3</xdr:col>
      <xdr:colOff>266701</xdr:colOff>
      <xdr:row>5</xdr:row>
      <xdr:rowOff>108432</xdr:rowOff>
    </xdr:to>
    <xdr:pic>
      <xdr:nvPicPr>
        <xdr:cNvPr id="2" name="Grafik 1">
          <a:extLst>
            <a:ext uri="{FF2B5EF4-FFF2-40B4-BE49-F238E27FC236}">
              <a16:creationId xmlns:a16="http://schemas.microsoft.com/office/drawing/2014/main" id="{B531A2C4-B2DF-4FE7-8AC5-4E69E3648C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725" y="142875"/>
          <a:ext cx="1304926" cy="173720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495300</xdr:colOff>
      <xdr:row>0</xdr:row>
      <xdr:rowOff>142875</xdr:rowOff>
    </xdr:from>
    <xdr:to>
      <xdr:col>3</xdr:col>
      <xdr:colOff>304801</xdr:colOff>
      <xdr:row>5</xdr:row>
      <xdr:rowOff>98907</xdr:rowOff>
    </xdr:to>
    <xdr:pic>
      <xdr:nvPicPr>
        <xdr:cNvPr id="2" name="Grafik 1">
          <a:extLst>
            <a:ext uri="{FF2B5EF4-FFF2-40B4-BE49-F238E27FC236}">
              <a16:creationId xmlns:a16="http://schemas.microsoft.com/office/drawing/2014/main" id="{4F716205-F885-4C0B-B38E-34C64C33C3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0" y="142875"/>
          <a:ext cx="1304926" cy="173720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28575</xdr:colOff>
      <xdr:row>0</xdr:row>
      <xdr:rowOff>142875</xdr:rowOff>
    </xdr:from>
    <xdr:to>
      <xdr:col>5</xdr:col>
      <xdr:colOff>9526</xdr:colOff>
      <xdr:row>5</xdr:row>
      <xdr:rowOff>108432</xdr:rowOff>
    </xdr:to>
    <xdr:pic>
      <xdr:nvPicPr>
        <xdr:cNvPr id="2" name="Grafik 1">
          <a:extLst>
            <a:ext uri="{FF2B5EF4-FFF2-40B4-BE49-F238E27FC236}">
              <a16:creationId xmlns:a16="http://schemas.microsoft.com/office/drawing/2014/main" id="{D540E453-DBB2-46D8-AAED-33B65FA175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8200" y="142875"/>
          <a:ext cx="1304926" cy="173720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11</xdr:col>
      <xdr:colOff>390523</xdr:colOff>
      <xdr:row>2</xdr:row>
      <xdr:rowOff>66673</xdr:rowOff>
    </xdr:from>
    <xdr:to>
      <xdr:col>22</xdr:col>
      <xdr:colOff>0</xdr:colOff>
      <xdr:row>54</xdr:row>
      <xdr:rowOff>9524</xdr:rowOff>
    </xdr:to>
    <xdr:sp macro="" textlink="">
      <xdr:nvSpPr>
        <xdr:cNvPr id="4" name="Textfeld 3">
          <a:extLst>
            <a:ext uri="{FF2B5EF4-FFF2-40B4-BE49-F238E27FC236}">
              <a16:creationId xmlns:a16="http://schemas.microsoft.com/office/drawing/2014/main" id="{00000000-0008-0000-0B00-000004000000}"/>
            </a:ext>
          </a:extLst>
        </xdr:cNvPr>
        <xdr:cNvSpPr txBox="1"/>
      </xdr:nvSpPr>
      <xdr:spPr>
        <a:xfrm>
          <a:off x="8772523" y="390523"/>
          <a:ext cx="7620002" cy="8362951"/>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ANLEITUNG</a:t>
          </a:r>
        </a:p>
        <a:p>
          <a:endParaRPr lang="de-DE" sz="1400" b="1">
            <a:solidFill>
              <a:schemeClr val="tx1">
                <a:lumMod val="65000"/>
                <a:lumOff val="35000"/>
              </a:schemeClr>
            </a:solidFill>
          </a:endParaRPr>
        </a:p>
        <a:p>
          <a:r>
            <a:rPr lang="de-DE" sz="1400" b="1">
              <a:solidFill>
                <a:schemeClr val="tx1">
                  <a:lumMod val="65000"/>
                  <a:lumOff val="35000"/>
                </a:schemeClr>
              </a:solidFill>
            </a:rPr>
            <a:t>1. Schritt:</a:t>
          </a:r>
        </a:p>
        <a:p>
          <a:r>
            <a:rPr lang="de-DE" sz="1400">
              <a:solidFill>
                <a:sysClr val="windowText" lastClr="000000"/>
              </a:solidFill>
            </a:rPr>
            <a:t>Auf</a:t>
          </a:r>
          <a:r>
            <a:rPr lang="de-DE" sz="1400" baseline="0">
              <a:solidFill>
                <a:sysClr val="windowText" lastClr="000000"/>
              </a:solidFill>
            </a:rPr>
            <a:t> dem Tabellenblatt '</a:t>
          </a:r>
          <a:r>
            <a:rPr lang="de-DE" sz="1400" b="1" baseline="0">
              <a:solidFill>
                <a:sysClr val="windowText" lastClr="000000"/>
              </a:solidFill>
            </a:rPr>
            <a:t>Planung</a:t>
          </a:r>
          <a:r>
            <a:rPr lang="de-DE" sz="1400" baseline="0">
              <a:solidFill>
                <a:sysClr val="windowText" lastClr="000000"/>
              </a:solidFill>
            </a:rPr>
            <a:t>' g</a:t>
          </a:r>
          <a:r>
            <a:rPr lang="de-DE" sz="1400">
              <a:solidFill>
                <a:sysClr val="windowText" lastClr="000000"/>
              </a:solidFill>
            </a:rPr>
            <a:t>anz links die Namen der Teilnehmer</a:t>
          </a:r>
          <a:r>
            <a:rPr lang="de-DE" sz="1400" baseline="0">
              <a:solidFill>
                <a:sysClr val="windowText" lastClr="000000"/>
              </a:solidFill>
            </a:rPr>
            <a:t> eintragen und rechts die Spielzeiten. Die Anzahl der Teilnehmer pro Gruppe muss nicht unbedingt gleich sein. Es ist zum Beispiel auch möglich, mit einer Fünfer- und einer Vierergruppe zu spielen.</a:t>
          </a:r>
        </a:p>
        <a:p>
          <a:endParaRPr lang="de-DE" sz="1400" baseline="0">
            <a:solidFill>
              <a:sysClr val="windowText" lastClr="000000"/>
            </a:solidFill>
          </a:endParaRPr>
        </a:p>
        <a:p>
          <a:r>
            <a:rPr lang="de-DE" sz="1400" baseline="0">
              <a:solidFill>
                <a:sysClr val="windowText" lastClr="000000"/>
              </a:solidFill>
            </a:rPr>
            <a:t>Möchte man nach einem bestimmten Spiel eine zusätzliche Pause von 15 min, so trägt man rechts neben diesem Spiel die Zahl 15 ein. Alle nachfolgenden Spiele beginnen dann 15 Minuten später.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2. Schritt:</a:t>
          </a:r>
        </a:p>
        <a:p>
          <a:r>
            <a:rPr lang="de-DE" sz="1400" baseline="0">
              <a:solidFill>
                <a:sysClr val="windowText" lastClr="000000"/>
              </a:solidFill>
            </a:rPr>
            <a:t>Auf dem Tabellenblatt "</a:t>
          </a:r>
          <a:r>
            <a:rPr lang="de-DE" sz="1400" b="1" baseline="0">
              <a:solidFill>
                <a:sysClr val="windowText" lastClr="000000"/>
              </a:solidFill>
            </a:rPr>
            <a:t>Vorrunde</a:t>
          </a:r>
          <a:r>
            <a:rPr lang="de-DE" sz="1400" baseline="0">
              <a:solidFill>
                <a:sysClr val="windowText" lastClr="000000"/>
              </a:solidFill>
            </a:rPr>
            <a:t>" die Spielergebnisse eintragen.</a:t>
          </a:r>
        </a:p>
        <a:p>
          <a:pPr marL="0" indent="0"/>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3. Schritt:</a:t>
          </a:r>
        </a:p>
        <a:p>
          <a:pPr marL="0" indent="0"/>
          <a:r>
            <a:rPr lang="de-DE" sz="1400" b="0" baseline="0">
              <a:solidFill>
                <a:sysClr val="windowText" lastClr="000000"/>
              </a:solidFill>
              <a:latin typeface="+mn-lt"/>
              <a:ea typeface="+mn-ea"/>
              <a:cs typeface="+mn-cs"/>
            </a:rPr>
            <a:t>Eine der vier Möglichkeiten für eine Endrunde auswählen </a:t>
          </a:r>
        </a:p>
        <a:p>
          <a:pPr marL="0" indent="0"/>
          <a:r>
            <a:rPr lang="de-DE" sz="1400" b="0" baseline="0">
              <a:solidFill>
                <a:sysClr val="windowText" lastClr="000000"/>
              </a:solidFill>
              <a:latin typeface="+mn-lt"/>
              <a:ea typeface="+mn-ea"/>
              <a:cs typeface="+mn-cs"/>
            </a:rPr>
            <a:t>(Tabellenblätter "</a:t>
          </a:r>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bis "</a:t>
          </a:r>
          <a:r>
            <a:rPr lang="de-DE" sz="1400" b="1" baseline="0">
              <a:solidFill>
                <a:sysClr val="windowText" lastClr="000000"/>
              </a:solidFill>
              <a:latin typeface="+mn-lt"/>
              <a:ea typeface="+mn-ea"/>
              <a:cs typeface="+mn-cs"/>
            </a:rPr>
            <a:t>Endrunde 4</a:t>
          </a:r>
          <a:r>
            <a:rPr lang="de-DE" sz="1400" b="0" baseline="0">
              <a:solidFill>
                <a:sysClr val="windowText" lastClr="000000"/>
              </a:solidFill>
              <a:latin typeface="+mn-lt"/>
              <a:ea typeface="+mn-ea"/>
              <a:cs typeface="+mn-cs"/>
            </a:rPr>
            <a:t>") </a:t>
          </a:r>
        </a:p>
        <a:p>
          <a:pPr marL="0" indent="0"/>
          <a:r>
            <a:rPr lang="de-DE" sz="1400" b="0" baseline="0">
              <a:solidFill>
                <a:sysClr val="windowText" lastClr="000000"/>
              </a:solidFill>
              <a:latin typeface="+mn-lt"/>
              <a:ea typeface="+mn-ea"/>
              <a:cs typeface="+mn-cs"/>
            </a:rPr>
            <a:t>und dort die Ergebnisse eintragen.</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spielen die beiden Gruppenersten um Platz 1, die beiden Gruppenzweiten um </a:t>
          </a:r>
        </a:p>
        <a:p>
          <a:pPr marL="0" indent="0"/>
          <a:r>
            <a:rPr lang="de-DE" sz="1400" b="0" baseline="0">
              <a:solidFill>
                <a:sysClr val="windowText" lastClr="000000"/>
              </a:solidFill>
              <a:latin typeface="+mn-lt"/>
              <a:ea typeface="+mn-ea"/>
              <a:cs typeface="+mn-cs"/>
            </a:rPr>
            <a:t>Platz 3, die beiden Gruppendritten um Platz 5 usw.</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2</a:t>
          </a:r>
          <a:r>
            <a:rPr lang="de-DE" sz="1400" b="0" baseline="0">
              <a:solidFill>
                <a:sysClr val="windowText" lastClr="000000"/>
              </a:solidFill>
              <a:latin typeface="+mn-lt"/>
              <a:ea typeface="+mn-ea"/>
              <a:cs typeface="+mn-cs"/>
            </a:rPr>
            <a:t>" werden die ersten vier Plätze durch ein Halbfinale (Gruppenerste und Gruppenzweite) und zwei Finalspiele ausgespielt, die anderen Plätze wie in "Endrunde 1".</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2a</a:t>
          </a:r>
          <a:r>
            <a:rPr lang="de-DE" sz="1400" b="0" baseline="0">
              <a:solidFill>
                <a:sysClr val="windowText" lastClr="000000"/>
              </a:solidFill>
              <a:latin typeface="+mn-lt"/>
              <a:ea typeface="+mn-ea"/>
              <a:cs typeface="+mn-cs"/>
            </a:rPr>
            <a:t>" werden auch die Plätze 5 bis 8 durch ein Halbfinale (Gruppendritte und Gruppenvierte) und zwei Finalspiele ausgespielt, ansonsten wie Endrunde 2.</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3</a:t>
          </a:r>
          <a:r>
            <a:rPr lang="de-DE" sz="1400" b="0" baseline="0">
              <a:solidFill>
                <a:sysClr val="windowText" lastClr="000000"/>
              </a:solidFill>
              <a:latin typeface="+mn-lt"/>
              <a:ea typeface="+mn-ea"/>
              <a:cs typeface="+mn-cs"/>
            </a:rPr>
            <a:t>" werden die ersten vier Plätze durch ein Halbfinale (Gruppenerste und Gruppenzweite) und zwei Finalspiele ausgespielt.</a:t>
          </a:r>
        </a:p>
        <a:p>
          <a:pPr marL="0" indent="0"/>
          <a:endParaRPr lang="de-DE" sz="1400" b="0" baseline="0">
            <a:solidFill>
              <a:sysClr val="windowText" lastClr="000000"/>
            </a:solidFill>
            <a:latin typeface="+mn-lt"/>
            <a:ea typeface="+mn-ea"/>
            <a:cs typeface="+mn-cs"/>
          </a:endParaRPr>
        </a:p>
        <a:p>
          <a:r>
            <a:rPr lang="de-DE" sz="1400" b="0" baseline="0">
              <a:solidFill>
                <a:schemeClr val="dk1"/>
              </a:solidFill>
              <a:effectLst/>
              <a:latin typeface="+mn-lt"/>
              <a:ea typeface="+mn-ea"/>
              <a:cs typeface="+mn-cs"/>
            </a:rPr>
            <a:t>In "</a:t>
          </a:r>
          <a:r>
            <a:rPr lang="de-DE" sz="1400" b="1" baseline="0">
              <a:solidFill>
                <a:schemeClr val="dk1"/>
              </a:solidFill>
              <a:effectLst/>
              <a:latin typeface="+mn-lt"/>
              <a:ea typeface="+mn-ea"/>
              <a:cs typeface="+mn-cs"/>
            </a:rPr>
            <a:t>Endrunde 4</a:t>
          </a:r>
          <a:r>
            <a:rPr lang="de-DE" sz="1400" b="0" baseline="0">
              <a:solidFill>
                <a:schemeClr val="dk1"/>
              </a:solidFill>
              <a:effectLst/>
              <a:latin typeface="+mn-lt"/>
              <a:ea typeface="+mn-ea"/>
              <a:cs typeface="+mn-cs"/>
            </a:rPr>
            <a:t>" spielen die zwei Gruppenersten und die zwei Gruppenzweiten in einer Vierergruppe jeder gegen jeden um die Plätze 1 bis 4. Die zwei Gruppendritten und die zwei Gruppenvierten spielen in gleicher Weise um die Plätze 5 bis 8. Die Gruppenfünften und die Gruppensechsten spielen in gleicher Weise um die Plätze 9 bis 12 usw.</a:t>
          </a:r>
          <a:endParaRPr lang="de-DE" sz="1400">
            <a:effectLst/>
          </a:endParaRPr>
        </a:p>
        <a:p>
          <a:r>
            <a:rPr lang="de-DE" sz="1400" b="0" baseline="0">
              <a:solidFill>
                <a:schemeClr val="dk1"/>
              </a:solidFill>
              <a:effectLst/>
              <a:latin typeface="+mn-lt"/>
              <a:ea typeface="+mn-ea"/>
              <a:cs typeface="+mn-cs"/>
            </a:rPr>
            <a:t>Kann auch mit unterschiedlicher Anzahl an Teams pro Gruppe gespielt werden.</a:t>
          </a:r>
          <a:endParaRPr lang="de-DE" sz="1400">
            <a:effectLst/>
          </a:endParaRPr>
        </a:p>
      </xdr:txBody>
    </xdr:sp>
    <xdr:clientData/>
  </xdr:twoCellAnchor>
  <xdr:twoCellAnchor>
    <xdr:from>
      <xdr:col>12</xdr:col>
      <xdr:colOff>9524</xdr:colOff>
      <xdr:row>56</xdr:row>
      <xdr:rowOff>9525</xdr:rowOff>
    </xdr:from>
    <xdr:to>
      <xdr:col>21</xdr:col>
      <xdr:colOff>761999</xdr:colOff>
      <xdr:row>101</xdr:row>
      <xdr:rowOff>0</xdr:rowOff>
    </xdr:to>
    <xdr:sp macro="" textlink="">
      <xdr:nvSpPr>
        <xdr:cNvPr id="5" name="Textfeld 4">
          <a:extLst>
            <a:ext uri="{FF2B5EF4-FFF2-40B4-BE49-F238E27FC236}">
              <a16:creationId xmlns:a16="http://schemas.microsoft.com/office/drawing/2014/main" id="{00000000-0008-0000-0B00-000005000000}"/>
            </a:ext>
          </a:extLst>
        </xdr:cNvPr>
        <xdr:cNvSpPr txBox="1"/>
      </xdr:nvSpPr>
      <xdr:spPr>
        <a:xfrm>
          <a:off x="8782049" y="9077325"/>
          <a:ext cx="7610475" cy="72771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HINWEISE</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b="0" baseline="0">
              <a:solidFill>
                <a:schemeClr val="dk1"/>
              </a:solidFill>
              <a:effectLst/>
              <a:latin typeface="+mn-lt"/>
              <a:ea typeface="+mn-ea"/>
              <a:cs typeface="+mn-cs"/>
            </a:rPr>
            <a:t>Teams, deren Rangfolge nicht eindeutig geklärt ist, erscheinen in der Gruppentabelle in roter Schrift.</a:t>
          </a:r>
          <a:endParaRPr lang="de-DE" sz="1400">
            <a:effectLst/>
          </a:endParaRPr>
        </a:p>
        <a:p>
          <a:endParaRPr lang="de-DE" sz="1400">
            <a:effectLst/>
          </a:endParaRPr>
        </a:p>
        <a:p>
          <a:r>
            <a:rPr lang="de-DE" sz="1400" b="1" baseline="0">
              <a:solidFill>
                <a:schemeClr val="tx1">
                  <a:lumMod val="65000"/>
                  <a:lumOff val="35000"/>
                </a:schemeClr>
              </a:solidFill>
              <a:effectLst/>
              <a:latin typeface="+mn-lt"/>
              <a:ea typeface="+mn-ea"/>
              <a:cs typeface="+mn-cs"/>
            </a:rPr>
            <a:t>2.</a:t>
          </a:r>
          <a:endParaRPr lang="de-DE" sz="1400">
            <a:solidFill>
              <a:schemeClr val="tx1">
                <a:lumMod val="65000"/>
                <a:lumOff val="35000"/>
              </a:schemeClr>
            </a:solidFill>
            <a:effectLst/>
          </a:endParaRPr>
        </a:p>
        <a:p>
          <a:r>
            <a:rPr lang="de-DE" sz="1400" b="0" baseline="0">
              <a:solidFill>
                <a:schemeClr val="dk1"/>
              </a:solidFill>
              <a:effectLst/>
              <a:latin typeface="+mn-lt"/>
              <a:ea typeface="+mn-ea"/>
              <a:cs typeface="+mn-cs"/>
            </a:rPr>
            <a:t>Die Rangreihenfolge der Teams hängt davon ab, welcher Modus auf dem Tabellenblatt '</a:t>
          </a:r>
          <a:r>
            <a:rPr lang="de-DE" sz="1400" b="1" baseline="0">
              <a:solidFill>
                <a:schemeClr val="dk1"/>
              </a:solidFill>
              <a:effectLst/>
              <a:latin typeface="+mn-lt"/>
              <a:ea typeface="+mn-ea"/>
              <a:cs typeface="+mn-cs"/>
            </a:rPr>
            <a:t>Einstellungen</a:t>
          </a:r>
          <a:r>
            <a:rPr lang="de-DE" sz="1400" b="0" baseline="0">
              <a:solidFill>
                <a:schemeClr val="dk1"/>
              </a:solidFill>
              <a:effectLst/>
              <a:latin typeface="+mn-lt"/>
              <a:ea typeface="+mn-ea"/>
              <a:cs typeface="+mn-cs"/>
            </a:rPr>
            <a:t>' gewählt wurde.</a:t>
          </a:r>
          <a:endParaRPr lang="de-DE" sz="1400">
            <a:effectLst/>
          </a:endParaRPr>
        </a:p>
        <a:p>
          <a:endParaRPr lang="de-DE" sz="1400" b="0" baseline="0">
            <a:solidFill>
              <a:schemeClr val="tx1">
                <a:lumMod val="65000"/>
                <a:lumOff val="35000"/>
              </a:schemeClr>
            </a:solidFill>
          </a:endParaRPr>
        </a:p>
        <a:p>
          <a:r>
            <a:rPr lang="de-DE" sz="1200" b="1" baseline="0">
              <a:solidFill>
                <a:schemeClr val="tx1">
                  <a:lumMod val="75000"/>
                  <a:lumOff val="25000"/>
                </a:schemeClr>
              </a:solidFill>
            </a:rPr>
            <a:t>Kriterien Modus 1 (FIFA-Modus):</a:t>
          </a:r>
        </a:p>
        <a:p>
          <a:endParaRPr lang="de-DE" sz="800" baseline="0">
            <a:solidFill>
              <a:schemeClr val="tx1">
                <a:lumMod val="65000"/>
                <a:lumOff val="35000"/>
              </a:schemeClr>
            </a:solidFill>
          </a:endParaRPr>
        </a:p>
        <a:p>
          <a:r>
            <a:rPr lang="de-DE" sz="1100" baseline="0">
              <a:solidFill>
                <a:sysClr val="windowText" lastClr="000000"/>
              </a:solidFill>
            </a:rPr>
            <a:t>1.   </a:t>
          </a:r>
          <a:r>
            <a:rPr lang="de-DE" sz="1100">
              <a:solidFill>
                <a:sysClr val="windowText" lastClr="000000"/>
              </a:solidFill>
              <a:latin typeface="+mn-lt"/>
              <a:ea typeface="+mn-ea"/>
              <a:cs typeface="+mn-cs"/>
            </a:rPr>
            <a:t>Anzahl der Punkte aus allen Gruppenspielen</a:t>
          </a:r>
        </a:p>
        <a:p>
          <a:r>
            <a:rPr lang="de-DE" sz="1100" baseline="0">
              <a:solidFill>
                <a:sysClr val="windowText" lastClr="000000"/>
              </a:solidFill>
            </a:rPr>
            <a:t>2.   </a:t>
          </a:r>
          <a:r>
            <a:rPr lang="de-DE" sz="1100">
              <a:solidFill>
                <a:sysClr val="windowText" lastClr="000000"/>
              </a:solidFill>
              <a:latin typeface="+mn-lt"/>
              <a:ea typeface="+mn-ea"/>
              <a:cs typeface="+mn-cs"/>
            </a:rPr>
            <a:t>Tordifferenz aus allen Gruppenspielen</a:t>
          </a:r>
        </a:p>
        <a:p>
          <a:r>
            <a:rPr lang="de-DE" sz="1100" baseline="0">
              <a:solidFill>
                <a:sysClr val="windowText" lastClr="000000"/>
              </a:solidFill>
            </a:rPr>
            <a:t>3.   </a:t>
          </a:r>
          <a:r>
            <a:rPr lang="de-DE" sz="1100">
              <a:solidFill>
                <a:sysClr val="windowText" lastClr="000000"/>
              </a:solidFill>
              <a:latin typeface="+mn-lt"/>
              <a:ea typeface="+mn-ea"/>
              <a:cs typeface="+mn-cs"/>
            </a:rPr>
            <a:t>Anzahl der in allen Gruppenspielen erzielten Tore</a:t>
          </a:r>
        </a:p>
        <a:p>
          <a:r>
            <a:rPr lang="de-DE" sz="1100" baseline="0">
              <a:solidFill>
                <a:sysClr val="windowText" lastClr="000000"/>
              </a:solidFill>
            </a:rPr>
            <a:t>4.   </a:t>
          </a:r>
          <a:r>
            <a:rPr lang="de-DE" sz="1100">
              <a:solidFill>
                <a:sysClr val="windowText" lastClr="000000"/>
              </a:solidFill>
              <a:latin typeface="+mn-lt"/>
              <a:ea typeface="+mn-ea"/>
              <a:cs typeface="+mn-cs"/>
            </a:rPr>
            <a:t>Anzahl der Punkte aus den Direktbegegnungen der punkt- und torgleichen Teams</a:t>
          </a:r>
        </a:p>
        <a:p>
          <a:r>
            <a:rPr lang="de-DE" sz="1100" baseline="0">
              <a:solidFill>
                <a:sysClr val="windowText" lastClr="000000"/>
              </a:solidFill>
            </a:rPr>
            <a:t>5.   </a:t>
          </a:r>
          <a:r>
            <a:rPr lang="de-DE" sz="1100">
              <a:solidFill>
                <a:sysClr val="windowText" lastClr="000000"/>
              </a:solidFill>
              <a:latin typeface="+mn-lt"/>
              <a:ea typeface="+mn-ea"/>
              <a:cs typeface="+mn-cs"/>
            </a:rPr>
            <a:t>Tordifferenz aus den Direktbegegnungen der punkt- und torgleichen Teams</a:t>
          </a:r>
        </a:p>
        <a:p>
          <a:r>
            <a:rPr lang="de-DE" sz="1100" baseline="0">
              <a:solidFill>
                <a:sysClr val="windowText" lastClr="000000"/>
              </a:solidFill>
            </a:rPr>
            <a:t>6.   </a:t>
          </a:r>
          <a:r>
            <a:rPr lang="de-DE" sz="1100">
              <a:solidFill>
                <a:sysClr val="windowText" lastClr="000000"/>
              </a:solidFill>
              <a:latin typeface="+mn-lt"/>
              <a:ea typeface="+mn-ea"/>
              <a:cs typeface="+mn-cs"/>
            </a:rPr>
            <a:t>Anzahl der in den Direktbegegnungen der punkt- und torgleichen Teams erzielten Tore</a:t>
          </a:r>
        </a:p>
        <a:p>
          <a:endParaRPr lang="de-DE" sz="1000">
            <a:solidFill>
              <a:schemeClr val="dk1"/>
            </a:solidFill>
            <a:latin typeface="+mn-lt"/>
            <a:ea typeface="+mn-ea"/>
            <a:cs typeface="+mn-cs"/>
          </a:endParaRPr>
        </a:p>
        <a:p>
          <a:endParaRPr lang="de-DE" sz="1000">
            <a:solidFill>
              <a:schemeClr val="dk1"/>
            </a:solidFill>
            <a:latin typeface="+mn-lt"/>
            <a:ea typeface="+mn-ea"/>
            <a:cs typeface="+mn-cs"/>
          </a:endParaRPr>
        </a:p>
        <a:p>
          <a:r>
            <a:rPr lang="de-DE" sz="1200" b="1" baseline="0">
              <a:solidFill>
                <a:schemeClr val="tx1">
                  <a:lumMod val="75000"/>
                  <a:lumOff val="25000"/>
                </a:schemeClr>
              </a:solidFill>
              <a:effectLst/>
              <a:latin typeface="+mn-lt"/>
              <a:ea typeface="+mn-ea"/>
              <a:cs typeface="+mn-cs"/>
            </a:rPr>
            <a:t>Kriterien Modus 2 (UEFA-Modus):</a:t>
          </a:r>
        </a:p>
        <a:p>
          <a:endParaRPr lang="de-DE" sz="8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Anzahl der Punkte aus allen Gruppenspielen</a:t>
          </a:r>
          <a:endParaRPr lang="de-DE" sz="1100">
            <a:effectLst/>
          </a:endParaRPr>
        </a:p>
        <a:p>
          <a:r>
            <a:rPr lang="de-DE" sz="1100" baseline="0">
              <a:solidFill>
                <a:schemeClr val="dk1"/>
              </a:solidFill>
              <a:effectLst/>
              <a:latin typeface="+mn-lt"/>
              <a:ea typeface="+mn-ea"/>
              <a:cs typeface="+mn-cs"/>
            </a:rPr>
            <a:t>2.   </a:t>
          </a:r>
          <a:r>
            <a:rPr lang="de-DE" sz="1100">
              <a:solidFill>
                <a:schemeClr val="dk1"/>
              </a:solidFill>
              <a:effectLst/>
              <a:latin typeface="+mn-lt"/>
              <a:ea typeface="+mn-ea"/>
              <a:cs typeface="+mn-cs"/>
            </a:rPr>
            <a:t>Anzahl der Punkte aus den Direktbegegnungen der punktgleichen Teams</a:t>
          </a:r>
          <a:endParaRPr lang="de-DE" sz="1100">
            <a:effectLst/>
          </a:endParaRPr>
        </a:p>
        <a:p>
          <a:r>
            <a:rPr lang="de-DE" sz="1100" baseline="0">
              <a:solidFill>
                <a:schemeClr val="dk1"/>
              </a:solidFill>
              <a:effectLst/>
              <a:latin typeface="+mn-lt"/>
              <a:ea typeface="+mn-ea"/>
              <a:cs typeface="+mn-cs"/>
            </a:rPr>
            <a:t>3.   </a:t>
          </a:r>
          <a:r>
            <a:rPr lang="de-DE" sz="1100">
              <a:solidFill>
                <a:schemeClr val="dk1"/>
              </a:solidFill>
              <a:effectLst/>
              <a:latin typeface="+mn-lt"/>
              <a:ea typeface="+mn-ea"/>
              <a:cs typeface="+mn-cs"/>
            </a:rPr>
            <a:t>Tordifferenz aus den Direktbegegnungen der punktgleichen Teams</a:t>
          </a:r>
          <a:endParaRPr lang="de-DE" sz="11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Anzahl der in den Direktbegegnungen der punktgleichen Teams erzielten Tore</a:t>
          </a:r>
        </a:p>
        <a:p>
          <a:r>
            <a:rPr lang="de-DE" sz="1100" baseline="0">
              <a:solidFill>
                <a:schemeClr val="dk1"/>
              </a:solidFill>
              <a:effectLst/>
              <a:latin typeface="+mn-lt"/>
              <a:ea typeface="+mn-ea"/>
              <a:cs typeface="+mn-cs"/>
            </a:rPr>
            <a:t>5.   </a:t>
          </a:r>
          <a:r>
            <a:rPr lang="de-DE" sz="1100">
              <a:solidFill>
                <a:schemeClr val="dk1"/>
              </a:solidFill>
              <a:effectLst/>
              <a:latin typeface="+mn-lt"/>
              <a:ea typeface="+mn-ea"/>
              <a:cs typeface="+mn-cs"/>
            </a:rPr>
            <a:t>Tordifferenz aus allen Gruppenspielen</a:t>
          </a:r>
          <a:endParaRPr lang="de-DE" sz="1100">
            <a:effectLst/>
          </a:endParaRPr>
        </a:p>
        <a:p>
          <a:r>
            <a:rPr lang="de-DE" sz="1100" baseline="0">
              <a:solidFill>
                <a:schemeClr val="dk1"/>
              </a:solidFill>
              <a:effectLst/>
              <a:latin typeface="+mn-lt"/>
              <a:ea typeface="+mn-ea"/>
              <a:cs typeface="+mn-cs"/>
            </a:rPr>
            <a:t>6.   </a:t>
          </a:r>
          <a:r>
            <a:rPr lang="de-DE" sz="1100">
              <a:solidFill>
                <a:schemeClr val="dk1"/>
              </a:solidFill>
              <a:effectLst/>
              <a:latin typeface="+mn-lt"/>
              <a:ea typeface="+mn-ea"/>
              <a:cs typeface="+mn-cs"/>
            </a:rPr>
            <a:t>Anzahl der in allen Gruppenspielen erzielten Tore</a:t>
          </a:r>
          <a:endParaRPr lang="de-DE" sz="1100">
            <a:effectLst/>
          </a:endParaRPr>
        </a:p>
        <a:p>
          <a:endParaRPr lang="de-DE" sz="1000">
            <a:effectLst/>
          </a:endParaRPr>
        </a:p>
        <a:p>
          <a:pPr marL="0" indent="0"/>
          <a:r>
            <a:rPr lang="de-DE" sz="1400" b="1" baseline="0">
              <a:solidFill>
                <a:schemeClr val="tx1">
                  <a:lumMod val="65000"/>
                  <a:lumOff val="35000"/>
                </a:schemeClr>
              </a:solidFill>
              <a:effectLst/>
              <a:latin typeface="+mn-lt"/>
              <a:ea typeface="+mn-ea"/>
              <a:cs typeface="+mn-cs"/>
            </a:rPr>
            <a:t>3.</a:t>
          </a:r>
        </a:p>
        <a:p>
          <a:r>
            <a:rPr lang="de-DE" sz="1400" b="0" baseline="0">
              <a:solidFill>
                <a:schemeClr val="dk1"/>
              </a:solidFill>
              <a:effectLst/>
              <a:latin typeface="+mn-lt"/>
              <a:ea typeface="+mn-ea"/>
              <a:cs typeface="+mn-cs"/>
            </a:rPr>
            <a:t>Insbesondere im Modus 2 (UEFA-Modus) kann es interessant sein, die Tabellenblätter "</a:t>
          </a:r>
          <a:r>
            <a:rPr lang="de-DE" sz="1400" b="1" baseline="0">
              <a:solidFill>
                <a:schemeClr val="dk1"/>
              </a:solidFill>
              <a:effectLst/>
              <a:latin typeface="+mn-lt"/>
              <a:ea typeface="+mn-ea"/>
              <a:cs typeface="+mn-cs"/>
            </a:rPr>
            <a:t>DirVergleich_A</a:t>
          </a:r>
          <a:r>
            <a:rPr lang="de-DE" sz="1400" b="0" baseline="0">
              <a:solidFill>
                <a:schemeClr val="dk1"/>
              </a:solidFill>
              <a:effectLst/>
              <a:latin typeface="+mn-lt"/>
              <a:ea typeface="+mn-ea"/>
              <a:cs typeface="+mn-cs"/>
            </a:rPr>
            <a:t>" und "</a:t>
          </a:r>
          <a:r>
            <a:rPr lang="de-DE" sz="1400" b="1" baseline="0">
              <a:solidFill>
                <a:schemeClr val="dk1"/>
              </a:solidFill>
              <a:effectLst/>
              <a:latin typeface="+mn-lt"/>
              <a:ea typeface="+mn-ea"/>
              <a:cs typeface="+mn-cs"/>
            </a:rPr>
            <a:t>DirVergleich_B</a:t>
          </a:r>
          <a:r>
            <a:rPr lang="de-DE" sz="1400" b="0" baseline="0">
              <a:solidFill>
                <a:schemeClr val="dk1"/>
              </a:solidFill>
              <a:effectLst/>
              <a:latin typeface="+mn-lt"/>
              <a:ea typeface="+mn-ea"/>
              <a:cs typeface="+mn-cs"/>
            </a:rPr>
            <a:t>" einzublenden, um die Tabellen für die Direktbegegnungen bei Gleichstand mehrerer Teams anzuschauen.</a:t>
          </a:r>
        </a:p>
        <a:p>
          <a:endParaRPr lang="de-DE" sz="1400" b="0" baseline="0">
            <a:solidFill>
              <a:schemeClr val="dk1"/>
            </a:solidFill>
            <a:effectLst/>
            <a:latin typeface="+mn-lt"/>
            <a:ea typeface="+mn-ea"/>
            <a:cs typeface="+mn-cs"/>
          </a:endParaRPr>
        </a:p>
        <a:p>
          <a:pPr marL="0" indent="0"/>
          <a:r>
            <a:rPr lang="de-DE" sz="1400" b="1" baseline="0">
              <a:solidFill>
                <a:schemeClr val="tx1">
                  <a:lumMod val="65000"/>
                  <a:lumOff val="35000"/>
                </a:schemeClr>
              </a:solidFill>
              <a:effectLst/>
              <a:latin typeface="+mn-lt"/>
              <a:ea typeface="+mn-ea"/>
              <a:cs typeface="+mn-cs"/>
            </a:rPr>
            <a:t>4.</a:t>
          </a:r>
        </a:p>
        <a:p>
          <a:r>
            <a:rPr lang="de-DE" sz="1400" b="0" baseline="0">
              <a:solidFill>
                <a:schemeClr val="dk1"/>
              </a:solidFill>
              <a:effectLst/>
              <a:latin typeface="+mn-lt"/>
              <a:ea typeface="+mn-ea"/>
              <a:cs typeface="+mn-cs"/>
            </a:rPr>
            <a:t>Wer die Spielpaarungen ändern möchte, kann das Tabellenblatt "</a:t>
          </a:r>
          <a:r>
            <a:rPr lang="de-DE" sz="1400" b="1" baseline="0">
              <a:solidFill>
                <a:schemeClr val="dk1"/>
              </a:solidFill>
              <a:effectLst/>
              <a:latin typeface="+mn-lt"/>
              <a:ea typeface="+mn-ea"/>
              <a:cs typeface="+mn-cs"/>
            </a:rPr>
            <a:t>Pairings</a:t>
          </a:r>
          <a:r>
            <a:rPr lang="de-DE" sz="1400" b="0" baseline="0">
              <a:solidFill>
                <a:schemeClr val="dk1"/>
              </a:solidFill>
              <a:effectLst/>
              <a:latin typeface="+mn-lt"/>
              <a:ea typeface="+mn-ea"/>
              <a:cs typeface="+mn-cs"/>
            </a:rPr>
            <a:t>" einblenden und dort die gewünschten Änderungen vornehmen.</a:t>
          </a:r>
        </a:p>
      </xdr:txBody>
    </xdr:sp>
    <xdr:clientData/>
  </xdr:twoCellAnchor>
  <xdr:twoCellAnchor>
    <xdr:from>
      <xdr:col>1</xdr:col>
      <xdr:colOff>9523</xdr:colOff>
      <xdr:row>2</xdr:row>
      <xdr:rowOff>66675</xdr:rowOff>
    </xdr:from>
    <xdr:to>
      <xdr:col>11</xdr:col>
      <xdr:colOff>9525</xdr:colOff>
      <xdr:row>54</xdr:row>
      <xdr:rowOff>9525</xdr:rowOff>
    </xdr:to>
    <xdr:sp macro="" textlink="">
      <xdr:nvSpPr>
        <xdr:cNvPr id="6" name="Textfeld 5">
          <a:extLst>
            <a:ext uri="{FF2B5EF4-FFF2-40B4-BE49-F238E27FC236}">
              <a16:creationId xmlns:a16="http://schemas.microsoft.com/office/drawing/2014/main" id="{5C3D139B-20D6-4C0E-9A73-FC7B5663DCC3}"/>
            </a:ext>
          </a:extLst>
        </xdr:cNvPr>
        <xdr:cNvSpPr txBox="1"/>
      </xdr:nvSpPr>
      <xdr:spPr>
        <a:xfrm>
          <a:off x="771523" y="390525"/>
          <a:ext cx="7620002" cy="836295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INSTRUCTIONS</a:t>
          </a:r>
        </a:p>
        <a:p>
          <a:endParaRPr lang="de-DE" sz="1400" b="1">
            <a:solidFill>
              <a:schemeClr val="tx1">
                <a:lumMod val="65000"/>
                <a:lumOff val="35000"/>
              </a:schemeClr>
            </a:solidFill>
          </a:endParaRPr>
        </a:p>
        <a:p>
          <a:r>
            <a:rPr lang="de-DE" sz="1400" b="1">
              <a:solidFill>
                <a:schemeClr val="tx1">
                  <a:lumMod val="65000"/>
                  <a:lumOff val="35000"/>
                </a:schemeClr>
              </a:solidFill>
            </a:rPr>
            <a:t>Step 1:</a:t>
          </a:r>
        </a:p>
        <a:p>
          <a:r>
            <a:rPr lang="de-DE" sz="1400"/>
            <a:t>On the '</a:t>
          </a:r>
          <a:r>
            <a:rPr lang="de-DE" sz="1400" b="1"/>
            <a:t>Planning</a:t>
          </a:r>
          <a:r>
            <a:rPr lang="de-DE" sz="1400"/>
            <a:t>' spreadsheet, enter the names of the participants on the far left and the playing times on the right. The number of participants per group does not necessarily have to be the same. For example, it is also possible to play with a group of five and a group of four.</a:t>
          </a:r>
        </a:p>
        <a:p>
          <a:endParaRPr lang="de-DE" sz="1400" baseline="0">
            <a:solidFill>
              <a:schemeClr val="tx1">
                <a:lumMod val="65000"/>
                <a:lumOff val="35000"/>
              </a:schemeClr>
            </a:solidFill>
          </a:endParaRPr>
        </a:p>
        <a:p>
          <a:r>
            <a:rPr lang="de-DE" sz="1400"/>
            <a:t>If you would like an additional pause of 15 minutes after a certain game, enter the number 15 to the right of this game. All subsequent games then start 15 minutes later.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Step 2:</a:t>
          </a:r>
        </a:p>
        <a:p>
          <a:r>
            <a:rPr lang="de-DE" sz="1400"/>
            <a:t>Enter the game results on the “</a:t>
          </a:r>
          <a:r>
            <a:rPr lang="de-DE" sz="1400" b="1"/>
            <a:t>Preliminary Round</a:t>
          </a:r>
          <a:r>
            <a:rPr lang="de-DE" sz="1400"/>
            <a:t>” sheet.</a:t>
          </a:r>
        </a:p>
        <a:p>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Step 3:</a:t>
          </a:r>
        </a:p>
        <a:p>
          <a:pPr marL="0" indent="0"/>
          <a:r>
            <a:rPr lang="de-DE" sz="1400"/>
            <a:t>Choose one of the four options for a final round </a:t>
          </a:r>
        </a:p>
        <a:p>
          <a:pPr marL="0" indent="0"/>
          <a:r>
            <a:rPr lang="de-DE" sz="1400"/>
            <a:t>(spreadsheets “</a:t>
          </a:r>
          <a:r>
            <a:rPr lang="de-DE" sz="1400" b="1"/>
            <a:t>Finals 1</a:t>
          </a:r>
          <a:r>
            <a:rPr lang="de-DE" sz="1400"/>
            <a:t>” to “</a:t>
          </a:r>
          <a:r>
            <a:rPr lang="de-DE" sz="1400" b="1"/>
            <a:t>Finals 4</a:t>
          </a:r>
          <a:r>
            <a:rPr lang="de-DE" sz="1400"/>
            <a:t>”) </a:t>
          </a:r>
        </a:p>
        <a:p>
          <a:pPr marL="0" indent="0"/>
          <a:r>
            <a:rPr lang="de-DE" sz="1400"/>
            <a:t>and enter the results there.</a:t>
          </a:r>
        </a:p>
        <a:p>
          <a:pPr marL="0" indent="0"/>
          <a:endParaRPr lang="de-DE" sz="1400" b="0" baseline="0">
            <a:solidFill>
              <a:schemeClr val="tx1">
                <a:lumMod val="65000"/>
                <a:lumOff val="35000"/>
              </a:schemeClr>
            </a:solidFill>
            <a:latin typeface="+mn-lt"/>
            <a:ea typeface="+mn-ea"/>
            <a:cs typeface="+mn-cs"/>
          </a:endParaRPr>
        </a:p>
        <a:p>
          <a:pPr marL="0" indent="0"/>
          <a:r>
            <a:rPr lang="de-DE" sz="1400"/>
            <a:t>In “</a:t>
          </a:r>
          <a:r>
            <a:rPr lang="de-DE" sz="1400" b="1"/>
            <a:t>Finals 1</a:t>
          </a:r>
          <a:r>
            <a:rPr lang="de-DE" sz="1400"/>
            <a:t>” the two group winners play for first place and the two group runners-up play for </a:t>
          </a:r>
        </a:p>
        <a:p>
          <a:pPr marL="0" indent="0"/>
          <a:r>
            <a:rPr lang="de-DE" sz="1400"/>
            <a:t>3rd place, the two third-placed teams for 5th place, etc. </a:t>
          </a:r>
        </a:p>
        <a:p>
          <a:pPr marL="0" indent="0"/>
          <a:endParaRPr lang="de-DE" sz="1400"/>
        </a:p>
        <a:p>
          <a:pPr marL="0" indent="0"/>
          <a:r>
            <a:rPr lang="de-DE" sz="1400"/>
            <a:t>In "</a:t>
          </a:r>
          <a:r>
            <a:rPr lang="de-DE" sz="1400" b="1"/>
            <a:t>Finals 2</a:t>
          </a:r>
          <a:r>
            <a:rPr lang="de-DE" sz="1400"/>
            <a:t>" the first four places will be determined by a semi-final (group first and runners-up) and two finals, the other places as in "Finals 1".</a:t>
          </a:r>
        </a:p>
        <a:p>
          <a:pPr marL="0" indent="0"/>
          <a:endParaRPr lang="de-DE" sz="1400"/>
        </a:p>
        <a:p>
          <a:pPr marL="0" indent="0"/>
          <a:r>
            <a:rPr lang="de-DE" sz="1400"/>
            <a:t>In "</a:t>
          </a:r>
          <a:r>
            <a:rPr lang="de-DE" sz="1400" b="1"/>
            <a:t>Finals 2a</a:t>
          </a:r>
          <a:r>
            <a:rPr lang="de-DE" sz="1400"/>
            <a:t>", places 5 to 8 will also be decided through a semi-final (third and fourth placed teams) and two finals, otherwise as in Final Round 2.</a:t>
          </a:r>
        </a:p>
        <a:p>
          <a:pPr marL="0" indent="0"/>
          <a:endParaRPr lang="de-DE" sz="1400" b="0" baseline="0">
            <a:solidFill>
              <a:schemeClr val="tx1">
                <a:lumMod val="65000"/>
                <a:lumOff val="35000"/>
              </a:schemeClr>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Finals 3</a:t>
          </a:r>
          <a:r>
            <a:rPr lang="de-DE" sz="1400" b="0" baseline="0">
              <a:solidFill>
                <a:sysClr val="windowText" lastClr="000000"/>
              </a:solidFill>
              <a:latin typeface="+mn-lt"/>
              <a:ea typeface="+mn-ea"/>
              <a:cs typeface="+mn-cs"/>
            </a:rPr>
            <a:t>" the first four places will be determined by a semi-final (group first and group runners-up) and two finals.</a:t>
          </a:r>
        </a:p>
        <a:p>
          <a:pPr marL="0" indent="0"/>
          <a:endParaRPr lang="de-DE" sz="1400" b="0" baseline="0">
            <a:solidFill>
              <a:sysClr val="windowText" lastClr="000000"/>
            </a:solidFill>
            <a:latin typeface="+mn-lt"/>
            <a:ea typeface="+mn-ea"/>
            <a:cs typeface="+mn-cs"/>
          </a:endParaRPr>
        </a:p>
        <a:p>
          <a:r>
            <a:rPr lang="de-DE" sz="1400">
              <a:solidFill>
                <a:schemeClr val="dk1"/>
              </a:solidFill>
              <a:effectLst/>
              <a:latin typeface="+mn-lt"/>
              <a:ea typeface="+mn-ea"/>
              <a:cs typeface="+mn-cs"/>
            </a:rPr>
            <a:t>In "</a:t>
          </a:r>
          <a:r>
            <a:rPr lang="de-DE" sz="1400" b="1">
              <a:solidFill>
                <a:schemeClr val="dk1"/>
              </a:solidFill>
              <a:effectLst/>
              <a:latin typeface="+mn-lt"/>
              <a:ea typeface="+mn-ea"/>
              <a:cs typeface="+mn-cs"/>
            </a:rPr>
            <a:t>Finals 4</a:t>
          </a:r>
          <a:r>
            <a:rPr lang="de-DE" sz="1400">
              <a:solidFill>
                <a:schemeClr val="dk1"/>
              </a:solidFill>
              <a:effectLst/>
              <a:latin typeface="+mn-lt"/>
              <a:ea typeface="+mn-ea"/>
              <a:cs typeface="+mn-cs"/>
            </a:rPr>
            <a:t>" the two group winners and the two group runners-up play in a group of four against each other for places 1 to 4. The two third and the two fourth places play in the same way for places 5 to 8. The fifth and sixth in the group play in the same way for places 9 to 12 ect.</a:t>
          </a:r>
          <a:endParaRPr lang="de-DE" sz="1400">
            <a:effectLst/>
          </a:endParaRPr>
        </a:p>
        <a:p>
          <a:r>
            <a:rPr lang="de-DE" sz="1400">
              <a:solidFill>
                <a:schemeClr val="dk1"/>
              </a:solidFill>
              <a:effectLst/>
              <a:latin typeface="+mn-lt"/>
              <a:ea typeface="+mn-ea"/>
              <a:cs typeface="+mn-cs"/>
            </a:rPr>
            <a:t>Can also be played with different numbers of teams per group.</a:t>
          </a:r>
          <a:endParaRPr lang="de-DE" sz="1400">
            <a:effectLst/>
          </a:endParaRPr>
        </a:p>
      </xdr:txBody>
    </xdr:sp>
    <xdr:clientData/>
  </xdr:twoCellAnchor>
  <xdr:twoCellAnchor>
    <xdr:from>
      <xdr:col>1</xdr:col>
      <xdr:colOff>9524</xdr:colOff>
      <xdr:row>56</xdr:row>
      <xdr:rowOff>19050</xdr:rowOff>
    </xdr:from>
    <xdr:to>
      <xdr:col>10</xdr:col>
      <xdr:colOff>761999</xdr:colOff>
      <xdr:row>101</xdr:row>
      <xdr:rowOff>9525</xdr:rowOff>
    </xdr:to>
    <xdr:sp macro="" textlink="">
      <xdr:nvSpPr>
        <xdr:cNvPr id="7" name="Textfeld 6">
          <a:extLst>
            <a:ext uri="{FF2B5EF4-FFF2-40B4-BE49-F238E27FC236}">
              <a16:creationId xmlns:a16="http://schemas.microsoft.com/office/drawing/2014/main" id="{5A6CFD6F-29E7-4D80-8B85-3439056291E2}"/>
            </a:ext>
          </a:extLst>
        </xdr:cNvPr>
        <xdr:cNvSpPr txBox="1"/>
      </xdr:nvSpPr>
      <xdr:spPr>
        <a:xfrm>
          <a:off x="771524" y="9086850"/>
          <a:ext cx="7610475" cy="72771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HINTS</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a:t>Teams whose ranking is not clear appear in red in the group table.</a:t>
          </a:r>
        </a:p>
        <a:p>
          <a:endParaRPr lang="de-DE" sz="1400">
            <a:effectLst/>
          </a:endParaRPr>
        </a:p>
        <a:p>
          <a:r>
            <a:rPr lang="de-DE" sz="1400" b="1" baseline="0">
              <a:solidFill>
                <a:schemeClr val="tx1">
                  <a:lumMod val="65000"/>
                  <a:lumOff val="35000"/>
                </a:schemeClr>
              </a:solidFill>
              <a:effectLst/>
              <a:latin typeface="+mn-lt"/>
              <a:ea typeface="+mn-ea"/>
              <a:cs typeface="+mn-cs"/>
            </a:rPr>
            <a:t>2.</a:t>
          </a:r>
          <a:endParaRPr lang="de-DE" sz="1400">
            <a:solidFill>
              <a:schemeClr val="tx1">
                <a:lumMod val="65000"/>
                <a:lumOff val="35000"/>
              </a:schemeClr>
            </a:solidFill>
            <a:effectLst/>
          </a:endParaRPr>
        </a:p>
        <a:p>
          <a:r>
            <a:rPr lang="de-DE" sz="1400"/>
            <a:t>The ranking order of the teams depends on which mode was selected on the '</a:t>
          </a:r>
          <a:r>
            <a:rPr lang="de-DE" sz="1400" b="1"/>
            <a:t>Settings</a:t>
          </a:r>
          <a:r>
            <a:rPr lang="de-DE" sz="1400"/>
            <a:t>' sheet.</a:t>
          </a:r>
        </a:p>
        <a:p>
          <a:endParaRPr lang="de-DE" sz="1400"/>
        </a:p>
        <a:p>
          <a:endParaRPr lang="de-DE" sz="1400" b="0" baseline="0">
            <a:solidFill>
              <a:schemeClr val="tx1">
                <a:lumMod val="65000"/>
                <a:lumOff val="35000"/>
              </a:schemeClr>
            </a:solidFill>
          </a:endParaRPr>
        </a:p>
        <a:p>
          <a:r>
            <a:rPr lang="de-DE" sz="1100" b="1">
              <a:solidFill>
                <a:schemeClr val="dk1"/>
              </a:solidFill>
              <a:effectLst/>
              <a:latin typeface="+mn-lt"/>
              <a:ea typeface="+mn-ea"/>
              <a:cs typeface="+mn-cs"/>
            </a:rPr>
            <a:t>Criteria mode 1 (FIFA mode):</a:t>
          </a:r>
        </a:p>
        <a:p>
          <a:endParaRPr lang="de-DE" sz="5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Number of points from all group matches</a:t>
          </a:r>
          <a:endParaRPr lang="de-DE" sz="1200">
            <a:effectLst/>
          </a:endParaRPr>
        </a:p>
        <a:p>
          <a:r>
            <a:rPr lang="de-DE" sz="1100" baseline="0">
              <a:solidFill>
                <a:schemeClr val="dk1"/>
              </a:solidFill>
              <a:effectLst/>
              <a:latin typeface="+mn-lt"/>
              <a:ea typeface="+mn-ea"/>
              <a:cs typeface="+mn-cs"/>
            </a:rPr>
            <a:t>2.   </a:t>
          </a:r>
          <a:r>
            <a:rPr lang="de-DE" sz="1100" b="0">
              <a:solidFill>
                <a:schemeClr val="dk1"/>
              </a:solidFill>
              <a:effectLst/>
              <a:latin typeface="+mn-lt"/>
              <a:ea typeface="+mn-ea"/>
              <a:cs typeface="+mn-cs"/>
            </a:rPr>
            <a:t>Goal difference from all group matches</a:t>
          </a:r>
          <a:endParaRPr lang="de-DE" sz="1200">
            <a:effectLst/>
          </a:endParaRPr>
        </a:p>
        <a:p>
          <a:r>
            <a:rPr lang="de-DE" sz="1100" baseline="0">
              <a:solidFill>
                <a:schemeClr val="dk1"/>
              </a:solidFill>
              <a:effectLst/>
              <a:latin typeface="+mn-lt"/>
              <a:ea typeface="+mn-ea"/>
              <a:cs typeface="+mn-cs"/>
            </a:rPr>
            <a:t>3.   </a:t>
          </a:r>
          <a:r>
            <a:rPr lang="de-DE" sz="1100">
              <a:solidFill>
                <a:schemeClr val="dk1"/>
              </a:solidFill>
              <a:effectLst/>
              <a:latin typeface="+mn-lt"/>
              <a:ea typeface="+mn-ea"/>
              <a:cs typeface="+mn-cs"/>
            </a:rPr>
            <a:t>Number of goals scored in all group matches</a:t>
          </a:r>
          <a:endParaRPr lang="de-DE" sz="12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Number of points from direct encounters between teams with the same points and goals</a:t>
          </a:r>
          <a:endParaRPr lang="de-DE" sz="1200">
            <a:effectLst/>
          </a:endParaRPr>
        </a:p>
        <a:p>
          <a:r>
            <a:rPr lang="de-DE" sz="1100" baseline="0">
              <a:solidFill>
                <a:schemeClr val="dk1"/>
              </a:solidFill>
              <a:effectLst/>
              <a:latin typeface="+mn-lt"/>
              <a:ea typeface="+mn-ea"/>
              <a:cs typeface="+mn-cs"/>
            </a:rPr>
            <a:t>5.   </a:t>
          </a:r>
          <a:r>
            <a:rPr lang="de-DE" sz="1100">
              <a:solidFill>
                <a:schemeClr val="dk1"/>
              </a:solidFill>
              <a:effectLst/>
              <a:latin typeface="+mn-lt"/>
              <a:ea typeface="+mn-ea"/>
              <a:cs typeface="+mn-cs"/>
            </a:rPr>
            <a:t>Goal difference from the direct encounters of the teams with the same point and goal</a:t>
          </a:r>
          <a:endParaRPr lang="de-DE" sz="1200">
            <a:effectLst/>
          </a:endParaRPr>
        </a:p>
        <a:p>
          <a:r>
            <a:rPr lang="de-DE" sz="1100" baseline="0">
              <a:solidFill>
                <a:schemeClr val="dk1"/>
              </a:solidFill>
              <a:effectLst/>
              <a:latin typeface="+mn-lt"/>
              <a:ea typeface="+mn-ea"/>
              <a:cs typeface="+mn-cs"/>
            </a:rPr>
            <a:t>6.   </a:t>
          </a:r>
          <a:r>
            <a:rPr lang="de-DE" sz="1100">
              <a:solidFill>
                <a:schemeClr val="dk1"/>
              </a:solidFill>
              <a:effectLst/>
              <a:latin typeface="+mn-lt"/>
              <a:ea typeface="+mn-ea"/>
              <a:cs typeface="+mn-cs"/>
            </a:rPr>
            <a:t>Number of goals scored in direct encounters between teams with equal points and goals</a:t>
          </a:r>
        </a:p>
        <a:p>
          <a:endParaRPr lang="de-DE" sz="1200">
            <a:effectLst/>
          </a:endParaRPr>
        </a:p>
        <a:p>
          <a:endParaRPr lang="de-DE" sz="1200">
            <a:effectLst/>
          </a:endParaRPr>
        </a:p>
        <a:p>
          <a:pPr eaLnBrk="1" fontAlgn="auto" latinLnBrk="0" hangingPunct="1"/>
          <a:r>
            <a:rPr lang="de-DE" sz="1100" b="1">
              <a:solidFill>
                <a:schemeClr val="dk1"/>
              </a:solidFill>
              <a:effectLst/>
              <a:latin typeface="+mn-lt"/>
              <a:ea typeface="+mn-ea"/>
              <a:cs typeface="+mn-cs"/>
            </a:rPr>
            <a:t>Criteria mode 2 (UEFA mode):</a:t>
          </a:r>
        </a:p>
        <a:p>
          <a:pPr eaLnBrk="1" fontAlgn="auto" latinLnBrk="0" hangingPunct="1"/>
          <a:endParaRPr lang="de-DE" sz="5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Number of points from all group matches</a:t>
          </a:r>
          <a:endParaRPr lang="de-DE" sz="1200">
            <a:effectLst/>
          </a:endParaRPr>
        </a:p>
        <a:p>
          <a:r>
            <a:rPr lang="de-DE" sz="1100" baseline="0">
              <a:solidFill>
                <a:schemeClr val="dk1"/>
              </a:solidFill>
              <a:effectLst/>
              <a:latin typeface="+mn-lt"/>
              <a:ea typeface="+mn-ea"/>
              <a:cs typeface="+mn-cs"/>
            </a:rPr>
            <a:t>2.   </a:t>
          </a:r>
          <a:r>
            <a:rPr lang="de-DE" sz="1100">
              <a:solidFill>
                <a:schemeClr val="dk1"/>
              </a:solidFill>
              <a:effectLst/>
              <a:latin typeface="+mn-lt"/>
              <a:ea typeface="+mn-ea"/>
              <a:cs typeface="+mn-cs"/>
            </a:rPr>
            <a:t>Number of points from direct encounters between teams with the same points</a:t>
          </a:r>
          <a:endParaRPr lang="de-DE" sz="1200">
            <a:effectLst/>
          </a:endParaRPr>
        </a:p>
        <a:p>
          <a:r>
            <a:rPr lang="de-DE" sz="1100" baseline="0">
              <a:solidFill>
                <a:schemeClr val="dk1"/>
              </a:solidFill>
              <a:effectLst/>
              <a:latin typeface="+mn-lt"/>
              <a:ea typeface="+mn-ea"/>
              <a:cs typeface="+mn-cs"/>
            </a:rPr>
            <a:t>3.   </a:t>
          </a:r>
          <a:r>
            <a:rPr lang="de-DE" sz="1100">
              <a:solidFill>
                <a:schemeClr val="dk1"/>
              </a:solidFill>
              <a:effectLst/>
              <a:latin typeface="+mn-lt"/>
              <a:ea typeface="+mn-ea"/>
              <a:cs typeface="+mn-cs"/>
            </a:rPr>
            <a:t>Goal difference from the direct encounters of the teams with the same points</a:t>
          </a:r>
          <a:endParaRPr lang="de-DE" sz="12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Number of goals scored in direct encounters between teams with the</a:t>
          </a:r>
          <a:r>
            <a:rPr lang="de-DE" sz="1100" baseline="0">
              <a:solidFill>
                <a:schemeClr val="dk1"/>
              </a:solidFill>
              <a:effectLst/>
              <a:latin typeface="+mn-lt"/>
              <a:ea typeface="+mn-ea"/>
              <a:cs typeface="+mn-cs"/>
            </a:rPr>
            <a:t> same</a:t>
          </a:r>
          <a:r>
            <a:rPr lang="de-DE" sz="1100">
              <a:solidFill>
                <a:schemeClr val="dk1"/>
              </a:solidFill>
              <a:effectLst/>
              <a:latin typeface="+mn-lt"/>
              <a:ea typeface="+mn-ea"/>
              <a:cs typeface="+mn-cs"/>
            </a:rPr>
            <a:t> points</a:t>
          </a:r>
          <a:endParaRPr lang="de-DE" sz="1200">
            <a:effectLst/>
          </a:endParaRPr>
        </a:p>
        <a:p>
          <a:r>
            <a:rPr lang="de-DE" sz="1100" baseline="0">
              <a:solidFill>
                <a:schemeClr val="dk1"/>
              </a:solidFill>
              <a:effectLst/>
              <a:latin typeface="+mn-lt"/>
              <a:ea typeface="+mn-ea"/>
              <a:cs typeface="+mn-cs"/>
            </a:rPr>
            <a:t>5.   </a:t>
          </a:r>
          <a:r>
            <a:rPr lang="de-DE" sz="1100" b="0">
              <a:solidFill>
                <a:schemeClr val="dk1"/>
              </a:solidFill>
              <a:effectLst/>
              <a:latin typeface="+mn-lt"/>
              <a:ea typeface="+mn-ea"/>
              <a:cs typeface="+mn-cs"/>
            </a:rPr>
            <a:t>Goal difference from all group matches</a:t>
          </a:r>
          <a:endParaRPr lang="de-DE" sz="1200">
            <a:effectLst/>
          </a:endParaRPr>
        </a:p>
        <a:p>
          <a:r>
            <a:rPr lang="de-DE" sz="1100" baseline="0">
              <a:solidFill>
                <a:schemeClr val="dk1"/>
              </a:solidFill>
              <a:effectLst/>
              <a:latin typeface="+mn-lt"/>
              <a:ea typeface="+mn-ea"/>
              <a:cs typeface="+mn-cs"/>
            </a:rPr>
            <a:t>6.   </a:t>
          </a:r>
          <a:r>
            <a:rPr lang="de-DE" sz="1100">
              <a:solidFill>
                <a:schemeClr val="dk1"/>
              </a:solidFill>
              <a:effectLst/>
              <a:latin typeface="+mn-lt"/>
              <a:ea typeface="+mn-ea"/>
              <a:cs typeface="+mn-cs"/>
            </a:rPr>
            <a:t>Number of goals scored in all group matches</a:t>
          </a:r>
          <a:endParaRPr lang="de-DE" sz="1200">
            <a:effectLst/>
          </a:endParaRPr>
        </a:p>
        <a:p>
          <a:endParaRPr lang="de-DE" sz="1000">
            <a:effectLst/>
          </a:endParaRPr>
        </a:p>
        <a:p>
          <a:pPr marL="0" indent="0"/>
          <a:r>
            <a:rPr lang="de-DE" sz="1400" b="1" baseline="0">
              <a:solidFill>
                <a:schemeClr val="tx1">
                  <a:lumMod val="65000"/>
                  <a:lumOff val="35000"/>
                </a:schemeClr>
              </a:solidFill>
              <a:effectLst/>
              <a:latin typeface="+mn-lt"/>
              <a:ea typeface="+mn-ea"/>
              <a:cs typeface="+mn-cs"/>
            </a:rPr>
            <a:t>3.</a:t>
          </a:r>
        </a:p>
        <a:p>
          <a:r>
            <a:rPr lang="de-DE" sz="1400"/>
            <a:t>Particularly in mode 2 (UEFA mode), it can be interesting to display the tables "</a:t>
          </a:r>
          <a:r>
            <a:rPr lang="de-DE" sz="1400" b="1"/>
            <a:t>DirComparison_A</a:t>
          </a:r>
          <a:r>
            <a:rPr lang="de-DE" sz="1400"/>
            <a:t>" and "</a:t>
          </a:r>
          <a:r>
            <a:rPr lang="de-DE" sz="1400" b="1"/>
            <a:t>DirComparison_B</a:t>
          </a:r>
          <a:r>
            <a:rPr lang="de-DE" sz="1400"/>
            <a:t>" in order to view the tables for the direct encounters when several teams are tied.</a:t>
          </a:r>
        </a:p>
        <a:p>
          <a:endParaRPr lang="de-DE" sz="1400" b="0" baseline="0">
            <a:solidFill>
              <a:schemeClr val="dk1"/>
            </a:solidFill>
            <a:effectLst/>
            <a:latin typeface="+mn-lt"/>
            <a:ea typeface="+mn-ea"/>
            <a:cs typeface="+mn-cs"/>
          </a:endParaRPr>
        </a:p>
        <a:p>
          <a:pPr marL="0" indent="0"/>
          <a:r>
            <a:rPr lang="de-DE" sz="1400" b="1" baseline="0">
              <a:solidFill>
                <a:schemeClr val="tx1">
                  <a:lumMod val="65000"/>
                  <a:lumOff val="35000"/>
                </a:schemeClr>
              </a:solidFill>
              <a:effectLst/>
              <a:latin typeface="+mn-lt"/>
              <a:ea typeface="+mn-ea"/>
              <a:cs typeface="+mn-cs"/>
            </a:rPr>
            <a:t>4.</a:t>
          </a:r>
        </a:p>
        <a:p>
          <a:r>
            <a:rPr lang="de-DE" sz="1400"/>
            <a:t>If you want to change the game pairings, you can display the “</a:t>
          </a:r>
          <a:r>
            <a:rPr lang="de-DE" sz="1400" b="1"/>
            <a:t>Pairings</a:t>
          </a:r>
          <a:r>
            <a:rPr lang="de-DE" sz="1400"/>
            <a:t>” sheet and make the desired changes there.</a:t>
          </a:r>
          <a:endParaRPr lang="de-DE" sz="1400" b="0" baseline="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mailto:mail@hermann-baum.de" TargetMode="External"/><Relationship Id="rId1" Type="http://schemas.openxmlformats.org/officeDocument/2006/relationships/hyperlink" Target="mailto:mail@hermann-baum.de" TargetMode="External"/><Relationship Id="rId4" Type="http://schemas.openxmlformats.org/officeDocument/2006/relationships/drawing" Target="../drawings/drawing7.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7F295-DFA2-4090-BB62-9C4F59712D4A}">
  <dimension ref="A1:AE81"/>
  <sheetViews>
    <sheetView showGridLines="0" showRowColHeaders="0" workbookViewId="0">
      <selection activeCell="C7" sqref="C7:C8"/>
    </sheetView>
  </sheetViews>
  <sheetFormatPr baseColWidth="10" defaultColWidth="0" defaultRowHeight="15.75" zeroHeight="1" x14ac:dyDescent="0.25"/>
  <cols>
    <col min="1" max="1" width="10.7109375" style="49" customWidth="1"/>
    <col min="2" max="2" width="6.7109375" style="49" customWidth="1"/>
    <col min="3" max="3" width="29.85546875" style="49" customWidth="1"/>
    <col min="4" max="4" width="11.42578125" style="49" customWidth="1"/>
    <col min="5" max="6" width="9.85546875" style="49" customWidth="1"/>
    <col min="7" max="7" width="7.28515625" style="49" customWidth="1"/>
    <col min="8" max="8" width="4.5703125" style="49" customWidth="1"/>
    <col min="9" max="9" width="4.7109375" style="49" customWidth="1"/>
    <col min="10" max="10" width="3" style="49" customWidth="1"/>
    <col min="11" max="11" width="4.7109375" style="49" customWidth="1"/>
    <col min="12" max="12" width="24.7109375" style="49" customWidth="1"/>
    <col min="13" max="13" width="3.85546875" style="49" customWidth="1"/>
    <col min="14" max="14" width="24.7109375" style="49" customWidth="1"/>
    <col min="15" max="15" width="9" style="49" customWidth="1"/>
    <col min="16" max="16" width="8.42578125" style="49" customWidth="1"/>
    <col min="17" max="17" width="29.7109375" style="165" customWidth="1"/>
    <col min="18" max="18" width="12.42578125" style="165" customWidth="1"/>
    <col min="19" max="19" width="11.42578125" style="165" customWidth="1"/>
    <col min="20" max="20" width="10.7109375" style="165" customWidth="1"/>
    <col min="21" max="21" width="11.42578125" hidden="1" customWidth="1"/>
    <col min="22" max="31" width="4.7109375" hidden="1" customWidth="1"/>
    <col min="32" max="16384" width="11.42578125" hidden="1"/>
  </cols>
  <sheetData>
    <row r="1" spans="1:31" ht="9.75" customHeight="1" x14ac:dyDescent="0.25">
      <c r="A1" s="159"/>
    </row>
    <row r="2" spans="1:31" ht="33.75" x14ac:dyDescent="0.5">
      <c r="A2" s="158"/>
      <c r="B2" s="234"/>
      <c r="C2" s="234"/>
      <c r="D2" s="234"/>
      <c r="E2" s="650" t="str">
        <f>Sprache!$E$30</f>
        <v>Teilnehmer und Ablaufplan</v>
      </c>
      <c r="F2" s="650"/>
      <c r="G2" s="650"/>
      <c r="H2" s="650"/>
      <c r="I2" s="650"/>
      <c r="J2" s="650"/>
      <c r="K2" s="650"/>
      <c r="L2" s="650"/>
      <c r="M2" s="650"/>
      <c r="N2" s="650"/>
      <c r="O2" s="234"/>
      <c r="P2" s="234"/>
      <c r="Q2" s="234"/>
      <c r="R2" s="234"/>
      <c r="S2" s="234"/>
    </row>
    <row r="3" spans="1:31" x14ac:dyDescent="0.25"/>
    <row r="4" spans="1:31" ht="29.25" customHeight="1" thickBot="1" x14ac:dyDescent="0.3">
      <c r="C4" s="285" t="str">
        <f>Sprache!$E$16&amp;" A"</f>
        <v>Gruppe A</v>
      </c>
      <c r="D4" s="167"/>
      <c r="E4" s="651" t="str">
        <f>Sprache!$E$32</f>
        <v>Ablaufplan</v>
      </c>
      <c r="F4" s="651"/>
      <c r="G4" s="307"/>
      <c r="H4" s="307"/>
      <c r="I4" s="307"/>
      <c r="J4" s="307"/>
      <c r="K4" s="307"/>
      <c r="L4" s="307"/>
      <c r="M4" s="307"/>
      <c r="N4" s="307"/>
      <c r="O4" s="652" t="str">
        <f>Sprache!$E$20</f>
        <v>Zusätzl. Pause (min)</v>
      </c>
      <c r="Q4" s="358" t="str">
        <f>Sprache!$E$41</f>
        <v>Spielzeiten</v>
      </c>
    </row>
    <row r="5" spans="1:31" ht="15.95" customHeight="1" thickTop="1" thickBot="1" x14ac:dyDescent="0.3">
      <c r="A5" s="69"/>
      <c r="B5" s="643"/>
      <c r="C5" s="645" t="str">
        <f>Sprache!$E$10</f>
        <v>Teilnehmer bzw. Mannschaft</v>
      </c>
      <c r="D5" s="65"/>
      <c r="E5" s="181" t="str">
        <f>Sprache!$E$33</f>
        <v>Spiel-Nr.</v>
      </c>
      <c r="F5" s="182" t="str">
        <f>Sprache!$E$39</f>
        <v>Beginn</v>
      </c>
      <c r="G5" s="182" t="str">
        <f>Sprache!$E$48</f>
        <v>Feld</v>
      </c>
      <c r="H5" s="182" t="str">
        <f>Sprache!$E$17</f>
        <v>Grp</v>
      </c>
      <c r="I5" s="667" t="str">
        <f>Sprache!$E$34</f>
        <v>Paarungen</v>
      </c>
      <c r="J5" s="667"/>
      <c r="K5" s="667"/>
      <c r="L5" s="667" t="str">
        <f>Sprache!$E$31</f>
        <v>Teilnehmer</v>
      </c>
      <c r="M5" s="667"/>
      <c r="N5" s="668"/>
      <c r="O5" s="653"/>
      <c r="Q5" s="669" t="str">
        <f>Sprache!$E$39</f>
        <v>Beginn</v>
      </c>
      <c r="R5" s="654">
        <v>0.375</v>
      </c>
      <c r="S5" s="656" t="str">
        <f>Sprache!$E$45</f>
        <v>Uhr</v>
      </c>
      <c r="T5" s="166"/>
      <c r="V5" s="560"/>
      <c r="W5" s="560"/>
      <c r="X5" s="560"/>
      <c r="Y5" s="560"/>
      <c r="Z5" s="560"/>
      <c r="AA5" s="560"/>
      <c r="AB5" s="560"/>
      <c r="AC5" s="560"/>
      <c r="AD5" s="560"/>
      <c r="AE5" s="560"/>
    </row>
    <row r="6" spans="1:31" ht="15.95" customHeight="1" x14ac:dyDescent="0.25">
      <c r="A6" s="69"/>
      <c r="B6" s="644"/>
      <c r="C6" s="646"/>
      <c r="D6" s="455">
        <v>1</v>
      </c>
      <c r="E6" s="420">
        <f>IF($D6&gt;Calc1!$B$14,"",1)</f>
        <v>1</v>
      </c>
      <c r="F6" s="183">
        <f>IF(OR($U$16,$D6&gt;Calc1!$B$14),"",$R$5)</f>
        <v>0.375</v>
      </c>
      <c r="G6" s="173" t="str">
        <f>IF(OR($U$16,$D6&gt;Calc1!$B$14),"","1")</f>
        <v>1</v>
      </c>
      <c r="H6" s="290" t="str">
        <f ca="1">IF($I6="","",IF(LEFT($I6,1)&lt;&gt;LEFT($K6,1),"??",LEFT($I6,1)))</f>
        <v>A</v>
      </c>
      <c r="I6" s="310" t="str">
        <f t="array" aca="1" ref="I6:I77" ca="1">IF(Calc1!$F$14&lt;3,"",IF(OFFSET(Pairings!$A$1,0,(Calc1!$F$14-2)*4-1,72,1)="","",OFFSET(Pairings!$A$1,0,(Calc1!$F$14-2)*4-1,72,1)))</f>
        <v>A1</v>
      </c>
      <c r="J6" s="311" t="s">
        <v>5</v>
      </c>
      <c r="K6" s="312" t="str">
        <f t="array" aca="1" ref="K6:K77" ca="1">IF(Calc1!$F$14&lt;3,"",IF(OFFSET(Pairings!$A$1,0,(Calc1!$F$14-2)*4,72,1)="","",OFFSET(Pairings!$A$1,0,(Calc1!$F$14-2)*4,72,1)))</f>
        <v>A8</v>
      </c>
      <c r="L6" s="178" t="str">
        <f t="shared" ref="L6:L34" ca="1" si="0">IF($I6="","",IF(VLOOKUP($I6,$B$7:$C$48,2,0)="","",VLOOKUP($I6,$B$7:$C$48,2,0)))</f>
        <v>1. FC Riedwald</v>
      </c>
      <c r="M6" s="179" t="s">
        <v>5</v>
      </c>
      <c r="N6" s="180" t="str">
        <f t="shared" ref="N6:N34" ca="1" si="1">IF($K6="","",IF(VLOOKUP($K6,$B$7:$C$48,2,0)="","",VLOOKUP($K6,$B$7:$C$48,2,0)))</f>
        <v>Knock Out Rangers</v>
      </c>
      <c r="O6" s="318"/>
      <c r="P6" s="308"/>
      <c r="Q6" s="670"/>
      <c r="R6" s="655"/>
      <c r="S6" s="657"/>
      <c r="T6" s="166"/>
      <c r="V6" s="560"/>
      <c r="W6" s="561"/>
      <c r="X6" s="561"/>
      <c r="Y6" s="561"/>
      <c r="Z6" s="561"/>
      <c r="AA6" s="561"/>
      <c r="AB6" s="561"/>
      <c r="AC6" s="561"/>
      <c r="AD6" s="561"/>
      <c r="AE6" s="561"/>
    </row>
    <row r="7" spans="1:31" ht="15.95" customHeight="1" x14ac:dyDescent="0.25">
      <c r="A7" s="69"/>
      <c r="B7" s="671" t="s">
        <v>208</v>
      </c>
      <c r="C7" s="672" t="s">
        <v>267</v>
      </c>
      <c r="D7" s="455">
        <v>2</v>
      </c>
      <c r="E7" s="421">
        <f t="array" aca="1" ref="E7" ca="1">IF($D7&gt;Calc1!$B$14,"",ROW(2:2)-SUM((($L$6:$L6="")+($N$6:$N6="")&gt;0)*1))</f>
        <v>2</v>
      </c>
      <c r="F7" s="172">
        <f ca="1">IF(OR($U$16,$D7&gt;Calc1!$B$14),"",$R$5+QUOTIENT(($E7-1),$U$18)*($R$7+$R$9)/1440+SUM($O$6:$O6)/1440)</f>
        <v>0.375</v>
      </c>
      <c r="G7" s="174">
        <f ca="1">IF(OR($U$16,$D7&gt;Calc1!$B$14),"",MOD($E7-1,$U$18)+1)</f>
        <v>2</v>
      </c>
      <c r="H7" s="290" t="str">
        <f t="shared" ref="H7:H77" ca="1" si="2">IF($I7="","",IF(LEFT($I7,1)&lt;&gt;LEFT($K7,1),"??",LEFT($I7,1)))</f>
        <v>B</v>
      </c>
      <c r="I7" s="313" t="str">
        <f ca="1"/>
        <v>B1</v>
      </c>
      <c r="J7" s="314" t="s">
        <v>5</v>
      </c>
      <c r="K7" s="315" t="str">
        <f ca="1"/>
        <v>B8</v>
      </c>
      <c r="L7" s="178" t="str">
        <f t="shared" ca="1" si="0"/>
        <v>Mainz 05</v>
      </c>
      <c r="M7" s="50" t="s">
        <v>5</v>
      </c>
      <c r="N7" s="180" t="str">
        <f t="shared" ca="1" si="1"/>
        <v>Borussia Heine</v>
      </c>
      <c r="O7" s="319"/>
      <c r="P7" s="308"/>
      <c r="Q7" s="670" t="str">
        <f>Sprache!$E$42</f>
        <v>Spielzeit pro Spiel:</v>
      </c>
      <c r="R7" s="658">
        <v>30</v>
      </c>
      <c r="S7" s="657" t="s">
        <v>165</v>
      </c>
      <c r="T7" s="123"/>
      <c r="V7" s="560"/>
      <c r="W7" s="561"/>
      <c r="X7" s="561"/>
      <c r="Y7" s="561"/>
      <c r="Z7" s="561"/>
      <c r="AA7" s="561"/>
      <c r="AB7" s="561"/>
      <c r="AC7" s="561"/>
      <c r="AD7" s="561"/>
      <c r="AE7" s="561"/>
    </row>
    <row r="8" spans="1:31" ht="15.95" customHeight="1" x14ac:dyDescent="0.25">
      <c r="A8" s="69"/>
      <c r="B8" s="642"/>
      <c r="C8" s="641"/>
      <c r="D8" s="455">
        <v>3</v>
      </c>
      <c r="E8" s="421">
        <f t="array" aca="1" ref="E8" ca="1">IF($D8&gt;Calc1!$B$14,"",ROW(3:3)-SUM((($L$6:$L7="")+($N$6:$N7="")&gt;0)*1))</f>
        <v>3</v>
      </c>
      <c r="F8" s="172">
        <f ca="1">IF(OR($U$16,$D8&gt;Calc1!$B$14),"",$R$5+QUOTIENT(($E8-1),$U$18)*($R$7+$R$9)/1440+SUM($O$6:$O7)/1440)</f>
        <v>0.375</v>
      </c>
      <c r="G8" s="174">
        <f ca="1">IF(OR($U$16,$D8&gt;Calc1!$B$14),"",MOD($E8-1,$U$18)+1)</f>
        <v>3</v>
      </c>
      <c r="H8" s="290" t="str">
        <f t="shared" ca="1" si="2"/>
        <v>A</v>
      </c>
      <c r="I8" s="313" t="str">
        <f ca="1"/>
        <v>A7</v>
      </c>
      <c r="J8" s="314" t="s">
        <v>5</v>
      </c>
      <c r="K8" s="315" t="str">
        <f ca="1"/>
        <v>A2</v>
      </c>
      <c r="L8" s="178" t="str">
        <f t="shared" ca="1" si="0"/>
        <v>Raslo Winners</v>
      </c>
      <c r="M8" s="50" t="s">
        <v>5</v>
      </c>
      <c r="N8" s="180" t="str">
        <f t="shared" ca="1" si="1"/>
        <v>FC Barcelona</v>
      </c>
      <c r="O8" s="319"/>
      <c r="P8" s="308"/>
      <c r="Q8" s="670"/>
      <c r="R8" s="658"/>
      <c r="S8" s="657"/>
      <c r="T8" s="166"/>
      <c r="V8" s="560"/>
      <c r="W8" s="561"/>
      <c r="X8" s="561"/>
      <c r="Y8" s="561"/>
      <c r="Z8" s="561"/>
      <c r="AA8" s="561"/>
      <c r="AB8" s="561"/>
      <c r="AC8" s="561"/>
      <c r="AD8" s="561"/>
      <c r="AE8" s="561"/>
    </row>
    <row r="9" spans="1:31" ht="15.95" customHeight="1" x14ac:dyDescent="0.25">
      <c r="A9" s="69"/>
      <c r="B9" s="637" t="s">
        <v>210</v>
      </c>
      <c r="C9" s="639" t="s">
        <v>268</v>
      </c>
      <c r="D9" s="455">
        <v>4</v>
      </c>
      <c r="E9" s="421">
        <f t="array" aca="1" ref="E9" ca="1">IF($D9&gt;Calc1!$B$14,"",ROW(4:4)-SUM((($L$6:$L8="")+($N$6:$N8="")&gt;0)*1))</f>
        <v>4</v>
      </c>
      <c r="F9" s="172">
        <f ca="1">IF(OR($U$16,$D9&gt;Calc1!$B$14),"",$R$5+QUOTIENT(($E9-1),$U$18)*($R$7+$R$9)/1440+SUM($O$6:$O8)/1440)</f>
        <v>0.375</v>
      </c>
      <c r="G9" s="174">
        <f ca="1">IF(OR($U$16,$D9&gt;Calc1!$B$14),"",MOD($E9-1,$U$18)+1)</f>
        <v>4</v>
      </c>
      <c r="H9" s="290" t="str">
        <f t="shared" ca="1" si="2"/>
        <v>B</v>
      </c>
      <c r="I9" s="313" t="str">
        <f ca="1"/>
        <v>B7</v>
      </c>
      <c r="J9" s="314" t="s">
        <v>5</v>
      </c>
      <c r="K9" s="315" t="str">
        <f ca="1"/>
        <v>B2</v>
      </c>
      <c r="L9" s="178" t="str">
        <f t="shared" ca="1" si="0"/>
        <v>VFL Ronsdorf</v>
      </c>
      <c r="M9" s="50" t="s">
        <v>5</v>
      </c>
      <c r="N9" s="180" t="str">
        <f t="shared" ca="1" si="1"/>
        <v>Inter Mailand</v>
      </c>
      <c r="O9" s="319"/>
      <c r="P9" s="308"/>
      <c r="Q9" s="670" t="str">
        <f>Sprache!$E$43</f>
        <v>Wechselzeit:</v>
      </c>
      <c r="R9" s="658">
        <v>5</v>
      </c>
      <c r="S9" s="657" t="s">
        <v>165</v>
      </c>
      <c r="T9" s="166"/>
      <c r="V9" s="560"/>
      <c r="W9" s="561"/>
      <c r="X9" s="561"/>
      <c r="Y9" s="561"/>
      <c r="Z9" s="561"/>
      <c r="AA9" s="561"/>
      <c r="AB9" s="561"/>
      <c r="AC9" s="561"/>
      <c r="AD9" s="561"/>
      <c r="AE9" s="561"/>
    </row>
    <row r="10" spans="1:31" ht="15.95" customHeight="1" x14ac:dyDescent="0.25">
      <c r="A10" s="69"/>
      <c r="B10" s="642"/>
      <c r="C10" s="641"/>
      <c r="D10" s="455">
        <v>5</v>
      </c>
      <c r="E10" s="421">
        <f t="array" aca="1" ref="E10" ca="1">IF($D10&gt;Calc1!$B$14,"",ROW(5:5)-SUM((($L$6:$L9="")+($N$6:$N9="")&gt;0)*1))</f>
        <v>5</v>
      </c>
      <c r="F10" s="172">
        <f ca="1">IF(OR($U$16,$D10&gt;Calc1!$B$14),"",$R$5+QUOTIENT(($E10-1),$U$18)*($R$7+$R$9)/1440+SUM($O$6:$O9)/1440)</f>
        <v>0.39930555555555558</v>
      </c>
      <c r="G10" s="174">
        <f ca="1">IF(OR($U$16,$D10&gt;Calc1!$B$14),"",MOD($E10-1,$U$18)+1)</f>
        <v>1</v>
      </c>
      <c r="H10" s="290" t="str">
        <f t="shared" ca="1" si="2"/>
        <v>A</v>
      </c>
      <c r="I10" s="313" t="str">
        <f ca="1"/>
        <v>A3</v>
      </c>
      <c r="J10" s="314" t="s">
        <v>5</v>
      </c>
      <c r="K10" s="315" t="str">
        <f ca="1"/>
        <v>A6</v>
      </c>
      <c r="L10" s="178" t="str">
        <f t="shared" ca="1" si="0"/>
        <v>Eintracht Frankfurt</v>
      </c>
      <c r="M10" s="50" t="s">
        <v>5</v>
      </c>
      <c r="N10" s="180" t="str">
        <f t="shared" ca="1" si="1"/>
        <v>Fun Kickers Oes</v>
      </c>
      <c r="O10" s="319"/>
      <c r="P10" s="308"/>
      <c r="Q10" s="670"/>
      <c r="R10" s="658"/>
      <c r="S10" s="657"/>
      <c r="T10" s="166"/>
      <c r="V10" s="560"/>
      <c r="W10" s="561"/>
      <c r="X10" s="561"/>
      <c r="Y10" s="561"/>
      <c r="Z10" s="561"/>
      <c r="AA10" s="561"/>
      <c r="AB10" s="561"/>
      <c r="AC10" s="561"/>
      <c r="AD10" s="561"/>
      <c r="AE10" s="561"/>
    </row>
    <row r="11" spans="1:31" ht="15.95" customHeight="1" x14ac:dyDescent="0.25">
      <c r="A11" s="69"/>
      <c r="B11" s="637" t="s">
        <v>206</v>
      </c>
      <c r="C11" s="639" t="s">
        <v>269</v>
      </c>
      <c r="D11" s="455">
        <v>6</v>
      </c>
      <c r="E11" s="421">
        <f t="array" aca="1" ref="E11" ca="1">IF($D11&gt;Calc1!$B$14,"",ROW(6:6)-SUM((($L$6:$L10="")+($N$6:$N10="")&gt;0)*1))</f>
        <v>6</v>
      </c>
      <c r="F11" s="172">
        <f ca="1">IF(OR($U$16,$D11&gt;Calc1!$B$14),"",$R$5+QUOTIENT(($E11-1),$U$18)*($R$7+$R$9)/1440+SUM($O$6:$O10)/1440)</f>
        <v>0.39930555555555558</v>
      </c>
      <c r="G11" s="174">
        <f ca="1">IF(OR($U$16,$D11&gt;Calc1!$B$14),"",MOD($E11-1,$U$18)+1)</f>
        <v>2</v>
      </c>
      <c r="H11" s="290" t="str">
        <f t="shared" ca="1" si="2"/>
        <v>B</v>
      </c>
      <c r="I11" s="313" t="str">
        <f ca="1"/>
        <v>B3</v>
      </c>
      <c r="J11" s="314" t="s">
        <v>5</v>
      </c>
      <c r="K11" s="315" t="str">
        <f ca="1"/>
        <v>B6</v>
      </c>
      <c r="L11" s="178" t="str">
        <f t="shared" ca="1" si="0"/>
        <v>SSV Wildbach</v>
      </c>
      <c r="M11" s="50" t="s">
        <v>5</v>
      </c>
      <c r="N11" s="180" t="str">
        <f t="shared" ca="1" si="1"/>
        <v>AC Roma</v>
      </c>
      <c r="O11" s="319"/>
      <c r="P11" s="308"/>
      <c r="Q11" s="670" t="str">
        <f>Sprache!$E$44</f>
        <v>Anzahl der Spielfelder:</v>
      </c>
      <c r="R11" s="658">
        <v>4</v>
      </c>
      <c r="S11" s="665" t="str">
        <f>"(max. "&amp;$U$17&amp;")"</f>
        <v>(max. 6)</v>
      </c>
      <c r="V11" s="560"/>
      <c r="W11" s="561"/>
      <c r="X11" s="561"/>
      <c r="Y11" s="561"/>
      <c r="Z11" s="561"/>
      <c r="AA11" s="561"/>
      <c r="AB11" s="561"/>
      <c r="AC11" s="561"/>
      <c r="AD11" s="561"/>
      <c r="AE11" s="561"/>
    </row>
    <row r="12" spans="1:31" ht="15.95" customHeight="1" thickBot="1" x14ac:dyDescent="0.3">
      <c r="A12" s="69"/>
      <c r="B12" s="642"/>
      <c r="C12" s="641"/>
      <c r="D12" s="455">
        <v>7</v>
      </c>
      <c r="E12" s="421">
        <f t="array" aca="1" ref="E12" ca="1">IF($D12&gt;Calc1!$B$14,"",ROW(7:7)-SUM((($L$6:$L11="")+($N$6:$N11="")&gt;0)*1))</f>
        <v>7</v>
      </c>
      <c r="F12" s="172">
        <f ca="1">IF(OR($U$16,$D12&gt;Calc1!$B$14),"",$R$5+QUOTIENT(($E12-1),$U$18)*($R$7+$R$9)/1440+SUM($O$6:$O11)/1440)</f>
        <v>0.39930555555555558</v>
      </c>
      <c r="G12" s="174">
        <f ca="1">IF(OR($U$16,$D12&gt;Calc1!$B$14),"",MOD($E12-1,$U$18)+1)</f>
        <v>3</v>
      </c>
      <c r="H12" s="290" t="str">
        <f t="shared" ca="1" si="2"/>
        <v>A</v>
      </c>
      <c r="I12" s="313" t="str">
        <f ca="1"/>
        <v>A5</v>
      </c>
      <c r="J12" s="314" t="s">
        <v>5</v>
      </c>
      <c r="K12" s="315" t="str">
        <f ca="1"/>
        <v>A4</v>
      </c>
      <c r="L12" s="178" t="str">
        <f t="shared" ca="1" si="0"/>
        <v>VFB Essenheim</v>
      </c>
      <c r="M12" s="50" t="s">
        <v>5</v>
      </c>
      <c r="N12" s="180" t="str">
        <f t="shared" ca="1" si="1"/>
        <v>Maibach 1822 eV</v>
      </c>
      <c r="O12" s="319"/>
      <c r="P12" s="308"/>
      <c r="Q12" s="675"/>
      <c r="R12" s="664"/>
      <c r="S12" s="666"/>
      <c r="T12" s="123"/>
      <c r="U12" s="419"/>
      <c r="V12" s="560"/>
      <c r="W12" s="561"/>
      <c r="X12" s="561"/>
      <c r="Y12" s="561"/>
      <c r="Z12" s="561"/>
      <c r="AA12" s="561"/>
      <c r="AB12" s="561"/>
      <c r="AC12" s="561"/>
      <c r="AD12" s="561"/>
      <c r="AE12" s="561"/>
    </row>
    <row r="13" spans="1:31" ht="15.95" customHeight="1" x14ac:dyDescent="0.25">
      <c r="A13" s="69"/>
      <c r="B13" s="637" t="s">
        <v>212</v>
      </c>
      <c r="C13" s="639" t="s">
        <v>270</v>
      </c>
      <c r="D13" s="455">
        <v>8</v>
      </c>
      <c r="E13" s="421">
        <f t="array" aca="1" ref="E13" ca="1">IF($D13&gt;Calc1!$B$14,"",ROW(8:8)-SUM((($L$6:$L12="")+($N$6:$N12="")&gt;0)*1))</f>
        <v>8</v>
      </c>
      <c r="F13" s="172">
        <f ca="1">IF(OR($U$16,$D13&gt;Calc1!$B$14),"",$R$5+QUOTIENT(($E13-1),$U$18)*($R$7+$R$9)/1440+SUM($O$6:$O12)/1440)</f>
        <v>0.39930555555555558</v>
      </c>
      <c r="G13" s="174">
        <f ca="1">IF(OR($U$16,$D13&gt;Calc1!$B$14),"",MOD($E13-1,$U$18)+1)</f>
        <v>4</v>
      </c>
      <c r="H13" s="290" t="str">
        <f t="shared" ca="1" si="2"/>
        <v>B</v>
      </c>
      <c r="I13" s="313" t="str">
        <f ca="1"/>
        <v>B5</v>
      </c>
      <c r="J13" s="314" t="s">
        <v>5</v>
      </c>
      <c r="K13" s="315" t="str">
        <f ca="1"/>
        <v>B4</v>
      </c>
      <c r="L13" s="178" t="str">
        <f t="shared" ca="1" si="0"/>
        <v>FC Grönlingen</v>
      </c>
      <c r="M13" s="50" t="s">
        <v>5</v>
      </c>
      <c r="N13" s="180" t="str">
        <f t="shared" ca="1" si="1"/>
        <v>Manchester City</v>
      </c>
      <c r="O13" s="319"/>
      <c r="P13" s="308"/>
      <c r="Q13" s="673" t="str">
        <f>Sprache!$E$40</f>
        <v>Ende der Vorrunde:</v>
      </c>
      <c r="R13" s="659">
        <f t="array" aca="1" ref="R13" ca="1">IF($U$16,"",$R$5+(ROUNDUP((Calc1!$B$14-SUM(((OFFSET($L$6,,,Calc1!$B$14,1)="")+(OFFSET($N$6,,,Calc1!$B$14,1)="")&gt;0)*1))/$U18,0)*($R$7+$R$9)-$R$9)/1440+SUM(OFFSET($O$6,,,Calc1!$B$14-1,1))/1440)</f>
        <v>0.71180555555555558</v>
      </c>
      <c r="S13" s="661"/>
      <c r="T13" s="166"/>
      <c r="U13" s="398"/>
      <c r="V13" s="560"/>
      <c r="W13" s="561"/>
      <c r="X13" s="561"/>
      <c r="Y13" s="561"/>
      <c r="Z13" s="561"/>
      <c r="AA13" s="561"/>
      <c r="AB13" s="561"/>
      <c r="AC13" s="561"/>
      <c r="AD13" s="561"/>
      <c r="AE13" s="561"/>
    </row>
    <row r="14" spans="1:31" ht="15.95" customHeight="1" thickBot="1" x14ac:dyDescent="0.3">
      <c r="A14" s="69"/>
      <c r="B14" s="642"/>
      <c r="C14" s="641"/>
      <c r="D14" s="455">
        <v>9</v>
      </c>
      <c r="E14" s="421">
        <f t="array" aca="1" ref="E14" ca="1">IF($D14&gt;Calc1!$B$14,"",ROW(9:9)-SUM((($L$6:$L13="")+($N$6:$N13="")&gt;0)*1))</f>
        <v>9</v>
      </c>
      <c r="F14" s="172">
        <f ca="1">IF(OR($U$16,$D14&gt;Calc1!$B$14),"",$R$5+QUOTIENT(($E14-1),$U$18)*($R$7+$R$9)/1440+SUM($O$6:$O13)/1440)</f>
        <v>0.4236111111111111</v>
      </c>
      <c r="G14" s="174">
        <f ca="1">IF(OR($U$16,$D14&gt;Calc1!$B$14),"",MOD($E14-1,$U$18)+1)</f>
        <v>1</v>
      </c>
      <c r="H14" s="290" t="str">
        <f t="shared" ca="1" si="2"/>
        <v>A</v>
      </c>
      <c r="I14" s="313" t="str">
        <f ca="1"/>
        <v>A7</v>
      </c>
      <c r="J14" s="314" t="s">
        <v>5</v>
      </c>
      <c r="K14" s="315" t="str">
        <f ca="1"/>
        <v>A1</v>
      </c>
      <c r="L14" s="178" t="str">
        <f t="shared" ca="1" si="0"/>
        <v>Raslo Winners</v>
      </c>
      <c r="M14" s="50" t="s">
        <v>5</v>
      </c>
      <c r="N14" s="180" t="str">
        <f t="shared" ca="1" si="1"/>
        <v>1. FC Riedwald</v>
      </c>
      <c r="O14" s="319"/>
      <c r="P14" s="308"/>
      <c r="Q14" s="674"/>
      <c r="R14" s="660"/>
      <c r="S14" s="662"/>
      <c r="T14" s="166"/>
      <c r="U14" s="398"/>
      <c r="V14" s="560"/>
      <c r="W14" s="561"/>
      <c r="X14" s="561"/>
      <c r="Y14" s="561"/>
      <c r="Z14" s="561"/>
      <c r="AA14" s="561"/>
      <c r="AB14" s="561"/>
      <c r="AC14" s="561"/>
      <c r="AD14" s="561"/>
      <c r="AE14" s="561"/>
    </row>
    <row r="15" spans="1:31" ht="15.95" customHeight="1" x14ac:dyDescent="0.25">
      <c r="A15" s="69"/>
      <c r="B15" s="637" t="s">
        <v>214</v>
      </c>
      <c r="C15" s="639" t="s">
        <v>333</v>
      </c>
      <c r="D15" s="455">
        <v>10</v>
      </c>
      <c r="E15" s="421">
        <f t="array" aca="1" ref="E15" ca="1">IF($D15&gt;Calc1!$B$14,"",ROW(10:10)-SUM((($L$6:$L14="")+($N$6:$N14="")&gt;0)*1))</f>
        <v>10</v>
      </c>
      <c r="F15" s="172">
        <f ca="1">IF(OR($U$16,$D15&gt;Calc1!$B$14),"",$R$5+QUOTIENT(($E15-1),$U$18)*($R$7+$R$9)/1440+SUM($O$6:$O14)/1440)</f>
        <v>0.4236111111111111</v>
      </c>
      <c r="G15" s="174">
        <f ca="1">IF(OR($U$16,$D15&gt;Calc1!$B$14),"",MOD($E15-1,$U$18)+1)</f>
        <v>2</v>
      </c>
      <c r="H15" s="290" t="str">
        <f t="shared" ca="1" si="2"/>
        <v>B</v>
      </c>
      <c r="I15" s="313" t="str">
        <f ca="1"/>
        <v>B7</v>
      </c>
      <c r="J15" s="314" t="s">
        <v>5</v>
      </c>
      <c r="K15" s="315" t="str">
        <f ca="1"/>
        <v>B1</v>
      </c>
      <c r="L15" s="178" t="str">
        <f t="shared" ca="1" si="0"/>
        <v>VFL Ronsdorf</v>
      </c>
      <c r="M15" s="50" t="s">
        <v>5</v>
      </c>
      <c r="N15" s="180" t="str">
        <f t="shared" ca="1" si="1"/>
        <v>Mainz 05</v>
      </c>
      <c r="O15" s="319"/>
      <c r="P15" s="308"/>
      <c r="Q15" s="459" t="str">
        <f>Sprache!$E$93</f>
        <v>Turnierende (Endrunde 1):</v>
      </c>
      <c r="R15" s="462">
        <f ca="1">'Endrunde 1'!$I$22</f>
        <v>0.76041666666666674</v>
      </c>
      <c r="S15" s="402"/>
      <c r="T15" s="166"/>
    </row>
    <row r="16" spans="1:31" ht="15.95" customHeight="1" x14ac:dyDescent="0.25">
      <c r="A16" s="69"/>
      <c r="B16" s="642"/>
      <c r="C16" s="641"/>
      <c r="D16" s="455">
        <v>11</v>
      </c>
      <c r="E16" s="421">
        <f t="array" aca="1" ref="E16" ca="1">IF($D16&gt;Calc1!$B$14,"",ROW(11:11)-SUM((($L$6:$L15="")+($N$6:$N15="")&gt;0)*1))</f>
        <v>11</v>
      </c>
      <c r="F16" s="172">
        <f ca="1">IF(OR($U$16,$D16&gt;Calc1!$B$14),"",$R$5+QUOTIENT(($E16-1),$U$18)*($R$7+$R$9)/1440+SUM($O$6:$O15)/1440)</f>
        <v>0.4236111111111111</v>
      </c>
      <c r="G16" s="174">
        <f ca="1">IF(OR($U$16,$D16&gt;Calc1!$B$14),"",MOD($E16-1,$U$18)+1)</f>
        <v>3</v>
      </c>
      <c r="H16" s="290" t="str">
        <f t="shared" ca="1" si="2"/>
        <v>A</v>
      </c>
      <c r="I16" s="313" t="str">
        <f ca="1"/>
        <v>A6</v>
      </c>
      <c r="J16" s="314" t="s">
        <v>5</v>
      </c>
      <c r="K16" s="315" t="str">
        <f ca="1"/>
        <v>A8</v>
      </c>
      <c r="L16" s="178" t="str">
        <f t="shared" ca="1" si="0"/>
        <v>Fun Kickers Oes</v>
      </c>
      <c r="M16" s="50" t="s">
        <v>5</v>
      </c>
      <c r="N16" s="180" t="str">
        <f t="shared" ca="1" si="1"/>
        <v>Knock Out Rangers</v>
      </c>
      <c r="O16" s="319"/>
      <c r="P16" s="308"/>
      <c r="Q16" s="460" t="str">
        <f>Sprache!$E$94</f>
        <v>Turnierende (Endrunde 2):</v>
      </c>
      <c r="R16" s="463">
        <f ca="1">'Endrunde 2'!$I$26</f>
        <v>0.8090277777777779</v>
      </c>
      <c r="S16" s="458"/>
      <c r="T16" s="166"/>
      <c r="U16" s="399" t="b">
        <f>OR($R$5="",$R$7="",$R$9="",$R$11="",Calc1!$F$14&lt;3)</f>
        <v>0</v>
      </c>
      <c r="V16" t="s">
        <v>344</v>
      </c>
    </row>
    <row r="17" spans="1:28" ht="15.95" customHeight="1" x14ac:dyDescent="0.25">
      <c r="A17" s="69"/>
      <c r="B17" s="637" t="s">
        <v>216</v>
      </c>
      <c r="C17" s="639" t="s">
        <v>362</v>
      </c>
      <c r="D17" s="455">
        <v>12</v>
      </c>
      <c r="E17" s="421">
        <f t="array" aca="1" ref="E17" ca="1">IF($D17&gt;Calc1!$B$14,"",ROW(12:12)-SUM((($L$6:$L16="")+($N$6:$N16="")&gt;0)*1))</f>
        <v>12</v>
      </c>
      <c r="F17" s="172">
        <f ca="1">IF(OR($U$16,$D17&gt;Calc1!$B$14),"",$R$5+QUOTIENT(($E17-1),$U$18)*($R$7+$R$9)/1440+SUM($O$6:$O16)/1440)</f>
        <v>0.4236111111111111</v>
      </c>
      <c r="G17" s="174">
        <f ca="1">IF(OR($U$16,$D17&gt;Calc1!$B$14),"",MOD($E17-1,$U$18)+1)</f>
        <v>4</v>
      </c>
      <c r="H17" s="290" t="str">
        <f t="shared" ca="1" si="2"/>
        <v>B</v>
      </c>
      <c r="I17" s="313" t="str">
        <f ca="1"/>
        <v>B6</v>
      </c>
      <c r="J17" s="314" t="s">
        <v>5</v>
      </c>
      <c r="K17" s="315" t="str">
        <f ca="1"/>
        <v>B8</v>
      </c>
      <c r="L17" s="178" t="str">
        <f t="shared" ca="1" si="0"/>
        <v>AC Roma</v>
      </c>
      <c r="M17" s="50" t="s">
        <v>5</v>
      </c>
      <c r="N17" s="180" t="str">
        <f t="shared" ca="1" si="1"/>
        <v>Borussia Heine</v>
      </c>
      <c r="O17" s="319"/>
      <c r="P17" s="308"/>
      <c r="Q17" s="460" t="str">
        <f>Sprache!$E$97</f>
        <v>Turnierende (Endrunde 2a):</v>
      </c>
      <c r="R17" s="463">
        <f ca="1">'Endrunde 2a'!$I$30</f>
        <v>0.8090277777777779</v>
      </c>
      <c r="S17" s="458"/>
      <c r="T17" s="166"/>
      <c r="U17" s="397">
        <v>6</v>
      </c>
      <c r="V17" s="398" t="s">
        <v>345</v>
      </c>
      <c r="W17" s="164"/>
    </row>
    <row r="18" spans="1:28" ht="15.95" customHeight="1" x14ac:dyDescent="0.25">
      <c r="A18" s="69"/>
      <c r="B18" s="642"/>
      <c r="C18" s="641"/>
      <c r="D18" s="455">
        <v>13</v>
      </c>
      <c r="E18" s="421">
        <f t="array" aca="1" ref="E18" ca="1">IF($D18&gt;Calc1!$B$14,"",ROW(13:13)-SUM((($L$6:$L17="")+($N$6:$N17="")&gt;0)*1))</f>
        <v>13</v>
      </c>
      <c r="F18" s="172">
        <f ca="1">IF(OR($U$16,$D18&gt;Calc1!$B$14),"",$R$5+QUOTIENT(($E18-1),$U$18)*($R$7+$R$9)/1440+SUM($O$6:$O17)/1440)</f>
        <v>0.44791666666666669</v>
      </c>
      <c r="G18" s="174">
        <f ca="1">IF(OR($U$16,$D18&gt;Calc1!$B$14),"",MOD($E18-1,$U$18)+1)</f>
        <v>1</v>
      </c>
      <c r="H18" s="290" t="str">
        <f t="shared" ca="1" si="2"/>
        <v>A</v>
      </c>
      <c r="I18" s="313" t="str">
        <f ca="1"/>
        <v>A2</v>
      </c>
      <c r="J18" s="314" t="s">
        <v>5</v>
      </c>
      <c r="K18" s="315" t="str">
        <f ca="1"/>
        <v>A5</v>
      </c>
      <c r="L18" s="178" t="str">
        <f t="shared" ca="1" si="0"/>
        <v>FC Barcelona</v>
      </c>
      <c r="M18" s="50" t="s">
        <v>5</v>
      </c>
      <c r="N18" s="180" t="str">
        <f t="shared" ca="1" si="1"/>
        <v>VFB Essenheim</v>
      </c>
      <c r="O18" s="319"/>
      <c r="P18" s="308"/>
      <c r="Q18" s="460" t="str">
        <f>Sprache!$E$95</f>
        <v>Turnierende (Endrunde 3):</v>
      </c>
      <c r="R18" s="463">
        <f ca="1">'Endrunde 3'!$I$18</f>
        <v>0.78472222222222232</v>
      </c>
      <c r="S18" s="458"/>
      <c r="T18" s="166"/>
      <c r="U18" s="397">
        <f>MIN($R$11,$U$17)</f>
        <v>4</v>
      </c>
      <c r="V18" t="s">
        <v>343</v>
      </c>
    </row>
    <row r="19" spans="1:28" ht="15.95" customHeight="1" thickBot="1" x14ac:dyDescent="0.3">
      <c r="A19" s="69"/>
      <c r="B19" s="637" t="s">
        <v>334</v>
      </c>
      <c r="C19" s="639" t="s">
        <v>363</v>
      </c>
      <c r="D19" s="455">
        <v>14</v>
      </c>
      <c r="E19" s="421">
        <f t="array" aca="1" ref="E19" ca="1">IF($D19&gt;Calc1!$B$14,"",ROW(14:14)-SUM((($L$6:$L18="")+($N$6:$N18="")&gt;0)*1))</f>
        <v>14</v>
      </c>
      <c r="F19" s="172">
        <f ca="1">IF(OR($U$16,$D19&gt;Calc1!$B$14),"",$R$5+QUOTIENT(($E19-1),$U$18)*($R$7+$R$9)/1440+SUM($O$6:$O18)/1440)</f>
        <v>0.44791666666666669</v>
      </c>
      <c r="G19" s="174">
        <f ca="1">IF(OR($U$16,$D19&gt;Calc1!$B$14),"",MOD($E19-1,$U$18)+1)</f>
        <v>2</v>
      </c>
      <c r="H19" s="290" t="str">
        <f t="shared" ca="1" si="2"/>
        <v>B</v>
      </c>
      <c r="I19" s="313" t="str">
        <f ca="1"/>
        <v>B2</v>
      </c>
      <c r="J19" s="314" t="s">
        <v>5</v>
      </c>
      <c r="K19" s="315" t="str">
        <f ca="1"/>
        <v>B5</v>
      </c>
      <c r="L19" s="178" t="str">
        <f t="shared" ca="1" si="0"/>
        <v>Inter Mailand</v>
      </c>
      <c r="M19" s="50" t="s">
        <v>5</v>
      </c>
      <c r="N19" s="180" t="str">
        <f t="shared" ca="1" si="1"/>
        <v>FC Grönlingen</v>
      </c>
      <c r="O19" s="319"/>
      <c r="P19" s="308"/>
      <c r="Q19" s="461" t="str">
        <f>Sprache!$E$96</f>
        <v>Turnierende (Endrunde 4):</v>
      </c>
      <c r="R19" s="464">
        <f ca="1">'Endrunde 4'!$K$38</f>
        <v>0.85763888888888895</v>
      </c>
      <c r="S19" s="403"/>
      <c r="T19" s="166"/>
      <c r="V19" s="560"/>
      <c r="W19" s="560"/>
      <c r="X19" s="560"/>
      <c r="Y19" s="560"/>
      <c r="Z19" s="560"/>
      <c r="AA19" s="560"/>
      <c r="AB19" s="560"/>
    </row>
    <row r="20" spans="1:28" ht="15.95" customHeight="1" thickTop="1" x14ac:dyDescent="0.25">
      <c r="A20" s="69"/>
      <c r="B20" s="642"/>
      <c r="C20" s="641"/>
      <c r="D20" s="455">
        <v>15</v>
      </c>
      <c r="E20" s="421">
        <f t="array" aca="1" ref="E20" ca="1">IF($D20&gt;Calc1!$B$14,"",ROW(15:15)-SUM((($L$6:$L19="")+($N$6:$N19="")&gt;0)*1))</f>
        <v>15</v>
      </c>
      <c r="F20" s="172">
        <f ca="1">IF(OR($U$16,$D20&gt;Calc1!$B$14),"",$R$5+QUOTIENT(($E20-1),$U$18)*($R$7+$R$9)/1440+SUM($O$6:$O19)/1440)</f>
        <v>0.44791666666666669</v>
      </c>
      <c r="G20" s="174">
        <f ca="1">IF(OR($U$16,$D20&gt;Calc1!$B$14),"",MOD($E20-1,$U$18)+1)</f>
        <v>3</v>
      </c>
      <c r="H20" s="290" t="str">
        <f t="shared" ca="1" si="2"/>
        <v>A</v>
      </c>
      <c r="I20" s="313" t="str">
        <f ca="1"/>
        <v>A4</v>
      </c>
      <c r="J20" s="314" t="s">
        <v>5</v>
      </c>
      <c r="K20" s="315" t="str">
        <f ca="1"/>
        <v>A3</v>
      </c>
      <c r="L20" s="178" t="str">
        <f t="shared" ca="1" si="0"/>
        <v>Maibach 1822 eV</v>
      </c>
      <c r="M20" s="50" t="s">
        <v>5</v>
      </c>
      <c r="N20" s="180" t="str">
        <f t="shared" ca="1" si="1"/>
        <v>Eintracht Frankfurt</v>
      </c>
      <c r="O20" s="319"/>
      <c r="P20" s="308"/>
      <c r="T20" s="166"/>
      <c r="V20" s="560"/>
      <c r="W20" s="561"/>
      <c r="X20" s="561"/>
      <c r="Y20" s="561"/>
      <c r="Z20" s="561"/>
      <c r="AA20" s="561"/>
      <c r="AB20" s="561"/>
    </row>
    <row r="21" spans="1:28" ht="15.95" customHeight="1" x14ac:dyDescent="0.25">
      <c r="A21" s="69"/>
      <c r="B21" s="637" t="s">
        <v>335</v>
      </c>
      <c r="C21" s="639" t="s">
        <v>366</v>
      </c>
      <c r="D21" s="455">
        <v>16</v>
      </c>
      <c r="E21" s="421">
        <f t="array" aca="1" ref="E21" ca="1">IF($D21&gt;Calc1!$B$14,"",ROW(16:16)-SUM((($L$6:$L20="")+($N$6:$N20="")&gt;0)*1))</f>
        <v>16</v>
      </c>
      <c r="F21" s="172">
        <f ca="1">IF(OR($U$16,$D21&gt;Calc1!$B$14),"",$R$5+QUOTIENT(($E21-1),$U$18)*($R$7+$R$9)/1440+SUM($O$6:$O20)/1440)</f>
        <v>0.44791666666666669</v>
      </c>
      <c r="G21" s="174">
        <f ca="1">IF(OR($U$16,$D21&gt;Calc1!$B$14),"",MOD($E21-1,$U$18)+1)</f>
        <v>4</v>
      </c>
      <c r="H21" s="290" t="str">
        <f t="shared" ca="1" si="2"/>
        <v>B</v>
      </c>
      <c r="I21" s="313" t="str">
        <f ca="1"/>
        <v>B4</v>
      </c>
      <c r="J21" s="314" t="s">
        <v>5</v>
      </c>
      <c r="K21" s="315" t="str">
        <f ca="1"/>
        <v>B3</v>
      </c>
      <c r="L21" s="178" t="str">
        <f t="shared" ca="1" si="0"/>
        <v>Manchester City</v>
      </c>
      <c r="M21" s="50" t="s">
        <v>5</v>
      </c>
      <c r="N21" s="180" t="str">
        <f t="shared" ca="1" si="1"/>
        <v>SSV Wildbach</v>
      </c>
      <c r="O21" s="319"/>
      <c r="P21" s="308"/>
      <c r="T21" s="166"/>
      <c r="V21" s="560"/>
      <c r="W21" s="561"/>
      <c r="X21" s="561"/>
      <c r="Y21" s="561"/>
      <c r="Z21" s="561"/>
      <c r="AA21" s="561"/>
      <c r="AB21" s="561"/>
    </row>
    <row r="22" spans="1:28" ht="15.95" customHeight="1" x14ac:dyDescent="0.25">
      <c r="A22" s="69"/>
      <c r="B22" s="642"/>
      <c r="C22" s="641"/>
      <c r="D22" s="455">
        <v>17</v>
      </c>
      <c r="E22" s="421">
        <f t="array" aca="1" ref="E22" ca="1">IF($D22&gt;Calc1!$B$14,"",ROW(17:17)-SUM((($L$6:$L21="")+($N$6:$N21="")&gt;0)*1))</f>
        <v>17</v>
      </c>
      <c r="F22" s="172">
        <f ca="1">IF(OR($U$16,$D22&gt;Calc1!$B$14),"",$R$5+QUOTIENT(($E22-1),$U$18)*($R$7+$R$9)/1440+SUM($O$6:$O21)/1440)</f>
        <v>0.47222222222222221</v>
      </c>
      <c r="G22" s="174">
        <f ca="1">IF(OR($U$16,$D22&gt;Calc1!$B$14),"",MOD($E22-1,$U$18)+1)</f>
        <v>1</v>
      </c>
      <c r="H22" s="290" t="str">
        <f t="shared" ca="1" si="2"/>
        <v>A</v>
      </c>
      <c r="I22" s="313" t="str">
        <f ca="1"/>
        <v>A1</v>
      </c>
      <c r="J22" s="314" t="s">
        <v>5</v>
      </c>
      <c r="K22" s="315" t="str">
        <f ca="1"/>
        <v>A6</v>
      </c>
      <c r="L22" s="178" t="str">
        <f t="shared" ca="1" si="0"/>
        <v>1. FC Riedwald</v>
      </c>
      <c r="M22" s="50" t="s">
        <v>5</v>
      </c>
      <c r="N22" s="180" t="str">
        <f t="shared" ca="1" si="1"/>
        <v>Fun Kickers Oes</v>
      </c>
      <c r="O22" s="319"/>
      <c r="P22" s="308"/>
      <c r="Q22" s="663" t="str">
        <f>Sprache!$E$91&amp;$U$17&amp;Sprache!$E$92</f>
        <v>Wegen zeitlicher Konflikte kann nur auf maximal 6 Spielplätzen gleichzeitig gespielt werden.</v>
      </c>
      <c r="R22" s="663"/>
      <c r="S22" s="663"/>
      <c r="T22" s="166"/>
      <c r="V22" s="560"/>
      <c r="W22" s="561"/>
      <c r="X22" s="561"/>
      <c r="Y22" s="561"/>
      <c r="Z22" s="561"/>
      <c r="AA22" s="561"/>
      <c r="AB22" s="561"/>
    </row>
    <row r="23" spans="1:28" ht="15.95" customHeight="1" x14ac:dyDescent="0.25">
      <c r="A23" s="69"/>
      <c r="B23" s="637" t="s">
        <v>336</v>
      </c>
      <c r="C23" s="639"/>
      <c r="D23" s="455">
        <v>18</v>
      </c>
      <c r="E23" s="421">
        <f t="array" aca="1" ref="E23" ca="1">IF($D23&gt;Calc1!$B$14,"",ROW(18:18)-SUM((($L$6:$L22="")+($N$6:$N22="")&gt;0)*1))</f>
        <v>18</v>
      </c>
      <c r="F23" s="172">
        <f ca="1">IF(OR($U$16,$D23&gt;Calc1!$B$14),"",$R$5+QUOTIENT(($E23-1),$U$18)*($R$7+$R$9)/1440+SUM($O$6:$O22)/1440)</f>
        <v>0.47222222222222221</v>
      </c>
      <c r="G23" s="174">
        <f ca="1">IF(OR($U$16,$D23&gt;Calc1!$B$14),"",MOD($E23-1,$U$18)+1)</f>
        <v>2</v>
      </c>
      <c r="H23" s="290" t="str">
        <f t="shared" ca="1" si="2"/>
        <v>B</v>
      </c>
      <c r="I23" s="313" t="str">
        <f ca="1"/>
        <v>B1</v>
      </c>
      <c r="J23" s="314" t="s">
        <v>5</v>
      </c>
      <c r="K23" s="315" t="str">
        <f ca="1"/>
        <v>B6</v>
      </c>
      <c r="L23" s="178" t="str">
        <f t="shared" ca="1" si="0"/>
        <v>Mainz 05</v>
      </c>
      <c r="M23" s="50" t="s">
        <v>5</v>
      </c>
      <c r="N23" s="180" t="str">
        <f t="shared" ca="1" si="1"/>
        <v>AC Roma</v>
      </c>
      <c r="O23" s="319"/>
      <c r="P23" s="308"/>
      <c r="Q23" s="663"/>
      <c r="R23" s="663"/>
      <c r="S23" s="663"/>
      <c r="T23" s="166"/>
      <c r="V23" s="560"/>
      <c r="W23" s="561"/>
      <c r="X23" s="561"/>
      <c r="Y23" s="561"/>
      <c r="Z23" s="561"/>
      <c r="AA23" s="561"/>
      <c r="AB23" s="561"/>
    </row>
    <row r="24" spans="1:28" ht="15.95" customHeight="1" thickBot="1" x14ac:dyDescent="0.3">
      <c r="A24" s="69"/>
      <c r="B24" s="638"/>
      <c r="C24" s="640"/>
      <c r="D24" s="455">
        <v>19</v>
      </c>
      <c r="E24" s="421">
        <f t="array" aca="1" ref="E24" ca="1">IF($D24&gt;Calc1!$B$14,"",ROW(19:19)-SUM((($L$6:$L23="")+($N$6:$N23="")&gt;0)*1))</f>
        <v>19</v>
      </c>
      <c r="F24" s="172">
        <f ca="1">IF(OR($U$16,$D24&gt;Calc1!$B$14),"",$R$5+QUOTIENT(($E24-1),$U$18)*($R$7+$R$9)/1440+SUM($O$6:$O23)/1440)</f>
        <v>0.47222222222222221</v>
      </c>
      <c r="G24" s="174">
        <f ca="1">IF(OR($U$16,$D24&gt;Calc1!$B$14),"",MOD($E24-1,$U$18)+1)</f>
        <v>3</v>
      </c>
      <c r="H24" s="290" t="str">
        <f t="shared" ca="1" si="2"/>
        <v>A</v>
      </c>
      <c r="I24" s="313" t="str">
        <f ca="1"/>
        <v>A5</v>
      </c>
      <c r="J24" s="314" t="s">
        <v>5</v>
      </c>
      <c r="K24" s="315" t="str">
        <f ca="1"/>
        <v>A7</v>
      </c>
      <c r="L24" s="178" t="str">
        <f t="shared" ca="1" si="0"/>
        <v>VFB Essenheim</v>
      </c>
      <c r="M24" s="50" t="s">
        <v>5</v>
      </c>
      <c r="N24" s="180" t="str">
        <f t="shared" ca="1" si="1"/>
        <v>Raslo Winners</v>
      </c>
      <c r="O24" s="319"/>
      <c r="P24" s="308"/>
      <c r="Q24" s="400"/>
      <c r="R24" s="446" t="str">
        <f t="array" aca="1" ref="R24" ca="1">IFERROR(proof!$E$3-SUM(((OFFSET($L$6,0,0,proof!$E$3,1)="")+(OFFSET($N$6,0,0,proof!$E$3,1)="")&gt;0)*1),"")</f>
        <v/>
      </c>
      <c r="S24" s="446" t="str">
        <f t="array" aca="1" ref="S24" ca="1">IFERROR(proof!$E$4-SUM(((OFFSET($L$6,0,0,proof!$E$4,1)="")+(OFFSET($N$6,0,0,proof!$E$4,1)="")&gt;0)*1),"")</f>
        <v/>
      </c>
      <c r="T24" s="166"/>
      <c r="V24" s="560"/>
      <c r="W24" s="561"/>
      <c r="X24" s="561"/>
      <c r="Y24" s="561"/>
      <c r="Z24" s="561"/>
      <c r="AA24" s="561"/>
      <c r="AB24" s="561"/>
    </row>
    <row r="25" spans="1:28" ht="15.95" customHeight="1" thickTop="1" x14ac:dyDescent="0.25">
      <c r="D25" s="455">
        <v>20</v>
      </c>
      <c r="E25" s="421">
        <f t="array" aca="1" ref="E25" ca="1">IF($D25&gt;Calc1!$B$14,"",ROW(20:20)-SUM((($L$6:$L24="")+($N$6:$N24="")&gt;0)*1))</f>
        <v>20</v>
      </c>
      <c r="F25" s="172">
        <f ca="1">IF(OR($U$16,$D25&gt;Calc1!$B$14),"",$R$5+QUOTIENT(($E25-1),$U$18)*($R$7+$R$9)/1440+SUM($O$6:$O24)/1440)</f>
        <v>0.47222222222222221</v>
      </c>
      <c r="G25" s="174">
        <f ca="1">IF(OR($U$16,$D25&gt;Calc1!$B$14),"",MOD($E25-1,$U$18)+1)</f>
        <v>4</v>
      </c>
      <c r="H25" s="290" t="str">
        <f t="shared" ca="1" si="2"/>
        <v>B</v>
      </c>
      <c r="I25" s="313" t="str">
        <f ca="1"/>
        <v>B5</v>
      </c>
      <c r="J25" s="314" t="s">
        <v>5</v>
      </c>
      <c r="K25" s="315" t="str">
        <f ca="1"/>
        <v>B7</v>
      </c>
      <c r="L25" s="178" t="str">
        <f t="shared" ca="1" si="0"/>
        <v>FC Grönlingen</v>
      </c>
      <c r="M25" s="50" t="s">
        <v>5</v>
      </c>
      <c r="N25" s="180" t="str">
        <f t="shared" ca="1" si="1"/>
        <v>VFL Ronsdorf</v>
      </c>
      <c r="O25" s="319"/>
      <c r="P25" s="308"/>
      <c r="Q25" s="649" t="str">
        <f ca="1">IF($U$16,"",IF(proof!$G$2="FEHLER",Sprache!$E$98&amp;proof!$E$6,""))</f>
        <v/>
      </c>
      <c r="R25" s="649"/>
      <c r="S25" s="649"/>
      <c r="T25" s="166"/>
      <c r="V25" s="560"/>
      <c r="W25" s="561"/>
      <c r="X25" s="561"/>
      <c r="Y25" s="561"/>
      <c r="Z25" s="561"/>
      <c r="AA25" s="561"/>
      <c r="AB25" s="561"/>
    </row>
    <row r="26" spans="1:28" ht="15.95" customHeight="1" x14ac:dyDescent="0.25">
      <c r="D26" s="455">
        <v>21</v>
      </c>
      <c r="E26" s="421">
        <f t="array" aca="1" ref="E26" ca="1">IF($D26&gt;Calc1!$B$14,"",ROW(21:21)-SUM((($L$6:$L25="")+($N$6:$N25="")&gt;0)*1))</f>
        <v>21</v>
      </c>
      <c r="F26" s="172">
        <f ca="1">IF(OR($U$16,$D26&gt;Calc1!$B$14),"",$R$5+QUOTIENT(($E26-1),$U$18)*($R$7+$R$9)/1440+SUM($O$6:$O25)/1440)</f>
        <v>0.49652777777777779</v>
      </c>
      <c r="G26" s="174">
        <f ca="1">IF(OR($U$16,$D26&gt;Calc1!$B$14),"",MOD($E26-1,$U$18)+1)</f>
        <v>1</v>
      </c>
      <c r="H26" s="290" t="str">
        <f t="shared" ca="1" si="2"/>
        <v>A</v>
      </c>
      <c r="I26" s="313" t="str">
        <f ca="1"/>
        <v>A8</v>
      </c>
      <c r="J26" s="314" t="s">
        <v>5</v>
      </c>
      <c r="K26" s="315" t="str">
        <f ca="1"/>
        <v>A4</v>
      </c>
      <c r="L26" s="178" t="str">
        <f t="shared" ca="1" si="0"/>
        <v>Knock Out Rangers</v>
      </c>
      <c r="M26" s="50" t="s">
        <v>5</v>
      </c>
      <c r="N26" s="180" t="str">
        <f t="shared" ca="1" si="1"/>
        <v>Maibach 1822 eV</v>
      </c>
      <c r="O26" s="319"/>
      <c r="P26" s="308"/>
      <c r="Q26" s="649" t="str">
        <f ca="1">IF($U$16,"",IF(proof!$G$2="FEHLER",Sprache!$E$99&amp;$R$24&amp;Sprache!$E$100&amp;$S$24,""))</f>
        <v/>
      </c>
      <c r="R26" s="649"/>
      <c r="S26" s="649"/>
      <c r="T26" s="166"/>
    </row>
    <row r="27" spans="1:28" ht="15.95" customHeight="1" x14ac:dyDescent="0.25">
      <c r="B27" s="517"/>
      <c r="C27" s="647" t="str">
        <f>Sprache!$E$16&amp;" B"</f>
        <v>Gruppe B</v>
      </c>
      <c r="D27" s="455">
        <v>22</v>
      </c>
      <c r="E27" s="421">
        <f t="array" aca="1" ref="E27" ca="1">IF($D27&gt;Calc1!$B$14,"",ROW(22:22)-SUM((($L$6:$L26="")+($N$6:$N26="")&gt;0)*1))</f>
        <v>22</v>
      </c>
      <c r="F27" s="172">
        <f ca="1">IF(OR($U$16,$D27&gt;Calc1!$B$14),"",$R$5+QUOTIENT(($E27-1),$U$18)*($R$7+$R$9)/1440+SUM($O$6:$O26)/1440)</f>
        <v>0.49652777777777779</v>
      </c>
      <c r="G27" s="174">
        <f ca="1">IF(OR($U$16,$D27&gt;Calc1!$B$14),"",MOD($E27-1,$U$18)+1)</f>
        <v>2</v>
      </c>
      <c r="H27" s="290" t="str">
        <f t="shared" ca="1" si="2"/>
        <v>B</v>
      </c>
      <c r="I27" s="313" t="str">
        <f ca="1"/>
        <v>B8</v>
      </c>
      <c r="J27" s="314" t="s">
        <v>5</v>
      </c>
      <c r="K27" s="315" t="str">
        <f ca="1"/>
        <v>B4</v>
      </c>
      <c r="L27" s="178" t="str">
        <f t="shared" ca="1" si="0"/>
        <v>Borussia Heine</v>
      </c>
      <c r="M27" s="50" t="s">
        <v>5</v>
      </c>
      <c r="N27" s="180" t="str">
        <f t="shared" ca="1" si="1"/>
        <v>Manchester City</v>
      </c>
      <c r="O27" s="319"/>
      <c r="P27" s="308"/>
      <c r="Q27" s="400"/>
      <c r="R27" s="169"/>
      <c r="S27" s="169"/>
      <c r="T27" s="166"/>
    </row>
    <row r="28" spans="1:28" ht="15.95" customHeight="1" thickBot="1" x14ac:dyDescent="0.3">
      <c r="B28" s="518"/>
      <c r="C28" s="648"/>
      <c r="D28" s="455">
        <v>23</v>
      </c>
      <c r="E28" s="421">
        <f t="array" aca="1" ref="E28" ca="1">IF($D28&gt;Calc1!$B$14,"",ROW(23:23)-SUM((($L$6:$L27="")+($N$6:$N27="")&gt;0)*1))</f>
        <v>23</v>
      </c>
      <c r="F28" s="172">
        <f ca="1">IF(OR($U$16,$D28&gt;Calc1!$B$14),"",$R$5+QUOTIENT(($E28-1),$U$18)*($R$7+$R$9)/1440+SUM($O$6:$O27)/1440)</f>
        <v>0.49652777777777779</v>
      </c>
      <c r="G28" s="174">
        <f ca="1">IF(OR($U$16,$D28&gt;Calc1!$B$14),"",MOD($E28-1,$U$18)+1)</f>
        <v>3</v>
      </c>
      <c r="H28" s="290" t="str">
        <f t="shared" ca="1" si="2"/>
        <v>A</v>
      </c>
      <c r="I28" s="313" t="str">
        <f ca="1"/>
        <v>A3</v>
      </c>
      <c r="J28" s="314" t="s">
        <v>5</v>
      </c>
      <c r="K28" s="315" t="str">
        <f ca="1"/>
        <v>A2</v>
      </c>
      <c r="L28" s="52" t="str">
        <f t="shared" ca="1" si="0"/>
        <v>Eintracht Frankfurt</v>
      </c>
      <c r="M28" s="50" t="s">
        <v>5</v>
      </c>
      <c r="N28" s="51" t="str">
        <f t="shared" ca="1" si="1"/>
        <v>FC Barcelona</v>
      </c>
      <c r="O28" s="319"/>
      <c r="P28" s="308"/>
      <c r="Q28" s="169"/>
      <c r="R28" s="169"/>
      <c r="S28" s="169"/>
      <c r="T28" s="166"/>
    </row>
    <row r="29" spans="1:28" ht="15.95" customHeight="1" thickTop="1" x14ac:dyDescent="0.25">
      <c r="B29" s="643"/>
      <c r="C29" s="645" t="str">
        <f>Sprache!$E$10</f>
        <v>Teilnehmer bzw. Mannschaft</v>
      </c>
      <c r="D29" s="455">
        <v>24</v>
      </c>
      <c r="E29" s="421">
        <f t="array" aca="1" ref="E29" ca="1">IF($D29&gt;Calc1!$B$14,"",ROW(24:24)-SUM((($L$6:$L28="")+($N$6:$N28="")&gt;0)*1))</f>
        <v>24</v>
      </c>
      <c r="F29" s="172">
        <f ca="1">IF(OR($U$16,$D29&gt;Calc1!$B$14),"",$R$5+QUOTIENT(($E29-1),$U$18)*($R$7+$R$9)/1440+SUM($O$6:$O28)/1440)</f>
        <v>0.49652777777777779</v>
      </c>
      <c r="G29" s="174">
        <f ca="1">IF(OR($U$16,$D29&gt;Calc1!$B$14),"",MOD($E29-1,$U$18)+1)</f>
        <v>4</v>
      </c>
      <c r="H29" s="290" t="str">
        <f t="shared" ca="1" si="2"/>
        <v>B</v>
      </c>
      <c r="I29" s="313" t="str">
        <f ca="1"/>
        <v>B3</v>
      </c>
      <c r="J29" s="314" t="s">
        <v>5</v>
      </c>
      <c r="K29" s="315" t="str">
        <f ca="1"/>
        <v>B2</v>
      </c>
      <c r="L29" s="178" t="str">
        <f t="shared" ca="1" si="0"/>
        <v>SSV Wildbach</v>
      </c>
      <c r="M29" s="50" t="s">
        <v>5</v>
      </c>
      <c r="N29" s="180" t="str">
        <f t="shared" ca="1" si="1"/>
        <v>Inter Mailand</v>
      </c>
      <c r="O29" s="319"/>
      <c r="P29" s="308"/>
      <c r="Q29" s="400"/>
      <c r="R29" s="169"/>
      <c r="S29" s="169"/>
      <c r="T29" s="166"/>
    </row>
    <row r="30" spans="1:28" ht="15.95" customHeight="1" x14ac:dyDescent="0.25">
      <c r="B30" s="644"/>
      <c r="C30" s="646"/>
      <c r="D30" s="455">
        <v>25</v>
      </c>
      <c r="E30" s="421">
        <f t="array" aca="1" ref="E30" ca="1">IF($D30&gt;Calc1!$B$14,"",ROW(25:25)-SUM((($L$6:$L29="")+($N$6:$N29="")&gt;0)*1))</f>
        <v>25</v>
      </c>
      <c r="F30" s="172">
        <f ca="1">IF(OR($U$16,$D30&gt;Calc1!$B$14),"",$R$5+QUOTIENT(($E30-1),$U$18)*($R$7+$R$9)/1440+SUM($O$6:$O29)/1440)</f>
        <v>0.52083333333333337</v>
      </c>
      <c r="G30" s="174">
        <f ca="1">IF(OR($U$16,$D30&gt;Calc1!$B$14),"",MOD($E30-1,$U$18)+1)</f>
        <v>1</v>
      </c>
      <c r="H30" s="290" t="str">
        <f t="shared" ca="1" si="2"/>
        <v>A</v>
      </c>
      <c r="I30" s="313" t="str">
        <f ca="1"/>
        <v>A5</v>
      </c>
      <c r="J30" s="314" t="s">
        <v>5</v>
      </c>
      <c r="K30" s="315" t="str">
        <f ca="1"/>
        <v>A1</v>
      </c>
      <c r="L30" s="178" t="str">
        <f t="shared" ca="1" si="0"/>
        <v>VFB Essenheim</v>
      </c>
      <c r="M30" s="50" t="s">
        <v>5</v>
      </c>
      <c r="N30" s="180" t="str">
        <f t="shared" ca="1" si="1"/>
        <v>1. FC Riedwald</v>
      </c>
      <c r="O30" s="319"/>
      <c r="P30" s="308"/>
      <c r="Q30" s="400"/>
      <c r="R30" s="169"/>
      <c r="S30" s="169"/>
      <c r="T30" s="166"/>
    </row>
    <row r="31" spans="1:28" ht="15.95" customHeight="1" x14ac:dyDescent="0.25">
      <c r="B31" s="515" t="s">
        <v>209</v>
      </c>
      <c r="C31" s="672" t="s">
        <v>271</v>
      </c>
      <c r="D31" s="455">
        <v>26</v>
      </c>
      <c r="E31" s="421">
        <f t="array" aca="1" ref="E31" ca="1">IF($D31&gt;Calc1!$B$14,"",ROW(26:26)-SUM((($L$6:$L30="")+($N$6:$N30="")&gt;0)*1))</f>
        <v>26</v>
      </c>
      <c r="F31" s="172">
        <f ca="1">IF(OR($U$16,$D31&gt;Calc1!$B$14),"",$R$5+QUOTIENT(($E31-1),$U$18)*($R$7+$R$9)/1440+SUM($O$6:$O30)/1440)</f>
        <v>0.52083333333333337</v>
      </c>
      <c r="G31" s="174">
        <f ca="1">IF(OR($U$16,$D31&gt;Calc1!$B$14),"",MOD($E31-1,$U$18)+1)</f>
        <v>2</v>
      </c>
      <c r="H31" s="290" t="str">
        <f t="shared" ca="1" si="2"/>
        <v>B</v>
      </c>
      <c r="I31" s="313" t="str">
        <f ca="1"/>
        <v>B5</v>
      </c>
      <c r="J31" s="314" t="s">
        <v>5</v>
      </c>
      <c r="K31" s="315" t="str">
        <f ca="1"/>
        <v>B1</v>
      </c>
      <c r="L31" s="178" t="str">
        <f t="shared" ca="1" si="0"/>
        <v>FC Grönlingen</v>
      </c>
      <c r="M31" s="50" t="s">
        <v>5</v>
      </c>
      <c r="N31" s="180" t="str">
        <f t="shared" ca="1" si="1"/>
        <v>Mainz 05</v>
      </c>
      <c r="O31" s="319"/>
      <c r="P31" s="308"/>
      <c r="Q31" s="400"/>
      <c r="R31" s="169"/>
      <c r="S31" s="169"/>
      <c r="T31" s="166"/>
    </row>
    <row r="32" spans="1:28" ht="15.95" customHeight="1" x14ac:dyDescent="0.25">
      <c r="B32" s="516"/>
      <c r="C32" s="641"/>
      <c r="D32" s="455">
        <v>27</v>
      </c>
      <c r="E32" s="421">
        <f t="array" aca="1" ref="E32" ca="1">IF($D32&gt;Calc1!$B$14,"",ROW(27:27)-SUM((($L$6:$L31="")+($N$6:$N31="")&gt;0)*1))</f>
        <v>27</v>
      </c>
      <c r="F32" s="172">
        <f ca="1">IF(OR($U$16,$D32&gt;Calc1!$B$14),"",$R$5+QUOTIENT(($E32-1),$U$18)*($R$7+$R$9)/1440+SUM($O$6:$O31)/1440)</f>
        <v>0.52083333333333337</v>
      </c>
      <c r="G32" s="174">
        <f ca="1">IF(OR($U$16,$D32&gt;Calc1!$B$14),"",MOD($E32-1,$U$18)+1)</f>
        <v>3</v>
      </c>
      <c r="H32" s="291" t="str">
        <f t="shared" ca="1" si="2"/>
        <v>A</v>
      </c>
      <c r="I32" s="313" t="str">
        <f ca="1"/>
        <v>A4</v>
      </c>
      <c r="J32" s="314" t="s">
        <v>5</v>
      </c>
      <c r="K32" s="315" t="str">
        <f ca="1"/>
        <v>A6</v>
      </c>
      <c r="L32" s="52" t="str">
        <f t="shared" ca="1" si="0"/>
        <v>Maibach 1822 eV</v>
      </c>
      <c r="M32" s="50" t="s">
        <v>5</v>
      </c>
      <c r="N32" s="51" t="str">
        <f t="shared" ca="1" si="1"/>
        <v>Fun Kickers Oes</v>
      </c>
      <c r="O32" s="319"/>
      <c r="P32" s="308"/>
      <c r="Q32" s="400"/>
      <c r="R32" s="169"/>
      <c r="S32" s="169"/>
      <c r="T32" s="166"/>
    </row>
    <row r="33" spans="2:20" ht="15.95" customHeight="1" x14ac:dyDescent="0.25">
      <c r="B33" s="637" t="s">
        <v>211</v>
      </c>
      <c r="C33" s="639" t="s">
        <v>272</v>
      </c>
      <c r="D33" s="455">
        <v>28</v>
      </c>
      <c r="E33" s="421">
        <f t="array" aca="1" ref="E33" ca="1">IF($D33&gt;Calc1!$B$14,"",ROW(28:28)-SUM((($L$6:$L32="")+($N$6:$N32="")&gt;0)*1))</f>
        <v>28</v>
      </c>
      <c r="F33" s="172">
        <f ca="1">IF(OR($U$16,$D33&gt;Calc1!$B$14),"",$R$5+QUOTIENT(($E33-1),$U$18)*($R$7+$R$9)/1440+SUM($O$6:$O32)/1440)</f>
        <v>0.52083333333333337</v>
      </c>
      <c r="G33" s="174">
        <f ca="1">IF(OR($U$16,$D33&gt;Calc1!$B$14),"",MOD($E33-1,$U$18)+1)</f>
        <v>4</v>
      </c>
      <c r="H33" s="291" t="str">
        <f t="shared" ca="1" si="2"/>
        <v>B</v>
      </c>
      <c r="I33" s="313" t="str">
        <f ca="1"/>
        <v>B4</v>
      </c>
      <c r="J33" s="314" t="s">
        <v>5</v>
      </c>
      <c r="K33" s="315" t="str">
        <f ca="1"/>
        <v>B6</v>
      </c>
      <c r="L33" s="52" t="str">
        <f t="shared" ca="1" si="0"/>
        <v>Manchester City</v>
      </c>
      <c r="M33" s="50" t="s">
        <v>5</v>
      </c>
      <c r="N33" s="51" t="str">
        <f t="shared" ca="1" si="1"/>
        <v>AC Roma</v>
      </c>
      <c r="O33" s="319"/>
      <c r="P33" s="308"/>
      <c r="Q33" s="400"/>
      <c r="R33" s="169"/>
      <c r="S33" s="169"/>
      <c r="T33" s="166"/>
    </row>
    <row r="34" spans="2:20" ht="15.95" customHeight="1" x14ac:dyDescent="0.25">
      <c r="B34" s="642"/>
      <c r="C34" s="641"/>
      <c r="D34" s="455">
        <v>29</v>
      </c>
      <c r="E34" s="421">
        <f t="array" aca="1" ref="E34" ca="1">IF($D34&gt;Calc1!$B$14,"",ROW(29:29)-SUM((($L$6:$L33="")+($N$6:$N33="")&gt;0)*1))</f>
        <v>29</v>
      </c>
      <c r="F34" s="172">
        <f ca="1">IF(OR($U$16,$D34&gt;Calc1!$B$14),"",$R$5+QUOTIENT(($E34-1),$U$18)*($R$7+$R$9)/1440+SUM($O$6:$O33)/1440)</f>
        <v>0.54513888888888884</v>
      </c>
      <c r="G34" s="174">
        <f ca="1">IF(OR($U$16,$D34&gt;Calc1!$B$14),"",MOD($E34-1,$U$18)+1)</f>
        <v>1</v>
      </c>
      <c r="H34" s="290" t="str">
        <f t="shared" ca="1" si="2"/>
        <v>A</v>
      </c>
      <c r="I34" s="313" t="str">
        <f ca="1"/>
        <v>A7</v>
      </c>
      <c r="J34" s="314" t="s">
        <v>5</v>
      </c>
      <c r="K34" s="315" t="str">
        <f ca="1"/>
        <v>A3</v>
      </c>
      <c r="L34" s="52" t="str">
        <f t="shared" ca="1" si="0"/>
        <v>Raslo Winners</v>
      </c>
      <c r="M34" s="50" t="s">
        <v>5</v>
      </c>
      <c r="N34" s="51" t="str">
        <f t="shared" ca="1" si="1"/>
        <v>Eintracht Frankfurt</v>
      </c>
      <c r="O34" s="320"/>
      <c r="P34" s="308"/>
      <c r="Q34" s="400"/>
      <c r="R34" s="169"/>
      <c r="S34" s="169"/>
      <c r="T34" s="166"/>
    </row>
    <row r="35" spans="2:20" ht="15.95" customHeight="1" x14ac:dyDescent="0.25">
      <c r="B35" s="637" t="s">
        <v>207</v>
      </c>
      <c r="C35" s="639" t="s">
        <v>274</v>
      </c>
      <c r="D35" s="455">
        <v>30</v>
      </c>
      <c r="E35" s="421">
        <f t="array" aca="1" ref="E35" ca="1">IF($D35&gt;Calc1!$B$14,"",ROW(30:30)-SUM((($L$6:$L34="")+($N$6:$N34="")&gt;0)*1))</f>
        <v>30</v>
      </c>
      <c r="F35" s="172">
        <f ca="1">IF(OR($U$16,$D35&gt;Calc1!$B$14),"",$R$5+QUOTIENT(($E35-1),$U$18)*($R$7+$R$9)/1440+SUM($O$6:$O34)/1440)</f>
        <v>0.54513888888888884</v>
      </c>
      <c r="G35" s="174">
        <f ca="1">IF(OR($U$16,$D35&gt;Calc1!$B$14),"",MOD($E35-1,$U$18)+1)</f>
        <v>2</v>
      </c>
      <c r="H35" s="291" t="str">
        <f t="shared" ca="1" si="2"/>
        <v>B</v>
      </c>
      <c r="I35" s="313" t="str">
        <f ca="1"/>
        <v>B7</v>
      </c>
      <c r="J35" s="314" t="s">
        <v>5</v>
      </c>
      <c r="K35" s="315" t="str">
        <f ca="1"/>
        <v>B3</v>
      </c>
      <c r="L35" s="52" t="str">
        <f t="shared" ref="L35:L77" ca="1" si="3">IF($I35="","",IF(VLOOKUP($I35,$B$7:$C$48,2,0)="","",VLOOKUP($I35,$B$7:$C$48,2,0)))</f>
        <v>VFL Ronsdorf</v>
      </c>
      <c r="M35" s="50" t="s">
        <v>5</v>
      </c>
      <c r="N35" s="51" t="str">
        <f t="shared" ref="N35:N77" ca="1" si="4">IF($K35="","",IF(VLOOKUP($K35,$B$7:$C$48,2,0)="","",VLOOKUP($K35,$B$7:$C$48,2,0)))</f>
        <v>SSV Wildbach</v>
      </c>
      <c r="O35" s="319"/>
      <c r="P35" s="308"/>
      <c r="Q35" s="400"/>
      <c r="R35" s="169"/>
      <c r="S35" s="169"/>
      <c r="T35" s="166"/>
    </row>
    <row r="36" spans="2:20" ht="17.25" x14ac:dyDescent="0.25">
      <c r="B36" s="642"/>
      <c r="C36" s="641"/>
      <c r="D36" s="455">
        <v>31</v>
      </c>
      <c r="E36" s="421">
        <f t="array" aca="1" ref="E36" ca="1">IF($D36&gt;Calc1!$B$14,"",ROW(31:31)-SUM((($L$6:$L35="")+($N$6:$N35="")&gt;0)*1))</f>
        <v>31</v>
      </c>
      <c r="F36" s="172">
        <f ca="1">IF(OR($U$16,$D36&gt;Calc1!$B$14),"",$R$5+QUOTIENT(($E36-1),$U$18)*($R$7+$R$9)/1440+SUM($O$6:$O35)/1440)</f>
        <v>0.54513888888888884</v>
      </c>
      <c r="G36" s="174">
        <f ca="1">IF(OR($U$16,$D36&gt;Calc1!$B$14),"",MOD($E36-1,$U$18)+1)</f>
        <v>3</v>
      </c>
      <c r="H36" s="291" t="str">
        <f t="shared" ca="1" si="2"/>
        <v>A</v>
      </c>
      <c r="I36" s="533" t="str">
        <f ca="1"/>
        <v>A2</v>
      </c>
      <c r="J36" s="314" t="s">
        <v>5</v>
      </c>
      <c r="K36" s="534" t="str">
        <f ca="1"/>
        <v>A8</v>
      </c>
      <c r="L36" s="52" t="str">
        <f t="shared" ca="1" si="3"/>
        <v>FC Barcelona</v>
      </c>
      <c r="M36" s="50" t="s">
        <v>5</v>
      </c>
      <c r="N36" s="51" t="str">
        <f t="shared" ca="1" si="4"/>
        <v>Knock Out Rangers</v>
      </c>
      <c r="O36" s="319"/>
      <c r="P36" s="168"/>
      <c r="Q36" s="400"/>
      <c r="R36" s="169"/>
      <c r="S36" s="169"/>
      <c r="T36" s="309"/>
    </row>
    <row r="37" spans="2:20" ht="17.25" x14ac:dyDescent="0.25">
      <c r="B37" s="637" t="s">
        <v>213</v>
      </c>
      <c r="C37" s="639" t="s">
        <v>273</v>
      </c>
      <c r="D37" s="455">
        <v>32</v>
      </c>
      <c r="E37" s="421">
        <f t="array" aca="1" ref="E37" ca="1">IF($D37&gt;Calc1!$B$14,"",ROW(32:32)-SUM((($L$6:$L36="")+($N$6:$N36="")&gt;0)*1))</f>
        <v>32</v>
      </c>
      <c r="F37" s="172">
        <f ca="1">IF(OR($U$16,$D37&gt;Calc1!$B$14),"",$R$5+QUOTIENT(($E37-1),$U$18)*($R$7+$R$9)/1440+SUM($O$6:$O36)/1440)</f>
        <v>0.54513888888888884</v>
      </c>
      <c r="G37" s="174">
        <f ca="1">IF(OR($U$16,$D37&gt;Calc1!$B$14),"",MOD($E37-1,$U$18)+1)</f>
        <v>4</v>
      </c>
      <c r="H37" s="291" t="str">
        <f t="shared" ca="1" si="2"/>
        <v>B</v>
      </c>
      <c r="I37" s="533" t="str">
        <f ca="1"/>
        <v>B2</v>
      </c>
      <c r="J37" s="314" t="s">
        <v>5</v>
      </c>
      <c r="K37" s="534" t="str">
        <f ca="1"/>
        <v>B8</v>
      </c>
      <c r="L37" s="52" t="str">
        <f t="shared" ca="1" si="3"/>
        <v>Inter Mailand</v>
      </c>
      <c r="M37" s="50" t="s">
        <v>5</v>
      </c>
      <c r="N37" s="51" t="str">
        <f t="shared" ca="1" si="4"/>
        <v>Borussia Heine</v>
      </c>
      <c r="O37" s="319"/>
      <c r="P37" s="168"/>
      <c r="Q37" s="400"/>
      <c r="R37" s="169"/>
      <c r="S37" s="169"/>
      <c r="T37" s="309"/>
    </row>
    <row r="38" spans="2:20" ht="17.25" customHeight="1" x14ac:dyDescent="0.25">
      <c r="B38" s="642"/>
      <c r="C38" s="641"/>
      <c r="D38" s="455">
        <v>33</v>
      </c>
      <c r="E38" s="421">
        <f t="array" aca="1" ref="E38" ca="1">IF($D38&gt;Calc1!$B$14,"",ROW(33:33)-SUM((($L$6:$L37="")+($N$6:$N37="")&gt;0)*1))</f>
        <v>33</v>
      </c>
      <c r="F38" s="172">
        <f ca="1">IF(OR($U$16,$D38&gt;Calc1!$B$14),"",$R$5+QUOTIENT(($E38-1),$U$18)*($R$7+$R$9)/1440+SUM($O$6:$O37)/1440)</f>
        <v>0.56944444444444442</v>
      </c>
      <c r="G38" s="174">
        <f ca="1">IF(OR($U$16,$D38&gt;Calc1!$B$14),"",MOD($E38-1,$U$18)+1)</f>
        <v>1</v>
      </c>
      <c r="H38" s="291" t="str">
        <f t="shared" ca="1" si="2"/>
        <v>A</v>
      </c>
      <c r="I38" s="533" t="str">
        <f ca="1"/>
        <v>A1</v>
      </c>
      <c r="J38" s="314" t="s">
        <v>5</v>
      </c>
      <c r="K38" s="534" t="str">
        <f ca="1"/>
        <v>A4</v>
      </c>
      <c r="L38" s="52" t="str">
        <f t="shared" ca="1" si="3"/>
        <v>1. FC Riedwald</v>
      </c>
      <c r="M38" s="50" t="s">
        <v>5</v>
      </c>
      <c r="N38" s="51" t="str">
        <f t="shared" ca="1" si="4"/>
        <v>Maibach 1822 eV</v>
      </c>
      <c r="O38" s="319"/>
      <c r="P38" s="168"/>
      <c r="Q38" s="400"/>
      <c r="R38" s="169"/>
      <c r="S38" s="169"/>
      <c r="T38" s="169"/>
    </row>
    <row r="39" spans="2:20" ht="18" customHeight="1" x14ac:dyDescent="0.25">
      <c r="B39" s="637" t="s">
        <v>215</v>
      </c>
      <c r="C39" s="639" t="s">
        <v>275</v>
      </c>
      <c r="D39" s="455">
        <v>34</v>
      </c>
      <c r="E39" s="421">
        <f t="array" aca="1" ref="E39" ca="1">IF($D39&gt;Calc1!$B$14,"",ROW(34:34)-SUM((($L$6:$L38="")+($N$6:$N38="")&gt;0)*1))</f>
        <v>34</v>
      </c>
      <c r="F39" s="172">
        <f ca="1">IF(OR($U$16,$D39&gt;Calc1!$B$14),"",$R$5+QUOTIENT(($E39-1),$U$18)*($R$7+$R$9)/1440+SUM($O$6:$O38)/1440)</f>
        <v>0.56944444444444442</v>
      </c>
      <c r="G39" s="174">
        <f ca="1">IF(OR($U$16,$D39&gt;Calc1!$B$14),"",MOD($E39-1,$U$18)+1)</f>
        <v>2</v>
      </c>
      <c r="H39" s="291" t="str">
        <f t="shared" ca="1" si="2"/>
        <v>B</v>
      </c>
      <c r="I39" s="533" t="str">
        <f ca="1"/>
        <v>B1</v>
      </c>
      <c r="J39" s="314" t="s">
        <v>5</v>
      </c>
      <c r="K39" s="534" t="str">
        <f ca="1"/>
        <v>B4</v>
      </c>
      <c r="L39" s="52" t="str">
        <f t="shared" ca="1" si="3"/>
        <v>Mainz 05</v>
      </c>
      <c r="M39" s="50" t="s">
        <v>5</v>
      </c>
      <c r="N39" s="51" t="str">
        <f t="shared" ca="1" si="4"/>
        <v>Manchester City</v>
      </c>
      <c r="O39" s="319"/>
      <c r="P39" s="168"/>
      <c r="Q39" s="169"/>
      <c r="R39" s="169"/>
      <c r="S39" s="169"/>
      <c r="T39" s="169"/>
    </row>
    <row r="40" spans="2:20" ht="17.25" x14ac:dyDescent="0.3">
      <c r="B40" s="642"/>
      <c r="C40" s="641"/>
      <c r="D40" s="455">
        <v>35</v>
      </c>
      <c r="E40" s="421">
        <f t="array" aca="1" ref="E40" ca="1">IF($D40&gt;Calc1!$B$14,"",ROW(35:35)-SUM((($L$6:$L39="")+($N$6:$N39="")&gt;0)*1))</f>
        <v>35</v>
      </c>
      <c r="F40" s="172">
        <f ca="1">IF(OR($U$16,$D40&gt;Calc1!$B$14),"",$R$5+QUOTIENT(($E40-1),$U$18)*($R$7+$R$9)/1440+SUM($O$6:$O39)/1440)</f>
        <v>0.56944444444444442</v>
      </c>
      <c r="G40" s="174">
        <f ca="1">IF(OR($U$16,$D40&gt;Calc1!$B$14),"",MOD($E40-1,$U$18)+1)</f>
        <v>3</v>
      </c>
      <c r="H40" s="291" t="str">
        <f t="shared" ca="1" si="2"/>
        <v>A</v>
      </c>
      <c r="I40" s="535" t="str">
        <f ca="1"/>
        <v>A3</v>
      </c>
      <c r="J40" s="314" t="s">
        <v>5</v>
      </c>
      <c r="K40" s="536" t="str">
        <f ca="1"/>
        <v>A5</v>
      </c>
      <c r="L40" s="52" t="str">
        <f t="shared" ca="1" si="3"/>
        <v>Eintracht Frankfurt</v>
      </c>
      <c r="M40" s="50" t="s">
        <v>5</v>
      </c>
      <c r="N40" s="51" t="str">
        <f t="shared" ca="1" si="4"/>
        <v>VFB Essenheim</v>
      </c>
      <c r="O40" s="319"/>
    </row>
    <row r="41" spans="2:20" ht="15.75" customHeight="1" x14ac:dyDescent="0.3">
      <c r="B41" s="637" t="s">
        <v>217</v>
      </c>
      <c r="C41" s="639" t="s">
        <v>364</v>
      </c>
      <c r="D41" s="455">
        <v>36</v>
      </c>
      <c r="E41" s="421">
        <f t="array" aca="1" ref="E41" ca="1">IF($D41&gt;Calc1!$B$14,"",ROW(36:36)-SUM((($L$6:$L40="")+($N$6:$N40="")&gt;0)*1))</f>
        <v>36</v>
      </c>
      <c r="F41" s="172">
        <f ca="1">IF(OR($U$16,$D41&gt;Calc1!$B$14),"",$R$5+QUOTIENT(($E41-1),$U$18)*($R$7+$R$9)/1440+SUM($O$6:$O40)/1440)</f>
        <v>0.56944444444444442</v>
      </c>
      <c r="G41" s="174">
        <f ca="1">IF(OR($U$16,$D41&gt;Calc1!$B$14),"",MOD($E41-1,$U$18)+1)</f>
        <v>4</v>
      </c>
      <c r="H41" s="291" t="str">
        <f t="shared" ca="1" si="2"/>
        <v>B</v>
      </c>
      <c r="I41" s="535" t="str">
        <f ca="1"/>
        <v>B3</v>
      </c>
      <c r="J41" s="314" t="s">
        <v>5</v>
      </c>
      <c r="K41" s="536" t="str">
        <f ca="1"/>
        <v>B5</v>
      </c>
      <c r="L41" s="52" t="str">
        <f t="shared" ca="1" si="3"/>
        <v>SSV Wildbach</v>
      </c>
      <c r="M41" s="50" t="s">
        <v>5</v>
      </c>
      <c r="N41" s="51" t="str">
        <f t="shared" ca="1" si="4"/>
        <v>FC Grönlingen</v>
      </c>
      <c r="O41" s="319"/>
    </row>
    <row r="42" spans="2:20" ht="15.75" customHeight="1" x14ac:dyDescent="0.3">
      <c r="B42" s="642"/>
      <c r="C42" s="641"/>
      <c r="D42" s="455">
        <v>37</v>
      </c>
      <c r="E42" s="421">
        <f t="array" aca="1" ref="E42" ca="1">IF($D42&gt;Calc1!$B$14,"",ROW(37:37)-SUM((($L$6:$L41="")+($N$6:$N41="")&gt;0)*1))</f>
        <v>37</v>
      </c>
      <c r="F42" s="172">
        <f ca="1">IF(OR($U$16,$D42&gt;Calc1!$B$14),"",$R$5+QUOTIENT(($E42-1),$U$18)*($R$7+$R$9)/1440+SUM($O$6:$O41)/1440)</f>
        <v>0.59375</v>
      </c>
      <c r="G42" s="174">
        <f ca="1">IF(OR($U$16,$D42&gt;Calc1!$B$14),"",MOD($E42-1,$U$18)+1)</f>
        <v>1</v>
      </c>
      <c r="H42" s="291" t="str">
        <f t="shared" ca="1" si="2"/>
        <v>A</v>
      </c>
      <c r="I42" s="535" t="str">
        <f ca="1"/>
        <v>A6</v>
      </c>
      <c r="J42" s="314" t="s">
        <v>5</v>
      </c>
      <c r="K42" s="536" t="str">
        <f ca="1"/>
        <v>A2</v>
      </c>
      <c r="L42" s="52" t="str">
        <f t="shared" ca="1" si="3"/>
        <v>Fun Kickers Oes</v>
      </c>
      <c r="M42" s="50" t="s">
        <v>5</v>
      </c>
      <c r="N42" s="51" t="str">
        <f t="shared" ca="1" si="4"/>
        <v>FC Barcelona</v>
      </c>
      <c r="O42" s="319"/>
    </row>
    <row r="43" spans="2:20" ht="15.75" customHeight="1" x14ac:dyDescent="0.3">
      <c r="B43" s="637" t="s">
        <v>337</v>
      </c>
      <c r="C43" s="639" t="s">
        <v>365</v>
      </c>
      <c r="D43" s="455">
        <v>38</v>
      </c>
      <c r="E43" s="421">
        <f t="array" aca="1" ref="E43" ca="1">IF($D43&gt;Calc1!$B$14,"",ROW(38:38)-SUM((($L$6:$L42="")+($N$6:$N42="")&gt;0)*1))</f>
        <v>38</v>
      </c>
      <c r="F43" s="172">
        <f ca="1">IF(OR($U$16,$D43&gt;Calc1!$B$14),"",$R$5+QUOTIENT(($E43-1),$U$18)*($R$7+$R$9)/1440+SUM($O$6:$O42)/1440)</f>
        <v>0.59375</v>
      </c>
      <c r="G43" s="174">
        <f ca="1">IF(OR($U$16,$D43&gt;Calc1!$B$14),"",MOD($E43-1,$U$18)+1)</f>
        <v>2</v>
      </c>
      <c r="H43" s="291" t="str">
        <f t="shared" ca="1" si="2"/>
        <v>B</v>
      </c>
      <c r="I43" s="535" t="str">
        <f ca="1"/>
        <v>B6</v>
      </c>
      <c r="J43" s="314" t="s">
        <v>5</v>
      </c>
      <c r="K43" s="536" t="str">
        <f ca="1"/>
        <v>B2</v>
      </c>
      <c r="L43" s="52" t="str">
        <f t="shared" ca="1" si="3"/>
        <v>AC Roma</v>
      </c>
      <c r="M43" s="50" t="s">
        <v>5</v>
      </c>
      <c r="N43" s="51" t="str">
        <f t="shared" ca="1" si="4"/>
        <v>Inter Mailand</v>
      </c>
      <c r="O43" s="319"/>
    </row>
    <row r="44" spans="2:20" ht="17.25" x14ac:dyDescent="0.3">
      <c r="B44" s="642"/>
      <c r="C44" s="641"/>
      <c r="D44" s="455">
        <v>39</v>
      </c>
      <c r="E44" s="421">
        <f t="array" aca="1" ref="E44" ca="1">IF($D44&gt;Calc1!$B$14,"",ROW(39:39)-SUM((($L$6:$L43="")+($N$6:$N43="")&gt;0)*1))</f>
        <v>39</v>
      </c>
      <c r="F44" s="172">
        <f ca="1">IF(OR($U$16,$D44&gt;Calc1!$B$14),"",$R$5+QUOTIENT(($E44-1),$U$18)*($R$7+$R$9)/1440+SUM($O$6:$O43)/1440)</f>
        <v>0.59375</v>
      </c>
      <c r="G44" s="174">
        <f ca="1">IF(OR($U$16,$D44&gt;Calc1!$B$14),"",MOD($E44-1,$U$18)+1)</f>
        <v>3</v>
      </c>
      <c r="H44" s="291" t="str">
        <f t="shared" ca="1" si="2"/>
        <v>A</v>
      </c>
      <c r="I44" s="535" t="str">
        <f ca="1"/>
        <v>A8</v>
      </c>
      <c r="J44" s="314" t="s">
        <v>5</v>
      </c>
      <c r="K44" s="536" t="str">
        <f ca="1"/>
        <v>A7</v>
      </c>
      <c r="L44" s="52" t="str">
        <f t="shared" ca="1" si="3"/>
        <v>Knock Out Rangers</v>
      </c>
      <c r="M44" s="50" t="s">
        <v>5</v>
      </c>
      <c r="N44" s="51" t="str">
        <f t="shared" ca="1" si="4"/>
        <v>Raslo Winners</v>
      </c>
      <c r="O44" s="319"/>
    </row>
    <row r="45" spans="2:20" ht="17.25" x14ac:dyDescent="0.3">
      <c r="B45" s="637" t="s">
        <v>338</v>
      </c>
      <c r="C45" s="639" t="s">
        <v>367</v>
      </c>
      <c r="D45" s="455">
        <v>40</v>
      </c>
      <c r="E45" s="421">
        <f t="array" aca="1" ref="E45" ca="1">IF($D45&gt;Calc1!$B$14,"",ROW(40:40)-SUM((($L$6:$L44="")+($N$6:$N44="")&gt;0)*1))</f>
        <v>40</v>
      </c>
      <c r="F45" s="172">
        <f ca="1">IF(OR($U$16,$D45&gt;Calc1!$B$14),"",$R$5+QUOTIENT(($E45-1),$U$18)*($R$7+$R$9)/1440+SUM($O$6:$O44)/1440)</f>
        <v>0.59375</v>
      </c>
      <c r="G45" s="174">
        <f ca="1">IF(OR($U$16,$D45&gt;Calc1!$B$14),"",MOD($E45-1,$U$18)+1)</f>
        <v>4</v>
      </c>
      <c r="H45" s="291" t="str">
        <f t="shared" ca="1" si="2"/>
        <v>B</v>
      </c>
      <c r="I45" s="535" t="str">
        <f ca="1"/>
        <v>B8</v>
      </c>
      <c r="J45" s="314" t="s">
        <v>5</v>
      </c>
      <c r="K45" s="536" t="str">
        <f ca="1"/>
        <v>B7</v>
      </c>
      <c r="L45" s="52" t="str">
        <f t="shared" ca="1" si="3"/>
        <v>Borussia Heine</v>
      </c>
      <c r="M45" s="50" t="s">
        <v>5</v>
      </c>
      <c r="N45" s="51" t="str">
        <f t="shared" ca="1" si="4"/>
        <v>VFL Ronsdorf</v>
      </c>
      <c r="O45" s="319"/>
    </row>
    <row r="46" spans="2:20" ht="17.25" x14ac:dyDescent="0.3">
      <c r="B46" s="642"/>
      <c r="C46" s="641"/>
      <c r="D46" s="455">
        <v>41</v>
      </c>
      <c r="E46" s="421">
        <f t="array" aca="1" ref="E46" ca="1">IF($D46&gt;Calc1!$B$14,"",ROW(41:41)-SUM((($L$6:$L45="")+($N$6:$N45="")&gt;0)*1))</f>
        <v>41</v>
      </c>
      <c r="F46" s="172">
        <f ca="1">IF(OR($U$16,$D46&gt;Calc1!$B$14),"",$R$5+QUOTIENT(($E46-1),$U$18)*($R$7+$R$9)/1440+SUM($O$6:$O45)/1440)</f>
        <v>0.61805555555555558</v>
      </c>
      <c r="G46" s="174">
        <f ca="1">IF(OR($U$16,$D46&gt;Calc1!$B$14),"",MOD($E46-1,$U$18)+1)</f>
        <v>1</v>
      </c>
      <c r="H46" s="291" t="str">
        <f t="shared" ca="1" si="2"/>
        <v>A</v>
      </c>
      <c r="I46" s="535" t="str">
        <f ca="1"/>
        <v>A3</v>
      </c>
      <c r="J46" s="314" t="s">
        <v>5</v>
      </c>
      <c r="K46" s="536" t="str">
        <f ca="1"/>
        <v>A1</v>
      </c>
      <c r="L46" s="52" t="str">
        <f t="shared" ca="1" si="3"/>
        <v>Eintracht Frankfurt</v>
      </c>
      <c r="M46" s="50" t="s">
        <v>5</v>
      </c>
      <c r="N46" s="51" t="str">
        <f t="shared" ca="1" si="4"/>
        <v>1. FC Riedwald</v>
      </c>
      <c r="O46" s="319"/>
    </row>
    <row r="47" spans="2:20" ht="18.75" customHeight="1" x14ac:dyDescent="0.3">
      <c r="B47" s="637" t="s">
        <v>339</v>
      </c>
      <c r="C47" s="639"/>
      <c r="D47" s="455">
        <v>42</v>
      </c>
      <c r="E47" s="421">
        <f t="array" aca="1" ref="E47" ca="1">IF($D47&gt;Calc1!$B$14,"",ROW(42:42)-SUM((($L$6:$L46="")+($N$6:$N46="")&gt;0)*1))</f>
        <v>42</v>
      </c>
      <c r="F47" s="172">
        <f ca="1">IF(OR($U$16,$D47&gt;Calc1!$B$14),"",$R$5+QUOTIENT(($E47-1),$U$18)*($R$7+$R$9)/1440+SUM($O$6:$O46)/1440)</f>
        <v>0.61805555555555558</v>
      </c>
      <c r="G47" s="174">
        <f ca="1">IF(OR($U$16,$D47&gt;Calc1!$B$14),"",MOD($E47-1,$U$18)+1)</f>
        <v>2</v>
      </c>
      <c r="H47" s="291" t="str">
        <f t="shared" ca="1" si="2"/>
        <v>B</v>
      </c>
      <c r="I47" s="535" t="str">
        <f ca="1"/>
        <v>B3</v>
      </c>
      <c r="J47" s="314" t="s">
        <v>5</v>
      </c>
      <c r="K47" s="536" t="str">
        <f ca="1"/>
        <v>B1</v>
      </c>
      <c r="L47" s="52" t="str">
        <f t="shared" ca="1" si="3"/>
        <v>SSV Wildbach</v>
      </c>
      <c r="M47" s="50" t="s">
        <v>5</v>
      </c>
      <c r="N47" s="51" t="str">
        <f t="shared" ca="1" si="4"/>
        <v>Mainz 05</v>
      </c>
      <c r="O47" s="319"/>
    </row>
    <row r="48" spans="2:20" ht="18" thickBot="1" x14ac:dyDescent="0.35">
      <c r="B48" s="638"/>
      <c r="C48" s="640"/>
      <c r="D48" s="455">
        <v>43</v>
      </c>
      <c r="E48" s="421">
        <f t="array" aca="1" ref="E48" ca="1">IF($D48&gt;Calc1!$B$14,"",ROW(43:43)-SUM((($L$6:$L47="")+($N$6:$N47="")&gt;0)*1))</f>
        <v>43</v>
      </c>
      <c r="F48" s="172">
        <f ca="1">IF(OR($U$16,$D48&gt;Calc1!$B$14),"",$R$5+QUOTIENT(($E48-1),$U$18)*($R$7+$R$9)/1440+SUM($O$6:$O47)/1440)</f>
        <v>0.61805555555555558</v>
      </c>
      <c r="G48" s="174">
        <f ca="1">IF(OR($U$16,$D48&gt;Calc1!$B$14),"",MOD($E48-1,$U$18)+1)</f>
        <v>3</v>
      </c>
      <c r="H48" s="291" t="str">
        <f t="shared" ca="1" si="2"/>
        <v>A</v>
      </c>
      <c r="I48" s="535" t="str">
        <f ca="1"/>
        <v>A2</v>
      </c>
      <c r="J48" s="314" t="s">
        <v>5</v>
      </c>
      <c r="K48" s="536" t="str">
        <f ca="1"/>
        <v>A4</v>
      </c>
      <c r="L48" s="52" t="str">
        <f t="shared" ca="1" si="3"/>
        <v>FC Barcelona</v>
      </c>
      <c r="M48" s="50" t="s">
        <v>5</v>
      </c>
      <c r="N48" s="51" t="str">
        <f t="shared" ca="1" si="4"/>
        <v>Maibach 1822 eV</v>
      </c>
      <c r="O48" s="319"/>
    </row>
    <row r="49" spans="4:15" ht="18" thickTop="1" x14ac:dyDescent="0.3">
      <c r="D49" s="455">
        <v>44</v>
      </c>
      <c r="E49" s="421">
        <f t="array" aca="1" ref="E49" ca="1">IF($D49&gt;Calc1!$B$14,"",ROW(44:44)-SUM((($L$6:$L48="")+($N$6:$N48="")&gt;0)*1))</f>
        <v>44</v>
      </c>
      <c r="F49" s="172">
        <f ca="1">IF(OR($U$16,$D49&gt;Calc1!$B$14),"",$R$5+QUOTIENT(($E49-1),$U$18)*($R$7+$R$9)/1440+SUM($O$6:$O48)/1440)</f>
        <v>0.61805555555555558</v>
      </c>
      <c r="G49" s="174">
        <f ca="1">IF(OR($U$16,$D49&gt;Calc1!$B$14),"",MOD($E49-1,$U$18)+1)</f>
        <v>4</v>
      </c>
      <c r="H49" s="291" t="str">
        <f t="shared" ca="1" si="2"/>
        <v>B</v>
      </c>
      <c r="I49" s="535" t="str">
        <f ca="1"/>
        <v>B2</v>
      </c>
      <c r="J49" s="314" t="s">
        <v>5</v>
      </c>
      <c r="K49" s="536" t="str">
        <f ca="1"/>
        <v>B4</v>
      </c>
      <c r="L49" s="52" t="str">
        <f t="shared" ca="1" si="3"/>
        <v>Inter Mailand</v>
      </c>
      <c r="M49" s="50" t="s">
        <v>5</v>
      </c>
      <c r="N49" s="51" t="str">
        <f t="shared" ca="1" si="4"/>
        <v>Manchester City</v>
      </c>
      <c r="O49" s="319"/>
    </row>
    <row r="50" spans="4:15" ht="17.25" x14ac:dyDescent="0.3">
      <c r="D50" s="455">
        <v>45</v>
      </c>
      <c r="E50" s="421">
        <f t="array" aca="1" ref="E50" ca="1">IF($D50&gt;Calc1!$B$14,"",ROW(45:45)-SUM((($L$6:$L49="")+($N$6:$N49="")&gt;0)*1))</f>
        <v>45</v>
      </c>
      <c r="F50" s="172">
        <f ca="1">IF(OR($U$16,$D50&gt;Calc1!$B$14),"",$R$5+QUOTIENT(($E50-1),$U$18)*($R$7+$R$9)/1440+SUM($O$6:$O49)/1440)</f>
        <v>0.64236111111111116</v>
      </c>
      <c r="G50" s="174">
        <f ca="1">IF(OR($U$16,$D50&gt;Calc1!$B$14),"",MOD($E50-1,$U$18)+1)</f>
        <v>1</v>
      </c>
      <c r="H50" s="291" t="str">
        <f t="shared" ca="1" si="2"/>
        <v>A</v>
      </c>
      <c r="I50" s="535" t="str">
        <f ca="1"/>
        <v>A5</v>
      </c>
      <c r="J50" s="314" t="s">
        <v>5</v>
      </c>
      <c r="K50" s="536" t="str">
        <f ca="1"/>
        <v>A8</v>
      </c>
      <c r="L50" s="52" t="str">
        <f t="shared" ca="1" si="3"/>
        <v>VFB Essenheim</v>
      </c>
      <c r="M50" s="50" t="s">
        <v>5</v>
      </c>
      <c r="N50" s="51" t="str">
        <f t="shared" ca="1" si="4"/>
        <v>Knock Out Rangers</v>
      </c>
      <c r="O50" s="319"/>
    </row>
    <row r="51" spans="4:15" ht="17.25" x14ac:dyDescent="0.3">
      <c r="D51" s="455">
        <v>46</v>
      </c>
      <c r="E51" s="421">
        <f t="array" aca="1" ref="E51" ca="1">IF($D51&gt;Calc1!$B$14,"",ROW(46:46)-SUM((($L$6:$L50="")+($N$6:$N50="")&gt;0)*1))</f>
        <v>46</v>
      </c>
      <c r="F51" s="172">
        <f ca="1">IF(OR($U$16,$D51&gt;Calc1!$B$14),"",$R$5+QUOTIENT(($E51-1),$U$18)*($R$7+$R$9)/1440+SUM($O$6:$O50)/1440)</f>
        <v>0.64236111111111116</v>
      </c>
      <c r="G51" s="174">
        <f ca="1">IF(OR($U$16,$D51&gt;Calc1!$B$14),"",MOD($E51-1,$U$18)+1)</f>
        <v>2</v>
      </c>
      <c r="H51" s="291" t="str">
        <f t="shared" ca="1" si="2"/>
        <v>B</v>
      </c>
      <c r="I51" s="535" t="str">
        <f ca="1"/>
        <v>B5</v>
      </c>
      <c r="J51" s="314" t="s">
        <v>5</v>
      </c>
      <c r="K51" s="536" t="str">
        <f ca="1"/>
        <v>B8</v>
      </c>
      <c r="L51" s="52" t="str">
        <f t="shared" ca="1" si="3"/>
        <v>FC Grönlingen</v>
      </c>
      <c r="M51" s="50" t="s">
        <v>5</v>
      </c>
      <c r="N51" s="51" t="str">
        <f t="shared" ca="1" si="4"/>
        <v>Borussia Heine</v>
      </c>
      <c r="O51" s="319"/>
    </row>
    <row r="52" spans="4:15" ht="17.25" x14ac:dyDescent="0.3">
      <c r="D52" s="455">
        <v>47</v>
      </c>
      <c r="E52" s="421">
        <f t="array" aca="1" ref="E52" ca="1">IF($D52&gt;Calc1!$B$14,"",ROW(47:47)-SUM((($L$6:$L51="")+($N$6:$N51="")&gt;0)*1))</f>
        <v>47</v>
      </c>
      <c r="F52" s="172">
        <f ca="1">IF(OR($U$16,$D52&gt;Calc1!$B$14),"",$R$5+QUOTIENT(($E52-1),$U$18)*($R$7+$R$9)/1440+SUM($O$6:$O51)/1440)</f>
        <v>0.64236111111111116</v>
      </c>
      <c r="G52" s="174">
        <f ca="1">IF(OR($U$16,$D52&gt;Calc1!$B$14),"",MOD($E52-1,$U$18)+1)</f>
        <v>3</v>
      </c>
      <c r="H52" s="291" t="str">
        <f t="shared" ca="1" si="2"/>
        <v>A</v>
      </c>
      <c r="I52" s="535" t="str">
        <f ca="1"/>
        <v>A7</v>
      </c>
      <c r="J52" s="314" t="s">
        <v>5</v>
      </c>
      <c r="K52" s="536" t="str">
        <f ca="1"/>
        <v>A6</v>
      </c>
      <c r="L52" s="52" t="str">
        <f t="shared" ca="1" si="3"/>
        <v>Raslo Winners</v>
      </c>
      <c r="M52" s="50" t="s">
        <v>5</v>
      </c>
      <c r="N52" s="51" t="str">
        <f t="shared" ca="1" si="4"/>
        <v>Fun Kickers Oes</v>
      </c>
      <c r="O52" s="319"/>
    </row>
    <row r="53" spans="4:15" ht="17.25" x14ac:dyDescent="0.3">
      <c r="D53" s="455">
        <v>48</v>
      </c>
      <c r="E53" s="421">
        <f t="array" aca="1" ref="E53" ca="1">IF($D53&gt;Calc1!$B$14,"",ROW(48:48)-SUM((($L$6:$L52="")+($N$6:$N52="")&gt;0)*1))</f>
        <v>48</v>
      </c>
      <c r="F53" s="172">
        <f ca="1">IF(OR($U$16,$D53&gt;Calc1!$B$14),"",$R$5+QUOTIENT(($E53-1),$U$18)*($R$7+$R$9)/1440+SUM($O$6:$O52)/1440)</f>
        <v>0.64236111111111116</v>
      </c>
      <c r="G53" s="174">
        <f ca="1">IF(OR($U$16,$D53&gt;Calc1!$B$14),"",MOD($E53-1,$U$18)+1)</f>
        <v>4</v>
      </c>
      <c r="H53" s="291" t="str">
        <f t="shared" ca="1" si="2"/>
        <v>B</v>
      </c>
      <c r="I53" s="535" t="str">
        <f ca="1"/>
        <v>B7</v>
      </c>
      <c r="J53" s="314" t="s">
        <v>5</v>
      </c>
      <c r="K53" s="536" t="str">
        <f ca="1"/>
        <v>B6</v>
      </c>
      <c r="L53" s="52" t="str">
        <f t="shared" ca="1" si="3"/>
        <v>VFL Ronsdorf</v>
      </c>
      <c r="M53" s="50" t="s">
        <v>5</v>
      </c>
      <c r="N53" s="51" t="str">
        <f t="shared" ca="1" si="4"/>
        <v>AC Roma</v>
      </c>
      <c r="O53" s="319"/>
    </row>
    <row r="54" spans="4:15" ht="17.25" x14ac:dyDescent="0.3">
      <c r="D54" s="455">
        <v>49</v>
      </c>
      <c r="E54" s="421">
        <f t="array" aca="1" ref="E54" ca="1">IF($D54&gt;Calc1!$B$14,"",ROW(49:49)-SUM((($L$6:$L53="")+($N$6:$N53="")&gt;0)*1))</f>
        <v>49</v>
      </c>
      <c r="F54" s="172">
        <f ca="1">IF(OR($U$16,$D54&gt;Calc1!$B$14),"",$R$5+QUOTIENT(($E54-1),$U$18)*($R$7+$R$9)/1440+SUM($O$6:$O53)/1440)</f>
        <v>0.66666666666666674</v>
      </c>
      <c r="G54" s="174">
        <f ca="1">IF(OR($U$16,$D54&gt;Calc1!$B$14),"",MOD($E54-1,$U$18)+1)</f>
        <v>1</v>
      </c>
      <c r="H54" s="291" t="str">
        <f t="shared" ca="1" si="2"/>
        <v>A</v>
      </c>
      <c r="I54" s="535" t="str">
        <f ca="1"/>
        <v>A1</v>
      </c>
      <c r="J54" s="314" t="s">
        <v>5</v>
      </c>
      <c r="K54" s="536" t="str">
        <f ca="1"/>
        <v>A2</v>
      </c>
      <c r="L54" s="52" t="str">
        <f t="shared" ca="1" si="3"/>
        <v>1. FC Riedwald</v>
      </c>
      <c r="M54" s="50" t="s">
        <v>5</v>
      </c>
      <c r="N54" s="51" t="str">
        <f t="shared" ca="1" si="4"/>
        <v>FC Barcelona</v>
      </c>
      <c r="O54" s="319"/>
    </row>
    <row r="55" spans="4:15" ht="17.25" x14ac:dyDescent="0.3">
      <c r="D55" s="455">
        <v>50</v>
      </c>
      <c r="E55" s="421">
        <f t="array" aca="1" ref="E55" ca="1">IF($D55&gt;Calc1!$B$14,"",ROW(50:50)-SUM((($L$6:$L54="")+($N$6:$N54="")&gt;0)*1))</f>
        <v>50</v>
      </c>
      <c r="F55" s="172">
        <f ca="1">IF(OR($U$16,$D55&gt;Calc1!$B$14),"",$R$5+QUOTIENT(($E55-1),$U$18)*($R$7+$R$9)/1440+SUM($O$6:$O54)/1440)</f>
        <v>0.66666666666666674</v>
      </c>
      <c r="G55" s="174">
        <f ca="1">IF(OR($U$16,$D55&gt;Calc1!$B$14),"",MOD($E55-1,$U$18)+1)</f>
        <v>2</v>
      </c>
      <c r="H55" s="291" t="str">
        <f t="shared" ca="1" si="2"/>
        <v>B</v>
      </c>
      <c r="I55" s="535" t="str">
        <f ca="1"/>
        <v>B1</v>
      </c>
      <c r="J55" s="314" t="s">
        <v>5</v>
      </c>
      <c r="K55" s="536" t="str">
        <f ca="1"/>
        <v>B2</v>
      </c>
      <c r="L55" s="52" t="str">
        <f t="shared" ca="1" si="3"/>
        <v>Mainz 05</v>
      </c>
      <c r="M55" s="50" t="s">
        <v>5</v>
      </c>
      <c r="N55" s="51" t="str">
        <f t="shared" ca="1" si="4"/>
        <v>Inter Mailand</v>
      </c>
      <c r="O55" s="319"/>
    </row>
    <row r="56" spans="4:15" ht="17.25" x14ac:dyDescent="0.3">
      <c r="D56" s="455">
        <v>51</v>
      </c>
      <c r="E56" s="421">
        <f t="array" aca="1" ref="E56" ca="1">IF($D56&gt;Calc1!$B$14,"",ROW(51:51)-SUM((($L$6:$L55="")+($N$6:$N55="")&gt;0)*1))</f>
        <v>51</v>
      </c>
      <c r="F56" s="172">
        <f ca="1">IF(OR($U$16,$D56&gt;Calc1!$B$14),"",$R$5+QUOTIENT(($E56-1),$U$18)*($R$7+$R$9)/1440+SUM($O$6:$O55)/1440)</f>
        <v>0.66666666666666674</v>
      </c>
      <c r="G56" s="174">
        <f ca="1">IF(OR($U$16,$D56&gt;Calc1!$B$14),"",MOD($E56-1,$U$18)+1)</f>
        <v>3</v>
      </c>
      <c r="H56" s="291" t="str">
        <f t="shared" ca="1" si="2"/>
        <v>A</v>
      </c>
      <c r="I56" s="535" t="str">
        <f ca="1"/>
        <v>A8</v>
      </c>
      <c r="J56" s="314" t="s">
        <v>5</v>
      </c>
      <c r="K56" s="536" t="str">
        <f ca="1"/>
        <v>A3</v>
      </c>
      <c r="L56" s="52" t="str">
        <f t="shared" ca="1" si="3"/>
        <v>Knock Out Rangers</v>
      </c>
      <c r="M56" s="50" t="s">
        <v>5</v>
      </c>
      <c r="N56" s="51" t="str">
        <f t="shared" ca="1" si="4"/>
        <v>Eintracht Frankfurt</v>
      </c>
      <c r="O56" s="319"/>
    </row>
    <row r="57" spans="4:15" ht="17.25" x14ac:dyDescent="0.3">
      <c r="D57" s="455">
        <v>52</v>
      </c>
      <c r="E57" s="421">
        <f t="array" aca="1" ref="E57" ca="1">IF($D57&gt;Calc1!$B$14,"",ROW(52:52)-SUM((($L$6:$L56="")+($N$6:$N56="")&gt;0)*1))</f>
        <v>52</v>
      </c>
      <c r="F57" s="172">
        <f ca="1">IF(OR($U$16,$D57&gt;Calc1!$B$14),"",$R$5+QUOTIENT(($E57-1),$U$18)*($R$7+$R$9)/1440+SUM($O$6:$O56)/1440)</f>
        <v>0.66666666666666674</v>
      </c>
      <c r="G57" s="174">
        <f ca="1">IF(OR($U$16,$D57&gt;Calc1!$B$14),"",MOD($E57-1,$U$18)+1)</f>
        <v>4</v>
      </c>
      <c r="H57" s="291" t="str">
        <f t="shared" ca="1" si="2"/>
        <v>B</v>
      </c>
      <c r="I57" s="535" t="str">
        <f ca="1"/>
        <v>B8</v>
      </c>
      <c r="J57" s="314" t="s">
        <v>5</v>
      </c>
      <c r="K57" s="536" t="str">
        <f ca="1"/>
        <v>B3</v>
      </c>
      <c r="L57" s="52" t="str">
        <f t="shared" ca="1" si="3"/>
        <v>Borussia Heine</v>
      </c>
      <c r="M57" s="50" t="s">
        <v>5</v>
      </c>
      <c r="N57" s="51" t="str">
        <f t="shared" ca="1" si="4"/>
        <v>SSV Wildbach</v>
      </c>
      <c r="O57" s="319"/>
    </row>
    <row r="58" spans="4:15" ht="17.25" x14ac:dyDescent="0.3">
      <c r="D58" s="455">
        <v>53</v>
      </c>
      <c r="E58" s="421">
        <f t="array" aca="1" ref="E58" ca="1">IF($D58&gt;Calc1!$B$14,"",ROW(53:53)-SUM((($L$6:$L57="")+($N$6:$N57="")&gt;0)*1))</f>
        <v>53</v>
      </c>
      <c r="F58" s="172">
        <f ca="1">IF(OR($U$16,$D58&gt;Calc1!$B$14),"",$R$5+QUOTIENT(($E58-1),$U$18)*($R$7+$R$9)/1440+SUM($O$6:$O57)/1440)</f>
        <v>0.69097222222222221</v>
      </c>
      <c r="G58" s="174">
        <f ca="1">IF(OR($U$16,$D58&gt;Calc1!$B$14),"",MOD($E58-1,$U$18)+1)</f>
        <v>1</v>
      </c>
      <c r="H58" s="291" t="str">
        <f t="shared" ca="1" si="2"/>
        <v>A</v>
      </c>
      <c r="I58" s="535" t="str">
        <f ca="1"/>
        <v>A4</v>
      </c>
      <c r="J58" s="314" t="s">
        <v>5</v>
      </c>
      <c r="K58" s="536" t="str">
        <f ca="1"/>
        <v>A7</v>
      </c>
      <c r="L58" s="52" t="str">
        <f t="shared" ca="1" si="3"/>
        <v>Maibach 1822 eV</v>
      </c>
      <c r="M58" s="50" t="s">
        <v>5</v>
      </c>
      <c r="N58" s="51" t="str">
        <f t="shared" ca="1" si="4"/>
        <v>Raslo Winners</v>
      </c>
      <c r="O58" s="319"/>
    </row>
    <row r="59" spans="4:15" ht="17.25" x14ac:dyDescent="0.3">
      <c r="D59" s="455">
        <v>54</v>
      </c>
      <c r="E59" s="421">
        <f t="array" aca="1" ref="E59" ca="1">IF($D59&gt;Calc1!$B$14,"",ROW(54:54)-SUM((($L$6:$L58="")+($N$6:$N58="")&gt;0)*1))</f>
        <v>54</v>
      </c>
      <c r="F59" s="172">
        <f ca="1">IF(OR($U$16,$D59&gt;Calc1!$B$14),"",$R$5+QUOTIENT(($E59-1),$U$18)*($R$7+$R$9)/1440+SUM($O$6:$O58)/1440)</f>
        <v>0.69097222222222221</v>
      </c>
      <c r="G59" s="174">
        <f ca="1">IF(OR($U$16,$D59&gt;Calc1!$B$14),"",MOD($E59-1,$U$18)+1)</f>
        <v>2</v>
      </c>
      <c r="H59" s="291" t="str">
        <f t="shared" ca="1" si="2"/>
        <v>B</v>
      </c>
      <c r="I59" s="535" t="str">
        <f ca="1"/>
        <v>B4</v>
      </c>
      <c r="J59" s="314" t="s">
        <v>5</v>
      </c>
      <c r="K59" s="536" t="str">
        <f ca="1"/>
        <v>B7</v>
      </c>
      <c r="L59" s="52" t="str">
        <f t="shared" ca="1" si="3"/>
        <v>Manchester City</v>
      </c>
      <c r="M59" s="50" t="s">
        <v>5</v>
      </c>
      <c r="N59" s="51" t="str">
        <f t="shared" ca="1" si="4"/>
        <v>VFL Ronsdorf</v>
      </c>
      <c r="O59" s="319"/>
    </row>
    <row r="60" spans="4:15" ht="17.25" x14ac:dyDescent="0.3">
      <c r="D60" s="455">
        <v>55</v>
      </c>
      <c r="E60" s="421">
        <f t="array" aca="1" ref="E60" ca="1">IF($D60&gt;Calc1!$B$14,"",ROW(55:55)-SUM((($L$6:$L59="")+($N$6:$N59="")&gt;0)*1))</f>
        <v>55</v>
      </c>
      <c r="F60" s="172">
        <f ca="1">IF(OR($U$16,$D60&gt;Calc1!$B$14),"",$R$5+QUOTIENT(($E60-1),$U$18)*($R$7+$R$9)/1440+SUM($O$6:$O59)/1440)</f>
        <v>0.69097222222222221</v>
      </c>
      <c r="G60" s="174">
        <f ca="1">IF(OR($U$16,$D60&gt;Calc1!$B$14),"",MOD($E60-1,$U$18)+1)</f>
        <v>3</v>
      </c>
      <c r="H60" s="291" t="str">
        <f t="shared" ca="1" si="2"/>
        <v>A</v>
      </c>
      <c r="I60" s="535" t="str">
        <f ca="1"/>
        <v>A6</v>
      </c>
      <c r="J60" s="314" t="s">
        <v>5</v>
      </c>
      <c r="K60" s="536" t="str">
        <f ca="1"/>
        <v>A5</v>
      </c>
      <c r="L60" s="52" t="str">
        <f t="shared" ca="1" si="3"/>
        <v>Fun Kickers Oes</v>
      </c>
      <c r="M60" s="50" t="s">
        <v>5</v>
      </c>
      <c r="N60" s="51" t="str">
        <f t="shared" ca="1" si="4"/>
        <v>VFB Essenheim</v>
      </c>
      <c r="O60" s="319"/>
    </row>
    <row r="61" spans="4:15" ht="17.25" x14ac:dyDescent="0.3">
      <c r="D61" s="455">
        <v>56</v>
      </c>
      <c r="E61" s="421">
        <f t="array" aca="1" ref="E61" ca="1">IF($D61&gt;Calc1!$B$14,"",ROW(56:56)-SUM((($L$6:$L60="")+($N$6:$N60="")&gt;0)*1))</f>
        <v>56</v>
      </c>
      <c r="F61" s="172">
        <f ca="1">IF(OR($U$16,$D61&gt;Calc1!$B$14),"",$R$5+QUOTIENT(($E61-1),$U$18)*($R$7+$R$9)/1440+SUM($O$6:$O60)/1440)</f>
        <v>0.69097222222222221</v>
      </c>
      <c r="G61" s="174">
        <f ca="1">IF(OR($U$16,$D61&gt;Calc1!$B$14),"",MOD($E61-1,$U$18)+1)</f>
        <v>4</v>
      </c>
      <c r="H61" s="291" t="str">
        <f t="shared" ca="1" si="2"/>
        <v>B</v>
      </c>
      <c r="I61" s="535" t="str">
        <f ca="1"/>
        <v>B6</v>
      </c>
      <c r="J61" s="314" t="s">
        <v>5</v>
      </c>
      <c r="K61" s="536" t="str">
        <f ca="1"/>
        <v>B5</v>
      </c>
      <c r="L61" s="52" t="str">
        <f t="shared" ca="1" si="3"/>
        <v>AC Roma</v>
      </c>
      <c r="M61" s="50" t="s">
        <v>5</v>
      </c>
      <c r="N61" s="51" t="str">
        <f t="shared" ca="1" si="4"/>
        <v>FC Grönlingen</v>
      </c>
      <c r="O61" s="319"/>
    </row>
    <row r="62" spans="4:15" ht="17.25" x14ac:dyDescent="0.3">
      <c r="D62" s="455">
        <v>57</v>
      </c>
      <c r="E62" s="421" t="str">
        <f t="array" ref="E62">IF($D62&gt;Calc1!$B$14,"",ROW(57:57)-SUM((($L$6:$L61="")+($N$6:$N61="")&gt;0)*1))</f>
        <v/>
      </c>
      <c r="F62" s="172" t="str">
        <f>IF(OR($U$16,$D62&gt;Calc1!$B$14),"",$R$5+QUOTIENT(($E62-1),$U$18)*($R$7+$R$9)/1440+SUM($O$6:$O61)/1440)</f>
        <v/>
      </c>
      <c r="G62" s="174" t="str">
        <f>IF(OR($U$16,$D62&gt;Calc1!$B$14),"",MOD($E62-1,$U$18)+1)</f>
        <v/>
      </c>
      <c r="H62" s="291" t="str">
        <f t="shared" ca="1" si="2"/>
        <v/>
      </c>
      <c r="I62" s="535" t="str">
        <f ca="1"/>
        <v/>
      </c>
      <c r="J62" s="314" t="s">
        <v>5</v>
      </c>
      <c r="K62" s="536" t="str">
        <f ca="1"/>
        <v/>
      </c>
      <c r="L62" s="52" t="str">
        <f t="shared" ca="1" si="3"/>
        <v/>
      </c>
      <c r="M62" s="50" t="s">
        <v>5</v>
      </c>
      <c r="N62" s="51" t="str">
        <f t="shared" ca="1" si="4"/>
        <v/>
      </c>
      <c r="O62" s="319"/>
    </row>
    <row r="63" spans="4:15" ht="17.25" x14ac:dyDescent="0.3">
      <c r="D63" s="455">
        <v>58</v>
      </c>
      <c r="E63" s="421" t="str">
        <f t="array" ref="E63">IF($D63&gt;Calc1!$B$14,"",ROW(58:58)-SUM((($L$6:$L62="")+($N$6:$N62="")&gt;0)*1))</f>
        <v/>
      </c>
      <c r="F63" s="172" t="str">
        <f>IF(OR($U$16,$D63&gt;Calc1!$B$14),"",$R$5+QUOTIENT(($E63-1),$U$18)*($R$7+$R$9)/1440+SUM($O$6:$O62)/1440)</f>
        <v/>
      </c>
      <c r="G63" s="174" t="str">
        <f>IF(OR($U$16,$D63&gt;Calc1!$B$14),"",MOD($E63-1,$U$18)+1)</f>
        <v/>
      </c>
      <c r="H63" s="291" t="str">
        <f t="shared" ca="1" si="2"/>
        <v/>
      </c>
      <c r="I63" s="535" t="str">
        <f ca="1"/>
        <v/>
      </c>
      <c r="J63" s="314" t="s">
        <v>5</v>
      </c>
      <c r="K63" s="536" t="str">
        <f ca="1"/>
        <v/>
      </c>
      <c r="L63" s="52" t="str">
        <f t="shared" ca="1" si="3"/>
        <v/>
      </c>
      <c r="M63" s="50" t="s">
        <v>5</v>
      </c>
      <c r="N63" s="51" t="str">
        <f t="shared" ca="1" si="4"/>
        <v/>
      </c>
      <c r="O63" s="319"/>
    </row>
    <row r="64" spans="4:15" ht="17.25" x14ac:dyDescent="0.3">
      <c r="D64" s="455">
        <v>59</v>
      </c>
      <c r="E64" s="421" t="str">
        <f t="array" ref="E64">IF($D64&gt;Calc1!$B$14,"",ROW(59:59)-SUM((($L$6:$L63="")+($N$6:$N63="")&gt;0)*1))</f>
        <v/>
      </c>
      <c r="F64" s="172" t="str">
        <f>IF(OR($U$16,$D64&gt;Calc1!$B$14),"",$R$5+QUOTIENT(($E64-1),$U$18)*($R$7+$R$9)/1440+SUM($O$6:$O63)/1440)</f>
        <v/>
      </c>
      <c r="G64" s="174" t="str">
        <f>IF(OR($U$16,$D64&gt;Calc1!$B$14),"",MOD($E64-1,$U$18)+1)</f>
        <v/>
      </c>
      <c r="H64" s="291" t="str">
        <f t="shared" ca="1" si="2"/>
        <v/>
      </c>
      <c r="I64" s="535" t="str">
        <f ca="1"/>
        <v/>
      </c>
      <c r="J64" s="314" t="s">
        <v>5</v>
      </c>
      <c r="K64" s="536" t="str">
        <f ca="1"/>
        <v/>
      </c>
      <c r="L64" s="52" t="str">
        <f t="shared" ca="1" si="3"/>
        <v/>
      </c>
      <c r="M64" s="50" t="s">
        <v>5</v>
      </c>
      <c r="N64" s="51" t="str">
        <f t="shared" ca="1" si="4"/>
        <v/>
      </c>
      <c r="O64" s="319"/>
    </row>
    <row r="65" spans="4:16" ht="17.25" x14ac:dyDescent="0.3">
      <c r="D65" s="455">
        <v>60</v>
      </c>
      <c r="E65" s="421" t="str">
        <f t="array" ref="E65">IF($D65&gt;Calc1!$B$14,"",ROW(60:60)-SUM((($L$6:$L64="")+($N$6:$N64="")&gt;0)*1))</f>
        <v/>
      </c>
      <c r="F65" s="172" t="str">
        <f>IF(OR($U$16,$D65&gt;Calc1!$B$14),"",$R$5+QUOTIENT(($E65-1),$U$18)*($R$7+$R$9)/1440+SUM($O$6:$O64)/1440)</f>
        <v/>
      </c>
      <c r="G65" s="174" t="str">
        <f>IF(OR($U$16,$D65&gt;Calc1!$B$14),"",MOD($E65-1,$U$18)+1)</f>
        <v/>
      </c>
      <c r="H65" s="291" t="str">
        <f t="shared" ca="1" si="2"/>
        <v/>
      </c>
      <c r="I65" s="535" t="str">
        <f ca="1"/>
        <v/>
      </c>
      <c r="J65" s="314" t="s">
        <v>5</v>
      </c>
      <c r="K65" s="536" t="str">
        <f ca="1"/>
        <v/>
      </c>
      <c r="L65" s="52" t="str">
        <f t="shared" ca="1" si="3"/>
        <v/>
      </c>
      <c r="M65" s="50" t="s">
        <v>5</v>
      </c>
      <c r="N65" s="51" t="str">
        <f t="shared" ca="1" si="4"/>
        <v/>
      </c>
      <c r="O65" s="319"/>
    </row>
    <row r="66" spans="4:16" ht="17.25" x14ac:dyDescent="0.3">
      <c r="D66" s="455">
        <v>61</v>
      </c>
      <c r="E66" s="421" t="str">
        <f t="array" ref="E66">IF($D66&gt;Calc1!$B$14,"",ROW(61:61)-SUM((($L$6:$L65="")+($N$6:$N65="")&gt;0)*1))</f>
        <v/>
      </c>
      <c r="F66" s="172" t="str">
        <f>IF(OR($U$16,$D66&gt;Calc1!$B$14),"",$R$5+QUOTIENT(($E66-1),$U$18)*($R$7+$R$9)/1440+SUM($O$6:$O65)/1440)</f>
        <v/>
      </c>
      <c r="G66" s="174" t="str">
        <f>IF(OR($U$16,$D66&gt;Calc1!$B$14),"",MOD($E66-1,$U$18)+1)</f>
        <v/>
      </c>
      <c r="H66" s="291" t="str">
        <f t="shared" ca="1" si="2"/>
        <v/>
      </c>
      <c r="I66" s="535" t="str">
        <f ca="1"/>
        <v/>
      </c>
      <c r="J66" s="314" t="s">
        <v>5</v>
      </c>
      <c r="K66" s="536" t="str">
        <f ca="1"/>
        <v/>
      </c>
      <c r="L66" s="52" t="str">
        <f t="shared" ca="1" si="3"/>
        <v/>
      </c>
      <c r="M66" s="50" t="s">
        <v>5</v>
      </c>
      <c r="N66" s="51" t="str">
        <f t="shared" ca="1" si="4"/>
        <v/>
      </c>
      <c r="O66" s="319"/>
    </row>
    <row r="67" spans="4:16" ht="17.25" x14ac:dyDescent="0.3">
      <c r="D67" s="455">
        <v>62</v>
      </c>
      <c r="E67" s="421" t="str">
        <f t="array" ref="E67">IF($D67&gt;Calc1!$B$14,"",ROW(62:62)-SUM((($L$6:$L66="")+($N$6:$N66="")&gt;0)*1))</f>
        <v/>
      </c>
      <c r="F67" s="172" t="str">
        <f>IF(OR($U$16,$D67&gt;Calc1!$B$14),"",$R$5+QUOTIENT(($E67-1),$U$18)*($R$7+$R$9)/1440+SUM($O$6:$O66)/1440)</f>
        <v/>
      </c>
      <c r="G67" s="174" t="str">
        <f>IF(OR($U$16,$D67&gt;Calc1!$B$14),"",MOD($E67-1,$U$18)+1)</f>
        <v/>
      </c>
      <c r="H67" s="291" t="str">
        <f t="shared" ca="1" si="2"/>
        <v/>
      </c>
      <c r="I67" s="535" t="str">
        <f ca="1"/>
        <v/>
      </c>
      <c r="J67" s="314" t="s">
        <v>5</v>
      </c>
      <c r="K67" s="536" t="str">
        <f ca="1"/>
        <v/>
      </c>
      <c r="L67" s="52" t="str">
        <f t="shared" ca="1" si="3"/>
        <v/>
      </c>
      <c r="M67" s="50" t="s">
        <v>5</v>
      </c>
      <c r="N67" s="51" t="str">
        <f t="shared" ca="1" si="4"/>
        <v/>
      </c>
      <c r="O67" s="319"/>
    </row>
    <row r="68" spans="4:16" ht="17.25" x14ac:dyDescent="0.3">
      <c r="D68" s="455">
        <v>63</v>
      </c>
      <c r="E68" s="421" t="str">
        <f t="array" ref="E68">IF($D68&gt;Calc1!$B$14,"",ROW(63:63)-SUM((($L$6:$L67="")+($N$6:$N67="")&gt;0)*1))</f>
        <v/>
      </c>
      <c r="F68" s="172" t="str">
        <f>IF(OR($U$16,$D68&gt;Calc1!$B$14),"",$R$5+QUOTIENT(($E68-1),$U$18)*($R$7+$R$9)/1440+SUM($O$6:$O67)/1440)</f>
        <v/>
      </c>
      <c r="G68" s="174" t="str">
        <f>IF(OR($U$16,$D68&gt;Calc1!$B$14),"",MOD($E68-1,$U$18)+1)</f>
        <v/>
      </c>
      <c r="H68" s="291" t="str">
        <f t="shared" ca="1" si="2"/>
        <v/>
      </c>
      <c r="I68" s="535" t="str">
        <f ca="1"/>
        <v/>
      </c>
      <c r="J68" s="314" t="s">
        <v>5</v>
      </c>
      <c r="K68" s="536" t="str">
        <f ca="1"/>
        <v/>
      </c>
      <c r="L68" s="52" t="str">
        <f t="shared" ca="1" si="3"/>
        <v/>
      </c>
      <c r="M68" s="50" t="s">
        <v>5</v>
      </c>
      <c r="N68" s="51" t="str">
        <f t="shared" ca="1" si="4"/>
        <v/>
      </c>
      <c r="O68" s="319"/>
    </row>
    <row r="69" spans="4:16" ht="17.25" x14ac:dyDescent="0.3">
      <c r="D69" s="455">
        <v>64</v>
      </c>
      <c r="E69" s="421" t="str">
        <f t="array" ref="E69">IF($D69&gt;Calc1!$B$14,"",ROW(64:64)-SUM((($L$6:$L68="")+($N$6:$N68="")&gt;0)*1))</f>
        <v/>
      </c>
      <c r="F69" s="172" t="str">
        <f>IF(OR($U$16,$D69&gt;Calc1!$B$14),"",$R$5+QUOTIENT(($E69-1),$U$18)*($R$7+$R$9)/1440+SUM($O$6:$O68)/1440)</f>
        <v/>
      </c>
      <c r="G69" s="174" t="str">
        <f>IF(OR($U$16,$D69&gt;Calc1!$B$14),"",MOD($E69-1,$U$18)+1)</f>
        <v/>
      </c>
      <c r="H69" s="291" t="str">
        <f t="shared" ca="1" si="2"/>
        <v/>
      </c>
      <c r="I69" s="535" t="str">
        <f ca="1"/>
        <v/>
      </c>
      <c r="J69" s="314" t="s">
        <v>5</v>
      </c>
      <c r="K69" s="536" t="str">
        <f ca="1"/>
        <v/>
      </c>
      <c r="L69" s="52" t="str">
        <f t="shared" ca="1" si="3"/>
        <v/>
      </c>
      <c r="M69" s="50" t="s">
        <v>5</v>
      </c>
      <c r="N69" s="51" t="str">
        <f t="shared" ca="1" si="4"/>
        <v/>
      </c>
      <c r="O69" s="319"/>
    </row>
    <row r="70" spans="4:16" ht="17.25" x14ac:dyDescent="0.3">
      <c r="D70" s="455">
        <v>65</v>
      </c>
      <c r="E70" s="421" t="str">
        <f t="array" ref="E70">IF($D70&gt;Calc1!$B$14,"",ROW(65:65)-SUM((($L$6:$L69="")+($N$6:$N69="")&gt;0)*1))</f>
        <v/>
      </c>
      <c r="F70" s="172" t="str">
        <f>IF(OR($U$16,$D70&gt;Calc1!$B$14),"",$R$5+QUOTIENT(($E70-1),$U$18)*($R$7+$R$9)/1440+SUM($O$6:$O69)/1440)</f>
        <v/>
      </c>
      <c r="G70" s="174" t="str">
        <f>IF(OR($U$16,$D70&gt;Calc1!$B$14),"",MOD($E70-1,$U$18)+1)</f>
        <v/>
      </c>
      <c r="H70" s="291" t="str">
        <f t="shared" ca="1" si="2"/>
        <v/>
      </c>
      <c r="I70" s="535" t="str">
        <f ca="1"/>
        <v/>
      </c>
      <c r="J70" s="314" t="s">
        <v>5</v>
      </c>
      <c r="K70" s="536" t="str">
        <f ca="1"/>
        <v/>
      </c>
      <c r="L70" s="52" t="str">
        <f t="shared" ca="1" si="3"/>
        <v/>
      </c>
      <c r="M70" s="50" t="s">
        <v>5</v>
      </c>
      <c r="N70" s="51" t="str">
        <f t="shared" ca="1" si="4"/>
        <v/>
      </c>
      <c r="O70" s="319"/>
    </row>
    <row r="71" spans="4:16" ht="17.25" x14ac:dyDescent="0.3">
      <c r="D71" s="455">
        <v>66</v>
      </c>
      <c r="E71" s="421" t="str">
        <f t="array" ref="E71">IF($D71&gt;Calc1!$B$14,"",ROW(66:66)-SUM((($L$6:$L70="")+($N$6:$N70="")&gt;0)*1))</f>
        <v/>
      </c>
      <c r="F71" s="172" t="str">
        <f>IF(OR($U$16,$D71&gt;Calc1!$B$14),"",$R$5+QUOTIENT(($E71-1),$U$18)*($R$7+$R$9)/1440+SUM($O$6:$O70)/1440)</f>
        <v/>
      </c>
      <c r="G71" s="174" t="str">
        <f>IF(OR($U$16,$D71&gt;Calc1!$B$14),"",MOD($E71-1,$U$18)+1)</f>
        <v/>
      </c>
      <c r="H71" s="291" t="str">
        <f t="shared" ca="1" si="2"/>
        <v/>
      </c>
      <c r="I71" s="535" t="str">
        <f ca="1"/>
        <v/>
      </c>
      <c r="J71" s="314" t="s">
        <v>5</v>
      </c>
      <c r="K71" s="536" t="str">
        <f ca="1"/>
        <v/>
      </c>
      <c r="L71" s="52" t="str">
        <f t="shared" ca="1" si="3"/>
        <v/>
      </c>
      <c r="M71" s="50" t="s">
        <v>5</v>
      </c>
      <c r="N71" s="51" t="str">
        <f t="shared" ca="1" si="4"/>
        <v/>
      </c>
      <c r="O71" s="319"/>
    </row>
    <row r="72" spans="4:16" ht="17.25" x14ac:dyDescent="0.3">
      <c r="D72" s="455">
        <v>67</v>
      </c>
      <c r="E72" s="421" t="str">
        <f t="array" ref="E72">IF($D72&gt;Calc1!$B$14,"",ROW(67:67)-SUM((($L$6:$L71="")+($N$6:$N71="")&gt;0)*1))</f>
        <v/>
      </c>
      <c r="F72" s="172" t="str">
        <f>IF(OR($U$16,$D72&gt;Calc1!$B$14),"",$R$5+QUOTIENT(($E72-1),$U$18)*($R$7+$R$9)/1440+SUM($O$6:$O71)/1440)</f>
        <v/>
      </c>
      <c r="G72" s="174" t="str">
        <f>IF(OR($U$16,$D72&gt;Calc1!$B$14),"",MOD($E72-1,$U$18)+1)</f>
        <v/>
      </c>
      <c r="H72" s="291" t="str">
        <f t="shared" ca="1" si="2"/>
        <v/>
      </c>
      <c r="I72" s="535" t="str">
        <f ca="1"/>
        <v/>
      </c>
      <c r="J72" s="314" t="s">
        <v>5</v>
      </c>
      <c r="K72" s="536" t="str">
        <f ca="1"/>
        <v/>
      </c>
      <c r="L72" s="52" t="str">
        <f t="shared" ca="1" si="3"/>
        <v/>
      </c>
      <c r="M72" s="50" t="s">
        <v>5</v>
      </c>
      <c r="N72" s="51" t="str">
        <f t="shared" ca="1" si="4"/>
        <v/>
      </c>
      <c r="O72" s="319"/>
    </row>
    <row r="73" spans="4:16" ht="17.25" x14ac:dyDescent="0.3">
      <c r="D73" s="455">
        <v>68</v>
      </c>
      <c r="E73" s="421" t="str">
        <f t="array" ref="E73">IF($D73&gt;Calc1!$B$14,"",ROW(68:68)-SUM((($L$6:$L72="")+($N$6:$N72="")&gt;0)*1))</f>
        <v/>
      </c>
      <c r="F73" s="172" t="str">
        <f>IF(OR($U$16,$D73&gt;Calc1!$B$14),"",$R$5+QUOTIENT(($E73-1),$U$18)*($R$7+$R$9)/1440+SUM($O$6:$O72)/1440)</f>
        <v/>
      </c>
      <c r="G73" s="174" t="str">
        <f>IF(OR($U$16,$D73&gt;Calc1!$B$14),"",MOD($E73-1,$U$18)+1)</f>
        <v/>
      </c>
      <c r="H73" s="291" t="str">
        <f t="shared" ca="1" si="2"/>
        <v/>
      </c>
      <c r="I73" s="535" t="str">
        <f ca="1"/>
        <v/>
      </c>
      <c r="J73" s="314" t="s">
        <v>5</v>
      </c>
      <c r="K73" s="536" t="str">
        <f ca="1"/>
        <v/>
      </c>
      <c r="L73" s="52" t="str">
        <f t="shared" ca="1" si="3"/>
        <v/>
      </c>
      <c r="M73" s="50" t="s">
        <v>5</v>
      </c>
      <c r="N73" s="51" t="str">
        <f t="shared" ca="1" si="4"/>
        <v/>
      </c>
      <c r="O73" s="319"/>
    </row>
    <row r="74" spans="4:16" ht="17.25" x14ac:dyDescent="0.3">
      <c r="D74" s="455">
        <v>69</v>
      </c>
      <c r="E74" s="421" t="str">
        <f t="array" ref="E74">IF($D74&gt;Calc1!$B$14,"",ROW(69:69)-SUM((($L$6:$L73="")+($N$6:$N73="")&gt;0)*1))</f>
        <v/>
      </c>
      <c r="F74" s="172" t="str">
        <f>IF(OR($U$16,$D74&gt;Calc1!$B$14),"",$R$5+QUOTIENT(($E74-1),$U$18)*($R$7+$R$9)/1440+SUM($O$6:$O73)/1440)</f>
        <v/>
      </c>
      <c r="G74" s="174" t="str">
        <f>IF(OR($U$16,$D74&gt;Calc1!$B$14),"",MOD($E74-1,$U$18)+1)</f>
        <v/>
      </c>
      <c r="H74" s="291" t="str">
        <f t="shared" ca="1" si="2"/>
        <v/>
      </c>
      <c r="I74" s="535" t="str">
        <f ca="1"/>
        <v/>
      </c>
      <c r="J74" s="314" t="s">
        <v>5</v>
      </c>
      <c r="K74" s="536" t="str">
        <f ca="1"/>
        <v/>
      </c>
      <c r="L74" s="52" t="str">
        <f t="shared" ca="1" si="3"/>
        <v/>
      </c>
      <c r="M74" s="50" t="s">
        <v>5</v>
      </c>
      <c r="N74" s="51" t="str">
        <f t="shared" ca="1" si="4"/>
        <v/>
      </c>
      <c r="O74" s="319"/>
    </row>
    <row r="75" spans="4:16" ht="17.25" x14ac:dyDescent="0.3">
      <c r="D75" s="455">
        <v>70</v>
      </c>
      <c r="E75" s="421" t="str">
        <f t="array" ref="E75">IF($D75&gt;Calc1!$B$14,"",ROW(70:70)-SUM((($L$6:$L74="")+($N$6:$N74="")&gt;0)*1))</f>
        <v/>
      </c>
      <c r="F75" s="172" t="str">
        <f>IF(OR($U$16,$D75&gt;Calc1!$B$14),"",$R$5+QUOTIENT(($E75-1),$U$18)*($R$7+$R$9)/1440+SUM($O$6:$O74)/1440)</f>
        <v/>
      </c>
      <c r="G75" s="174" t="str">
        <f>IF(OR($U$16,$D75&gt;Calc1!$B$14),"",MOD($E75-1,$U$18)+1)</f>
        <v/>
      </c>
      <c r="H75" s="291" t="str">
        <f t="shared" ca="1" si="2"/>
        <v/>
      </c>
      <c r="I75" s="535" t="str">
        <f ca="1"/>
        <v/>
      </c>
      <c r="J75" s="314" t="s">
        <v>5</v>
      </c>
      <c r="K75" s="536" t="str">
        <f ca="1"/>
        <v/>
      </c>
      <c r="L75" s="52" t="str">
        <f t="shared" ca="1" si="3"/>
        <v/>
      </c>
      <c r="M75" s="50" t="s">
        <v>5</v>
      </c>
      <c r="N75" s="51" t="str">
        <f t="shared" ca="1" si="4"/>
        <v/>
      </c>
      <c r="O75" s="319"/>
    </row>
    <row r="76" spans="4:16" ht="17.25" x14ac:dyDescent="0.3">
      <c r="D76" s="455">
        <v>71</v>
      </c>
      <c r="E76" s="421" t="str">
        <f t="array" ref="E76">IF($D76&gt;Calc1!$B$14,"",ROW(71:71)-SUM((($L$6:$L75="")+($N$6:$N75="")&gt;0)*1))</f>
        <v/>
      </c>
      <c r="F76" s="172" t="str">
        <f>IF(OR($U$16,$D76&gt;Calc1!$B$14),"",$R$5+QUOTIENT(($E76-1),$U$18)*($R$7+$R$9)/1440+SUM($O$6:$O75)/1440)</f>
        <v/>
      </c>
      <c r="G76" s="174" t="str">
        <f>IF(OR($U$16,$D76&gt;Calc1!$B$14),"",MOD($E76-1,$U$18)+1)</f>
        <v/>
      </c>
      <c r="H76" s="291" t="str">
        <f t="shared" ca="1" si="2"/>
        <v/>
      </c>
      <c r="I76" s="535" t="str">
        <f ca="1"/>
        <v/>
      </c>
      <c r="J76" s="314" t="s">
        <v>5</v>
      </c>
      <c r="K76" s="536" t="str">
        <f ca="1"/>
        <v/>
      </c>
      <c r="L76" s="52" t="str">
        <f t="shared" ca="1" si="3"/>
        <v/>
      </c>
      <c r="M76" s="50" t="s">
        <v>5</v>
      </c>
      <c r="N76" s="51" t="str">
        <f t="shared" ca="1" si="4"/>
        <v/>
      </c>
      <c r="O76" s="319"/>
    </row>
    <row r="77" spans="4:16" ht="18" thickBot="1" x14ac:dyDescent="0.35">
      <c r="D77" s="455">
        <v>72</v>
      </c>
      <c r="E77" s="422" t="str">
        <f t="array" ref="E77">IF($D77&gt;Calc1!$B$14,"",ROW(72:72)-SUM((($L$6:$L76="")+($N$6:$N76="")&gt;0)*1))</f>
        <v/>
      </c>
      <c r="F77" s="175" t="str">
        <f>IF(OR($U$16,$D77&gt;Calc1!$B$14),"",$R$5+QUOTIENT(($E77-1),$U$18)*($R$7+$R$9)/1440+SUM($O$6:$O76)/1440)</f>
        <v/>
      </c>
      <c r="G77" s="176" t="str">
        <f>IF(OR($U$16,$D77&gt;Calc1!$B$14),"",MOD($E77-1,$U$18)+1)</f>
        <v/>
      </c>
      <c r="H77" s="537" t="str">
        <f t="shared" ca="1" si="2"/>
        <v/>
      </c>
      <c r="I77" s="538" t="str">
        <f ca="1"/>
        <v/>
      </c>
      <c r="J77" s="316" t="s">
        <v>5</v>
      </c>
      <c r="K77" s="539" t="str">
        <f ca="1"/>
        <v/>
      </c>
      <c r="L77" s="540" t="str">
        <f t="shared" ca="1" si="3"/>
        <v/>
      </c>
      <c r="M77" s="177" t="s">
        <v>5</v>
      </c>
      <c r="N77" s="541" t="str">
        <f t="shared" ca="1" si="4"/>
        <v/>
      </c>
      <c r="O77" s="423"/>
      <c r="P77" s="575">
        <f ca="1">OFFSET($O$6,Calc1!$B$14-1,0)</f>
        <v>0</v>
      </c>
    </row>
    <row r="78" spans="4:16" ht="16.5" thickTop="1" x14ac:dyDescent="0.25"/>
    <row r="79" spans="4:16" x14ac:dyDescent="0.25"/>
    <row r="80" spans="4:16" x14ac:dyDescent="0.25"/>
    <row r="81" x14ac:dyDescent="0.25"/>
  </sheetData>
  <sheetProtection sheet="1" selectLockedCells="1"/>
  <mergeCells count="63">
    <mergeCell ref="C17:C18"/>
    <mergeCell ref="B15:B16"/>
    <mergeCell ref="C15:C16"/>
    <mergeCell ref="B17:B18"/>
    <mergeCell ref="B41:B42"/>
    <mergeCell ref="C41:C42"/>
    <mergeCell ref="B35:B36"/>
    <mergeCell ref="C35:C36"/>
    <mergeCell ref="B37:B38"/>
    <mergeCell ref="C37:C38"/>
    <mergeCell ref="B39:B40"/>
    <mergeCell ref="C39:C40"/>
    <mergeCell ref="B33:B34"/>
    <mergeCell ref="C33:C34"/>
    <mergeCell ref="C31:C32"/>
    <mergeCell ref="B9:B10"/>
    <mergeCell ref="C9:C10"/>
    <mergeCell ref="Q9:Q10"/>
    <mergeCell ref="B13:B14"/>
    <mergeCell ref="C13:C14"/>
    <mergeCell ref="Q13:Q14"/>
    <mergeCell ref="B11:B12"/>
    <mergeCell ref="C11:C12"/>
    <mergeCell ref="Q11:Q12"/>
    <mergeCell ref="B7:B8"/>
    <mergeCell ref="C7:C8"/>
    <mergeCell ref="Q7:Q8"/>
    <mergeCell ref="R7:R8"/>
    <mergeCell ref="S7:S8"/>
    <mergeCell ref="B5:B6"/>
    <mergeCell ref="C5:C6"/>
    <mergeCell ref="I5:K5"/>
    <mergeCell ref="L5:N5"/>
    <mergeCell ref="Q5:Q6"/>
    <mergeCell ref="Q25:S25"/>
    <mergeCell ref="Q26:S26"/>
    <mergeCell ref="E2:N2"/>
    <mergeCell ref="E4:F4"/>
    <mergeCell ref="O4:O5"/>
    <mergeCell ref="R5:R6"/>
    <mergeCell ref="S5:S6"/>
    <mergeCell ref="R9:R10"/>
    <mergeCell ref="S9:S10"/>
    <mergeCell ref="R13:R14"/>
    <mergeCell ref="S13:S14"/>
    <mergeCell ref="Q22:S23"/>
    <mergeCell ref="R11:R12"/>
    <mergeCell ref="S11:S12"/>
    <mergeCell ref="B47:B48"/>
    <mergeCell ref="C23:C24"/>
    <mergeCell ref="C47:C48"/>
    <mergeCell ref="C19:C20"/>
    <mergeCell ref="B19:B20"/>
    <mergeCell ref="B23:B24"/>
    <mergeCell ref="B43:B44"/>
    <mergeCell ref="C43:C44"/>
    <mergeCell ref="B29:B30"/>
    <mergeCell ref="C29:C30"/>
    <mergeCell ref="C27:C28"/>
    <mergeCell ref="C21:C22"/>
    <mergeCell ref="B21:B22"/>
    <mergeCell ref="B45:B46"/>
    <mergeCell ref="C45:C46"/>
  </mergeCells>
  <conditionalFormatting sqref="C31 C7:C23 C33:C40">
    <cfRule type="duplicateValues" dxfId="65" priority="6"/>
  </conditionalFormatting>
  <conditionalFormatting sqref="H6:H77">
    <cfRule type="expression" dxfId="64" priority="3">
      <formula>$H6="??"</formula>
    </cfRule>
  </conditionalFormatting>
  <conditionalFormatting sqref="C43:C47">
    <cfRule type="duplicateValues" dxfId="63" priority="2"/>
  </conditionalFormatting>
  <conditionalFormatting sqref="E6:N34 I35 E35:H77 K35 J35:J77 L35:N77">
    <cfRule type="expression" dxfId="62" priority="318">
      <formula>AND($L6&lt;&gt;"",$N6&lt;&gt;"",OR($E6=$R$24,$E6=$S$24),NOT($U$16))</formula>
    </cfRule>
    <cfRule type="expression" dxfId="61" priority="319">
      <formula>OR($L6="",$N6="")</formula>
    </cfRule>
  </conditionalFormatting>
  <conditionalFormatting sqref="Q22:S23">
    <cfRule type="expression" dxfId="60" priority="330">
      <formula>AND($R$11&gt;$U$18,NOT($U$16))</formula>
    </cfRule>
  </conditionalFormatting>
  <conditionalFormatting sqref="C41:C42">
    <cfRule type="duplicateValues" dxfId="59" priority="1"/>
  </conditionalFormatting>
  <dataValidations count="5">
    <dataValidation allowBlank="1" showInputMessage="1" showErrorMessage="1" errorTitle="Unzulässige Teilnehmernummer" error="Es müssen Zahlen von 1 bis 9 eingetragen werden!" sqref="I6:I35 K6:K35" xr:uid="{4EC0A2C7-0480-41C9-9861-54C76FB5C4C3}"/>
    <dataValidation type="time" allowBlank="1" showInputMessage="1" showErrorMessage="1" sqref="R5:R6" xr:uid="{ABADACB9-80D4-41E7-9EE7-5D7969913C18}">
      <formula1>0</formula1>
      <formula2>0.999305555555556</formula2>
    </dataValidation>
    <dataValidation type="whole" allowBlank="1" showInputMessage="1" showErrorMessage="1" sqref="R11:R12" xr:uid="{0240EE7E-BDB9-4DC0-97E3-48C8F4218C8A}">
      <formula1>1</formula1>
      <formula2>6</formula2>
    </dataValidation>
    <dataValidation type="whole" allowBlank="1" showInputMessage="1" showErrorMessage="1" sqref="R9:R10" xr:uid="{1488E6B3-9147-4B3B-A84A-C90AFC62EE8F}">
      <formula1>0</formula1>
      <formula2>120</formula2>
    </dataValidation>
    <dataValidation type="whole" allowBlank="1" showInputMessage="1" showErrorMessage="1" sqref="R7:R8" xr:uid="{04CFABFD-2F90-41EE-993D-C74B4F18493F}">
      <formula1>1</formula1>
      <formula2>300</formula2>
    </dataValidation>
  </dataValidations>
  <pageMargins left="0.7" right="0.7" top="0.78740157499999996" bottom="0.78740157499999996"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45925-0C66-4B5F-A970-E7668C88C5E9}">
  <dimension ref="A1:XFC31"/>
  <sheetViews>
    <sheetView showGridLines="0" showRowColHeaders="0" workbookViewId="0">
      <selection activeCell="J12" sqref="J12"/>
    </sheetView>
  </sheetViews>
  <sheetFormatPr baseColWidth="10" defaultColWidth="0" defaultRowHeight="12.75" customHeight="1" zeroHeight="1" x14ac:dyDescent="0.2"/>
  <cols>
    <col min="1" max="1" width="10.42578125" style="49" customWidth="1"/>
    <col min="2" max="2" width="5.28515625" style="49" customWidth="1"/>
    <col min="3" max="3" width="6.7109375" style="49" customWidth="1"/>
    <col min="4" max="6" width="11.42578125" style="49" customWidth="1"/>
    <col min="7" max="7" width="28.7109375" style="49" customWidth="1"/>
    <col min="8" max="8" width="2.85546875" style="49" customWidth="1"/>
    <col min="9" max="9" width="28.7109375" style="49" customWidth="1"/>
    <col min="10" max="10" width="4.7109375" style="49" customWidth="1"/>
    <col min="11" max="11" width="2.28515625" style="49" customWidth="1"/>
    <col min="12" max="13" width="4.7109375" style="49" customWidth="1"/>
    <col min="14" max="14" width="2.28515625" style="49" customWidth="1"/>
    <col min="15" max="15" width="4.7109375" style="49" customWidth="1"/>
    <col min="16" max="17" width="8" style="49" customWidth="1"/>
    <col min="18" max="18" width="11.42578125" customWidth="1"/>
    <col min="19" max="19" width="7.7109375" hidden="1"/>
    <col min="20" max="20" width="16.7109375" hidden="1"/>
    <col min="21" max="21" width="17.28515625" hidden="1"/>
    <col min="22" max="16383" width="11.42578125" hidden="1"/>
    <col min="16384" max="16384" width="7.7109375" hidden="1"/>
  </cols>
  <sheetData>
    <row r="1" spans="1:22" ht="13.5" thickBot="1" x14ac:dyDescent="0.25"/>
    <row r="2" spans="1:22" ht="36.75" thickTop="1" x14ac:dyDescent="0.2">
      <c r="E2" s="722" t="str">
        <f>Vorrunde!$G$2</f>
        <v>Internationales U10-Turnier am 05.06.2025</v>
      </c>
      <c r="F2" s="723"/>
      <c r="G2" s="723"/>
      <c r="H2" s="723"/>
      <c r="I2" s="723"/>
      <c r="J2" s="723"/>
      <c r="K2" s="723"/>
      <c r="L2" s="723"/>
      <c r="M2" s="723"/>
      <c r="N2" s="723"/>
      <c r="O2" s="723"/>
      <c r="P2" s="724"/>
    </row>
    <row r="3" spans="1:22" ht="30" customHeight="1" x14ac:dyDescent="0.2">
      <c r="E3" s="725" t="str">
        <f>Vorrunde!$G$3</f>
        <v>Veranstalter:  1. FC Riedwald</v>
      </c>
      <c r="F3" s="726"/>
      <c r="G3" s="726"/>
      <c r="H3" s="726"/>
      <c r="I3" s="726"/>
      <c r="J3" s="726"/>
      <c r="K3" s="726"/>
      <c r="L3" s="726"/>
      <c r="M3" s="726"/>
      <c r="N3" s="726"/>
      <c r="O3" s="726"/>
      <c r="P3" s="727"/>
    </row>
    <row r="4" spans="1:22" ht="30" customHeight="1" x14ac:dyDescent="0.2">
      <c r="E4" s="728" t="str">
        <f>Vorrunde!$G$4</f>
        <v>Sporthalle Wiesengrund, Wendiger Str. 51, 65432 Riedwald</v>
      </c>
      <c r="F4" s="729"/>
      <c r="G4" s="729"/>
      <c r="H4" s="729"/>
      <c r="I4" s="729"/>
      <c r="J4" s="729"/>
      <c r="K4" s="729"/>
      <c r="L4" s="729"/>
      <c r="M4" s="729"/>
      <c r="N4" s="729"/>
      <c r="O4" s="729"/>
      <c r="P4" s="730"/>
    </row>
    <row r="5" spans="1:22" ht="30" customHeight="1" thickBot="1" x14ac:dyDescent="0.25">
      <c r="E5" s="731" t="str">
        <f>Vorrunde!$G$5</f>
        <v>Beginn:  9:00 Uhr</v>
      </c>
      <c r="F5" s="732"/>
      <c r="G5" s="732"/>
      <c r="H5" s="732"/>
      <c r="I5" s="732"/>
      <c r="J5" s="732"/>
      <c r="K5" s="732"/>
      <c r="L5" s="732"/>
      <c r="M5" s="732"/>
      <c r="N5" s="732"/>
      <c r="O5" s="732"/>
      <c r="P5" s="733"/>
    </row>
    <row r="6" spans="1:22" ht="18" customHeight="1" thickTop="1" thickBot="1" x14ac:dyDescent="0.25"/>
    <row r="7" spans="1:22" ht="30" customHeight="1" thickTop="1" x14ac:dyDescent="0.2">
      <c r="G7" s="712" t="str">
        <f>Sprache!$E$19</f>
        <v>Endrunde</v>
      </c>
      <c r="H7" s="713"/>
      <c r="I7" s="714"/>
    </row>
    <row r="8" spans="1:22" ht="30" customHeight="1" thickBot="1" x14ac:dyDescent="0.25">
      <c r="G8" s="715"/>
      <c r="H8" s="716"/>
      <c r="I8" s="717"/>
    </row>
    <row r="9" spans="1:22" ht="12.6" customHeight="1" thickTop="1" x14ac:dyDescent="0.2">
      <c r="P9" s="652" t="str">
        <f>Sprache!$E$20</f>
        <v>Zusätzl. Pause (min)</v>
      </c>
    </row>
    <row r="10" spans="1:22" ht="27.95" customHeight="1" thickBot="1" x14ac:dyDescent="0.35">
      <c r="C10" s="721" t="str">
        <f>Sprache!$E$60</f>
        <v>Halbfinale</v>
      </c>
      <c r="D10" s="721"/>
      <c r="E10" s="721"/>
      <c r="F10" s="721"/>
      <c r="P10" s="652"/>
    </row>
    <row r="11" spans="1:22" ht="24" customHeight="1" thickTop="1" thickBot="1" x14ac:dyDescent="0.25">
      <c r="B11" s="348"/>
      <c r="C11" s="386" t="str">
        <f>Sprache!$E$9</f>
        <v>Nr.</v>
      </c>
      <c r="D11" s="344" t="str">
        <f>Sprache!$E$39</f>
        <v>Beginn</v>
      </c>
      <c r="E11" s="333" t="str">
        <f>Sprache!$E$48</f>
        <v>Feld</v>
      </c>
      <c r="F11" s="333"/>
      <c r="G11" s="688" t="str">
        <f>Sprache!$E$14</f>
        <v>Spielpaarung</v>
      </c>
      <c r="H11" s="688"/>
      <c r="I11" s="688"/>
      <c r="J11" s="688" t="str">
        <f>Sprache!$E$15</f>
        <v>Ergebnis</v>
      </c>
      <c r="K11" s="688"/>
      <c r="L11" s="688"/>
      <c r="M11" s="688" t="str">
        <f>Sprache!$E$70</f>
        <v>Elfmeter</v>
      </c>
      <c r="N11" s="688"/>
      <c r="O11" s="689"/>
      <c r="P11" s="653"/>
      <c r="S11" s="600" t="s">
        <v>16</v>
      </c>
      <c r="T11" s="601" t="s">
        <v>368</v>
      </c>
      <c r="U11" s="601" t="s">
        <v>370</v>
      </c>
      <c r="V11" s="600" t="s">
        <v>369</v>
      </c>
    </row>
    <row r="12" spans="1:22" ht="24" customHeight="1" x14ac:dyDescent="0.2">
      <c r="A12" s="317"/>
      <c r="B12" s="377"/>
      <c r="C12" s="456">
        <f t="array" aca="1" ref="C12" ca="1">73-SUM(((Planung!$L$6:$L$77="")+(Planung!$N$6:$N$77="")&gt;0)*1)</f>
        <v>57</v>
      </c>
      <c r="D12" s="457">
        <f ca="1">IF(Planung!$U$16,"",Planung!$R$13+(Planung!$R$9+Planung!$P$77)/1440)</f>
        <v>0.71527777777777779</v>
      </c>
      <c r="E12" s="340">
        <f>IF(Planung!$U$16,"",1)</f>
        <v>1</v>
      </c>
      <c r="F12" s="329" t="s">
        <v>251</v>
      </c>
      <c r="G12" s="330" t="str">
        <f ca="1">Vorrunde!$N$12</f>
        <v>FC Barcelona</v>
      </c>
      <c r="H12" s="331" t="s">
        <v>5</v>
      </c>
      <c r="I12" s="332" t="str">
        <f ca="1">Vorrunde!$N$26</f>
        <v>AC Roma</v>
      </c>
      <c r="J12" s="334">
        <v>3</v>
      </c>
      <c r="K12" s="338" t="str">
        <f>Sprache!$E$80</f>
        <v>:</v>
      </c>
      <c r="L12" s="598">
        <v>2</v>
      </c>
      <c r="M12" s="334"/>
      <c r="N12" s="338" t="str">
        <f>Sprache!$E$80</f>
        <v>:</v>
      </c>
      <c r="O12" s="335"/>
      <c r="P12" s="341"/>
      <c r="Q12" s="317"/>
      <c r="S12" s="317" t="b">
        <f ca="1">AND($G12&lt;&gt;"",$I12&lt;&gt;"",$J12&lt;&gt;"",$L12&lt;&gt;"")</f>
        <v>1</v>
      </c>
      <c r="T12" s="317" t="str">
        <f ca="1">IF(NOT(S12),"",IF($J12&gt;$L12,$G12,IF($J12&lt;$L12,$I12,IF(OR($M12="",$O12="",$M12=$O12),"",IF($M12&gt;$O12,$G12,$I12)))))</f>
        <v>FC Barcelona</v>
      </c>
      <c r="U12" s="317" t="str">
        <f ca="1">IF(NOT(S12),"",IF($J12&lt;$L12,$G12,IF($J12&gt;$L12,$I12,IF(OR($M12="",$O12="",$M12=$O12),"",IF($M12&lt;$O12,$G12,$I12)))))</f>
        <v>AC Roma</v>
      </c>
      <c r="V12" s="317" t="b">
        <f ca="1">AND(S12,$J12=$L12)</f>
        <v>0</v>
      </c>
    </row>
    <row r="13" spans="1:22" ht="24" customHeight="1" thickBot="1" x14ac:dyDescent="0.25">
      <c r="A13" s="317"/>
      <c r="B13" s="377"/>
      <c r="C13" s="381">
        <f ca="1">$C$12+1</f>
        <v>58</v>
      </c>
      <c r="D13" s="382">
        <f ca="1">IF(Planung!$U$16,"",$D$12+QUOTIENT(1,Planung!$U$18)*(Planung!$R$7+Planung!$R$9)/1440+$P12/1440)</f>
        <v>0.71527777777777779</v>
      </c>
      <c r="E13" s="368">
        <f>IF(Planung!$U$16,"",MOD(1,Planung!$U$18)+1)</f>
        <v>2</v>
      </c>
      <c r="F13" s="328" t="s">
        <v>252</v>
      </c>
      <c r="G13" s="324" t="str">
        <f ca="1">Vorrunde!$N$25</f>
        <v>Manchester City</v>
      </c>
      <c r="H13" s="153" t="s">
        <v>5</v>
      </c>
      <c r="I13" s="326" t="str">
        <f ca="1">Vorrunde!$N$13</f>
        <v>Eintracht Frankfurt</v>
      </c>
      <c r="J13" s="337">
        <v>4</v>
      </c>
      <c r="K13" s="369" t="str">
        <f>Sprache!$E$80</f>
        <v>:</v>
      </c>
      <c r="L13" s="591">
        <v>2</v>
      </c>
      <c r="M13" s="337"/>
      <c r="N13" s="369" t="str">
        <f>Sprache!$E$80</f>
        <v>:</v>
      </c>
      <c r="O13" s="322"/>
      <c r="P13" s="370"/>
      <c r="Q13" s="317"/>
      <c r="S13" s="317" t="b">
        <f t="shared" ref="S13" ca="1" si="0">AND($G13&lt;&gt;"",$I13&lt;&gt;"",$J13&lt;&gt;"",$L13&lt;&gt;"")</f>
        <v>1</v>
      </c>
      <c r="T13" s="317" t="str">
        <f t="shared" ref="T13" ca="1" si="1">IF(NOT(S13),"",IF($J13&gt;$L13,$G13,IF($J13&lt;$L13,$I13,IF(OR($M13="",$O13="",$M13=$O13),"",IF($M13&gt;$O13,$G13,$I13)))))</f>
        <v>Manchester City</v>
      </c>
      <c r="U13" s="317" t="str">
        <f t="shared" ref="U13" ca="1" si="2">IF(NOT(S13),"",IF($J13&lt;$L13,$G13,IF($J13&gt;$L13,$I13,IF(OR($M13="",$O13="",$M13=$O13),"",IF($M13&lt;$O13,$G13,$I13)))))</f>
        <v>Eintracht Frankfurt</v>
      </c>
      <c r="V13" s="317" t="b">
        <f t="shared" ref="V13" ca="1" si="3">AND(S13,$J13=$L13)</f>
        <v>0</v>
      </c>
    </row>
    <row r="14" spans="1:22" ht="27.95" customHeight="1" thickTop="1" thickBot="1" x14ac:dyDescent="0.35">
      <c r="A14" s="317"/>
      <c r="B14" s="378"/>
      <c r="C14" s="746" t="str">
        <f>Sprache!$E$61</f>
        <v>Endspiele</v>
      </c>
      <c r="D14" s="746"/>
      <c r="E14" s="746"/>
      <c r="F14" s="746"/>
      <c r="G14" s="443"/>
      <c r="H14" s="123"/>
      <c r="I14" s="443"/>
      <c r="J14" s="357"/>
      <c r="K14" s="357"/>
      <c r="L14" s="357"/>
      <c r="M14" s="357"/>
      <c r="N14" s="357"/>
      <c r="O14" s="357"/>
      <c r="P14" s="359"/>
      <c r="Q14" s="317"/>
    </row>
    <row r="15" spans="1:22" ht="24" customHeight="1" thickTop="1" x14ac:dyDescent="0.2">
      <c r="A15" s="317"/>
      <c r="B15" s="377"/>
      <c r="C15" s="383">
        <f ca="1">$C$12+2</f>
        <v>59</v>
      </c>
      <c r="D15" s="384">
        <f ca="1">IF(Planung!$U$16,"",$D$13+($P$13+Planung!$R$9+Planung!$R$7)/1440)</f>
        <v>0.73958333333333337</v>
      </c>
      <c r="E15" s="360">
        <f>IF(Planung!$U$16,"",1)</f>
        <v>1</v>
      </c>
      <c r="F15" s="361" t="str">
        <f>Sprache!$E$89</f>
        <v>3. Platz</v>
      </c>
      <c r="G15" s="362" t="str">
        <f ca="1">IF(OR($G12="",$I12="",$J12="",$L12=""),"",IF($J12&lt;$L12,$G12,IF($J12&gt;$L12,$I12,IF($M12&lt;$O12,$G12,IF($M12&gt;$O12,$I12,"")))))</f>
        <v>AC Roma</v>
      </c>
      <c r="H15" s="363" t="s">
        <v>5</v>
      </c>
      <c r="I15" s="364" t="str">
        <f ca="1">IF(OR($G13="",$I13="",$J13="",$L13=""),"",IF($J13&lt;$L13,$G13,IF($J13&gt;$L13,$I13,IF($M13&lt;$O13,$G13,IF($M13&gt;$O13,$I13,"")))))</f>
        <v>Eintracht Frankfurt</v>
      </c>
      <c r="J15" s="365">
        <v>3</v>
      </c>
      <c r="K15" s="366" t="str">
        <f>Sprache!$E$80</f>
        <v>:</v>
      </c>
      <c r="L15" s="599">
        <v>1</v>
      </c>
      <c r="M15" s="365"/>
      <c r="N15" s="366" t="str">
        <f>Sprache!$E$80</f>
        <v>:</v>
      </c>
      <c r="O15" s="367"/>
      <c r="P15" s="341"/>
      <c r="Q15" s="317"/>
      <c r="S15" s="317" t="b">
        <f ca="1">AND($G15&lt;&gt;"",$I15&lt;&gt;"",$J15&lt;&gt;"",$L15&lt;&gt;"")</f>
        <v>1</v>
      </c>
      <c r="T15" s="317" t="str">
        <f ca="1">IF(NOT(S15),"",IF($J15&gt;$L15,$G15,IF($J15&lt;$L15,$I15,IF(OR($M15="",$O15="",$M15=$O15),"",IF($M15&gt;$O15,$G15,$I15)))))</f>
        <v>AC Roma</v>
      </c>
      <c r="U15" s="317" t="str">
        <f ca="1">IF(NOT(S15),"",IF($J15&lt;$L15,$G15,IF($J15&gt;$L15,$I15,IF(OR($M15="",$O15="",$M15=$O15),"",IF($M15&lt;$O15,$G15,$I15)))))</f>
        <v>Eintracht Frankfurt</v>
      </c>
      <c r="V15" s="317" t="b">
        <f ca="1">AND(S15,$J15=$L15)</f>
        <v>0</v>
      </c>
    </row>
    <row r="16" spans="1:22" ht="24" customHeight="1" thickBot="1" x14ac:dyDescent="0.25">
      <c r="A16" s="317"/>
      <c r="B16" s="377"/>
      <c r="C16" s="381">
        <f ca="1">$C$12+3</f>
        <v>60</v>
      </c>
      <c r="D16" s="382">
        <f ca="1">IF(Planung!$U$16,"",$D$15+($P$15+Planung!$R$9+Planung!$R$7)/1440)</f>
        <v>0.76388888888888895</v>
      </c>
      <c r="E16" s="368">
        <f>IF(Planung!$U$16,"",1)</f>
        <v>1</v>
      </c>
      <c r="F16" s="328" t="str">
        <f>Sprache!$E$90</f>
        <v>Finale</v>
      </c>
      <c r="G16" s="324" t="str">
        <f ca="1">IF(OR($G12="",$I12="",$J12="",$L12=""),"",IF($J12&gt;$L12,$G12,IF($J12&lt;$L12,$I12,IF($M12&gt;$O12,$G12,IF($M12&lt;$O12,$I12,"")))))</f>
        <v>FC Barcelona</v>
      </c>
      <c r="H16" s="153" t="s">
        <v>5</v>
      </c>
      <c r="I16" s="326" t="str">
        <f ca="1">IF(OR($G13="",$I13="",$J13="",$L13=""),"",IF($J13&gt;$L13,$G13,IF($J13&lt;$L13,$I13,IF($M13&gt;$O13,$G13,IF($M13&lt;$O13,$I13,"")))))</f>
        <v>Manchester City</v>
      </c>
      <c r="J16" s="337">
        <v>1</v>
      </c>
      <c r="K16" s="369" t="str">
        <f>Sprache!$E$80</f>
        <v>:</v>
      </c>
      <c r="L16" s="591">
        <v>2</v>
      </c>
      <c r="M16" s="337"/>
      <c r="N16" s="369" t="str">
        <f>Sprache!$E$80</f>
        <v>:</v>
      </c>
      <c r="O16" s="322"/>
      <c r="P16" s="355"/>
      <c r="Q16" s="317"/>
      <c r="S16" s="317" t="b">
        <f t="shared" ref="S16" ca="1" si="4">AND($G16&lt;&gt;"",$I16&lt;&gt;"",$J16&lt;&gt;"",$L16&lt;&gt;"")</f>
        <v>1</v>
      </c>
      <c r="T16" s="317" t="str">
        <f t="shared" ref="T16" ca="1" si="5">IF(NOT(S16),"",IF($J16&gt;$L16,$G16,IF($J16&lt;$L16,$I16,IF(OR($M16="",$O16="",$M16=$O16),"",IF($M16&gt;$O16,$G16,$I16)))))</f>
        <v>Manchester City</v>
      </c>
      <c r="U16" s="317" t="str">
        <f t="shared" ref="U16" ca="1" si="6">IF(NOT(S16),"",IF($J16&lt;$L16,$G16,IF($J16&gt;$L16,$I16,IF(OR($M16="",$O16="",$M16=$O16),"",IF($M16&lt;$O16,$G16,$I16)))))</f>
        <v>FC Barcelona</v>
      </c>
      <c r="V16" s="317" t="b">
        <f t="shared" ref="V16" ca="1" si="7">AND(S16,$J16=$L16)</f>
        <v>0</v>
      </c>
    </row>
    <row r="17" spans="3:16383" ht="12.75" customHeight="1" thickTop="1" x14ac:dyDescent="0.2"/>
    <row r="18" spans="3:16383" ht="24" customHeight="1" x14ac:dyDescent="0.2">
      <c r="C18" s="351"/>
      <c r="D18" s="351"/>
      <c r="E18" s="351"/>
      <c r="F18" s="351"/>
      <c r="G18" s="720" t="str">
        <f>Sprache!$E$29</f>
        <v>Turnierende:</v>
      </c>
      <c r="H18" s="720"/>
      <c r="I18" s="352">
        <f ca="1">IF(Planung!$R$13="","",$D$16+Planung!$R$7/1440)</f>
        <v>0.78472222222222232</v>
      </c>
      <c r="J18" s="353"/>
      <c r="K18" s="353"/>
      <c r="L18" s="353"/>
      <c r="M18" s="353"/>
      <c r="N18" s="353"/>
      <c r="O18" s="353"/>
      <c r="P18" s="353"/>
    </row>
    <row r="19" spans="3:16383" ht="12.75" customHeight="1" x14ac:dyDescent="0.2">
      <c r="D19" s="349"/>
    </row>
    <row r="20" spans="3:16383" ht="12.75" customHeight="1" x14ac:dyDescent="0.2">
      <c r="D20" s="349"/>
    </row>
    <row r="21" spans="3:16383" ht="24" customHeight="1" thickBot="1" x14ac:dyDescent="0.25">
      <c r="F21" s="356" t="str">
        <f>Sprache!$E$88</f>
        <v>Rang</v>
      </c>
      <c r="G21" s="747" t="str">
        <f>"  "&amp;Sprache!$E$10</f>
        <v xml:space="preserve">  Teilnehmer bzw. Mannschaft</v>
      </c>
      <c r="H21" s="747"/>
      <c r="I21" s="748"/>
    </row>
    <row r="22" spans="3:16383" ht="24" customHeight="1" thickTop="1" x14ac:dyDescent="0.2">
      <c r="E22" s="350">
        <v>1</v>
      </c>
      <c r="F22" s="387">
        <v>1</v>
      </c>
      <c r="G22" s="749" t="str">
        <f ca="1">$T16</f>
        <v>Manchester City</v>
      </c>
      <c r="H22" s="749"/>
      <c r="I22" s="750"/>
    </row>
    <row r="23" spans="3:16383" ht="24" customHeight="1" x14ac:dyDescent="0.2">
      <c r="E23" s="350">
        <v>2</v>
      </c>
      <c r="F23" s="388">
        <v>2</v>
      </c>
      <c r="G23" s="751" t="str">
        <f ca="1">$U16</f>
        <v>FC Barcelona</v>
      </c>
      <c r="H23" s="751"/>
      <c r="I23" s="752"/>
    </row>
    <row r="24" spans="3:16383" ht="24" customHeight="1" x14ac:dyDescent="0.2">
      <c r="E24" s="350">
        <v>3</v>
      </c>
      <c r="F24" s="389">
        <v>3</v>
      </c>
      <c r="G24" s="753" t="str">
        <f ca="1">$T15</f>
        <v>AC Roma</v>
      </c>
      <c r="H24" s="753"/>
      <c r="I24" s="754"/>
    </row>
    <row r="25" spans="3:16383" ht="24" customHeight="1" thickBot="1" x14ac:dyDescent="0.25">
      <c r="E25" s="350">
        <v>4</v>
      </c>
      <c r="F25" s="391">
        <v>4</v>
      </c>
      <c r="G25" s="744" t="str">
        <f ca="1">$U15</f>
        <v>Eintracht Frankfurt</v>
      </c>
      <c r="H25" s="744"/>
      <c r="I25" s="745"/>
    </row>
    <row r="26" spans="3:16383" s="49" customFormat="1" ht="13.5" thickTop="1" x14ac:dyDescent="0.2">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c r="AMK26"/>
      <c r="AML26"/>
      <c r="AMM26"/>
      <c r="AMN26"/>
      <c r="AMO26"/>
      <c r="AMP26"/>
      <c r="AMQ26"/>
      <c r="AMR26"/>
      <c r="AMS26"/>
      <c r="AMT26"/>
      <c r="AMU26"/>
      <c r="AMV26"/>
      <c r="AMW26"/>
      <c r="AMX26"/>
      <c r="AMY26"/>
      <c r="AMZ26"/>
      <c r="ANA26"/>
      <c r="ANB26"/>
      <c r="ANC26"/>
      <c r="AND26"/>
      <c r="ANE26"/>
      <c r="ANF26"/>
      <c r="ANG26"/>
      <c r="ANH26"/>
      <c r="ANI26"/>
      <c r="ANJ26"/>
      <c r="ANK26"/>
      <c r="ANL26"/>
      <c r="ANM26"/>
      <c r="ANN26"/>
      <c r="ANO26"/>
      <c r="ANP26"/>
      <c r="ANQ26"/>
      <c r="ANR26"/>
      <c r="ANS26"/>
      <c r="ANT26"/>
      <c r="ANU26"/>
      <c r="ANV26"/>
      <c r="ANW26"/>
      <c r="ANX26"/>
      <c r="ANY26"/>
      <c r="ANZ26"/>
      <c r="AOA26"/>
      <c r="AOB26"/>
      <c r="AOC26"/>
      <c r="AOD26"/>
      <c r="AOE26"/>
      <c r="AOF26"/>
      <c r="AOG26"/>
      <c r="AOH26"/>
      <c r="AOI26"/>
      <c r="AOJ26"/>
      <c r="AOK26"/>
      <c r="AOL26"/>
      <c r="AOM26"/>
      <c r="AON26"/>
      <c r="AOO26"/>
      <c r="AOP26"/>
      <c r="AOQ26"/>
      <c r="AOR26"/>
      <c r="AOS26"/>
      <c r="AOT26"/>
      <c r="AOU26"/>
      <c r="AOV26"/>
      <c r="AOW26"/>
      <c r="AOX26"/>
      <c r="AOY26"/>
      <c r="AOZ26"/>
      <c r="APA26"/>
      <c r="APB26"/>
      <c r="APC26"/>
      <c r="APD26"/>
      <c r="APE26"/>
      <c r="APF26"/>
      <c r="APG26"/>
      <c r="APH26"/>
      <c r="API26"/>
      <c r="APJ26"/>
      <c r="APK26"/>
      <c r="APL26"/>
      <c r="APM26"/>
      <c r="APN26"/>
      <c r="APO26"/>
      <c r="APP26"/>
      <c r="APQ26"/>
      <c r="APR26"/>
      <c r="APS26"/>
      <c r="APT26"/>
      <c r="APU26"/>
      <c r="APV26"/>
      <c r="APW26"/>
      <c r="APX26"/>
      <c r="APY26"/>
      <c r="APZ26"/>
      <c r="AQA26"/>
      <c r="AQB26"/>
      <c r="AQC26"/>
      <c r="AQD26"/>
      <c r="AQE26"/>
      <c r="AQF26"/>
      <c r="AQG26"/>
      <c r="AQH26"/>
      <c r="AQI26"/>
      <c r="AQJ26"/>
      <c r="AQK26"/>
      <c r="AQL26"/>
      <c r="AQM26"/>
      <c r="AQN26"/>
      <c r="AQO26"/>
      <c r="AQP26"/>
      <c r="AQQ26"/>
      <c r="AQR26"/>
      <c r="AQS26"/>
      <c r="AQT26"/>
      <c r="AQU26"/>
      <c r="AQV26"/>
      <c r="AQW26"/>
      <c r="AQX26"/>
      <c r="AQY26"/>
      <c r="AQZ26"/>
      <c r="ARA26"/>
      <c r="ARB26"/>
      <c r="ARC26"/>
      <c r="ARD26"/>
      <c r="ARE26"/>
      <c r="ARF26"/>
      <c r="ARG26"/>
      <c r="ARH26"/>
      <c r="ARI26"/>
      <c r="ARJ26"/>
      <c r="ARK26"/>
      <c r="ARL26"/>
      <c r="ARM26"/>
      <c r="ARN26"/>
      <c r="ARO26"/>
      <c r="ARP26"/>
      <c r="ARQ26"/>
      <c r="ARR26"/>
      <c r="ARS26"/>
      <c r="ART26"/>
      <c r="ARU26"/>
      <c r="ARV26"/>
      <c r="ARW26"/>
      <c r="ARX26"/>
      <c r="ARY26"/>
      <c r="ARZ26"/>
      <c r="ASA26"/>
      <c r="ASB26"/>
      <c r="ASC26"/>
      <c r="ASD26"/>
      <c r="ASE26"/>
      <c r="ASF26"/>
      <c r="ASG26"/>
      <c r="ASH26"/>
      <c r="ASI26"/>
      <c r="ASJ26"/>
      <c r="ASK26"/>
      <c r="ASL26"/>
      <c r="ASM26"/>
      <c r="ASN26"/>
      <c r="ASO26"/>
      <c r="ASP26"/>
      <c r="ASQ26"/>
      <c r="ASR26"/>
      <c r="ASS26"/>
      <c r="AST26"/>
      <c r="ASU26"/>
      <c r="ASV26"/>
      <c r="ASW26"/>
      <c r="ASX26"/>
      <c r="ASY26"/>
      <c r="ASZ26"/>
      <c r="ATA26"/>
      <c r="ATB26"/>
      <c r="ATC26"/>
      <c r="ATD26"/>
      <c r="ATE26"/>
      <c r="ATF26"/>
      <c r="ATG26"/>
      <c r="ATH26"/>
      <c r="ATI26"/>
      <c r="ATJ26"/>
      <c r="ATK26"/>
      <c r="ATL26"/>
      <c r="ATM26"/>
      <c r="ATN26"/>
      <c r="ATO26"/>
      <c r="ATP26"/>
      <c r="ATQ26"/>
      <c r="ATR26"/>
      <c r="ATS26"/>
      <c r="ATT26"/>
      <c r="ATU26"/>
      <c r="ATV26"/>
      <c r="ATW26"/>
      <c r="ATX26"/>
      <c r="ATY26"/>
      <c r="ATZ26"/>
      <c r="AUA26"/>
      <c r="AUB26"/>
      <c r="AUC26"/>
      <c r="AUD26"/>
      <c r="AUE26"/>
      <c r="AUF26"/>
      <c r="AUG26"/>
      <c r="AUH26"/>
      <c r="AUI26"/>
      <c r="AUJ26"/>
      <c r="AUK26"/>
      <c r="AUL26"/>
      <c r="AUM26"/>
      <c r="AUN26"/>
      <c r="AUO26"/>
      <c r="AUP26"/>
      <c r="AUQ26"/>
      <c r="AUR26"/>
      <c r="AUS26"/>
      <c r="AUT26"/>
      <c r="AUU26"/>
      <c r="AUV26"/>
      <c r="AUW26"/>
      <c r="AUX26"/>
      <c r="AUY26"/>
      <c r="AUZ26"/>
      <c r="AVA26"/>
      <c r="AVB26"/>
      <c r="AVC26"/>
      <c r="AVD26"/>
      <c r="AVE26"/>
      <c r="AVF26"/>
      <c r="AVG26"/>
      <c r="AVH26"/>
      <c r="AVI26"/>
      <c r="AVJ26"/>
      <c r="AVK26"/>
      <c r="AVL26"/>
      <c r="AVM26"/>
      <c r="AVN26"/>
      <c r="AVO26"/>
      <c r="AVP26"/>
      <c r="AVQ26"/>
      <c r="AVR26"/>
      <c r="AVS26"/>
      <c r="AVT26"/>
      <c r="AVU26"/>
      <c r="AVV26"/>
      <c r="AVW26"/>
      <c r="AVX26"/>
      <c r="AVY26"/>
      <c r="AVZ26"/>
      <c r="AWA26"/>
      <c r="AWB26"/>
      <c r="AWC26"/>
      <c r="AWD26"/>
      <c r="AWE26"/>
      <c r="AWF26"/>
      <c r="AWG26"/>
      <c r="AWH26"/>
      <c r="AWI26"/>
      <c r="AWJ26"/>
      <c r="AWK26"/>
      <c r="AWL26"/>
      <c r="AWM26"/>
      <c r="AWN26"/>
      <c r="AWO26"/>
      <c r="AWP26"/>
      <c r="AWQ26"/>
      <c r="AWR26"/>
      <c r="AWS26"/>
      <c r="AWT26"/>
      <c r="AWU26"/>
      <c r="AWV26"/>
      <c r="AWW26"/>
      <c r="AWX26"/>
      <c r="AWY26"/>
      <c r="AWZ26"/>
      <c r="AXA26"/>
      <c r="AXB26"/>
      <c r="AXC26"/>
      <c r="AXD26"/>
      <c r="AXE26"/>
      <c r="AXF26"/>
      <c r="AXG26"/>
      <c r="AXH26"/>
      <c r="AXI26"/>
      <c r="AXJ26"/>
      <c r="AXK26"/>
      <c r="AXL26"/>
      <c r="AXM26"/>
      <c r="AXN26"/>
      <c r="AXO26"/>
      <c r="AXP26"/>
      <c r="AXQ26"/>
      <c r="AXR26"/>
      <c r="AXS26"/>
      <c r="AXT26"/>
      <c r="AXU26"/>
      <c r="AXV26"/>
      <c r="AXW26"/>
      <c r="AXX26"/>
      <c r="AXY26"/>
      <c r="AXZ26"/>
      <c r="AYA26"/>
      <c r="AYB26"/>
      <c r="AYC26"/>
      <c r="AYD26"/>
      <c r="AYE26"/>
      <c r="AYF26"/>
      <c r="AYG26"/>
      <c r="AYH26"/>
      <c r="AYI26"/>
      <c r="AYJ26"/>
      <c r="AYK26"/>
      <c r="AYL26"/>
      <c r="AYM26"/>
      <c r="AYN26"/>
      <c r="AYO26"/>
      <c r="AYP26"/>
      <c r="AYQ26"/>
      <c r="AYR26"/>
      <c r="AYS26"/>
      <c r="AYT26"/>
      <c r="AYU26"/>
      <c r="AYV26"/>
      <c r="AYW26"/>
      <c r="AYX26"/>
      <c r="AYY26"/>
      <c r="AYZ26"/>
      <c r="AZA26"/>
      <c r="AZB26"/>
      <c r="AZC26"/>
      <c r="AZD26"/>
      <c r="AZE26"/>
      <c r="AZF26"/>
      <c r="AZG26"/>
      <c r="AZH26"/>
      <c r="AZI26"/>
      <c r="AZJ26"/>
      <c r="AZK26"/>
      <c r="AZL26"/>
      <c r="AZM26"/>
      <c r="AZN26"/>
      <c r="AZO26"/>
      <c r="AZP26"/>
      <c r="AZQ26"/>
      <c r="AZR26"/>
      <c r="AZS26"/>
      <c r="AZT26"/>
      <c r="AZU26"/>
      <c r="AZV26"/>
      <c r="AZW26"/>
      <c r="AZX26"/>
      <c r="AZY26"/>
      <c r="AZZ26"/>
      <c r="BAA26"/>
      <c r="BAB26"/>
      <c r="BAC26"/>
      <c r="BAD26"/>
      <c r="BAE26"/>
      <c r="BAF26"/>
      <c r="BAG26"/>
      <c r="BAH26"/>
      <c r="BAI26"/>
      <c r="BAJ26"/>
      <c r="BAK26"/>
      <c r="BAL26"/>
      <c r="BAM26"/>
      <c r="BAN26"/>
      <c r="BAO26"/>
      <c r="BAP26"/>
      <c r="BAQ26"/>
      <c r="BAR26"/>
      <c r="BAS26"/>
      <c r="BAT26"/>
      <c r="BAU26"/>
      <c r="BAV26"/>
      <c r="BAW26"/>
      <c r="BAX26"/>
      <c r="BAY26"/>
      <c r="BAZ26"/>
      <c r="BBA26"/>
      <c r="BBB26"/>
      <c r="BBC26"/>
      <c r="BBD26"/>
      <c r="BBE26"/>
      <c r="BBF26"/>
      <c r="BBG26"/>
      <c r="BBH26"/>
      <c r="BBI26"/>
      <c r="BBJ26"/>
      <c r="BBK26"/>
      <c r="BBL26"/>
      <c r="BBM26"/>
      <c r="BBN26"/>
      <c r="BBO26"/>
      <c r="BBP26"/>
      <c r="BBQ26"/>
      <c r="BBR26"/>
      <c r="BBS26"/>
      <c r="BBT26"/>
      <c r="BBU26"/>
      <c r="BBV26"/>
      <c r="BBW26"/>
      <c r="BBX26"/>
      <c r="BBY26"/>
      <c r="BBZ26"/>
      <c r="BCA26"/>
      <c r="BCB26"/>
      <c r="BCC26"/>
      <c r="BCD26"/>
      <c r="BCE26"/>
      <c r="BCF26"/>
      <c r="BCG26"/>
      <c r="BCH26"/>
      <c r="BCI26"/>
      <c r="BCJ26"/>
      <c r="BCK26"/>
      <c r="BCL26"/>
      <c r="BCM26"/>
      <c r="BCN26"/>
      <c r="BCO26"/>
      <c r="BCP26"/>
      <c r="BCQ26"/>
      <c r="BCR26"/>
      <c r="BCS26"/>
      <c r="BCT26"/>
      <c r="BCU26"/>
      <c r="BCV26"/>
      <c r="BCW26"/>
      <c r="BCX26"/>
      <c r="BCY26"/>
      <c r="BCZ26"/>
      <c r="BDA26"/>
      <c r="BDB26"/>
      <c r="BDC26"/>
      <c r="BDD26"/>
      <c r="BDE26"/>
      <c r="BDF26"/>
      <c r="BDG26"/>
      <c r="BDH26"/>
      <c r="BDI26"/>
      <c r="BDJ26"/>
      <c r="BDK26"/>
      <c r="BDL26"/>
      <c r="BDM26"/>
      <c r="BDN26"/>
      <c r="BDO26"/>
      <c r="BDP26"/>
      <c r="BDQ26"/>
      <c r="BDR26"/>
      <c r="BDS26"/>
      <c r="BDT26"/>
      <c r="BDU26"/>
      <c r="BDV26"/>
      <c r="BDW26"/>
      <c r="BDX26"/>
      <c r="BDY26"/>
      <c r="BDZ26"/>
      <c r="BEA26"/>
      <c r="BEB26"/>
      <c r="BEC26"/>
      <c r="BED26"/>
      <c r="BEE26"/>
      <c r="BEF26"/>
      <c r="BEG26"/>
      <c r="BEH26"/>
      <c r="BEI26"/>
      <c r="BEJ26"/>
      <c r="BEK26"/>
      <c r="BEL26"/>
      <c r="BEM26"/>
      <c r="BEN26"/>
      <c r="BEO26"/>
      <c r="BEP26"/>
      <c r="BEQ26"/>
      <c r="BER26"/>
      <c r="BES26"/>
      <c r="BET26"/>
      <c r="BEU26"/>
      <c r="BEV26"/>
      <c r="BEW26"/>
      <c r="BEX26"/>
      <c r="BEY26"/>
      <c r="BEZ26"/>
      <c r="BFA26"/>
      <c r="BFB26"/>
      <c r="BFC26"/>
      <c r="BFD26"/>
      <c r="BFE26"/>
      <c r="BFF26"/>
      <c r="BFG26"/>
      <c r="BFH26"/>
      <c r="BFI26"/>
      <c r="BFJ26"/>
      <c r="BFK26"/>
      <c r="BFL26"/>
      <c r="BFM26"/>
      <c r="BFN26"/>
      <c r="BFO26"/>
      <c r="BFP26"/>
      <c r="BFQ26"/>
      <c r="BFR26"/>
      <c r="BFS26"/>
      <c r="BFT26"/>
      <c r="BFU26"/>
      <c r="BFV26"/>
      <c r="BFW26"/>
      <c r="BFX26"/>
      <c r="BFY26"/>
      <c r="BFZ26"/>
      <c r="BGA26"/>
      <c r="BGB26"/>
      <c r="BGC26"/>
      <c r="BGD26"/>
      <c r="BGE26"/>
      <c r="BGF26"/>
      <c r="BGG26"/>
      <c r="BGH26"/>
      <c r="BGI26"/>
      <c r="BGJ26"/>
      <c r="BGK26"/>
      <c r="BGL26"/>
      <c r="BGM26"/>
      <c r="BGN26"/>
      <c r="BGO26"/>
      <c r="BGP26"/>
      <c r="BGQ26"/>
      <c r="BGR26"/>
      <c r="BGS26"/>
      <c r="BGT26"/>
      <c r="BGU26"/>
      <c r="BGV26"/>
      <c r="BGW26"/>
      <c r="BGX26"/>
      <c r="BGY26"/>
      <c r="BGZ26"/>
      <c r="BHA26"/>
      <c r="BHB26"/>
      <c r="BHC26"/>
      <c r="BHD26"/>
      <c r="BHE26"/>
      <c r="BHF26"/>
      <c r="BHG26"/>
      <c r="BHH26"/>
      <c r="BHI26"/>
      <c r="BHJ26"/>
      <c r="BHK26"/>
      <c r="BHL26"/>
      <c r="BHM26"/>
      <c r="BHN26"/>
      <c r="BHO26"/>
      <c r="BHP26"/>
      <c r="BHQ26"/>
      <c r="BHR26"/>
      <c r="BHS26"/>
      <c r="BHT26"/>
      <c r="BHU26"/>
      <c r="BHV26"/>
      <c r="BHW26"/>
      <c r="BHX26"/>
      <c r="BHY26"/>
      <c r="BHZ26"/>
      <c r="BIA26"/>
      <c r="BIB26"/>
      <c r="BIC26"/>
      <c r="BID26"/>
      <c r="BIE26"/>
      <c r="BIF26"/>
      <c r="BIG26"/>
      <c r="BIH26"/>
      <c r="BII26"/>
      <c r="BIJ26"/>
      <c r="BIK26"/>
      <c r="BIL26"/>
      <c r="BIM26"/>
      <c r="BIN26"/>
      <c r="BIO26"/>
      <c r="BIP26"/>
      <c r="BIQ26"/>
      <c r="BIR26"/>
      <c r="BIS26"/>
      <c r="BIT26"/>
      <c r="BIU26"/>
      <c r="BIV26"/>
      <c r="BIW26"/>
      <c r="BIX26"/>
      <c r="BIY26"/>
      <c r="BIZ26"/>
      <c r="BJA26"/>
      <c r="BJB26"/>
      <c r="BJC26"/>
      <c r="BJD26"/>
      <c r="BJE26"/>
      <c r="BJF26"/>
      <c r="BJG26"/>
      <c r="BJH26"/>
      <c r="BJI26"/>
      <c r="BJJ26"/>
      <c r="BJK26"/>
      <c r="BJL26"/>
      <c r="BJM26"/>
      <c r="BJN26"/>
      <c r="BJO26"/>
      <c r="BJP26"/>
      <c r="BJQ26"/>
      <c r="BJR26"/>
      <c r="BJS26"/>
      <c r="BJT26"/>
      <c r="BJU26"/>
      <c r="BJV26"/>
      <c r="BJW26"/>
      <c r="BJX26"/>
      <c r="BJY26"/>
      <c r="BJZ26"/>
      <c r="BKA26"/>
      <c r="BKB26"/>
      <c r="BKC26"/>
      <c r="BKD26"/>
      <c r="BKE26"/>
      <c r="BKF26"/>
      <c r="BKG26"/>
      <c r="BKH26"/>
      <c r="BKI26"/>
      <c r="BKJ26"/>
      <c r="BKK26"/>
      <c r="BKL26"/>
      <c r="BKM26"/>
      <c r="BKN26"/>
      <c r="BKO26"/>
      <c r="BKP26"/>
      <c r="BKQ26"/>
      <c r="BKR26"/>
      <c r="BKS26"/>
      <c r="BKT26"/>
      <c r="BKU26"/>
      <c r="BKV26"/>
      <c r="BKW26"/>
      <c r="BKX26"/>
      <c r="BKY26"/>
      <c r="BKZ26"/>
      <c r="BLA26"/>
      <c r="BLB26"/>
      <c r="BLC26"/>
      <c r="BLD26"/>
      <c r="BLE26"/>
      <c r="BLF26"/>
      <c r="BLG26"/>
      <c r="BLH26"/>
      <c r="BLI26"/>
      <c r="BLJ26"/>
      <c r="BLK26"/>
      <c r="BLL26"/>
      <c r="BLM26"/>
      <c r="BLN26"/>
      <c r="BLO26"/>
      <c r="BLP26"/>
      <c r="BLQ26"/>
      <c r="BLR26"/>
      <c r="BLS26"/>
      <c r="BLT26"/>
      <c r="BLU26"/>
      <c r="BLV26"/>
      <c r="BLW26"/>
      <c r="BLX26"/>
      <c r="BLY26"/>
      <c r="BLZ26"/>
      <c r="BMA26"/>
      <c r="BMB26"/>
      <c r="BMC26"/>
      <c r="BMD26"/>
      <c r="BME26"/>
      <c r="BMF26"/>
      <c r="BMG26"/>
      <c r="BMH26"/>
      <c r="BMI26"/>
      <c r="BMJ26"/>
      <c r="BMK26"/>
      <c r="BML26"/>
      <c r="BMM26"/>
      <c r="BMN26"/>
      <c r="BMO26"/>
      <c r="BMP26"/>
      <c r="BMQ26"/>
      <c r="BMR26"/>
      <c r="BMS26"/>
      <c r="BMT26"/>
      <c r="BMU26"/>
      <c r="BMV26"/>
      <c r="BMW26"/>
      <c r="BMX26"/>
      <c r="BMY26"/>
      <c r="BMZ26"/>
      <c r="BNA26"/>
      <c r="BNB26"/>
      <c r="BNC26"/>
      <c r="BND26"/>
      <c r="BNE26"/>
      <c r="BNF26"/>
      <c r="BNG26"/>
      <c r="BNH26"/>
      <c r="BNI26"/>
      <c r="BNJ26"/>
      <c r="BNK26"/>
      <c r="BNL26"/>
      <c r="BNM26"/>
      <c r="BNN26"/>
      <c r="BNO26"/>
      <c r="BNP26"/>
      <c r="BNQ26"/>
      <c r="BNR26"/>
      <c r="BNS26"/>
      <c r="BNT26"/>
      <c r="BNU26"/>
      <c r="BNV26"/>
      <c r="BNW26"/>
      <c r="BNX26"/>
      <c r="BNY26"/>
      <c r="BNZ26"/>
      <c r="BOA26"/>
      <c r="BOB26"/>
      <c r="BOC26"/>
      <c r="BOD26"/>
      <c r="BOE26"/>
      <c r="BOF26"/>
      <c r="BOG26"/>
      <c r="BOH26"/>
      <c r="BOI26"/>
      <c r="BOJ26"/>
      <c r="BOK26"/>
      <c r="BOL26"/>
      <c r="BOM26"/>
      <c r="BON26"/>
      <c r="BOO26"/>
      <c r="BOP26"/>
      <c r="BOQ26"/>
      <c r="BOR26"/>
      <c r="BOS26"/>
      <c r="BOT26"/>
      <c r="BOU26"/>
      <c r="BOV26"/>
      <c r="BOW26"/>
      <c r="BOX26"/>
      <c r="BOY26"/>
      <c r="BOZ26"/>
      <c r="BPA26"/>
      <c r="BPB26"/>
      <c r="BPC26"/>
      <c r="BPD26"/>
      <c r="BPE26"/>
      <c r="BPF26"/>
      <c r="BPG26"/>
      <c r="BPH26"/>
      <c r="BPI26"/>
      <c r="BPJ26"/>
      <c r="BPK26"/>
      <c r="BPL26"/>
      <c r="BPM26"/>
      <c r="BPN26"/>
      <c r="BPO26"/>
      <c r="BPP26"/>
      <c r="BPQ26"/>
      <c r="BPR26"/>
      <c r="BPS26"/>
      <c r="BPT26"/>
      <c r="BPU26"/>
      <c r="BPV26"/>
      <c r="BPW26"/>
      <c r="BPX26"/>
      <c r="BPY26"/>
      <c r="BPZ26"/>
      <c r="BQA26"/>
      <c r="BQB26"/>
      <c r="BQC26"/>
      <c r="BQD26"/>
      <c r="BQE26"/>
      <c r="BQF26"/>
      <c r="BQG26"/>
      <c r="BQH26"/>
      <c r="BQI26"/>
      <c r="BQJ26"/>
      <c r="BQK26"/>
      <c r="BQL26"/>
      <c r="BQM26"/>
      <c r="BQN26"/>
      <c r="BQO26"/>
      <c r="BQP26"/>
      <c r="BQQ26"/>
      <c r="BQR26"/>
      <c r="BQS26"/>
      <c r="BQT26"/>
      <c r="BQU26"/>
      <c r="BQV26"/>
      <c r="BQW26"/>
      <c r="BQX26"/>
      <c r="BQY26"/>
      <c r="BQZ26"/>
      <c r="BRA26"/>
      <c r="BRB26"/>
      <c r="BRC26"/>
      <c r="BRD26"/>
      <c r="BRE26"/>
      <c r="BRF26"/>
      <c r="BRG26"/>
      <c r="BRH26"/>
      <c r="BRI26"/>
      <c r="BRJ26"/>
      <c r="BRK26"/>
      <c r="BRL26"/>
      <c r="BRM26"/>
      <c r="BRN26"/>
      <c r="BRO26"/>
      <c r="BRP26"/>
      <c r="BRQ26"/>
      <c r="BRR26"/>
      <c r="BRS26"/>
      <c r="BRT26"/>
      <c r="BRU26"/>
      <c r="BRV26"/>
      <c r="BRW26"/>
      <c r="BRX26"/>
      <c r="BRY26"/>
      <c r="BRZ26"/>
      <c r="BSA26"/>
      <c r="BSB26"/>
      <c r="BSC26"/>
      <c r="BSD26"/>
      <c r="BSE26"/>
      <c r="BSF26"/>
      <c r="BSG26"/>
      <c r="BSH26"/>
      <c r="BSI26"/>
      <c r="BSJ26"/>
      <c r="BSK26"/>
      <c r="BSL26"/>
      <c r="BSM26"/>
      <c r="BSN26"/>
      <c r="BSO26"/>
      <c r="BSP26"/>
      <c r="BSQ26"/>
      <c r="BSR26"/>
      <c r="BSS26"/>
      <c r="BST26"/>
      <c r="BSU26"/>
      <c r="BSV26"/>
      <c r="BSW26"/>
      <c r="BSX26"/>
      <c r="BSY26"/>
      <c r="BSZ26"/>
      <c r="BTA26"/>
      <c r="BTB26"/>
      <c r="BTC26"/>
      <c r="BTD26"/>
      <c r="BTE26"/>
      <c r="BTF26"/>
      <c r="BTG26"/>
      <c r="BTH26"/>
      <c r="BTI26"/>
      <c r="BTJ26"/>
      <c r="BTK26"/>
      <c r="BTL26"/>
      <c r="BTM26"/>
      <c r="BTN26"/>
      <c r="BTO26"/>
      <c r="BTP26"/>
      <c r="BTQ26"/>
      <c r="BTR26"/>
      <c r="BTS26"/>
      <c r="BTT26"/>
      <c r="BTU26"/>
      <c r="BTV26"/>
      <c r="BTW26"/>
      <c r="BTX26"/>
      <c r="BTY26"/>
      <c r="BTZ26"/>
      <c r="BUA26"/>
      <c r="BUB26"/>
      <c r="BUC26"/>
      <c r="BUD26"/>
      <c r="BUE26"/>
      <c r="BUF26"/>
      <c r="BUG26"/>
      <c r="BUH26"/>
      <c r="BUI26"/>
      <c r="BUJ26"/>
      <c r="BUK26"/>
      <c r="BUL26"/>
      <c r="BUM26"/>
      <c r="BUN26"/>
      <c r="BUO26"/>
      <c r="BUP26"/>
      <c r="BUQ26"/>
      <c r="BUR26"/>
      <c r="BUS26"/>
      <c r="BUT26"/>
      <c r="BUU26"/>
      <c r="BUV26"/>
      <c r="BUW26"/>
      <c r="BUX26"/>
      <c r="BUY26"/>
      <c r="BUZ26"/>
      <c r="BVA26"/>
      <c r="BVB26"/>
      <c r="BVC26"/>
      <c r="BVD26"/>
      <c r="BVE26"/>
      <c r="BVF26"/>
      <c r="BVG26"/>
      <c r="BVH26"/>
      <c r="BVI26"/>
      <c r="BVJ26"/>
      <c r="BVK26"/>
      <c r="BVL26"/>
      <c r="BVM26"/>
      <c r="BVN26"/>
      <c r="BVO26"/>
      <c r="BVP26"/>
      <c r="BVQ26"/>
      <c r="BVR26"/>
      <c r="BVS26"/>
      <c r="BVT26"/>
      <c r="BVU26"/>
      <c r="BVV26"/>
      <c r="BVW26"/>
      <c r="BVX26"/>
      <c r="BVY26"/>
      <c r="BVZ26"/>
      <c r="BWA26"/>
      <c r="BWB26"/>
      <c r="BWC26"/>
      <c r="BWD26"/>
      <c r="BWE26"/>
      <c r="BWF26"/>
      <c r="BWG26"/>
      <c r="BWH26"/>
      <c r="BWI26"/>
      <c r="BWJ26"/>
      <c r="BWK26"/>
      <c r="BWL26"/>
      <c r="BWM26"/>
      <c r="BWN26"/>
      <c r="BWO26"/>
      <c r="BWP26"/>
      <c r="BWQ26"/>
      <c r="BWR26"/>
      <c r="BWS26"/>
      <c r="BWT26"/>
      <c r="BWU26"/>
      <c r="BWV26"/>
      <c r="BWW26"/>
      <c r="BWX26"/>
      <c r="BWY26"/>
      <c r="BWZ26"/>
      <c r="BXA26"/>
      <c r="BXB26"/>
      <c r="BXC26"/>
      <c r="BXD26"/>
      <c r="BXE26"/>
      <c r="BXF26"/>
      <c r="BXG26"/>
      <c r="BXH26"/>
      <c r="BXI26"/>
      <c r="BXJ26"/>
      <c r="BXK26"/>
      <c r="BXL26"/>
      <c r="BXM26"/>
      <c r="BXN26"/>
      <c r="BXO26"/>
      <c r="BXP26"/>
      <c r="BXQ26"/>
      <c r="BXR26"/>
      <c r="BXS26"/>
      <c r="BXT26"/>
      <c r="BXU26"/>
      <c r="BXV26"/>
      <c r="BXW26"/>
      <c r="BXX26"/>
      <c r="BXY26"/>
      <c r="BXZ26"/>
      <c r="BYA26"/>
      <c r="BYB26"/>
      <c r="BYC26"/>
      <c r="BYD26"/>
      <c r="BYE26"/>
      <c r="BYF26"/>
      <c r="BYG26"/>
      <c r="BYH26"/>
      <c r="BYI26"/>
      <c r="BYJ26"/>
      <c r="BYK26"/>
      <c r="BYL26"/>
      <c r="BYM26"/>
      <c r="BYN26"/>
      <c r="BYO26"/>
      <c r="BYP26"/>
      <c r="BYQ26"/>
      <c r="BYR26"/>
      <c r="BYS26"/>
      <c r="BYT26"/>
      <c r="BYU26"/>
      <c r="BYV26"/>
      <c r="BYW26"/>
      <c r="BYX26"/>
      <c r="BYY26"/>
      <c r="BYZ26"/>
      <c r="BZA26"/>
      <c r="BZB26"/>
      <c r="BZC26"/>
      <c r="BZD26"/>
      <c r="BZE26"/>
      <c r="BZF26"/>
      <c r="BZG26"/>
      <c r="BZH26"/>
      <c r="BZI26"/>
      <c r="BZJ26"/>
      <c r="BZK26"/>
      <c r="BZL26"/>
      <c r="BZM26"/>
      <c r="BZN26"/>
      <c r="BZO26"/>
      <c r="BZP26"/>
      <c r="BZQ26"/>
      <c r="BZR26"/>
      <c r="BZS26"/>
      <c r="BZT26"/>
      <c r="BZU26"/>
      <c r="BZV26"/>
      <c r="BZW26"/>
      <c r="BZX26"/>
      <c r="BZY26"/>
      <c r="BZZ26"/>
      <c r="CAA26"/>
      <c r="CAB26"/>
      <c r="CAC26"/>
      <c r="CAD26"/>
      <c r="CAE26"/>
      <c r="CAF26"/>
      <c r="CAG26"/>
      <c r="CAH26"/>
      <c r="CAI26"/>
      <c r="CAJ26"/>
      <c r="CAK26"/>
      <c r="CAL26"/>
      <c r="CAM26"/>
      <c r="CAN26"/>
      <c r="CAO26"/>
      <c r="CAP26"/>
      <c r="CAQ26"/>
      <c r="CAR26"/>
      <c r="CAS26"/>
      <c r="CAT26"/>
      <c r="CAU26"/>
      <c r="CAV26"/>
      <c r="CAW26"/>
      <c r="CAX26"/>
      <c r="CAY26"/>
      <c r="CAZ26"/>
      <c r="CBA26"/>
      <c r="CBB26"/>
      <c r="CBC26"/>
      <c r="CBD26"/>
      <c r="CBE26"/>
      <c r="CBF26"/>
      <c r="CBG26"/>
      <c r="CBH26"/>
      <c r="CBI26"/>
      <c r="CBJ26"/>
      <c r="CBK26"/>
      <c r="CBL26"/>
      <c r="CBM26"/>
      <c r="CBN26"/>
      <c r="CBO26"/>
      <c r="CBP26"/>
      <c r="CBQ26"/>
      <c r="CBR26"/>
      <c r="CBS26"/>
      <c r="CBT26"/>
      <c r="CBU26"/>
      <c r="CBV26"/>
      <c r="CBW26"/>
      <c r="CBX26"/>
      <c r="CBY26"/>
      <c r="CBZ26"/>
      <c r="CCA26"/>
      <c r="CCB26"/>
      <c r="CCC26"/>
      <c r="CCD26"/>
      <c r="CCE26"/>
      <c r="CCF26"/>
      <c r="CCG26"/>
      <c r="CCH26"/>
      <c r="CCI26"/>
      <c r="CCJ26"/>
      <c r="CCK26"/>
      <c r="CCL26"/>
      <c r="CCM26"/>
      <c r="CCN26"/>
      <c r="CCO26"/>
      <c r="CCP26"/>
      <c r="CCQ26"/>
      <c r="CCR26"/>
      <c r="CCS26"/>
      <c r="CCT26"/>
      <c r="CCU26"/>
      <c r="CCV26"/>
      <c r="CCW26"/>
      <c r="CCX26"/>
      <c r="CCY26"/>
      <c r="CCZ26"/>
      <c r="CDA26"/>
      <c r="CDB26"/>
      <c r="CDC26"/>
      <c r="CDD26"/>
      <c r="CDE26"/>
      <c r="CDF26"/>
      <c r="CDG26"/>
      <c r="CDH26"/>
      <c r="CDI26"/>
      <c r="CDJ26"/>
      <c r="CDK26"/>
      <c r="CDL26"/>
      <c r="CDM26"/>
      <c r="CDN26"/>
      <c r="CDO26"/>
      <c r="CDP26"/>
      <c r="CDQ26"/>
      <c r="CDR26"/>
      <c r="CDS26"/>
      <c r="CDT26"/>
      <c r="CDU26"/>
      <c r="CDV26"/>
      <c r="CDW26"/>
      <c r="CDX26"/>
      <c r="CDY26"/>
      <c r="CDZ26"/>
      <c r="CEA26"/>
      <c r="CEB26"/>
      <c r="CEC26"/>
      <c r="CED26"/>
      <c r="CEE26"/>
      <c r="CEF26"/>
      <c r="CEG26"/>
      <c r="CEH26"/>
      <c r="CEI26"/>
      <c r="CEJ26"/>
      <c r="CEK26"/>
      <c r="CEL26"/>
      <c r="CEM26"/>
      <c r="CEN26"/>
      <c r="CEO26"/>
      <c r="CEP26"/>
      <c r="CEQ26"/>
      <c r="CER26"/>
      <c r="CES26"/>
      <c r="CET26"/>
      <c r="CEU26"/>
      <c r="CEV26"/>
      <c r="CEW26"/>
      <c r="CEX26"/>
      <c r="CEY26"/>
      <c r="CEZ26"/>
      <c r="CFA26"/>
      <c r="CFB26"/>
      <c r="CFC26"/>
      <c r="CFD26"/>
      <c r="CFE26"/>
      <c r="CFF26"/>
      <c r="CFG26"/>
      <c r="CFH26"/>
      <c r="CFI26"/>
      <c r="CFJ26"/>
      <c r="CFK26"/>
      <c r="CFL26"/>
      <c r="CFM26"/>
      <c r="CFN26"/>
      <c r="CFO26"/>
      <c r="CFP26"/>
      <c r="CFQ26"/>
      <c r="CFR26"/>
      <c r="CFS26"/>
      <c r="CFT26"/>
      <c r="CFU26"/>
      <c r="CFV26"/>
      <c r="CFW26"/>
      <c r="CFX26"/>
      <c r="CFY26"/>
      <c r="CFZ26"/>
      <c r="CGA26"/>
      <c r="CGB26"/>
      <c r="CGC26"/>
      <c r="CGD26"/>
      <c r="CGE26"/>
      <c r="CGF26"/>
      <c r="CGG26"/>
      <c r="CGH26"/>
      <c r="CGI26"/>
      <c r="CGJ26"/>
      <c r="CGK26"/>
      <c r="CGL26"/>
      <c r="CGM26"/>
      <c r="CGN26"/>
      <c r="CGO26"/>
      <c r="CGP26"/>
      <c r="CGQ26"/>
      <c r="CGR26"/>
      <c r="CGS26"/>
      <c r="CGT26"/>
      <c r="CGU26"/>
      <c r="CGV26"/>
      <c r="CGW26"/>
      <c r="CGX26"/>
      <c r="CGY26"/>
      <c r="CGZ26"/>
      <c r="CHA26"/>
      <c r="CHB26"/>
      <c r="CHC26"/>
      <c r="CHD26"/>
      <c r="CHE26"/>
      <c r="CHF26"/>
      <c r="CHG26"/>
      <c r="CHH26"/>
      <c r="CHI26"/>
      <c r="CHJ26"/>
      <c r="CHK26"/>
      <c r="CHL26"/>
      <c r="CHM26"/>
      <c r="CHN26"/>
      <c r="CHO26"/>
      <c r="CHP26"/>
      <c r="CHQ26"/>
      <c r="CHR26"/>
      <c r="CHS26"/>
      <c r="CHT26"/>
      <c r="CHU26"/>
      <c r="CHV26"/>
      <c r="CHW26"/>
      <c r="CHX26"/>
      <c r="CHY26"/>
      <c r="CHZ26"/>
      <c r="CIA26"/>
      <c r="CIB26"/>
      <c r="CIC26"/>
      <c r="CID26"/>
      <c r="CIE26"/>
      <c r="CIF26"/>
      <c r="CIG26"/>
      <c r="CIH26"/>
      <c r="CII26"/>
      <c r="CIJ26"/>
      <c r="CIK26"/>
      <c r="CIL26"/>
      <c r="CIM26"/>
      <c r="CIN26"/>
      <c r="CIO26"/>
      <c r="CIP26"/>
      <c r="CIQ26"/>
      <c r="CIR26"/>
      <c r="CIS26"/>
      <c r="CIT26"/>
      <c r="CIU26"/>
      <c r="CIV26"/>
      <c r="CIW26"/>
      <c r="CIX26"/>
      <c r="CIY26"/>
      <c r="CIZ26"/>
      <c r="CJA26"/>
      <c r="CJB26"/>
      <c r="CJC26"/>
      <c r="CJD26"/>
      <c r="CJE26"/>
      <c r="CJF26"/>
      <c r="CJG26"/>
      <c r="CJH26"/>
      <c r="CJI26"/>
      <c r="CJJ26"/>
      <c r="CJK26"/>
      <c r="CJL26"/>
      <c r="CJM26"/>
      <c r="CJN26"/>
      <c r="CJO26"/>
      <c r="CJP26"/>
      <c r="CJQ26"/>
      <c r="CJR26"/>
      <c r="CJS26"/>
      <c r="CJT26"/>
      <c r="CJU26"/>
      <c r="CJV26"/>
      <c r="CJW26"/>
      <c r="CJX26"/>
      <c r="CJY26"/>
      <c r="CJZ26"/>
      <c r="CKA26"/>
      <c r="CKB26"/>
      <c r="CKC26"/>
      <c r="CKD26"/>
      <c r="CKE26"/>
      <c r="CKF26"/>
      <c r="CKG26"/>
      <c r="CKH26"/>
      <c r="CKI26"/>
      <c r="CKJ26"/>
      <c r="CKK26"/>
      <c r="CKL26"/>
      <c r="CKM26"/>
      <c r="CKN26"/>
      <c r="CKO26"/>
      <c r="CKP26"/>
      <c r="CKQ26"/>
      <c r="CKR26"/>
      <c r="CKS26"/>
      <c r="CKT26"/>
      <c r="CKU26"/>
      <c r="CKV26"/>
      <c r="CKW26"/>
      <c r="CKX26"/>
      <c r="CKY26"/>
      <c r="CKZ26"/>
      <c r="CLA26"/>
      <c r="CLB26"/>
      <c r="CLC26"/>
      <c r="CLD26"/>
      <c r="CLE26"/>
      <c r="CLF26"/>
      <c r="CLG26"/>
      <c r="CLH26"/>
      <c r="CLI26"/>
      <c r="CLJ26"/>
      <c r="CLK26"/>
      <c r="CLL26"/>
      <c r="CLM26"/>
      <c r="CLN26"/>
      <c r="CLO26"/>
      <c r="CLP26"/>
      <c r="CLQ26"/>
      <c r="CLR26"/>
      <c r="CLS26"/>
      <c r="CLT26"/>
      <c r="CLU26"/>
      <c r="CLV26"/>
      <c r="CLW26"/>
      <c r="CLX26"/>
      <c r="CLY26"/>
      <c r="CLZ26"/>
      <c r="CMA26"/>
      <c r="CMB26"/>
      <c r="CMC26"/>
      <c r="CMD26"/>
      <c r="CME26"/>
      <c r="CMF26"/>
      <c r="CMG26"/>
      <c r="CMH26"/>
      <c r="CMI26"/>
      <c r="CMJ26"/>
      <c r="CMK26"/>
      <c r="CML26"/>
      <c r="CMM26"/>
      <c r="CMN26"/>
      <c r="CMO26"/>
      <c r="CMP26"/>
      <c r="CMQ26"/>
      <c r="CMR26"/>
      <c r="CMS26"/>
      <c r="CMT26"/>
      <c r="CMU26"/>
      <c r="CMV26"/>
      <c r="CMW26"/>
      <c r="CMX26"/>
      <c r="CMY26"/>
      <c r="CMZ26"/>
      <c r="CNA26"/>
      <c r="CNB26"/>
      <c r="CNC26"/>
      <c r="CND26"/>
      <c r="CNE26"/>
      <c r="CNF26"/>
      <c r="CNG26"/>
      <c r="CNH26"/>
      <c r="CNI26"/>
      <c r="CNJ26"/>
      <c r="CNK26"/>
      <c r="CNL26"/>
      <c r="CNM26"/>
      <c r="CNN26"/>
      <c r="CNO26"/>
      <c r="CNP26"/>
      <c r="CNQ26"/>
      <c r="CNR26"/>
      <c r="CNS26"/>
      <c r="CNT26"/>
      <c r="CNU26"/>
      <c r="CNV26"/>
      <c r="CNW26"/>
      <c r="CNX26"/>
      <c r="CNY26"/>
      <c r="CNZ26"/>
      <c r="COA26"/>
      <c r="COB26"/>
      <c r="COC26"/>
      <c r="COD26"/>
      <c r="COE26"/>
      <c r="COF26"/>
      <c r="COG26"/>
      <c r="COH26"/>
      <c r="COI26"/>
      <c r="COJ26"/>
      <c r="COK26"/>
      <c r="COL26"/>
      <c r="COM26"/>
      <c r="CON26"/>
      <c r="COO26"/>
      <c r="COP26"/>
      <c r="COQ26"/>
      <c r="COR26"/>
      <c r="COS26"/>
      <c r="COT26"/>
      <c r="COU26"/>
      <c r="COV26"/>
      <c r="COW26"/>
      <c r="COX26"/>
      <c r="COY26"/>
      <c r="COZ26"/>
      <c r="CPA26"/>
      <c r="CPB26"/>
      <c r="CPC26"/>
      <c r="CPD26"/>
      <c r="CPE26"/>
      <c r="CPF26"/>
      <c r="CPG26"/>
      <c r="CPH26"/>
      <c r="CPI26"/>
      <c r="CPJ26"/>
      <c r="CPK26"/>
      <c r="CPL26"/>
      <c r="CPM26"/>
      <c r="CPN26"/>
      <c r="CPO26"/>
      <c r="CPP26"/>
      <c r="CPQ26"/>
      <c r="CPR26"/>
      <c r="CPS26"/>
      <c r="CPT26"/>
      <c r="CPU26"/>
      <c r="CPV26"/>
      <c r="CPW26"/>
      <c r="CPX26"/>
      <c r="CPY26"/>
      <c r="CPZ26"/>
      <c r="CQA26"/>
      <c r="CQB26"/>
      <c r="CQC26"/>
      <c r="CQD26"/>
      <c r="CQE26"/>
      <c r="CQF26"/>
      <c r="CQG26"/>
      <c r="CQH26"/>
      <c r="CQI26"/>
      <c r="CQJ26"/>
      <c r="CQK26"/>
      <c r="CQL26"/>
      <c r="CQM26"/>
      <c r="CQN26"/>
      <c r="CQO26"/>
      <c r="CQP26"/>
      <c r="CQQ26"/>
      <c r="CQR26"/>
      <c r="CQS26"/>
      <c r="CQT26"/>
      <c r="CQU26"/>
      <c r="CQV26"/>
      <c r="CQW26"/>
      <c r="CQX26"/>
      <c r="CQY26"/>
      <c r="CQZ26"/>
      <c r="CRA26"/>
      <c r="CRB26"/>
      <c r="CRC26"/>
      <c r="CRD26"/>
      <c r="CRE26"/>
      <c r="CRF26"/>
      <c r="CRG26"/>
      <c r="CRH26"/>
      <c r="CRI26"/>
      <c r="CRJ26"/>
      <c r="CRK26"/>
      <c r="CRL26"/>
      <c r="CRM26"/>
      <c r="CRN26"/>
      <c r="CRO26"/>
      <c r="CRP26"/>
      <c r="CRQ26"/>
      <c r="CRR26"/>
      <c r="CRS26"/>
      <c r="CRT26"/>
      <c r="CRU26"/>
      <c r="CRV26"/>
      <c r="CRW26"/>
      <c r="CRX26"/>
      <c r="CRY26"/>
      <c r="CRZ26"/>
      <c r="CSA26"/>
      <c r="CSB26"/>
      <c r="CSC26"/>
      <c r="CSD26"/>
      <c r="CSE26"/>
      <c r="CSF26"/>
      <c r="CSG26"/>
      <c r="CSH26"/>
      <c r="CSI26"/>
      <c r="CSJ26"/>
      <c r="CSK26"/>
      <c r="CSL26"/>
      <c r="CSM26"/>
      <c r="CSN26"/>
      <c r="CSO26"/>
      <c r="CSP26"/>
      <c r="CSQ26"/>
      <c r="CSR26"/>
      <c r="CSS26"/>
      <c r="CST26"/>
      <c r="CSU26"/>
      <c r="CSV26"/>
      <c r="CSW26"/>
      <c r="CSX26"/>
      <c r="CSY26"/>
      <c r="CSZ26"/>
      <c r="CTA26"/>
      <c r="CTB26"/>
      <c r="CTC26"/>
      <c r="CTD26"/>
      <c r="CTE26"/>
      <c r="CTF26"/>
      <c r="CTG26"/>
      <c r="CTH26"/>
      <c r="CTI26"/>
      <c r="CTJ26"/>
      <c r="CTK26"/>
      <c r="CTL26"/>
      <c r="CTM26"/>
      <c r="CTN26"/>
      <c r="CTO26"/>
      <c r="CTP26"/>
      <c r="CTQ26"/>
      <c r="CTR26"/>
      <c r="CTS26"/>
      <c r="CTT26"/>
      <c r="CTU26"/>
      <c r="CTV26"/>
      <c r="CTW26"/>
      <c r="CTX26"/>
      <c r="CTY26"/>
      <c r="CTZ26"/>
      <c r="CUA26"/>
      <c r="CUB26"/>
      <c r="CUC26"/>
      <c r="CUD26"/>
      <c r="CUE26"/>
      <c r="CUF26"/>
      <c r="CUG26"/>
      <c r="CUH26"/>
      <c r="CUI26"/>
      <c r="CUJ26"/>
      <c r="CUK26"/>
      <c r="CUL26"/>
      <c r="CUM26"/>
      <c r="CUN26"/>
      <c r="CUO26"/>
      <c r="CUP26"/>
      <c r="CUQ26"/>
      <c r="CUR26"/>
      <c r="CUS26"/>
      <c r="CUT26"/>
      <c r="CUU26"/>
      <c r="CUV26"/>
      <c r="CUW26"/>
      <c r="CUX26"/>
      <c r="CUY26"/>
      <c r="CUZ26"/>
      <c r="CVA26"/>
      <c r="CVB26"/>
      <c r="CVC26"/>
      <c r="CVD26"/>
      <c r="CVE26"/>
      <c r="CVF26"/>
      <c r="CVG26"/>
      <c r="CVH26"/>
      <c r="CVI26"/>
      <c r="CVJ26"/>
      <c r="CVK26"/>
      <c r="CVL26"/>
      <c r="CVM26"/>
      <c r="CVN26"/>
      <c r="CVO26"/>
      <c r="CVP26"/>
      <c r="CVQ26"/>
      <c r="CVR26"/>
      <c r="CVS26"/>
      <c r="CVT26"/>
      <c r="CVU26"/>
      <c r="CVV26"/>
      <c r="CVW26"/>
      <c r="CVX26"/>
      <c r="CVY26"/>
      <c r="CVZ26"/>
      <c r="CWA26"/>
      <c r="CWB26"/>
      <c r="CWC26"/>
      <c r="CWD26"/>
      <c r="CWE26"/>
      <c r="CWF26"/>
      <c r="CWG26"/>
      <c r="CWH26"/>
      <c r="CWI26"/>
      <c r="CWJ26"/>
      <c r="CWK26"/>
      <c r="CWL26"/>
      <c r="CWM26"/>
      <c r="CWN26"/>
      <c r="CWO26"/>
      <c r="CWP26"/>
      <c r="CWQ26"/>
      <c r="CWR26"/>
      <c r="CWS26"/>
      <c r="CWT26"/>
      <c r="CWU26"/>
      <c r="CWV26"/>
      <c r="CWW26"/>
      <c r="CWX26"/>
      <c r="CWY26"/>
      <c r="CWZ26"/>
      <c r="CXA26"/>
      <c r="CXB26"/>
      <c r="CXC26"/>
      <c r="CXD26"/>
      <c r="CXE26"/>
      <c r="CXF26"/>
      <c r="CXG26"/>
      <c r="CXH26"/>
      <c r="CXI26"/>
      <c r="CXJ26"/>
      <c r="CXK26"/>
      <c r="CXL26"/>
      <c r="CXM26"/>
      <c r="CXN26"/>
      <c r="CXO26"/>
      <c r="CXP26"/>
      <c r="CXQ26"/>
      <c r="CXR26"/>
      <c r="CXS26"/>
      <c r="CXT26"/>
      <c r="CXU26"/>
      <c r="CXV26"/>
      <c r="CXW26"/>
      <c r="CXX26"/>
      <c r="CXY26"/>
      <c r="CXZ26"/>
      <c r="CYA26"/>
      <c r="CYB26"/>
      <c r="CYC26"/>
      <c r="CYD26"/>
      <c r="CYE26"/>
      <c r="CYF26"/>
      <c r="CYG26"/>
      <c r="CYH26"/>
      <c r="CYI26"/>
      <c r="CYJ26"/>
      <c r="CYK26"/>
      <c r="CYL26"/>
      <c r="CYM26"/>
      <c r="CYN26"/>
      <c r="CYO26"/>
      <c r="CYP26"/>
      <c r="CYQ26"/>
      <c r="CYR26"/>
      <c r="CYS26"/>
      <c r="CYT26"/>
      <c r="CYU26"/>
      <c r="CYV26"/>
      <c r="CYW26"/>
      <c r="CYX26"/>
      <c r="CYY26"/>
      <c r="CYZ26"/>
      <c r="CZA26"/>
      <c r="CZB26"/>
      <c r="CZC26"/>
      <c r="CZD26"/>
      <c r="CZE26"/>
      <c r="CZF26"/>
      <c r="CZG26"/>
      <c r="CZH26"/>
      <c r="CZI26"/>
      <c r="CZJ26"/>
      <c r="CZK26"/>
      <c r="CZL26"/>
      <c r="CZM26"/>
      <c r="CZN26"/>
      <c r="CZO26"/>
      <c r="CZP26"/>
      <c r="CZQ26"/>
      <c r="CZR26"/>
      <c r="CZS26"/>
      <c r="CZT26"/>
      <c r="CZU26"/>
      <c r="CZV26"/>
      <c r="CZW26"/>
      <c r="CZX26"/>
      <c r="CZY26"/>
      <c r="CZZ26"/>
      <c r="DAA26"/>
      <c r="DAB26"/>
      <c r="DAC26"/>
      <c r="DAD26"/>
      <c r="DAE26"/>
      <c r="DAF26"/>
      <c r="DAG26"/>
      <c r="DAH26"/>
      <c r="DAI26"/>
      <c r="DAJ26"/>
      <c r="DAK26"/>
      <c r="DAL26"/>
      <c r="DAM26"/>
      <c r="DAN26"/>
      <c r="DAO26"/>
      <c r="DAP26"/>
      <c r="DAQ26"/>
      <c r="DAR26"/>
      <c r="DAS26"/>
      <c r="DAT26"/>
      <c r="DAU26"/>
      <c r="DAV26"/>
      <c r="DAW26"/>
      <c r="DAX26"/>
      <c r="DAY26"/>
      <c r="DAZ26"/>
      <c r="DBA26"/>
      <c r="DBB26"/>
      <c r="DBC26"/>
      <c r="DBD26"/>
      <c r="DBE26"/>
      <c r="DBF26"/>
      <c r="DBG26"/>
      <c r="DBH26"/>
      <c r="DBI26"/>
      <c r="DBJ26"/>
      <c r="DBK26"/>
      <c r="DBL26"/>
      <c r="DBM26"/>
      <c r="DBN26"/>
      <c r="DBO26"/>
      <c r="DBP26"/>
      <c r="DBQ26"/>
      <c r="DBR26"/>
      <c r="DBS26"/>
      <c r="DBT26"/>
      <c r="DBU26"/>
      <c r="DBV26"/>
      <c r="DBW26"/>
      <c r="DBX26"/>
      <c r="DBY26"/>
      <c r="DBZ26"/>
      <c r="DCA26"/>
      <c r="DCB26"/>
      <c r="DCC26"/>
      <c r="DCD26"/>
      <c r="DCE26"/>
      <c r="DCF26"/>
      <c r="DCG26"/>
      <c r="DCH26"/>
      <c r="DCI26"/>
      <c r="DCJ26"/>
      <c r="DCK26"/>
      <c r="DCL26"/>
      <c r="DCM26"/>
      <c r="DCN26"/>
      <c r="DCO26"/>
      <c r="DCP26"/>
      <c r="DCQ26"/>
      <c r="DCR26"/>
      <c r="DCS26"/>
      <c r="DCT26"/>
      <c r="DCU26"/>
      <c r="DCV26"/>
      <c r="DCW26"/>
      <c r="DCX26"/>
      <c r="DCY26"/>
      <c r="DCZ26"/>
      <c r="DDA26"/>
      <c r="DDB26"/>
      <c r="DDC26"/>
      <c r="DDD26"/>
      <c r="DDE26"/>
      <c r="DDF26"/>
      <c r="DDG26"/>
      <c r="DDH26"/>
      <c r="DDI26"/>
      <c r="DDJ26"/>
      <c r="DDK26"/>
      <c r="DDL26"/>
      <c r="DDM26"/>
      <c r="DDN26"/>
      <c r="DDO26"/>
      <c r="DDP26"/>
      <c r="DDQ26"/>
      <c r="DDR26"/>
      <c r="DDS26"/>
      <c r="DDT26"/>
      <c r="DDU26"/>
      <c r="DDV26"/>
      <c r="DDW26"/>
      <c r="DDX26"/>
      <c r="DDY26"/>
      <c r="DDZ26"/>
      <c r="DEA26"/>
      <c r="DEB26"/>
      <c r="DEC26"/>
      <c r="DED26"/>
      <c r="DEE26"/>
      <c r="DEF26"/>
      <c r="DEG26"/>
      <c r="DEH26"/>
      <c r="DEI26"/>
      <c r="DEJ26"/>
      <c r="DEK26"/>
      <c r="DEL26"/>
      <c r="DEM26"/>
      <c r="DEN26"/>
      <c r="DEO26"/>
      <c r="DEP26"/>
      <c r="DEQ26"/>
      <c r="DER26"/>
      <c r="DES26"/>
      <c r="DET26"/>
      <c r="DEU26"/>
      <c r="DEV26"/>
      <c r="DEW26"/>
      <c r="DEX26"/>
      <c r="DEY26"/>
      <c r="DEZ26"/>
      <c r="DFA26"/>
      <c r="DFB26"/>
      <c r="DFC26"/>
      <c r="DFD26"/>
      <c r="DFE26"/>
      <c r="DFF26"/>
      <c r="DFG26"/>
      <c r="DFH26"/>
      <c r="DFI26"/>
      <c r="DFJ26"/>
      <c r="DFK26"/>
      <c r="DFL26"/>
      <c r="DFM26"/>
      <c r="DFN26"/>
      <c r="DFO26"/>
      <c r="DFP26"/>
      <c r="DFQ26"/>
      <c r="DFR26"/>
      <c r="DFS26"/>
      <c r="DFT26"/>
      <c r="DFU26"/>
      <c r="DFV26"/>
      <c r="DFW26"/>
      <c r="DFX26"/>
      <c r="DFY26"/>
      <c r="DFZ26"/>
      <c r="DGA26"/>
      <c r="DGB26"/>
      <c r="DGC26"/>
      <c r="DGD26"/>
      <c r="DGE26"/>
      <c r="DGF26"/>
      <c r="DGG26"/>
      <c r="DGH26"/>
      <c r="DGI26"/>
      <c r="DGJ26"/>
      <c r="DGK26"/>
      <c r="DGL26"/>
      <c r="DGM26"/>
      <c r="DGN26"/>
      <c r="DGO26"/>
      <c r="DGP26"/>
      <c r="DGQ26"/>
      <c r="DGR26"/>
      <c r="DGS26"/>
      <c r="DGT26"/>
      <c r="DGU26"/>
      <c r="DGV26"/>
      <c r="DGW26"/>
      <c r="DGX26"/>
      <c r="DGY26"/>
      <c r="DGZ26"/>
      <c r="DHA26"/>
      <c r="DHB26"/>
      <c r="DHC26"/>
      <c r="DHD26"/>
      <c r="DHE26"/>
      <c r="DHF26"/>
      <c r="DHG26"/>
      <c r="DHH26"/>
      <c r="DHI26"/>
      <c r="DHJ26"/>
      <c r="DHK26"/>
      <c r="DHL26"/>
      <c r="DHM26"/>
      <c r="DHN26"/>
      <c r="DHO26"/>
      <c r="DHP26"/>
      <c r="DHQ26"/>
      <c r="DHR26"/>
      <c r="DHS26"/>
      <c r="DHT26"/>
      <c r="DHU26"/>
      <c r="DHV26"/>
      <c r="DHW26"/>
      <c r="DHX26"/>
      <c r="DHY26"/>
      <c r="DHZ26"/>
      <c r="DIA26"/>
      <c r="DIB26"/>
      <c r="DIC26"/>
      <c r="DID26"/>
      <c r="DIE26"/>
      <c r="DIF26"/>
      <c r="DIG26"/>
      <c r="DIH26"/>
      <c r="DII26"/>
      <c r="DIJ26"/>
      <c r="DIK26"/>
      <c r="DIL26"/>
      <c r="DIM26"/>
      <c r="DIN26"/>
      <c r="DIO26"/>
      <c r="DIP26"/>
      <c r="DIQ26"/>
      <c r="DIR26"/>
      <c r="DIS26"/>
      <c r="DIT26"/>
      <c r="DIU26"/>
      <c r="DIV26"/>
      <c r="DIW26"/>
      <c r="DIX26"/>
      <c r="DIY26"/>
      <c r="DIZ26"/>
      <c r="DJA26"/>
      <c r="DJB26"/>
      <c r="DJC26"/>
      <c r="DJD26"/>
      <c r="DJE26"/>
      <c r="DJF26"/>
      <c r="DJG26"/>
      <c r="DJH26"/>
      <c r="DJI26"/>
      <c r="DJJ26"/>
      <c r="DJK26"/>
      <c r="DJL26"/>
      <c r="DJM26"/>
      <c r="DJN26"/>
      <c r="DJO26"/>
      <c r="DJP26"/>
      <c r="DJQ26"/>
      <c r="DJR26"/>
      <c r="DJS26"/>
      <c r="DJT26"/>
      <c r="DJU26"/>
      <c r="DJV26"/>
      <c r="DJW26"/>
      <c r="DJX26"/>
      <c r="DJY26"/>
      <c r="DJZ26"/>
      <c r="DKA26"/>
      <c r="DKB26"/>
      <c r="DKC26"/>
      <c r="DKD26"/>
      <c r="DKE26"/>
      <c r="DKF26"/>
      <c r="DKG26"/>
      <c r="DKH26"/>
      <c r="DKI26"/>
      <c r="DKJ26"/>
      <c r="DKK26"/>
      <c r="DKL26"/>
      <c r="DKM26"/>
      <c r="DKN26"/>
      <c r="DKO26"/>
      <c r="DKP26"/>
      <c r="DKQ26"/>
      <c r="DKR26"/>
      <c r="DKS26"/>
      <c r="DKT26"/>
      <c r="DKU26"/>
      <c r="DKV26"/>
      <c r="DKW26"/>
      <c r="DKX26"/>
      <c r="DKY26"/>
      <c r="DKZ26"/>
      <c r="DLA26"/>
      <c r="DLB26"/>
      <c r="DLC26"/>
      <c r="DLD26"/>
      <c r="DLE26"/>
      <c r="DLF26"/>
      <c r="DLG26"/>
      <c r="DLH26"/>
      <c r="DLI26"/>
      <c r="DLJ26"/>
      <c r="DLK26"/>
      <c r="DLL26"/>
      <c r="DLM26"/>
      <c r="DLN26"/>
      <c r="DLO26"/>
      <c r="DLP26"/>
      <c r="DLQ26"/>
      <c r="DLR26"/>
      <c r="DLS26"/>
      <c r="DLT26"/>
      <c r="DLU26"/>
      <c r="DLV26"/>
      <c r="DLW26"/>
      <c r="DLX26"/>
      <c r="DLY26"/>
      <c r="DLZ26"/>
      <c r="DMA26"/>
      <c r="DMB26"/>
      <c r="DMC26"/>
      <c r="DMD26"/>
      <c r="DME26"/>
      <c r="DMF26"/>
      <c r="DMG26"/>
      <c r="DMH26"/>
      <c r="DMI26"/>
      <c r="DMJ26"/>
      <c r="DMK26"/>
      <c r="DML26"/>
      <c r="DMM26"/>
      <c r="DMN26"/>
      <c r="DMO26"/>
      <c r="DMP26"/>
      <c r="DMQ26"/>
      <c r="DMR26"/>
      <c r="DMS26"/>
      <c r="DMT26"/>
      <c r="DMU26"/>
      <c r="DMV26"/>
      <c r="DMW26"/>
      <c r="DMX26"/>
      <c r="DMY26"/>
      <c r="DMZ26"/>
      <c r="DNA26"/>
      <c r="DNB26"/>
      <c r="DNC26"/>
      <c r="DND26"/>
      <c r="DNE26"/>
      <c r="DNF26"/>
      <c r="DNG26"/>
      <c r="DNH26"/>
      <c r="DNI26"/>
      <c r="DNJ26"/>
      <c r="DNK26"/>
      <c r="DNL26"/>
      <c r="DNM26"/>
      <c r="DNN26"/>
      <c r="DNO26"/>
      <c r="DNP26"/>
      <c r="DNQ26"/>
      <c r="DNR26"/>
      <c r="DNS26"/>
      <c r="DNT26"/>
      <c r="DNU26"/>
      <c r="DNV26"/>
      <c r="DNW26"/>
      <c r="DNX26"/>
      <c r="DNY26"/>
      <c r="DNZ26"/>
      <c r="DOA26"/>
      <c r="DOB26"/>
      <c r="DOC26"/>
      <c r="DOD26"/>
      <c r="DOE26"/>
      <c r="DOF26"/>
      <c r="DOG26"/>
      <c r="DOH26"/>
      <c r="DOI26"/>
      <c r="DOJ26"/>
      <c r="DOK26"/>
      <c r="DOL26"/>
      <c r="DOM26"/>
      <c r="DON26"/>
      <c r="DOO26"/>
      <c r="DOP26"/>
      <c r="DOQ26"/>
      <c r="DOR26"/>
      <c r="DOS26"/>
      <c r="DOT26"/>
      <c r="DOU26"/>
      <c r="DOV26"/>
      <c r="DOW26"/>
      <c r="DOX26"/>
      <c r="DOY26"/>
      <c r="DOZ26"/>
      <c r="DPA26"/>
      <c r="DPB26"/>
      <c r="DPC26"/>
      <c r="DPD26"/>
      <c r="DPE26"/>
      <c r="DPF26"/>
      <c r="DPG26"/>
      <c r="DPH26"/>
      <c r="DPI26"/>
      <c r="DPJ26"/>
      <c r="DPK26"/>
      <c r="DPL26"/>
      <c r="DPM26"/>
      <c r="DPN26"/>
      <c r="DPO26"/>
      <c r="DPP26"/>
      <c r="DPQ26"/>
      <c r="DPR26"/>
      <c r="DPS26"/>
      <c r="DPT26"/>
      <c r="DPU26"/>
      <c r="DPV26"/>
      <c r="DPW26"/>
      <c r="DPX26"/>
      <c r="DPY26"/>
      <c r="DPZ26"/>
      <c r="DQA26"/>
      <c r="DQB26"/>
      <c r="DQC26"/>
      <c r="DQD26"/>
      <c r="DQE26"/>
      <c r="DQF26"/>
      <c r="DQG26"/>
      <c r="DQH26"/>
      <c r="DQI26"/>
      <c r="DQJ26"/>
      <c r="DQK26"/>
      <c r="DQL26"/>
      <c r="DQM26"/>
      <c r="DQN26"/>
      <c r="DQO26"/>
      <c r="DQP26"/>
      <c r="DQQ26"/>
      <c r="DQR26"/>
      <c r="DQS26"/>
      <c r="DQT26"/>
      <c r="DQU26"/>
      <c r="DQV26"/>
      <c r="DQW26"/>
      <c r="DQX26"/>
      <c r="DQY26"/>
      <c r="DQZ26"/>
      <c r="DRA26"/>
      <c r="DRB26"/>
      <c r="DRC26"/>
      <c r="DRD26"/>
      <c r="DRE26"/>
      <c r="DRF26"/>
      <c r="DRG26"/>
      <c r="DRH26"/>
      <c r="DRI26"/>
      <c r="DRJ26"/>
      <c r="DRK26"/>
      <c r="DRL26"/>
      <c r="DRM26"/>
      <c r="DRN26"/>
      <c r="DRO26"/>
      <c r="DRP26"/>
      <c r="DRQ26"/>
      <c r="DRR26"/>
      <c r="DRS26"/>
      <c r="DRT26"/>
      <c r="DRU26"/>
      <c r="DRV26"/>
      <c r="DRW26"/>
      <c r="DRX26"/>
      <c r="DRY26"/>
      <c r="DRZ26"/>
      <c r="DSA26"/>
      <c r="DSB26"/>
      <c r="DSC26"/>
      <c r="DSD26"/>
      <c r="DSE26"/>
      <c r="DSF26"/>
      <c r="DSG26"/>
      <c r="DSH26"/>
      <c r="DSI26"/>
      <c r="DSJ26"/>
      <c r="DSK26"/>
      <c r="DSL26"/>
      <c r="DSM26"/>
      <c r="DSN26"/>
      <c r="DSO26"/>
      <c r="DSP26"/>
      <c r="DSQ26"/>
      <c r="DSR26"/>
      <c r="DSS26"/>
      <c r="DST26"/>
      <c r="DSU26"/>
      <c r="DSV26"/>
      <c r="DSW26"/>
      <c r="DSX26"/>
      <c r="DSY26"/>
      <c r="DSZ26"/>
      <c r="DTA26"/>
      <c r="DTB26"/>
      <c r="DTC26"/>
      <c r="DTD26"/>
      <c r="DTE26"/>
      <c r="DTF26"/>
      <c r="DTG26"/>
      <c r="DTH26"/>
      <c r="DTI26"/>
      <c r="DTJ26"/>
      <c r="DTK26"/>
      <c r="DTL26"/>
      <c r="DTM26"/>
      <c r="DTN26"/>
      <c r="DTO26"/>
      <c r="DTP26"/>
      <c r="DTQ26"/>
      <c r="DTR26"/>
      <c r="DTS26"/>
      <c r="DTT26"/>
      <c r="DTU26"/>
      <c r="DTV26"/>
      <c r="DTW26"/>
      <c r="DTX26"/>
      <c r="DTY26"/>
      <c r="DTZ26"/>
      <c r="DUA26"/>
      <c r="DUB26"/>
      <c r="DUC26"/>
      <c r="DUD26"/>
      <c r="DUE26"/>
      <c r="DUF26"/>
      <c r="DUG26"/>
      <c r="DUH26"/>
      <c r="DUI26"/>
      <c r="DUJ26"/>
      <c r="DUK26"/>
      <c r="DUL26"/>
      <c r="DUM26"/>
      <c r="DUN26"/>
      <c r="DUO26"/>
      <c r="DUP26"/>
      <c r="DUQ26"/>
      <c r="DUR26"/>
      <c r="DUS26"/>
      <c r="DUT26"/>
      <c r="DUU26"/>
      <c r="DUV26"/>
      <c r="DUW26"/>
      <c r="DUX26"/>
      <c r="DUY26"/>
      <c r="DUZ26"/>
      <c r="DVA26"/>
      <c r="DVB26"/>
      <c r="DVC26"/>
      <c r="DVD26"/>
      <c r="DVE26"/>
      <c r="DVF26"/>
      <c r="DVG26"/>
      <c r="DVH26"/>
      <c r="DVI26"/>
      <c r="DVJ26"/>
      <c r="DVK26"/>
      <c r="DVL26"/>
      <c r="DVM26"/>
      <c r="DVN26"/>
      <c r="DVO26"/>
      <c r="DVP26"/>
      <c r="DVQ26"/>
      <c r="DVR26"/>
      <c r="DVS26"/>
      <c r="DVT26"/>
      <c r="DVU26"/>
      <c r="DVV26"/>
      <c r="DVW26"/>
      <c r="DVX26"/>
      <c r="DVY26"/>
      <c r="DVZ26"/>
      <c r="DWA26"/>
      <c r="DWB26"/>
      <c r="DWC26"/>
      <c r="DWD26"/>
      <c r="DWE26"/>
      <c r="DWF26"/>
      <c r="DWG26"/>
      <c r="DWH26"/>
      <c r="DWI26"/>
      <c r="DWJ26"/>
      <c r="DWK26"/>
      <c r="DWL26"/>
      <c r="DWM26"/>
      <c r="DWN26"/>
      <c r="DWO26"/>
      <c r="DWP26"/>
      <c r="DWQ26"/>
      <c r="DWR26"/>
      <c r="DWS26"/>
      <c r="DWT26"/>
      <c r="DWU26"/>
      <c r="DWV26"/>
      <c r="DWW26"/>
      <c r="DWX26"/>
      <c r="DWY26"/>
      <c r="DWZ26"/>
      <c r="DXA26"/>
      <c r="DXB26"/>
      <c r="DXC26"/>
      <c r="DXD26"/>
      <c r="DXE26"/>
      <c r="DXF26"/>
      <c r="DXG26"/>
      <c r="DXH26"/>
      <c r="DXI26"/>
      <c r="DXJ26"/>
      <c r="DXK26"/>
      <c r="DXL26"/>
      <c r="DXM26"/>
      <c r="DXN26"/>
      <c r="DXO26"/>
      <c r="DXP26"/>
      <c r="DXQ26"/>
      <c r="DXR26"/>
      <c r="DXS26"/>
      <c r="DXT26"/>
      <c r="DXU26"/>
      <c r="DXV26"/>
      <c r="DXW26"/>
      <c r="DXX26"/>
      <c r="DXY26"/>
      <c r="DXZ26"/>
      <c r="DYA26"/>
      <c r="DYB26"/>
      <c r="DYC26"/>
      <c r="DYD26"/>
      <c r="DYE26"/>
      <c r="DYF26"/>
      <c r="DYG26"/>
      <c r="DYH26"/>
      <c r="DYI26"/>
      <c r="DYJ26"/>
      <c r="DYK26"/>
      <c r="DYL26"/>
      <c r="DYM26"/>
      <c r="DYN26"/>
      <c r="DYO26"/>
      <c r="DYP26"/>
      <c r="DYQ26"/>
      <c r="DYR26"/>
      <c r="DYS26"/>
      <c r="DYT26"/>
      <c r="DYU26"/>
      <c r="DYV26"/>
      <c r="DYW26"/>
      <c r="DYX26"/>
      <c r="DYY26"/>
      <c r="DYZ26"/>
      <c r="DZA26"/>
      <c r="DZB26"/>
      <c r="DZC26"/>
      <c r="DZD26"/>
      <c r="DZE26"/>
      <c r="DZF26"/>
      <c r="DZG26"/>
      <c r="DZH26"/>
      <c r="DZI26"/>
      <c r="DZJ26"/>
      <c r="DZK26"/>
      <c r="DZL26"/>
      <c r="DZM26"/>
      <c r="DZN26"/>
      <c r="DZO26"/>
      <c r="DZP26"/>
      <c r="DZQ26"/>
      <c r="DZR26"/>
      <c r="DZS26"/>
      <c r="DZT26"/>
      <c r="DZU26"/>
      <c r="DZV26"/>
      <c r="DZW26"/>
      <c r="DZX26"/>
      <c r="DZY26"/>
      <c r="DZZ26"/>
      <c r="EAA26"/>
      <c r="EAB26"/>
      <c r="EAC26"/>
      <c r="EAD26"/>
      <c r="EAE26"/>
      <c r="EAF26"/>
      <c r="EAG26"/>
      <c r="EAH26"/>
      <c r="EAI26"/>
      <c r="EAJ26"/>
      <c r="EAK26"/>
      <c r="EAL26"/>
      <c r="EAM26"/>
      <c r="EAN26"/>
      <c r="EAO26"/>
      <c r="EAP26"/>
      <c r="EAQ26"/>
      <c r="EAR26"/>
      <c r="EAS26"/>
      <c r="EAT26"/>
      <c r="EAU26"/>
      <c r="EAV26"/>
      <c r="EAW26"/>
      <c r="EAX26"/>
      <c r="EAY26"/>
      <c r="EAZ26"/>
      <c r="EBA26"/>
      <c r="EBB26"/>
      <c r="EBC26"/>
      <c r="EBD26"/>
      <c r="EBE26"/>
      <c r="EBF26"/>
      <c r="EBG26"/>
      <c r="EBH26"/>
      <c r="EBI26"/>
      <c r="EBJ26"/>
      <c r="EBK26"/>
      <c r="EBL26"/>
      <c r="EBM26"/>
      <c r="EBN26"/>
      <c r="EBO26"/>
      <c r="EBP26"/>
      <c r="EBQ26"/>
      <c r="EBR26"/>
      <c r="EBS26"/>
      <c r="EBT26"/>
      <c r="EBU26"/>
      <c r="EBV26"/>
      <c r="EBW26"/>
      <c r="EBX26"/>
      <c r="EBY26"/>
      <c r="EBZ26"/>
      <c r="ECA26"/>
      <c r="ECB26"/>
      <c r="ECC26"/>
      <c r="ECD26"/>
      <c r="ECE26"/>
      <c r="ECF26"/>
      <c r="ECG26"/>
      <c r="ECH26"/>
      <c r="ECI26"/>
      <c r="ECJ26"/>
      <c r="ECK26"/>
      <c r="ECL26"/>
      <c r="ECM26"/>
      <c r="ECN26"/>
      <c r="ECO26"/>
      <c r="ECP26"/>
      <c r="ECQ26"/>
      <c r="ECR26"/>
      <c r="ECS26"/>
      <c r="ECT26"/>
      <c r="ECU26"/>
      <c r="ECV26"/>
      <c r="ECW26"/>
      <c r="ECX26"/>
      <c r="ECY26"/>
      <c r="ECZ26"/>
      <c r="EDA26"/>
      <c r="EDB26"/>
      <c r="EDC26"/>
      <c r="EDD26"/>
      <c r="EDE26"/>
      <c r="EDF26"/>
      <c r="EDG26"/>
      <c r="EDH26"/>
      <c r="EDI26"/>
      <c r="EDJ26"/>
      <c r="EDK26"/>
      <c r="EDL26"/>
      <c r="EDM26"/>
      <c r="EDN26"/>
      <c r="EDO26"/>
      <c r="EDP26"/>
      <c r="EDQ26"/>
      <c r="EDR26"/>
      <c r="EDS26"/>
      <c r="EDT26"/>
      <c r="EDU26"/>
      <c r="EDV26"/>
      <c r="EDW26"/>
      <c r="EDX26"/>
      <c r="EDY26"/>
      <c r="EDZ26"/>
      <c r="EEA26"/>
      <c r="EEB26"/>
      <c r="EEC26"/>
      <c r="EED26"/>
      <c r="EEE26"/>
      <c r="EEF26"/>
      <c r="EEG26"/>
      <c r="EEH26"/>
      <c r="EEI26"/>
      <c r="EEJ26"/>
      <c r="EEK26"/>
      <c r="EEL26"/>
      <c r="EEM26"/>
      <c r="EEN26"/>
      <c r="EEO26"/>
      <c r="EEP26"/>
      <c r="EEQ26"/>
      <c r="EER26"/>
      <c r="EES26"/>
      <c r="EET26"/>
      <c r="EEU26"/>
      <c r="EEV26"/>
      <c r="EEW26"/>
      <c r="EEX26"/>
      <c r="EEY26"/>
      <c r="EEZ26"/>
      <c r="EFA26"/>
      <c r="EFB26"/>
      <c r="EFC26"/>
      <c r="EFD26"/>
      <c r="EFE26"/>
      <c r="EFF26"/>
      <c r="EFG26"/>
      <c r="EFH26"/>
      <c r="EFI26"/>
      <c r="EFJ26"/>
      <c r="EFK26"/>
      <c r="EFL26"/>
      <c r="EFM26"/>
      <c r="EFN26"/>
      <c r="EFO26"/>
      <c r="EFP26"/>
      <c r="EFQ26"/>
      <c r="EFR26"/>
      <c r="EFS26"/>
      <c r="EFT26"/>
      <c r="EFU26"/>
      <c r="EFV26"/>
      <c r="EFW26"/>
      <c r="EFX26"/>
      <c r="EFY26"/>
      <c r="EFZ26"/>
      <c r="EGA26"/>
      <c r="EGB26"/>
      <c r="EGC26"/>
      <c r="EGD26"/>
      <c r="EGE26"/>
      <c r="EGF26"/>
      <c r="EGG26"/>
      <c r="EGH26"/>
      <c r="EGI26"/>
      <c r="EGJ26"/>
      <c r="EGK26"/>
      <c r="EGL26"/>
      <c r="EGM26"/>
      <c r="EGN26"/>
      <c r="EGO26"/>
      <c r="EGP26"/>
      <c r="EGQ26"/>
      <c r="EGR26"/>
      <c r="EGS26"/>
      <c r="EGT26"/>
      <c r="EGU26"/>
      <c r="EGV26"/>
      <c r="EGW26"/>
      <c r="EGX26"/>
      <c r="EGY26"/>
      <c r="EGZ26"/>
      <c r="EHA26"/>
      <c r="EHB26"/>
      <c r="EHC26"/>
      <c r="EHD26"/>
      <c r="EHE26"/>
      <c r="EHF26"/>
      <c r="EHG26"/>
      <c r="EHH26"/>
      <c r="EHI26"/>
      <c r="EHJ26"/>
      <c r="EHK26"/>
      <c r="EHL26"/>
      <c r="EHM26"/>
      <c r="EHN26"/>
      <c r="EHO26"/>
      <c r="EHP26"/>
      <c r="EHQ26"/>
      <c r="EHR26"/>
      <c r="EHS26"/>
      <c r="EHT26"/>
      <c r="EHU26"/>
      <c r="EHV26"/>
      <c r="EHW26"/>
      <c r="EHX26"/>
      <c r="EHY26"/>
      <c r="EHZ26"/>
      <c r="EIA26"/>
      <c r="EIB26"/>
      <c r="EIC26"/>
      <c r="EID26"/>
      <c r="EIE26"/>
      <c r="EIF26"/>
      <c r="EIG26"/>
      <c r="EIH26"/>
      <c r="EII26"/>
      <c r="EIJ26"/>
      <c r="EIK26"/>
      <c r="EIL26"/>
      <c r="EIM26"/>
      <c r="EIN26"/>
      <c r="EIO26"/>
      <c r="EIP26"/>
      <c r="EIQ26"/>
      <c r="EIR26"/>
      <c r="EIS26"/>
      <c r="EIT26"/>
      <c r="EIU26"/>
      <c r="EIV26"/>
      <c r="EIW26"/>
      <c r="EIX26"/>
      <c r="EIY26"/>
      <c r="EIZ26"/>
      <c r="EJA26"/>
      <c r="EJB26"/>
      <c r="EJC26"/>
      <c r="EJD26"/>
      <c r="EJE26"/>
      <c r="EJF26"/>
      <c r="EJG26"/>
      <c r="EJH26"/>
      <c r="EJI26"/>
      <c r="EJJ26"/>
      <c r="EJK26"/>
      <c r="EJL26"/>
      <c r="EJM26"/>
      <c r="EJN26"/>
      <c r="EJO26"/>
      <c r="EJP26"/>
      <c r="EJQ26"/>
      <c r="EJR26"/>
      <c r="EJS26"/>
      <c r="EJT26"/>
      <c r="EJU26"/>
      <c r="EJV26"/>
      <c r="EJW26"/>
      <c r="EJX26"/>
      <c r="EJY26"/>
      <c r="EJZ26"/>
      <c r="EKA26"/>
      <c r="EKB26"/>
      <c r="EKC26"/>
      <c r="EKD26"/>
      <c r="EKE26"/>
      <c r="EKF26"/>
      <c r="EKG26"/>
      <c r="EKH26"/>
      <c r="EKI26"/>
      <c r="EKJ26"/>
      <c r="EKK26"/>
      <c r="EKL26"/>
      <c r="EKM26"/>
      <c r="EKN26"/>
      <c r="EKO26"/>
      <c r="EKP26"/>
      <c r="EKQ26"/>
      <c r="EKR26"/>
      <c r="EKS26"/>
      <c r="EKT26"/>
      <c r="EKU26"/>
      <c r="EKV26"/>
      <c r="EKW26"/>
      <c r="EKX26"/>
      <c r="EKY26"/>
      <c r="EKZ26"/>
      <c r="ELA26"/>
      <c r="ELB26"/>
      <c r="ELC26"/>
      <c r="ELD26"/>
      <c r="ELE26"/>
      <c r="ELF26"/>
      <c r="ELG26"/>
      <c r="ELH26"/>
      <c r="ELI26"/>
      <c r="ELJ26"/>
      <c r="ELK26"/>
      <c r="ELL26"/>
      <c r="ELM26"/>
      <c r="ELN26"/>
      <c r="ELO26"/>
      <c r="ELP26"/>
      <c r="ELQ26"/>
      <c r="ELR26"/>
      <c r="ELS26"/>
      <c r="ELT26"/>
      <c r="ELU26"/>
      <c r="ELV26"/>
      <c r="ELW26"/>
      <c r="ELX26"/>
      <c r="ELY26"/>
      <c r="ELZ26"/>
      <c r="EMA26"/>
      <c r="EMB26"/>
      <c r="EMC26"/>
      <c r="EMD26"/>
      <c r="EME26"/>
      <c r="EMF26"/>
      <c r="EMG26"/>
      <c r="EMH26"/>
      <c r="EMI26"/>
      <c r="EMJ26"/>
      <c r="EMK26"/>
      <c r="EML26"/>
      <c r="EMM26"/>
      <c r="EMN26"/>
      <c r="EMO26"/>
      <c r="EMP26"/>
      <c r="EMQ26"/>
      <c r="EMR26"/>
      <c r="EMS26"/>
      <c r="EMT26"/>
      <c r="EMU26"/>
      <c r="EMV26"/>
      <c r="EMW26"/>
      <c r="EMX26"/>
      <c r="EMY26"/>
      <c r="EMZ26"/>
      <c r="ENA26"/>
      <c r="ENB26"/>
      <c r="ENC26"/>
      <c r="END26"/>
      <c r="ENE26"/>
      <c r="ENF26"/>
      <c r="ENG26"/>
      <c r="ENH26"/>
      <c r="ENI26"/>
      <c r="ENJ26"/>
      <c r="ENK26"/>
      <c r="ENL26"/>
      <c r="ENM26"/>
      <c r="ENN26"/>
      <c r="ENO26"/>
      <c r="ENP26"/>
      <c r="ENQ26"/>
      <c r="ENR26"/>
      <c r="ENS26"/>
      <c r="ENT26"/>
      <c r="ENU26"/>
      <c r="ENV26"/>
      <c r="ENW26"/>
      <c r="ENX26"/>
      <c r="ENY26"/>
      <c r="ENZ26"/>
      <c r="EOA26"/>
      <c r="EOB26"/>
      <c r="EOC26"/>
      <c r="EOD26"/>
      <c r="EOE26"/>
      <c r="EOF26"/>
      <c r="EOG26"/>
      <c r="EOH26"/>
      <c r="EOI26"/>
      <c r="EOJ26"/>
      <c r="EOK26"/>
      <c r="EOL26"/>
      <c r="EOM26"/>
      <c r="EON26"/>
      <c r="EOO26"/>
      <c r="EOP26"/>
      <c r="EOQ26"/>
      <c r="EOR26"/>
      <c r="EOS26"/>
      <c r="EOT26"/>
      <c r="EOU26"/>
      <c r="EOV26"/>
      <c r="EOW26"/>
      <c r="EOX26"/>
      <c r="EOY26"/>
      <c r="EOZ26"/>
      <c r="EPA26"/>
      <c r="EPB26"/>
      <c r="EPC26"/>
      <c r="EPD26"/>
      <c r="EPE26"/>
      <c r="EPF26"/>
      <c r="EPG26"/>
      <c r="EPH26"/>
      <c r="EPI26"/>
      <c r="EPJ26"/>
      <c r="EPK26"/>
      <c r="EPL26"/>
      <c r="EPM26"/>
      <c r="EPN26"/>
      <c r="EPO26"/>
      <c r="EPP26"/>
      <c r="EPQ26"/>
      <c r="EPR26"/>
      <c r="EPS26"/>
      <c r="EPT26"/>
      <c r="EPU26"/>
      <c r="EPV26"/>
      <c r="EPW26"/>
      <c r="EPX26"/>
      <c r="EPY26"/>
      <c r="EPZ26"/>
      <c r="EQA26"/>
      <c r="EQB26"/>
      <c r="EQC26"/>
      <c r="EQD26"/>
      <c r="EQE26"/>
      <c r="EQF26"/>
      <c r="EQG26"/>
      <c r="EQH26"/>
      <c r="EQI26"/>
      <c r="EQJ26"/>
      <c r="EQK26"/>
      <c r="EQL26"/>
      <c r="EQM26"/>
      <c r="EQN26"/>
      <c r="EQO26"/>
      <c r="EQP26"/>
      <c r="EQQ26"/>
      <c r="EQR26"/>
      <c r="EQS26"/>
      <c r="EQT26"/>
      <c r="EQU26"/>
      <c r="EQV26"/>
      <c r="EQW26"/>
      <c r="EQX26"/>
      <c r="EQY26"/>
      <c r="EQZ26"/>
      <c r="ERA26"/>
      <c r="ERB26"/>
      <c r="ERC26"/>
      <c r="ERD26"/>
      <c r="ERE26"/>
      <c r="ERF26"/>
      <c r="ERG26"/>
      <c r="ERH26"/>
      <c r="ERI26"/>
      <c r="ERJ26"/>
      <c r="ERK26"/>
      <c r="ERL26"/>
      <c r="ERM26"/>
      <c r="ERN26"/>
      <c r="ERO26"/>
      <c r="ERP26"/>
      <c r="ERQ26"/>
      <c r="ERR26"/>
      <c r="ERS26"/>
      <c r="ERT26"/>
      <c r="ERU26"/>
      <c r="ERV26"/>
      <c r="ERW26"/>
      <c r="ERX26"/>
      <c r="ERY26"/>
      <c r="ERZ26"/>
      <c r="ESA26"/>
      <c r="ESB26"/>
      <c r="ESC26"/>
      <c r="ESD26"/>
      <c r="ESE26"/>
      <c r="ESF26"/>
      <c r="ESG26"/>
      <c r="ESH26"/>
      <c r="ESI26"/>
      <c r="ESJ26"/>
      <c r="ESK26"/>
      <c r="ESL26"/>
      <c r="ESM26"/>
      <c r="ESN26"/>
      <c r="ESO26"/>
      <c r="ESP26"/>
      <c r="ESQ26"/>
      <c r="ESR26"/>
      <c r="ESS26"/>
      <c r="EST26"/>
      <c r="ESU26"/>
      <c r="ESV26"/>
      <c r="ESW26"/>
      <c r="ESX26"/>
      <c r="ESY26"/>
      <c r="ESZ26"/>
      <c r="ETA26"/>
      <c r="ETB26"/>
      <c r="ETC26"/>
      <c r="ETD26"/>
      <c r="ETE26"/>
      <c r="ETF26"/>
      <c r="ETG26"/>
      <c r="ETH26"/>
      <c r="ETI26"/>
      <c r="ETJ26"/>
      <c r="ETK26"/>
      <c r="ETL26"/>
      <c r="ETM26"/>
      <c r="ETN26"/>
      <c r="ETO26"/>
      <c r="ETP26"/>
      <c r="ETQ26"/>
      <c r="ETR26"/>
      <c r="ETS26"/>
      <c r="ETT26"/>
      <c r="ETU26"/>
      <c r="ETV26"/>
      <c r="ETW26"/>
      <c r="ETX26"/>
      <c r="ETY26"/>
      <c r="ETZ26"/>
      <c r="EUA26"/>
      <c r="EUB26"/>
      <c r="EUC26"/>
      <c r="EUD26"/>
      <c r="EUE26"/>
      <c r="EUF26"/>
      <c r="EUG26"/>
      <c r="EUH26"/>
      <c r="EUI26"/>
      <c r="EUJ26"/>
      <c r="EUK26"/>
      <c r="EUL26"/>
      <c r="EUM26"/>
      <c r="EUN26"/>
      <c r="EUO26"/>
      <c r="EUP26"/>
      <c r="EUQ26"/>
      <c r="EUR26"/>
      <c r="EUS26"/>
      <c r="EUT26"/>
      <c r="EUU26"/>
      <c r="EUV26"/>
      <c r="EUW26"/>
      <c r="EUX26"/>
      <c r="EUY26"/>
      <c r="EUZ26"/>
      <c r="EVA26"/>
      <c r="EVB26"/>
      <c r="EVC26"/>
      <c r="EVD26"/>
      <c r="EVE26"/>
      <c r="EVF26"/>
      <c r="EVG26"/>
      <c r="EVH26"/>
      <c r="EVI26"/>
      <c r="EVJ26"/>
      <c r="EVK26"/>
      <c r="EVL26"/>
      <c r="EVM26"/>
      <c r="EVN26"/>
      <c r="EVO26"/>
      <c r="EVP26"/>
      <c r="EVQ26"/>
      <c r="EVR26"/>
      <c r="EVS26"/>
      <c r="EVT26"/>
      <c r="EVU26"/>
      <c r="EVV26"/>
      <c r="EVW26"/>
      <c r="EVX26"/>
      <c r="EVY26"/>
      <c r="EVZ26"/>
      <c r="EWA26"/>
      <c r="EWB26"/>
      <c r="EWC26"/>
      <c r="EWD26"/>
      <c r="EWE26"/>
      <c r="EWF26"/>
      <c r="EWG26"/>
      <c r="EWH26"/>
      <c r="EWI26"/>
      <c r="EWJ26"/>
      <c r="EWK26"/>
      <c r="EWL26"/>
      <c r="EWM26"/>
      <c r="EWN26"/>
      <c r="EWO26"/>
      <c r="EWP26"/>
      <c r="EWQ26"/>
      <c r="EWR26"/>
      <c r="EWS26"/>
      <c r="EWT26"/>
      <c r="EWU26"/>
      <c r="EWV26"/>
      <c r="EWW26"/>
      <c r="EWX26"/>
      <c r="EWY26"/>
      <c r="EWZ26"/>
      <c r="EXA26"/>
      <c r="EXB26"/>
      <c r="EXC26"/>
      <c r="EXD26"/>
      <c r="EXE26"/>
      <c r="EXF26"/>
      <c r="EXG26"/>
      <c r="EXH26"/>
      <c r="EXI26"/>
      <c r="EXJ26"/>
      <c r="EXK26"/>
      <c r="EXL26"/>
      <c r="EXM26"/>
      <c r="EXN26"/>
      <c r="EXO26"/>
      <c r="EXP26"/>
      <c r="EXQ26"/>
      <c r="EXR26"/>
      <c r="EXS26"/>
      <c r="EXT26"/>
      <c r="EXU26"/>
      <c r="EXV26"/>
      <c r="EXW26"/>
      <c r="EXX26"/>
      <c r="EXY26"/>
      <c r="EXZ26"/>
      <c r="EYA26"/>
      <c r="EYB26"/>
      <c r="EYC26"/>
      <c r="EYD26"/>
      <c r="EYE26"/>
      <c r="EYF26"/>
      <c r="EYG26"/>
      <c r="EYH26"/>
      <c r="EYI26"/>
      <c r="EYJ26"/>
      <c r="EYK26"/>
      <c r="EYL26"/>
      <c r="EYM26"/>
      <c r="EYN26"/>
      <c r="EYO26"/>
      <c r="EYP26"/>
      <c r="EYQ26"/>
      <c r="EYR26"/>
      <c r="EYS26"/>
      <c r="EYT26"/>
      <c r="EYU26"/>
      <c r="EYV26"/>
      <c r="EYW26"/>
      <c r="EYX26"/>
      <c r="EYY26"/>
      <c r="EYZ26"/>
      <c r="EZA26"/>
      <c r="EZB26"/>
      <c r="EZC26"/>
      <c r="EZD26"/>
      <c r="EZE26"/>
      <c r="EZF26"/>
      <c r="EZG26"/>
      <c r="EZH26"/>
      <c r="EZI26"/>
      <c r="EZJ26"/>
      <c r="EZK26"/>
      <c r="EZL26"/>
      <c r="EZM26"/>
      <c r="EZN26"/>
      <c r="EZO26"/>
      <c r="EZP26"/>
      <c r="EZQ26"/>
      <c r="EZR26"/>
      <c r="EZS26"/>
      <c r="EZT26"/>
      <c r="EZU26"/>
      <c r="EZV26"/>
      <c r="EZW26"/>
      <c r="EZX26"/>
      <c r="EZY26"/>
      <c r="EZZ26"/>
      <c r="FAA26"/>
      <c r="FAB26"/>
      <c r="FAC26"/>
      <c r="FAD26"/>
      <c r="FAE26"/>
      <c r="FAF26"/>
      <c r="FAG26"/>
      <c r="FAH26"/>
      <c r="FAI26"/>
      <c r="FAJ26"/>
      <c r="FAK26"/>
      <c r="FAL26"/>
      <c r="FAM26"/>
      <c r="FAN26"/>
      <c r="FAO26"/>
      <c r="FAP26"/>
      <c r="FAQ26"/>
      <c r="FAR26"/>
      <c r="FAS26"/>
      <c r="FAT26"/>
      <c r="FAU26"/>
      <c r="FAV26"/>
      <c r="FAW26"/>
      <c r="FAX26"/>
      <c r="FAY26"/>
      <c r="FAZ26"/>
      <c r="FBA26"/>
      <c r="FBB26"/>
      <c r="FBC26"/>
      <c r="FBD26"/>
      <c r="FBE26"/>
      <c r="FBF26"/>
      <c r="FBG26"/>
      <c r="FBH26"/>
      <c r="FBI26"/>
      <c r="FBJ26"/>
      <c r="FBK26"/>
      <c r="FBL26"/>
      <c r="FBM26"/>
      <c r="FBN26"/>
      <c r="FBO26"/>
      <c r="FBP26"/>
      <c r="FBQ26"/>
      <c r="FBR26"/>
      <c r="FBS26"/>
      <c r="FBT26"/>
      <c r="FBU26"/>
      <c r="FBV26"/>
      <c r="FBW26"/>
      <c r="FBX26"/>
      <c r="FBY26"/>
      <c r="FBZ26"/>
      <c r="FCA26"/>
      <c r="FCB26"/>
      <c r="FCC26"/>
      <c r="FCD26"/>
      <c r="FCE26"/>
      <c r="FCF26"/>
      <c r="FCG26"/>
      <c r="FCH26"/>
      <c r="FCI26"/>
      <c r="FCJ26"/>
      <c r="FCK26"/>
      <c r="FCL26"/>
      <c r="FCM26"/>
      <c r="FCN26"/>
      <c r="FCO26"/>
      <c r="FCP26"/>
      <c r="FCQ26"/>
      <c r="FCR26"/>
      <c r="FCS26"/>
      <c r="FCT26"/>
      <c r="FCU26"/>
      <c r="FCV26"/>
      <c r="FCW26"/>
      <c r="FCX26"/>
      <c r="FCY26"/>
      <c r="FCZ26"/>
      <c r="FDA26"/>
      <c r="FDB26"/>
      <c r="FDC26"/>
      <c r="FDD26"/>
      <c r="FDE26"/>
      <c r="FDF26"/>
      <c r="FDG26"/>
      <c r="FDH26"/>
      <c r="FDI26"/>
      <c r="FDJ26"/>
      <c r="FDK26"/>
      <c r="FDL26"/>
      <c r="FDM26"/>
      <c r="FDN26"/>
      <c r="FDO26"/>
      <c r="FDP26"/>
      <c r="FDQ26"/>
      <c r="FDR26"/>
      <c r="FDS26"/>
      <c r="FDT26"/>
      <c r="FDU26"/>
      <c r="FDV26"/>
      <c r="FDW26"/>
      <c r="FDX26"/>
      <c r="FDY26"/>
      <c r="FDZ26"/>
      <c r="FEA26"/>
      <c r="FEB26"/>
      <c r="FEC26"/>
      <c r="FED26"/>
      <c r="FEE26"/>
      <c r="FEF26"/>
      <c r="FEG26"/>
      <c r="FEH26"/>
      <c r="FEI26"/>
      <c r="FEJ26"/>
      <c r="FEK26"/>
      <c r="FEL26"/>
      <c r="FEM26"/>
      <c r="FEN26"/>
      <c r="FEO26"/>
      <c r="FEP26"/>
      <c r="FEQ26"/>
      <c r="FER26"/>
      <c r="FES26"/>
      <c r="FET26"/>
      <c r="FEU26"/>
      <c r="FEV26"/>
      <c r="FEW26"/>
      <c r="FEX26"/>
      <c r="FEY26"/>
      <c r="FEZ26"/>
      <c r="FFA26"/>
      <c r="FFB26"/>
      <c r="FFC26"/>
      <c r="FFD26"/>
      <c r="FFE26"/>
      <c r="FFF26"/>
      <c r="FFG26"/>
      <c r="FFH26"/>
      <c r="FFI26"/>
      <c r="FFJ26"/>
      <c r="FFK26"/>
      <c r="FFL26"/>
      <c r="FFM26"/>
      <c r="FFN26"/>
      <c r="FFO26"/>
      <c r="FFP26"/>
      <c r="FFQ26"/>
      <c r="FFR26"/>
      <c r="FFS26"/>
      <c r="FFT26"/>
      <c r="FFU26"/>
      <c r="FFV26"/>
      <c r="FFW26"/>
      <c r="FFX26"/>
      <c r="FFY26"/>
      <c r="FFZ26"/>
      <c r="FGA26"/>
      <c r="FGB26"/>
      <c r="FGC26"/>
      <c r="FGD26"/>
      <c r="FGE26"/>
      <c r="FGF26"/>
      <c r="FGG26"/>
      <c r="FGH26"/>
      <c r="FGI26"/>
      <c r="FGJ26"/>
      <c r="FGK26"/>
      <c r="FGL26"/>
      <c r="FGM26"/>
      <c r="FGN26"/>
      <c r="FGO26"/>
      <c r="FGP26"/>
      <c r="FGQ26"/>
      <c r="FGR26"/>
      <c r="FGS26"/>
      <c r="FGT26"/>
      <c r="FGU26"/>
      <c r="FGV26"/>
      <c r="FGW26"/>
      <c r="FGX26"/>
      <c r="FGY26"/>
      <c r="FGZ26"/>
      <c r="FHA26"/>
      <c r="FHB26"/>
      <c r="FHC26"/>
      <c r="FHD26"/>
      <c r="FHE26"/>
      <c r="FHF26"/>
      <c r="FHG26"/>
      <c r="FHH26"/>
      <c r="FHI26"/>
      <c r="FHJ26"/>
      <c r="FHK26"/>
      <c r="FHL26"/>
      <c r="FHM26"/>
      <c r="FHN26"/>
      <c r="FHO26"/>
      <c r="FHP26"/>
      <c r="FHQ26"/>
      <c r="FHR26"/>
      <c r="FHS26"/>
      <c r="FHT26"/>
      <c r="FHU26"/>
      <c r="FHV26"/>
      <c r="FHW26"/>
      <c r="FHX26"/>
      <c r="FHY26"/>
      <c r="FHZ26"/>
      <c r="FIA26"/>
      <c r="FIB26"/>
      <c r="FIC26"/>
      <c r="FID26"/>
      <c r="FIE26"/>
      <c r="FIF26"/>
      <c r="FIG26"/>
      <c r="FIH26"/>
      <c r="FII26"/>
      <c r="FIJ26"/>
      <c r="FIK26"/>
      <c r="FIL26"/>
      <c r="FIM26"/>
      <c r="FIN26"/>
      <c r="FIO26"/>
      <c r="FIP26"/>
      <c r="FIQ26"/>
      <c r="FIR26"/>
      <c r="FIS26"/>
      <c r="FIT26"/>
      <c r="FIU26"/>
      <c r="FIV26"/>
      <c r="FIW26"/>
      <c r="FIX26"/>
      <c r="FIY26"/>
      <c r="FIZ26"/>
      <c r="FJA26"/>
      <c r="FJB26"/>
      <c r="FJC26"/>
      <c r="FJD26"/>
      <c r="FJE26"/>
      <c r="FJF26"/>
      <c r="FJG26"/>
      <c r="FJH26"/>
      <c r="FJI26"/>
      <c r="FJJ26"/>
      <c r="FJK26"/>
      <c r="FJL26"/>
      <c r="FJM26"/>
      <c r="FJN26"/>
      <c r="FJO26"/>
      <c r="FJP26"/>
      <c r="FJQ26"/>
      <c r="FJR26"/>
      <c r="FJS26"/>
      <c r="FJT26"/>
      <c r="FJU26"/>
      <c r="FJV26"/>
      <c r="FJW26"/>
      <c r="FJX26"/>
      <c r="FJY26"/>
      <c r="FJZ26"/>
      <c r="FKA26"/>
      <c r="FKB26"/>
      <c r="FKC26"/>
      <c r="FKD26"/>
      <c r="FKE26"/>
      <c r="FKF26"/>
      <c r="FKG26"/>
      <c r="FKH26"/>
      <c r="FKI26"/>
      <c r="FKJ26"/>
      <c r="FKK26"/>
      <c r="FKL26"/>
      <c r="FKM26"/>
      <c r="FKN26"/>
      <c r="FKO26"/>
      <c r="FKP26"/>
      <c r="FKQ26"/>
      <c r="FKR26"/>
      <c r="FKS26"/>
      <c r="FKT26"/>
      <c r="FKU26"/>
      <c r="FKV26"/>
      <c r="FKW26"/>
      <c r="FKX26"/>
      <c r="FKY26"/>
      <c r="FKZ26"/>
      <c r="FLA26"/>
      <c r="FLB26"/>
      <c r="FLC26"/>
      <c r="FLD26"/>
      <c r="FLE26"/>
      <c r="FLF26"/>
      <c r="FLG26"/>
      <c r="FLH26"/>
      <c r="FLI26"/>
      <c r="FLJ26"/>
      <c r="FLK26"/>
      <c r="FLL26"/>
      <c r="FLM26"/>
      <c r="FLN26"/>
      <c r="FLO26"/>
      <c r="FLP26"/>
      <c r="FLQ26"/>
      <c r="FLR26"/>
      <c r="FLS26"/>
      <c r="FLT26"/>
      <c r="FLU26"/>
      <c r="FLV26"/>
      <c r="FLW26"/>
      <c r="FLX26"/>
      <c r="FLY26"/>
      <c r="FLZ26"/>
      <c r="FMA26"/>
      <c r="FMB26"/>
      <c r="FMC26"/>
      <c r="FMD26"/>
      <c r="FME26"/>
      <c r="FMF26"/>
      <c r="FMG26"/>
      <c r="FMH26"/>
      <c r="FMI26"/>
      <c r="FMJ26"/>
      <c r="FMK26"/>
      <c r="FML26"/>
      <c r="FMM26"/>
      <c r="FMN26"/>
      <c r="FMO26"/>
      <c r="FMP26"/>
      <c r="FMQ26"/>
      <c r="FMR26"/>
      <c r="FMS26"/>
      <c r="FMT26"/>
      <c r="FMU26"/>
      <c r="FMV26"/>
      <c r="FMW26"/>
      <c r="FMX26"/>
      <c r="FMY26"/>
      <c r="FMZ26"/>
      <c r="FNA26"/>
      <c r="FNB26"/>
      <c r="FNC26"/>
      <c r="FND26"/>
      <c r="FNE26"/>
      <c r="FNF26"/>
      <c r="FNG26"/>
      <c r="FNH26"/>
      <c r="FNI26"/>
      <c r="FNJ26"/>
      <c r="FNK26"/>
      <c r="FNL26"/>
      <c r="FNM26"/>
      <c r="FNN26"/>
      <c r="FNO26"/>
      <c r="FNP26"/>
      <c r="FNQ26"/>
      <c r="FNR26"/>
      <c r="FNS26"/>
      <c r="FNT26"/>
      <c r="FNU26"/>
      <c r="FNV26"/>
      <c r="FNW26"/>
      <c r="FNX26"/>
      <c r="FNY26"/>
      <c r="FNZ26"/>
      <c r="FOA26"/>
      <c r="FOB26"/>
      <c r="FOC26"/>
      <c r="FOD26"/>
      <c r="FOE26"/>
      <c r="FOF26"/>
      <c r="FOG26"/>
      <c r="FOH26"/>
      <c r="FOI26"/>
      <c r="FOJ26"/>
      <c r="FOK26"/>
      <c r="FOL26"/>
      <c r="FOM26"/>
      <c r="FON26"/>
      <c r="FOO26"/>
      <c r="FOP26"/>
      <c r="FOQ26"/>
      <c r="FOR26"/>
      <c r="FOS26"/>
      <c r="FOT26"/>
      <c r="FOU26"/>
      <c r="FOV26"/>
      <c r="FOW26"/>
      <c r="FOX26"/>
      <c r="FOY26"/>
      <c r="FOZ26"/>
      <c r="FPA26"/>
      <c r="FPB26"/>
      <c r="FPC26"/>
      <c r="FPD26"/>
      <c r="FPE26"/>
      <c r="FPF26"/>
      <c r="FPG26"/>
      <c r="FPH26"/>
      <c r="FPI26"/>
      <c r="FPJ26"/>
      <c r="FPK26"/>
      <c r="FPL26"/>
      <c r="FPM26"/>
      <c r="FPN26"/>
      <c r="FPO26"/>
      <c r="FPP26"/>
      <c r="FPQ26"/>
      <c r="FPR26"/>
      <c r="FPS26"/>
      <c r="FPT26"/>
      <c r="FPU26"/>
      <c r="FPV26"/>
      <c r="FPW26"/>
      <c r="FPX26"/>
      <c r="FPY26"/>
      <c r="FPZ26"/>
      <c r="FQA26"/>
      <c r="FQB26"/>
      <c r="FQC26"/>
      <c r="FQD26"/>
      <c r="FQE26"/>
      <c r="FQF26"/>
      <c r="FQG26"/>
      <c r="FQH26"/>
      <c r="FQI26"/>
      <c r="FQJ26"/>
      <c r="FQK26"/>
      <c r="FQL26"/>
      <c r="FQM26"/>
      <c r="FQN26"/>
      <c r="FQO26"/>
      <c r="FQP26"/>
      <c r="FQQ26"/>
      <c r="FQR26"/>
      <c r="FQS26"/>
      <c r="FQT26"/>
      <c r="FQU26"/>
      <c r="FQV26"/>
      <c r="FQW26"/>
      <c r="FQX26"/>
      <c r="FQY26"/>
      <c r="FQZ26"/>
      <c r="FRA26"/>
      <c r="FRB26"/>
      <c r="FRC26"/>
      <c r="FRD26"/>
      <c r="FRE26"/>
      <c r="FRF26"/>
      <c r="FRG26"/>
      <c r="FRH26"/>
      <c r="FRI26"/>
      <c r="FRJ26"/>
      <c r="FRK26"/>
      <c r="FRL26"/>
      <c r="FRM26"/>
      <c r="FRN26"/>
      <c r="FRO26"/>
      <c r="FRP26"/>
      <c r="FRQ26"/>
      <c r="FRR26"/>
      <c r="FRS26"/>
      <c r="FRT26"/>
      <c r="FRU26"/>
      <c r="FRV26"/>
      <c r="FRW26"/>
      <c r="FRX26"/>
      <c r="FRY26"/>
      <c r="FRZ26"/>
      <c r="FSA26"/>
      <c r="FSB26"/>
      <c r="FSC26"/>
      <c r="FSD26"/>
      <c r="FSE26"/>
      <c r="FSF26"/>
      <c r="FSG26"/>
      <c r="FSH26"/>
      <c r="FSI26"/>
      <c r="FSJ26"/>
      <c r="FSK26"/>
      <c r="FSL26"/>
      <c r="FSM26"/>
      <c r="FSN26"/>
      <c r="FSO26"/>
      <c r="FSP26"/>
      <c r="FSQ26"/>
      <c r="FSR26"/>
      <c r="FSS26"/>
      <c r="FST26"/>
      <c r="FSU26"/>
      <c r="FSV26"/>
      <c r="FSW26"/>
      <c r="FSX26"/>
      <c r="FSY26"/>
      <c r="FSZ26"/>
      <c r="FTA26"/>
      <c r="FTB26"/>
      <c r="FTC26"/>
      <c r="FTD26"/>
      <c r="FTE26"/>
      <c r="FTF26"/>
      <c r="FTG26"/>
      <c r="FTH26"/>
      <c r="FTI26"/>
      <c r="FTJ26"/>
      <c r="FTK26"/>
      <c r="FTL26"/>
      <c r="FTM26"/>
      <c r="FTN26"/>
      <c r="FTO26"/>
      <c r="FTP26"/>
      <c r="FTQ26"/>
      <c r="FTR26"/>
      <c r="FTS26"/>
      <c r="FTT26"/>
      <c r="FTU26"/>
      <c r="FTV26"/>
      <c r="FTW26"/>
      <c r="FTX26"/>
      <c r="FTY26"/>
      <c r="FTZ26"/>
      <c r="FUA26"/>
      <c r="FUB26"/>
      <c r="FUC26"/>
      <c r="FUD26"/>
      <c r="FUE26"/>
      <c r="FUF26"/>
      <c r="FUG26"/>
      <c r="FUH26"/>
      <c r="FUI26"/>
      <c r="FUJ26"/>
      <c r="FUK26"/>
      <c r="FUL26"/>
      <c r="FUM26"/>
      <c r="FUN26"/>
      <c r="FUO26"/>
      <c r="FUP26"/>
      <c r="FUQ26"/>
      <c r="FUR26"/>
      <c r="FUS26"/>
      <c r="FUT26"/>
      <c r="FUU26"/>
      <c r="FUV26"/>
      <c r="FUW26"/>
      <c r="FUX26"/>
      <c r="FUY26"/>
      <c r="FUZ26"/>
      <c r="FVA26"/>
      <c r="FVB26"/>
      <c r="FVC26"/>
      <c r="FVD26"/>
      <c r="FVE26"/>
      <c r="FVF26"/>
      <c r="FVG26"/>
      <c r="FVH26"/>
      <c r="FVI26"/>
      <c r="FVJ26"/>
      <c r="FVK26"/>
      <c r="FVL26"/>
      <c r="FVM26"/>
      <c r="FVN26"/>
      <c r="FVO26"/>
      <c r="FVP26"/>
      <c r="FVQ26"/>
      <c r="FVR26"/>
      <c r="FVS26"/>
      <c r="FVT26"/>
      <c r="FVU26"/>
      <c r="FVV26"/>
      <c r="FVW26"/>
      <c r="FVX26"/>
      <c r="FVY26"/>
      <c r="FVZ26"/>
      <c r="FWA26"/>
      <c r="FWB26"/>
      <c r="FWC26"/>
      <c r="FWD26"/>
      <c r="FWE26"/>
      <c r="FWF26"/>
      <c r="FWG26"/>
      <c r="FWH26"/>
      <c r="FWI26"/>
      <c r="FWJ26"/>
      <c r="FWK26"/>
      <c r="FWL26"/>
      <c r="FWM26"/>
      <c r="FWN26"/>
      <c r="FWO26"/>
      <c r="FWP26"/>
      <c r="FWQ26"/>
      <c r="FWR26"/>
      <c r="FWS26"/>
      <c r="FWT26"/>
      <c r="FWU26"/>
      <c r="FWV26"/>
      <c r="FWW26"/>
      <c r="FWX26"/>
      <c r="FWY26"/>
      <c r="FWZ26"/>
      <c r="FXA26"/>
      <c r="FXB26"/>
      <c r="FXC26"/>
      <c r="FXD26"/>
      <c r="FXE26"/>
      <c r="FXF26"/>
      <c r="FXG26"/>
      <c r="FXH26"/>
      <c r="FXI26"/>
      <c r="FXJ26"/>
      <c r="FXK26"/>
      <c r="FXL26"/>
      <c r="FXM26"/>
      <c r="FXN26"/>
      <c r="FXO26"/>
      <c r="FXP26"/>
      <c r="FXQ26"/>
      <c r="FXR26"/>
      <c r="FXS26"/>
      <c r="FXT26"/>
      <c r="FXU26"/>
      <c r="FXV26"/>
      <c r="FXW26"/>
      <c r="FXX26"/>
      <c r="FXY26"/>
      <c r="FXZ26"/>
      <c r="FYA26"/>
      <c r="FYB26"/>
      <c r="FYC26"/>
      <c r="FYD26"/>
      <c r="FYE26"/>
      <c r="FYF26"/>
      <c r="FYG26"/>
      <c r="FYH26"/>
      <c r="FYI26"/>
      <c r="FYJ26"/>
      <c r="FYK26"/>
      <c r="FYL26"/>
      <c r="FYM26"/>
      <c r="FYN26"/>
      <c r="FYO26"/>
      <c r="FYP26"/>
      <c r="FYQ26"/>
      <c r="FYR26"/>
      <c r="FYS26"/>
      <c r="FYT26"/>
      <c r="FYU26"/>
      <c r="FYV26"/>
      <c r="FYW26"/>
      <c r="FYX26"/>
      <c r="FYY26"/>
      <c r="FYZ26"/>
      <c r="FZA26"/>
      <c r="FZB26"/>
      <c r="FZC26"/>
      <c r="FZD26"/>
      <c r="FZE26"/>
      <c r="FZF26"/>
      <c r="FZG26"/>
      <c r="FZH26"/>
      <c r="FZI26"/>
      <c r="FZJ26"/>
      <c r="FZK26"/>
      <c r="FZL26"/>
      <c r="FZM26"/>
      <c r="FZN26"/>
      <c r="FZO26"/>
      <c r="FZP26"/>
      <c r="FZQ26"/>
      <c r="FZR26"/>
      <c r="FZS26"/>
      <c r="FZT26"/>
      <c r="FZU26"/>
      <c r="FZV26"/>
      <c r="FZW26"/>
      <c r="FZX26"/>
      <c r="FZY26"/>
      <c r="FZZ26"/>
      <c r="GAA26"/>
      <c r="GAB26"/>
      <c r="GAC26"/>
      <c r="GAD26"/>
      <c r="GAE26"/>
      <c r="GAF26"/>
      <c r="GAG26"/>
      <c r="GAH26"/>
      <c r="GAI26"/>
      <c r="GAJ26"/>
      <c r="GAK26"/>
      <c r="GAL26"/>
      <c r="GAM26"/>
      <c r="GAN26"/>
      <c r="GAO26"/>
      <c r="GAP26"/>
      <c r="GAQ26"/>
      <c r="GAR26"/>
      <c r="GAS26"/>
      <c r="GAT26"/>
      <c r="GAU26"/>
      <c r="GAV26"/>
      <c r="GAW26"/>
      <c r="GAX26"/>
      <c r="GAY26"/>
      <c r="GAZ26"/>
      <c r="GBA26"/>
      <c r="GBB26"/>
      <c r="GBC26"/>
      <c r="GBD26"/>
      <c r="GBE26"/>
      <c r="GBF26"/>
      <c r="GBG26"/>
      <c r="GBH26"/>
      <c r="GBI26"/>
      <c r="GBJ26"/>
      <c r="GBK26"/>
      <c r="GBL26"/>
      <c r="GBM26"/>
      <c r="GBN26"/>
      <c r="GBO26"/>
      <c r="GBP26"/>
      <c r="GBQ26"/>
      <c r="GBR26"/>
      <c r="GBS26"/>
      <c r="GBT26"/>
      <c r="GBU26"/>
      <c r="GBV26"/>
      <c r="GBW26"/>
      <c r="GBX26"/>
      <c r="GBY26"/>
      <c r="GBZ26"/>
      <c r="GCA26"/>
      <c r="GCB26"/>
      <c r="GCC26"/>
      <c r="GCD26"/>
      <c r="GCE26"/>
      <c r="GCF26"/>
      <c r="GCG26"/>
      <c r="GCH26"/>
      <c r="GCI26"/>
      <c r="GCJ26"/>
      <c r="GCK26"/>
      <c r="GCL26"/>
      <c r="GCM26"/>
      <c r="GCN26"/>
      <c r="GCO26"/>
      <c r="GCP26"/>
      <c r="GCQ26"/>
      <c r="GCR26"/>
      <c r="GCS26"/>
      <c r="GCT26"/>
      <c r="GCU26"/>
      <c r="GCV26"/>
      <c r="GCW26"/>
      <c r="GCX26"/>
      <c r="GCY26"/>
      <c r="GCZ26"/>
      <c r="GDA26"/>
      <c r="GDB26"/>
      <c r="GDC26"/>
      <c r="GDD26"/>
      <c r="GDE26"/>
      <c r="GDF26"/>
      <c r="GDG26"/>
      <c r="GDH26"/>
      <c r="GDI26"/>
      <c r="GDJ26"/>
      <c r="GDK26"/>
      <c r="GDL26"/>
      <c r="GDM26"/>
      <c r="GDN26"/>
      <c r="GDO26"/>
      <c r="GDP26"/>
      <c r="GDQ26"/>
      <c r="GDR26"/>
      <c r="GDS26"/>
      <c r="GDT26"/>
      <c r="GDU26"/>
      <c r="GDV26"/>
      <c r="GDW26"/>
      <c r="GDX26"/>
      <c r="GDY26"/>
      <c r="GDZ26"/>
      <c r="GEA26"/>
      <c r="GEB26"/>
      <c r="GEC26"/>
      <c r="GED26"/>
      <c r="GEE26"/>
      <c r="GEF26"/>
      <c r="GEG26"/>
      <c r="GEH26"/>
      <c r="GEI26"/>
      <c r="GEJ26"/>
      <c r="GEK26"/>
      <c r="GEL26"/>
      <c r="GEM26"/>
      <c r="GEN26"/>
      <c r="GEO26"/>
      <c r="GEP26"/>
      <c r="GEQ26"/>
      <c r="GER26"/>
      <c r="GES26"/>
      <c r="GET26"/>
      <c r="GEU26"/>
      <c r="GEV26"/>
      <c r="GEW26"/>
      <c r="GEX26"/>
      <c r="GEY26"/>
      <c r="GEZ26"/>
      <c r="GFA26"/>
      <c r="GFB26"/>
      <c r="GFC26"/>
      <c r="GFD26"/>
      <c r="GFE26"/>
      <c r="GFF26"/>
      <c r="GFG26"/>
      <c r="GFH26"/>
      <c r="GFI26"/>
      <c r="GFJ26"/>
      <c r="GFK26"/>
      <c r="GFL26"/>
      <c r="GFM26"/>
      <c r="GFN26"/>
      <c r="GFO26"/>
      <c r="GFP26"/>
      <c r="GFQ26"/>
      <c r="GFR26"/>
      <c r="GFS26"/>
      <c r="GFT26"/>
      <c r="GFU26"/>
      <c r="GFV26"/>
      <c r="GFW26"/>
      <c r="GFX26"/>
      <c r="GFY26"/>
      <c r="GFZ26"/>
      <c r="GGA26"/>
      <c r="GGB26"/>
      <c r="GGC26"/>
      <c r="GGD26"/>
      <c r="GGE26"/>
      <c r="GGF26"/>
      <c r="GGG26"/>
      <c r="GGH26"/>
      <c r="GGI26"/>
      <c r="GGJ26"/>
      <c r="GGK26"/>
      <c r="GGL26"/>
      <c r="GGM26"/>
      <c r="GGN26"/>
      <c r="GGO26"/>
      <c r="GGP26"/>
      <c r="GGQ26"/>
      <c r="GGR26"/>
      <c r="GGS26"/>
      <c r="GGT26"/>
      <c r="GGU26"/>
      <c r="GGV26"/>
      <c r="GGW26"/>
      <c r="GGX26"/>
      <c r="GGY26"/>
      <c r="GGZ26"/>
      <c r="GHA26"/>
      <c r="GHB26"/>
      <c r="GHC26"/>
      <c r="GHD26"/>
      <c r="GHE26"/>
      <c r="GHF26"/>
      <c r="GHG26"/>
      <c r="GHH26"/>
      <c r="GHI26"/>
      <c r="GHJ26"/>
      <c r="GHK26"/>
      <c r="GHL26"/>
      <c r="GHM26"/>
      <c r="GHN26"/>
      <c r="GHO26"/>
      <c r="GHP26"/>
      <c r="GHQ26"/>
      <c r="GHR26"/>
      <c r="GHS26"/>
      <c r="GHT26"/>
      <c r="GHU26"/>
      <c r="GHV26"/>
      <c r="GHW26"/>
      <c r="GHX26"/>
      <c r="GHY26"/>
      <c r="GHZ26"/>
      <c r="GIA26"/>
      <c r="GIB26"/>
      <c r="GIC26"/>
      <c r="GID26"/>
      <c r="GIE26"/>
      <c r="GIF26"/>
      <c r="GIG26"/>
      <c r="GIH26"/>
      <c r="GII26"/>
      <c r="GIJ26"/>
      <c r="GIK26"/>
      <c r="GIL26"/>
      <c r="GIM26"/>
      <c r="GIN26"/>
      <c r="GIO26"/>
      <c r="GIP26"/>
      <c r="GIQ26"/>
      <c r="GIR26"/>
      <c r="GIS26"/>
      <c r="GIT26"/>
      <c r="GIU26"/>
      <c r="GIV26"/>
      <c r="GIW26"/>
      <c r="GIX26"/>
      <c r="GIY26"/>
      <c r="GIZ26"/>
      <c r="GJA26"/>
      <c r="GJB26"/>
      <c r="GJC26"/>
      <c r="GJD26"/>
      <c r="GJE26"/>
      <c r="GJF26"/>
      <c r="GJG26"/>
      <c r="GJH26"/>
      <c r="GJI26"/>
      <c r="GJJ26"/>
      <c r="GJK26"/>
      <c r="GJL26"/>
      <c r="GJM26"/>
      <c r="GJN26"/>
      <c r="GJO26"/>
      <c r="GJP26"/>
      <c r="GJQ26"/>
      <c r="GJR26"/>
      <c r="GJS26"/>
      <c r="GJT26"/>
      <c r="GJU26"/>
      <c r="GJV26"/>
      <c r="GJW26"/>
      <c r="GJX26"/>
      <c r="GJY26"/>
      <c r="GJZ26"/>
      <c r="GKA26"/>
      <c r="GKB26"/>
      <c r="GKC26"/>
      <c r="GKD26"/>
      <c r="GKE26"/>
      <c r="GKF26"/>
      <c r="GKG26"/>
      <c r="GKH26"/>
      <c r="GKI26"/>
      <c r="GKJ26"/>
      <c r="GKK26"/>
      <c r="GKL26"/>
      <c r="GKM26"/>
      <c r="GKN26"/>
      <c r="GKO26"/>
      <c r="GKP26"/>
      <c r="GKQ26"/>
      <c r="GKR26"/>
      <c r="GKS26"/>
      <c r="GKT26"/>
      <c r="GKU26"/>
      <c r="GKV26"/>
      <c r="GKW26"/>
      <c r="GKX26"/>
      <c r="GKY26"/>
      <c r="GKZ26"/>
      <c r="GLA26"/>
      <c r="GLB26"/>
      <c r="GLC26"/>
      <c r="GLD26"/>
      <c r="GLE26"/>
      <c r="GLF26"/>
      <c r="GLG26"/>
      <c r="GLH26"/>
      <c r="GLI26"/>
      <c r="GLJ26"/>
      <c r="GLK26"/>
      <c r="GLL26"/>
      <c r="GLM26"/>
      <c r="GLN26"/>
      <c r="GLO26"/>
      <c r="GLP26"/>
      <c r="GLQ26"/>
      <c r="GLR26"/>
      <c r="GLS26"/>
      <c r="GLT26"/>
      <c r="GLU26"/>
      <c r="GLV26"/>
      <c r="GLW26"/>
      <c r="GLX26"/>
      <c r="GLY26"/>
      <c r="GLZ26"/>
      <c r="GMA26"/>
      <c r="GMB26"/>
      <c r="GMC26"/>
      <c r="GMD26"/>
      <c r="GME26"/>
      <c r="GMF26"/>
      <c r="GMG26"/>
      <c r="GMH26"/>
      <c r="GMI26"/>
      <c r="GMJ26"/>
      <c r="GMK26"/>
      <c r="GML26"/>
      <c r="GMM26"/>
      <c r="GMN26"/>
      <c r="GMO26"/>
      <c r="GMP26"/>
      <c r="GMQ26"/>
      <c r="GMR26"/>
      <c r="GMS26"/>
      <c r="GMT26"/>
      <c r="GMU26"/>
      <c r="GMV26"/>
      <c r="GMW26"/>
      <c r="GMX26"/>
      <c r="GMY26"/>
      <c r="GMZ26"/>
      <c r="GNA26"/>
      <c r="GNB26"/>
      <c r="GNC26"/>
      <c r="GND26"/>
      <c r="GNE26"/>
      <c r="GNF26"/>
      <c r="GNG26"/>
      <c r="GNH26"/>
      <c r="GNI26"/>
      <c r="GNJ26"/>
      <c r="GNK26"/>
      <c r="GNL26"/>
      <c r="GNM26"/>
      <c r="GNN26"/>
      <c r="GNO26"/>
      <c r="GNP26"/>
      <c r="GNQ26"/>
      <c r="GNR26"/>
      <c r="GNS26"/>
      <c r="GNT26"/>
      <c r="GNU26"/>
      <c r="GNV26"/>
      <c r="GNW26"/>
      <c r="GNX26"/>
      <c r="GNY26"/>
      <c r="GNZ26"/>
      <c r="GOA26"/>
      <c r="GOB26"/>
      <c r="GOC26"/>
      <c r="GOD26"/>
      <c r="GOE26"/>
      <c r="GOF26"/>
      <c r="GOG26"/>
      <c r="GOH26"/>
      <c r="GOI26"/>
      <c r="GOJ26"/>
      <c r="GOK26"/>
      <c r="GOL26"/>
      <c r="GOM26"/>
      <c r="GON26"/>
      <c r="GOO26"/>
      <c r="GOP26"/>
      <c r="GOQ26"/>
      <c r="GOR26"/>
      <c r="GOS26"/>
      <c r="GOT26"/>
      <c r="GOU26"/>
      <c r="GOV26"/>
      <c r="GOW26"/>
      <c r="GOX26"/>
      <c r="GOY26"/>
      <c r="GOZ26"/>
      <c r="GPA26"/>
      <c r="GPB26"/>
      <c r="GPC26"/>
      <c r="GPD26"/>
      <c r="GPE26"/>
      <c r="GPF26"/>
      <c r="GPG26"/>
      <c r="GPH26"/>
      <c r="GPI26"/>
      <c r="GPJ26"/>
      <c r="GPK26"/>
      <c r="GPL26"/>
      <c r="GPM26"/>
      <c r="GPN26"/>
      <c r="GPO26"/>
      <c r="GPP26"/>
      <c r="GPQ26"/>
      <c r="GPR26"/>
      <c r="GPS26"/>
      <c r="GPT26"/>
      <c r="GPU26"/>
      <c r="GPV26"/>
      <c r="GPW26"/>
      <c r="GPX26"/>
      <c r="GPY26"/>
      <c r="GPZ26"/>
      <c r="GQA26"/>
      <c r="GQB26"/>
      <c r="GQC26"/>
      <c r="GQD26"/>
      <c r="GQE26"/>
      <c r="GQF26"/>
      <c r="GQG26"/>
      <c r="GQH26"/>
      <c r="GQI26"/>
      <c r="GQJ26"/>
      <c r="GQK26"/>
      <c r="GQL26"/>
      <c r="GQM26"/>
      <c r="GQN26"/>
      <c r="GQO26"/>
      <c r="GQP26"/>
      <c r="GQQ26"/>
      <c r="GQR26"/>
      <c r="GQS26"/>
      <c r="GQT26"/>
      <c r="GQU26"/>
      <c r="GQV26"/>
      <c r="GQW26"/>
      <c r="GQX26"/>
      <c r="GQY26"/>
      <c r="GQZ26"/>
      <c r="GRA26"/>
      <c r="GRB26"/>
      <c r="GRC26"/>
      <c r="GRD26"/>
      <c r="GRE26"/>
      <c r="GRF26"/>
      <c r="GRG26"/>
      <c r="GRH26"/>
      <c r="GRI26"/>
      <c r="GRJ26"/>
      <c r="GRK26"/>
      <c r="GRL26"/>
      <c r="GRM26"/>
      <c r="GRN26"/>
      <c r="GRO26"/>
      <c r="GRP26"/>
      <c r="GRQ26"/>
      <c r="GRR26"/>
      <c r="GRS26"/>
      <c r="GRT26"/>
      <c r="GRU26"/>
      <c r="GRV26"/>
      <c r="GRW26"/>
      <c r="GRX26"/>
      <c r="GRY26"/>
      <c r="GRZ26"/>
      <c r="GSA26"/>
      <c r="GSB26"/>
      <c r="GSC26"/>
      <c r="GSD26"/>
      <c r="GSE26"/>
      <c r="GSF26"/>
      <c r="GSG26"/>
      <c r="GSH26"/>
      <c r="GSI26"/>
      <c r="GSJ26"/>
      <c r="GSK26"/>
      <c r="GSL26"/>
      <c r="GSM26"/>
      <c r="GSN26"/>
      <c r="GSO26"/>
      <c r="GSP26"/>
      <c r="GSQ26"/>
      <c r="GSR26"/>
      <c r="GSS26"/>
      <c r="GST26"/>
      <c r="GSU26"/>
      <c r="GSV26"/>
      <c r="GSW26"/>
      <c r="GSX26"/>
      <c r="GSY26"/>
      <c r="GSZ26"/>
      <c r="GTA26"/>
      <c r="GTB26"/>
      <c r="GTC26"/>
      <c r="GTD26"/>
      <c r="GTE26"/>
      <c r="GTF26"/>
      <c r="GTG26"/>
      <c r="GTH26"/>
      <c r="GTI26"/>
      <c r="GTJ26"/>
      <c r="GTK26"/>
      <c r="GTL26"/>
      <c r="GTM26"/>
      <c r="GTN26"/>
      <c r="GTO26"/>
      <c r="GTP26"/>
      <c r="GTQ26"/>
      <c r="GTR26"/>
      <c r="GTS26"/>
      <c r="GTT26"/>
      <c r="GTU26"/>
      <c r="GTV26"/>
      <c r="GTW26"/>
      <c r="GTX26"/>
      <c r="GTY26"/>
      <c r="GTZ26"/>
      <c r="GUA26"/>
      <c r="GUB26"/>
      <c r="GUC26"/>
      <c r="GUD26"/>
      <c r="GUE26"/>
      <c r="GUF26"/>
      <c r="GUG26"/>
      <c r="GUH26"/>
      <c r="GUI26"/>
      <c r="GUJ26"/>
      <c r="GUK26"/>
      <c r="GUL26"/>
      <c r="GUM26"/>
      <c r="GUN26"/>
      <c r="GUO26"/>
      <c r="GUP26"/>
      <c r="GUQ26"/>
      <c r="GUR26"/>
      <c r="GUS26"/>
      <c r="GUT26"/>
      <c r="GUU26"/>
      <c r="GUV26"/>
      <c r="GUW26"/>
      <c r="GUX26"/>
      <c r="GUY26"/>
      <c r="GUZ26"/>
      <c r="GVA26"/>
      <c r="GVB26"/>
      <c r="GVC26"/>
      <c r="GVD26"/>
      <c r="GVE26"/>
      <c r="GVF26"/>
      <c r="GVG26"/>
      <c r="GVH26"/>
      <c r="GVI26"/>
      <c r="GVJ26"/>
      <c r="GVK26"/>
      <c r="GVL26"/>
      <c r="GVM26"/>
      <c r="GVN26"/>
      <c r="GVO26"/>
      <c r="GVP26"/>
      <c r="GVQ26"/>
      <c r="GVR26"/>
      <c r="GVS26"/>
      <c r="GVT26"/>
      <c r="GVU26"/>
      <c r="GVV26"/>
      <c r="GVW26"/>
      <c r="GVX26"/>
      <c r="GVY26"/>
      <c r="GVZ26"/>
      <c r="GWA26"/>
      <c r="GWB26"/>
      <c r="GWC26"/>
      <c r="GWD26"/>
      <c r="GWE26"/>
      <c r="GWF26"/>
      <c r="GWG26"/>
      <c r="GWH26"/>
      <c r="GWI26"/>
      <c r="GWJ26"/>
      <c r="GWK26"/>
      <c r="GWL26"/>
      <c r="GWM26"/>
      <c r="GWN26"/>
      <c r="GWO26"/>
      <c r="GWP26"/>
      <c r="GWQ26"/>
      <c r="GWR26"/>
      <c r="GWS26"/>
      <c r="GWT26"/>
      <c r="GWU26"/>
      <c r="GWV26"/>
      <c r="GWW26"/>
      <c r="GWX26"/>
      <c r="GWY26"/>
      <c r="GWZ26"/>
      <c r="GXA26"/>
      <c r="GXB26"/>
      <c r="GXC26"/>
      <c r="GXD26"/>
      <c r="GXE26"/>
      <c r="GXF26"/>
      <c r="GXG26"/>
      <c r="GXH26"/>
      <c r="GXI26"/>
      <c r="GXJ26"/>
      <c r="GXK26"/>
      <c r="GXL26"/>
      <c r="GXM26"/>
      <c r="GXN26"/>
      <c r="GXO26"/>
      <c r="GXP26"/>
      <c r="GXQ26"/>
      <c r="GXR26"/>
      <c r="GXS26"/>
      <c r="GXT26"/>
      <c r="GXU26"/>
      <c r="GXV26"/>
      <c r="GXW26"/>
      <c r="GXX26"/>
      <c r="GXY26"/>
      <c r="GXZ26"/>
      <c r="GYA26"/>
      <c r="GYB26"/>
      <c r="GYC26"/>
      <c r="GYD26"/>
      <c r="GYE26"/>
      <c r="GYF26"/>
      <c r="GYG26"/>
      <c r="GYH26"/>
      <c r="GYI26"/>
      <c r="GYJ26"/>
      <c r="GYK26"/>
      <c r="GYL26"/>
      <c r="GYM26"/>
      <c r="GYN26"/>
      <c r="GYO26"/>
      <c r="GYP26"/>
      <c r="GYQ26"/>
      <c r="GYR26"/>
      <c r="GYS26"/>
      <c r="GYT26"/>
      <c r="GYU26"/>
      <c r="GYV26"/>
      <c r="GYW26"/>
      <c r="GYX26"/>
      <c r="GYY26"/>
      <c r="GYZ26"/>
      <c r="GZA26"/>
      <c r="GZB26"/>
      <c r="GZC26"/>
      <c r="GZD26"/>
      <c r="GZE26"/>
      <c r="GZF26"/>
      <c r="GZG26"/>
      <c r="GZH26"/>
      <c r="GZI26"/>
      <c r="GZJ26"/>
      <c r="GZK26"/>
      <c r="GZL26"/>
      <c r="GZM26"/>
      <c r="GZN26"/>
      <c r="GZO26"/>
      <c r="GZP26"/>
      <c r="GZQ26"/>
      <c r="GZR26"/>
      <c r="GZS26"/>
      <c r="GZT26"/>
      <c r="GZU26"/>
      <c r="GZV26"/>
      <c r="GZW26"/>
      <c r="GZX26"/>
      <c r="GZY26"/>
      <c r="GZZ26"/>
      <c r="HAA26"/>
      <c r="HAB26"/>
      <c r="HAC26"/>
      <c r="HAD26"/>
      <c r="HAE26"/>
      <c r="HAF26"/>
      <c r="HAG26"/>
      <c r="HAH26"/>
      <c r="HAI26"/>
      <c r="HAJ26"/>
      <c r="HAK26"/>
      <c r="HAL26"/>
      <c r="HAM26"/>
      <c r="HAN26"/>
      <c r="HAO26"/>
      <c r="HAP26"/>
      <c r="HAQ26"/>
      <c r="HAR26"/>
      <c r="HAS26"/>
      <c r="HAT26"/>
      <c r="HAU26"/>
      <c r="HAV26"/>
      <c r="HAW26"/>
      <c r="HAX26"/>
      <c r="HAY26"/>
      <c r="HAZ26"/>
      <c r="HBA26"/>
      <c r="HBB26"/>
      <c r="HBC26"/>
      <c r="HBD26"/>
      <c r="HBE26"/>
      <c r="HBF26"/>
      <c r="HBG26"/>
      <c r="HBH26"/>
      <c r="HBI26"/>
      <c r="HBJ26"/>
      <c r="HBK26"/>
      <c r="HBL26"/>
      <c r="HBM26"/>
      <c r="HBN26"/>
      <c r="HBO26"/>
      <c r="HBP26"/>
      <c r="HBQ26"/>
      <c r="HBR26"/>
      <c r="HBS26"/>
      <c r="HBT26"/>
      <c r="HBU26"/>
      <c r="HBV26"/>
      <c r="HBW26"/>
      <c r="HBX26"/>
      <c r="HBY26"/>
      <c r="HBZ26"/>
      <c r="HCA26"/>
      <c r="HCB26"/>
      <c r="HCC26"/>
      <c r="HCD26"/>
      <c r="HCE26"/>
      <c r="HCF26"/>
      <c r="HCG26"/>
      <c r="HCH26"/>
      <c r="HCI26"/>
      <c r="HCJ26"/>
      <c r="HCK26"/>
      <c r="HCL26"/>
      <c r="HCM26"/>
      <c r="HCN26"/>
      <c r="HCO26"/>
      <c r="HCP26"/>
      <c r="HCQ26"/>
      <c r="HCR26"/>
      <c r="HCS26"/>
      <c r="HCT26"/>
      <c r="HCU26"/>
      <c r="HCV26"/>
      <c r="HCW26"/>
      <c r="HCX26"/>
      <c r="HCY26"/>
      <c r="HCZ26"/>
      <c r="HDA26"/>
      <c r="HDB26"/>
      <c r="HDC26"/>
      <c r="HDD26"/>
      <c r="HDE26"/>
      <c r="HDF26"/>
      <c r="HDG26"/>
      <c r="HDH26"/>
      <c r="HDI26"/>
      <c r="HDJ26"/>
      <c r="HDK26"/>
      <c r="HDL26"/>
      <c r="HDM26"/>
      <c r="HDN26"/>
      <c r="HDO26"/>
      <c r="HDP26"/>
      <c r="HDQ26"/>
      <c r="HDR26"/>
      <c r="HDS26"/>
      <c r="HDT26"/>
      <c r="HDU26"/>
      <c r="HDV26"/>
      <c r="HDW26"/>
      <c r="HDX26"/>
      <c r="HDY26"/>
      <c r="HDZ26"/>
      <c r="HEA26"/>
      <c r="HEB26"/>
      <c r="HEC26"/>
      <c r="HED26"/>
      <c r="HEE26"/>
      <c r="HEF26"/>
      <c r="HEG26"/>
      <c r="HEH26"/>
      <c r="HEI26"/>
      <c r="HEJ26"/>
      <c r="HEK26"/>
      <c r="HEL26"/>
      <c r="HEM26"/>
      <c r="HEN26"/>
      <c r="HEO26"/>
      <c r="HEP26"/>
      <c r="HEQ26"/>
      <c r="HER26"/>
      <c r="HES26"/>
      <c r="HET26"/>
      <c r="HEU26"/>
      <c r="HEV26"/>
      <c r="HEW26"/>
      <c r="HEX26"/>
      <c r="HEY26"/>
      <c r="HEZ26"/>
      <c r="HFA26"/>
      <c r="HFB26"/>
      <c r="HFC26"/>
      <c r="HFD26"/>
      <c r="HFE26"/>
      <c r="HFF26"/>
      <c r="HFG26"/>
      <c r="HFH26"/>
      <c r="HFI26"/>
      <c r="HFJ26"/>
      <c r="HFK26"/>
      <c r="HFL26"/>
      <c r="HFM26"/>
      <c r="HFN26"/>
      <c r="HFO26"/>
      <c r="HFP26"/>
      <c r="HFQ26"/>
      <c r="HFR26"/>
      <c r="HFS26"/>
      <c r="HFT26"/>
      <c r="HFU26"/>
      <c r="HFV26"/>
      <c r="HFW26"/>
      <c r="HFX26"/>
      <c r="HFY26"/>
      <c r="HFZ26"/>
      <c r="HGA26"/>
      <c r="HGB26"/>
      <c r="HGC26"/>
      <c r="HGD26"/>
      <c r="HGE26"/>
      <c r="HGF26"/>
      <c r="HGG26"/>
      <c r="HGH26"/>
      <c r="HGI26"/>
      <c r="HGJ26"/>
      <c r="HGK26"/>
      <c r="HGL26"/>
      <c r="HGM26"/>
      <c r="HGN26"/>
      <c r="HGO26"/>
      <c r="HGP26"/>
      <c r="HGQ26"/>
      <c r="HGR26"/>
      <c r="HGS26"/>
      <c r="HGT26"/>
      <c r="HGU26"/>
      <c r="HGV26"/>
      <c r="HGW26"/>
      <c r="HGX26"/>
      <c r="HGY26"/>
      <c r="HGZ26"/>
      <c r="HHA26"/>
      <c r="HHB26"/>
      <c r="HHC26"/>
      <c r="HHD26"/>
      <c r="HHE26"/>
      <c r="HHF26"/>
      <c r="HHG26"/>
      <c r="HHH26"/>
      <c r="HHI26"/>
      <c r="HHJ26"/>
      <c r="HHK26"/>
      <c r="HHL26"/>
      <c r="HHM26"/>
      <c r="HHN26"/>
      <c r="HHO26"/>
      <c r="HHP26"/>
      <c r="HHQ26"/>
      <c r="HHR26"/>
      <c r="HHS26"/>
      <c r="HHT26"/>
      <c r="HHU26"/>
      <c r="HHV26"/>
      <c r="HHW26"/>
      <c r="HHX26"/>
      <c r="HHY26"/>
      <c r="HHZ26"/>
      <c r="HIA26"/>
      <c r="HIB26"/>
      <c r="HIC26"/>
      <c r="HID26"/>
      <c r="HIE26"/>
      <c r="HIF26"/>
      <c r="HIG26"/>
      <c r="HIH26"/>
      <c r="HII26"/>
      <c r="HIJ26"/>
      <c r="HIK26"/>
      <c r="HIL26"/>
      <c r="HIM26"/>
      <c r="HIN26"/>
      <c r="HIO26"/>
      <c r="HIP26"/>
      <c r="HIQ26"/>
      <c r="HIR26"/>
      <c r="HIS26"/>
      <c r="HIT26"/>
      <c r="HIU26"/>
      <c r="HIV26"/>
      <c r="HIW26"/>
      <c r="HIX26"/>
      <c r="HIY26"/>
      <c r="HIZ26"/>
      <c r="HJA26"/>
      <c r="HJB26"/>
      <c r="HJC26"/>
      <c r="HJD26"/>
      <c r="HJE26"/>
      <c r="HJF26"/>
      <c r="HJG26"/>
      <c r="HJH26"/>
      <c r="HJI26"/>
      <c r="HJJ26"/>
      <c r="HJK26"/>
      <c r="HJL26"/>
      <c r="HJM26"/>
      <c r="HJN26"/>
      <c r="HJO26"/>
      <c r="HJP26"/>
      <c r="HJQ26"/>
      <c r="HJR26"/>
      <c r="HJS26"/>
      <c r="HJT26"/>
      <c r="HJU26"/>
      <c r="HJV26"/>
      <c r="HJW26"/>
      <c r="HJX26"/>
      <c r="HJY26"/>
      <c r="HJZ26"/>
      <c r="HKA26"/>
      <c r="HKB26"/>
      <c r="HKC26"/>
      <c r="HKD26"/>
      <c r="HKE26"/>
      <c r="HKF26"/>
      <c r="HKG26"/>
      <c r="HKH26"/>
      <c r="HKI26"/>
      <c r="HKJ26"/>
      <c r="HKK26"/>
      <c r="HKL26"/>
      <c r="HKM26"/>
      <c r="HKN26"/>
      <c r="HKO26"/>
      <c r="HKP26"/>
      <c r="HKQ26"/>
      <c r="HKR26"/>
      <c r="HKS26"/>
      <c r="HKT26"/>
      <c r="HKU26"/>
      <c r="HKV26"/>
      <c r="HKW26"/>
      <c r="HKX26"/>
      <c r="HKY26"/>
      <c r="HKZ26"/>
      <c r="HLA26"/>
      <c r="HLB26"/>
      <c r="HLC26"/>
      <c r="HLD26"/>
      <c r="HLE26"/>
      <c r="HLF26"/>
      <c r="HLG26"/>
      <c r="HLH26"/>
      <c r="HLI26"/>
      <c r="HLJ26"/>
      <c r="HLK26"/>
      <c r="HLL26"/>
      <c r="HLM26"/>
      <c r="HLN26"/>
      <c r="HLO26"/>
      <c r="HLP26"/>
      <c r="HLQ26"/>
      <c r="HLR26"/>
      <c r="HLS26"/>
      <c r="HLT26"/>
      <c r="HLU26"/>
      <c r="HLV26"/>
      <c r="HLW26"/>
      <c r="HLX26"/>
      <c r="HLY26"/>
      <c r="HLZ26"/>
      <c r="HMA26"/>
      <c r="HMB26"/>
      <c r="HMC26"/>
      <c r="HMD26"/>
      <c r="HME26"/>
      <c r="HMF26"/>
      <c r="HMG26"/>
      <c r="HMH26"/>
      <c r="HMI26"/>
      <c r="HMJ26"/>
      <c r="HMK26"/>
      <c r="HML26"/>
      <c r="HMM26"/>
      <c r="HMN26"/>
      <c r="HMO26"/>
      <c r="HMP26"/>
      <c r="HMQ26"/>
      <c r="HMR26"/>
      <c r="HMS26"/>
      <c r="HMT26"/>
      <c r="HMU26"/>
      <c r="HMV26"/>
      <c r="HMW26"/>
      <c r="HMX26"/>
      <c r="HMY26"/>
      <c r="HMZ26"/>
      <c r="HNA26"/>
      <c r="HNB26"/>
      <c r="HNC26"/>
      <c r="HND26"/>
      <c r="HNE26"/>
      <c r="HNF26"/>
      <c r="HNG26"/>
      <c r="HNH26"/>
      <c r="HNI26"/>
      <c r="HNJ26"/>
      <c r="HNK26"/>
      <c r="HNL26"/>
      <c r="HNM26"/>
      <c r="HNN26"/>
      <c r="HNO26"/>
      <c r="HNP26"/>
      <c r="HNQ26"/>
      <c r="HNR26"/>
      <c r="HNS26"/>
      <c r="HNT26"/>
      <c r="HNU26"/>
      <c r="HNV26"/>
      <c r="HNW26"/>
      <c r="HNX26"/>
      <c r="HNY26"/>
      <c r="HNZ26"/>
      <c r="HOA26"/>
      <c r="HOB26"/>
      <c r="HOC26"/>
      <c r="HOD26"/>
      <c r="HOE26"/>
      <c r="HOF26"/>
      <c r="HOG26"/>
      <c r="HOH26"/>
      <c r="HOI26"/>
      <c r="HOJ26"/>
      <c r="HOK26"/>
      <c r="HOL26"/>
      <c r="HOM26"/>
      <c r="HON26"/>
      <c r="HOO26"/>
      <c r="HOP26"/>
      <c r="HOQ26"/>
      <c r="HOR26"/>
      <c r="HOS26"/>
      <c r="HOT26"/>
      <c r="HOU26"/>
      <c r="HOV26"/>
      <c r="HOW26"/>
      <c r="HOX26"/>
      <c r="HOY26"/>
      <c r="HOZ26"/>
      <c r="HPA26"/>
      <c r="HPB26"/>
      <c r="HPC26"/>
      <c r="HPD26"/>
      <c r="HPE26"/>
      <c r="HPF26"/>
      <c r="HPG26"/>
      <c r="HPH26"/>
      <c r="HPI26"/>
      <c r="HPJ26"/>
      <c r="HPK26"/>
      <c r="HPL26"/>
      <c r="HPM26"/>
      <c r="HPN26"/>
      <c r="HPO26"/>
      <c r="HPP26"/>
      <c r="HPQ26"/>
      <c r="HPR26"/>
      <c r="HPS26"/>
      <c r="HPT26"/>
      <c r="HPU26"/>
      <c r="HPV26"/>
      <c r="HPW26"/>
      <c r="HPX26"/>
      <c r="HPY26"/>
      <c r="HPZ26"/>
      <c r="HQA26"/>
      <c r="HQB26"/>
      <c r="HQC26"/>
      <c r="HQD26"/>
      <c r="HQE26"/>
      <c r="HQF26"/>
      <c r="HQG26"/>
      <c r="HQH26"/>
      <c r="HQI26"/>
      <c r="HQJ26"/>
      <c r="HQK26"/>
      <c r="HQL26"/>
      <c r="HQM26"/>
      <c r="HQN26"/>
      <c r="HQO26"/>
      <c r="HQP26"/>
      <c r="HQQ26"/>
      <c r="HQR26"/>
      <c r="HQS26"/>
      <c r="HQT26"/>
      <c r="HQU26"/>
      <c r="HQV26"/>
      <c r="HQW26"/>
      <c r="HQX26"/>
      <c r="HQY26"/>
      <c r="HQZ26"/>
      <c r="HRA26"/>
      <c r="HRB26"/>
      <c r="HRC26"/>
      <c r="HRD26"/>
      <c r="HRE26"/>
      <c r="HRF26"/>
      <c r="HRG26"/>
      <c r="HRH26"/>
      <c r="HRI26"/>
      <c r="HRJ26"/>
      <c r="HRK26"/>
      <c r="HRL26"/>
      <c r="HRM26"/>
      <c r="HRN26"/>
      <c r="HRO26"/>
      <c r="HRP26"/>
      <c r="HRQ26"/>
      <c r="HRR26"/>
      <c r="HRS26"/>
      <c r="HRT26"/>
      <c r="HRU26"/>
      <c r="HRV26"/>
      <c r="HRW26"/>
      <c r="HRX26"/>
      <c r="HRY26"/>
      <c r="HRZ26"/>
      <c r="HSA26"/>
      <c r="HSB26"/>
      <c r="HSC26"/>
      <c r="HSD26"/>
      <c r="HSE26"/>
      <c r="HSF26"/>
      <c r="HSG26"/>
      <c r="HSH26"/>
      <c r="HSI26"/>
      <c r="HSJ26"/>
      <c r="HSK26"/>
      <c r="HSL26"/>
      <c r="HSM26"/>
      <c r="HSN26"/>
      <c r="HSO26"/>
      <c r="HSP26"/>
      <c r="HSQ26"/>
      <c r="HSR26"/>
      <c r="HSS26"/>
      <c r="HST26"/>
      <c r="HSU26"/>
      <c r="HSV26"/>
      <c r="HSW26"/>
      <c r="HSX26"/>
      <c r="HSY26"/>
      <c r="HSZ26"/>
      <c r="HTA26"/>
      <c r="HTB26"/>
      <c r="HTC26"/>
      <c r="HTD26"/>
      <c r="HTE26"/>
      <c r="HTF26"/>
      <c r="HTG26"/>
      <c r="HTH26"/>
      <c r="HTI26"/>
      <c r="HTJ26"/>
      <c r="HTK26"/>
      <c r="HTL26"/>
      <c r="HTM26"/>
      <c r="HTN26"/>
      <c r="HTO26"/>
      <c r="HTP26"/>
      <c r="HTQ26"/>
      <c r="HTR26"/>
      <c r="HTS26"/>
      <c r="HTT26"/>
      <c r="HTU26"/>
      <c r="HTV26"/>
      <c r="HTW26"/>
      <c r="HTX26"/>
      <c r="HTY26"/>
      <c r="HTZ26"/>
      <c r="HUA26"/>
      <c r="HUB26"/>
      <c r="HUC26"/>
      <c r="HUD26"/>
      <c r="HUE26"/>
      <c r="HUF26"/>
      <c r="HUG26"/>
      <c r="HUH26"/>
      <c r="HUI26"/>
      <c r="HUJ26"/>
      <c r="HUK26"/>
      <c r="HUL26"/>
      <c r="HUM26"/>
      <c r="HUN26"/>
      <c r="HUO26"/>
      <c r="HUP26"/>
      <c r="HUQ26"/>
      <c r="HUR26"/>
      <c r="HUS26"/>
      <c r="HUT26"/>
      <c r="HUU26"/>
      <c r="HUV26"/>
      <c r="HUW26"/>
      <c r="HUX26"/>
      <c r="HUY26"/>
      <c r="HUZ26"/>
      <c r="HVA26"/>
      <c r="HVB26"/>
      <c r="HVC26"/>
      <c r="HVD26"/>
      <c r="HVE26"/>
      <c r="HVF26"/>
      <c r="HVG26"/>
      <c r="HVH26"/>
      <c r="HVI26"/>
      <c r="HVJ26"/>
      <c r="HVK26"/>
      <c r="HVL26"/>
      <c r="HVM26"/>
      <c r="HVN26"/>
      <c r="HVO26"/>
      <c r="HVP26"/>
      <c r="HVQ26"/>
      <c r="HVR26"/>
      <c r="HVS26"/>
      <c r="HVT26"/>
      <c r="HVU26"/>
      <c r="HVV26"/>
      <c r="HVW26"/>
      <c r="HVX26"/>
      <c r="HVY26"/>
      <c r="HVZ26"/>
      <c r="HWA26"/>
      <c r="HWB26"/>
      <c r="HWC26"/>
      <c r="HWD26"/>
      <c r="HWE26"/>
      <c r="HWF26"/>
      <c r="HWG26"/>
      <c r="HWH26"/>
      <c r="HWI26"/>
      <c r="HWJ26"/>
      <c r="HWK26"/>
      <c r="HWL26"/>
      <c r="HWM26"/>
      <c r="HWN26"/>
      <c r="HWO26"/>
      <c r="HWP26"/>
      <c r="HWQ26"/>
      <c r="HWR26"/>
      <c r="HWS26"/>
      <c r="HWT26"/>
      <c r="HWU26"/>
      <c r="HWV26"/>
      <c r="HWW26"/>
      <c r="HWX26"/>
      <c r="HWY26"/>
      <c r="HWZ26"/>
      <c r="HXA26"/>
      <c r="HXB26"/>
      <c r="HXC26"/>
      <c r="HXD26"/>
      <c r="HXE26"/>
      <c r="HXF26"/>
      <c r="HXG26"/>
      <c r="HXH26"/>
      <c r="HXI26"/>
      <c r="HXJ26"/>
      <c r="HXK26"/>
      <c r="HXL26"/>
      <c r="HXM26"/>
      <c r="HXN26"/>
      <c r="HXO26"/>
      <c r="HXP26"/>
      <c r="HXQ26"/>
      <c r="HXR26"/>
      <c r="HXS26"/>
      <c r="HXT26"/>
      <c r="HXU26"/>
      <c r="HXV26"/>
      <c r="HXW26"/>
      <c r="HXX26"/>
      <c r="HXY26"/>
      <c r="HXZ26"/>
      <c r="HYA26"/>
      <c r="HYB26"/>
      <c r="HYC26"/>
      <c r="HYD26"/>
      <c r="HYE26"/>
      <c r="HYF26"/>
      <c r="HYG26"/>
      <c r="HYH26"/>
      <c r="HYI26"/>
      <c r="HYJ26"/>
      <c r="HYK26"/>
      <c r="HYL26"/>
      <c r="HYM26"/>
      <c r="HYN26"/>
      <c r="HYO26"/>
      <c r="HYP26"/>
      <c r="HYQ26"/>
      <c r="HYR26"/>
      <c r="HYS26"/>
      <c r="HYT26"/>
      <c r="HYU26"/>
      <c r="HYV26"/>
      <c r="HYW26"/>
      <c r="HYX26"/>
      <c r="HYY26"/>
      <c r="HYZ26"/>
      <c r="HZA26"/>
      <c r="HZB26"/>
      <c r="HZC26"/>
      <c r="HZD26"/>
      <c r="HZE26"/>
      <c r="HZF26"/>
      <c r="HZG26"/>
      <c r="HZH26"/>
      <c r="HZI26"/>
      <c r="HZJ26"/>
      <c r="HZK26"/>
      <c r="HZL26"/>
      <c r="HZM26"/>
      <c r="HZN26"/>
      <c r="HZO26"/>
      <c r="HZP26"/>
      <c r="HZQ26"/>
      <c r="HZR26"/>
      <c r="HZS26"/>
      <c r="HZT26"/>
      <c r="HZU26"/>
      <c r="HZV26"/>
      <c r="HZW26"/>
      <c r="HZX26"/>
      <c r="HZY26"/>
      <c r="HZZ26"/>
      <c r="IAA26"/>
      <c r="IAB26"/>
      <c r="IAC26"/>
      <c r="IAD26"/>
      <c r="IAE26"/>
      <c r="IAF26"/>
      <c r="IAG26"/>
      <c r="IAH26"/>
      <c r="IAI26"/>
      <c r="IAJ26"/>
      <c r="IAK26"/>
      <c r="IAL26"/>
      <c r="IAM26"/>
      <c r="IAN26"/>
      <c r="IAO26"/>
      <c r="IAP26"/>
      <c r="IAQ26"/>
      <c r="IAR26"/>
      <c r="IAS26"/>
      <c r="IAT26"/>
      <c r="IAU26"/>
      <c r="IAV26"/>
      <c r="IAW26"/>
      <c r="IAX26"/>
      <c r="IAY26"/>
      <c r="IAZ26"/>
      <c r="IBA26"/>
      <c r="IBB26"/>
      <c r="IBC26"/>
      <c r="IBD26"/>
      <c r="IBE26"/>
      <c r="IBF26"/>
      <c r="IBG26"/>
      <c r="IBH26"/>
      <c r="IBI26"/>
      <c r="IBJ26"/>
      <c r="IBK26"/>
      <c r="IBL26"/>
      <c r="IBM26"/>
      <c r="IBN26"/>
      <c r="IBO26"/>
      <c r="IBP26"/>
      <c r="IBQ26"/>
      <c r="IBR26"/>
      <c r="IBS26"/>
      <c r="IBT26"/>
      <c r="IBU26"/>
      <c r="IBV26"/>
      <c r="IBW26"/>
      <c r="IBX26"/>
      <c r="IBY26"/>
      <c r="IBZ26"/>
      <c r="ICA26"/>
      <c r="ICB26"/>
      <c r="ICC26"/>
      <c r="ICD26"/>
      <c r="ICE26"/>
      <c r="ICF26"/>
      <c r="ICG26"/>
      <c r="ICH26"/>
      <c r="ICI26"/>
      <c r="ICJ26"/>
      <c r="ICK26"/>
      <c r="ICL26"/>
      <c r="ICM26"/>
      <c r="ICN26"/>
      <c r="ICO26"/>
      <c r="ICP26"/>
      <c r="ICQ26"/>
      <c r="ICR26"/>
      <c r="ICS26"/>
      <c r="ICT26"/>
      <c r="ICU26"/>
      <c r="ICV26"/>
      <c r="ICW26"/>
      <c r="ICX26"/>
      <c r="ICY26"/>
      <c r="ICZ26"/>
      <c r="IDA26"/>
      <c r="IDB26"/>
      <c r="IDC26"/>
      <c r="IDD26"/>
      <c r="IDE26"/>
      <c r="IDF26"/>
      <c r="IDG26"/>
      <c r="IDH26"/>
      <c r="IDI26"/>
      <c r="IDJ26"/>
      <c r="IDK26"/>
      <c r="IDL26"/>
      <c r="IDM26"/>
      <c r="IDN26"/>
      <c r="IDO26"/>
      <c r="IDP26"/>
      <c r="IDQ26"/>
      <c r="IDR26"/>
      <c r="IDS26"/>
      <c r="IDT26"/>
      <c r="IDU26"/>
      <c r="IDV26"/>
      <c r="IDW26"/>
      <c r="IDX26"/>
      <c r="IDY26"/>
      <c r="IDZ26"/>
      <c r="IEA26"/>
      <c r="IEB26"/>
      <c r="IEC26"/>
      <c r="IED26"/>
      <c r="IEE26"/>
      <c r="IEF26"/>
      <c r="IEG26"/>
      <c r="IEH26"/>
      <c r="IEI26"/>
      <c r="IEJ26"/>
      <c r="IEK26"/>
      <c r="IEL26"/>
      <c r="IEM26"/>
      <c r="IEN26"/>
      <c r="IEO26"/>
      <c r="IEP26"/>
      <c r="IEQ26"/>
      <c r="IER26"/>
      <c r="IES26"/>
      <c r="IET26"/>
      <c r="IEU26"/>
      <c r="IEV26"/>
      <c r="IEW26"/>
      <c r="IEX26"/>
      <c r="IEY26"/>
      <c r="IEZ26"/>
      <c r="IFA26"/>
      <c r="IFB26"/>
      <c r="IFC26"/>
      <c r="IFD26"/>
      <c r="IFE26"/>
      <c r="IFF26"/>
      <c r="IFG26"/>
      <c r="IFH26"/>
      <c r="IFI26"/>
      <c r="IFJ26"/>
      <c r="IFK26"/>
      <c r="IFL26"/>
      <c r="IFM26"/>
      <c r="IFN26"/>
      <c r="IFO26"/>
      <c r="IFP26"/>
      <c r="IFQ26"/>
      <c r="IFR26"/>
      <c r="IFS26"/>
      <c r="IFT26"/>
      <c r="IFU26"/>
      <c r="IFV26"/>
      <c r="IFW26"/>
      <c r="IFX26"/>
      <c r="IFY26"/>
      <c r="IFZ26"/>
      <c r="IGA26"/>
      <c r="IGB26"/>
      <c r="IGC26"/>
      <c r="IGD26"/>
      <c r="IGE26"/>
      <c r="IGF26"/>
      <c r="IGG26"/>
      <c r="IGH26"/>
      <c r="IGI26"/>
      <c r="IGJ26"/>
      <c r="IGK26"/>
      <c r="IGL26"/>
      <c r="IGM26"/>
      <c r="IGN26"/>
      <c r="IGO26"/>
      <c r="IGP26"/>
      <c r="IGQ26"/>
      <c r="IGR26"/>
      <c r="IGS26"/>
      <c r="IGT26"/>
      <c r="IGU26"/>
      <c r="IGV26"/>
      <c r="IGW26"/>
      <c r="IGX26"/>
      <c r="IGY26"/>
      <c r="IGZ26"/>
      <c r="IHA26"/>
      <c r="IHB26"/>
      <c r="IHC26"/>
      <c r="IHD26"/>
      <c r="IHE26"/>
      <c r="IHF26"/>
      <c r="IHG26"/>
      <c r="IHH26"/>
      <c r="IHI26"/>
      <c r="IHJ26"/>
      <c r="IHK26"/>
      <c r="IHL26"/>
      <c r="IHM26"/>
      <c r="IHN26"/>
      <c r="IHO26"/>
      <c r="IHP26"/>
      <c r="IHQ26"/>
      <c r="IHR26"/>
      <c r="IHS26"/>
      <c r="IHT26"/>
      <c r="IHU26"/>
      <c r="IHV26"/>
      <c r="IHW26"/>
      <c r="IHX26"/>
      <c r="IHY26"/>
      <c r="IHZ26"/>
      <c r="IIA26"/>
      <c r="IIB26"/>
      <c r="IIC26"/>
      <c r="IID26"/>
      <c r="IIE26"/>
      <c r="IIF26"/>
      <c r="IIG26"/>
      <c r="IIH26"/>
      <c r="III26"/>
      <c r="IIJ26"/>
      <c r="IIK26"/>
      <c r="IIL26"/>
      <c r="IIM26"/>
      <c r="IIN26"/>
      <c r="IIO26"/>
      <c r="IIP26"/>
      <c r="IIQ26"/>
      <c r="IIR26"/>
      <c r="IIS26"/>
      <c r="IIT26"/>
      <c r="IIU26"/>
      <c r="IIV26"/>
      <c r="IIW26"/>
      <c r="IIX26"/>
      <c r="IIY26"/>
      <c r="IIZ26"/>
      <c r="IJA26"/>
      <c r="IJB26"/>
      <c r="IJC26"/>
      <c r="IJD26"/>
      <c r="IJE26"/>
      <c r="IJF26"/>
      <c r="IJG26"/>
      <c r="IJH26"/>
      <c r="IJI26"/>
      <c r="IJJ26"/>
      <c r="IJK26"/>
      <c r="IJL26"/>
      <c r="IJM26"/>
      <c r="IJN26"/>
      <c r="IJO26"/>
      <c r="IJP26"/>
      <c r="IJQ26"/>
      <c r="IJR26"/>
      <c r="IJS26"/>
      <c r="IJT26"/>
      <c r="IJU26"/>
      <c r="IJV26"/>
      <c r="IJW26"/>
      <c r="IJX26"/>
      <c r="IJY26"/>
      <c r="IJZ26"/>
      <c r="IKA26"/>
      <c r="IKB26"/>
      <c r="IKC26"/>
      <c r="IKD26"/>
      <c r="IKE26"/>
      <c r="IKF26"/>
      <c r="IKG26"/>
      <c r="IKH26"/>
      <c r="IKI26"/>
      <c r="IKJ26"/>
      <c r="IKK26"/>
      <c r="IKL26"/>
      <c r="IKM26"/>
      <c r="IKN26"/>
      <c r="IKO26"/>
      <c r="IKP26"/>
      <c r="IKQ26"/>
      <c r="IKR26"/>
      <c r="IKS26"/>
      <c r="IKT26"/>
      <c r="IKU26"/>
      <c r="IKV26"/>
      <c r="IKW26"/>
      <c r="IKX26"/>
      <c r="IKY26"/>
      <c r="IKZ26"/>
      <c r="ILA26"/>
      <c r="ILB26"/>
      <c r="ILC26"/>
      <c r="ILD26"/>
      <c r="ILE26"/>
      <c r="ILF26"/>
      <c r="ILG26"/>
      <c r="ILH26"/>
      <c r="ILI26"/>
      <c r="ILJ26"/>
      <c r="ILK26"/>
      <c r="ILL26"/>
      <c r="ILM26"/>
      <c r="ILN26"/>
      <c r="ILO26"/>
      <c r="ILP26"/>
      <c r="ILQ26"/>
      <c r="ILR26"/>
      <c r="ILS26"/>
      <c r="ILT26"/>
      <c r="ILU26"/>
      <c r="ILV26"/>
      <c r="ILW26"/>
      <c r="ILX26"/>
      <c r="ILY26"/>
      <c r="ILZ26"/>
      <c r="IMA26"/>
      <c r="IMB26"/>
      <c r="IMC26"/>
      <c r="IMD26"/>
      <c r="IME26"/>
      <c r="IMF26"/>
      <c r="IMG26"/>
      <c r="IMH26"/>
      <c r="IMI26"/>
      <c r="IMJ26"/>
      <c r="IMK26"/>
      <c r="IML26"/>
      <c r="IMM26"/>
      <c r="IMN26"/>
      <c r="IMO26"/>
      <c r="IMP26"/>
      <c r="IMQ26"/>
      <c r="IMR26"/>
      <c r="IMS26"/>
      <c r="IMT26"/>
      <c r="IMU26"/>
      <c r="IMV26"/>
      <c r="IMW26"/>
      <c r="IMX26"/>
      <c r="IMY26"/>
      <c r="IMZ26"/>
      <c r="INA26"/>
      <c r="INB26"/>
      <c r="INC26"/>
      <c r="IND26"/>
      <c r="INE26"/>
      <c r="INF26"/>
      <c r="ING26"/>
      <c r="INH26"/>
      <c r="INI26"/>
      <c r="INJ26"/>
      <c r="INK26"/>
      <c r="INL26"/>
      <c r="INM26"/>
      <c r="INN26"/>
      <c r="INO26"/>
      <c r="INP26"/>
      <c r="INQ26"/>
      <c r="INR26"/>
      <c r="INS26"/>
      <c r="INT26"/>
      <c r="INU26"/>
      <c r="INV26"/>
      <c r="INW26"/>
      <c r="INX26"/>
      <c r="INY26"/>
      <c r="INZ26"/>
      <c r="IOA26"/>
      <c r="IOB26"/>
      <c r="IOC26"/>
      <c r="IOD26"/>
      <c r="IOE26"/>
      <c r="IOF26"/>
      <c r="IOG26"/>
      <c r="IOH26"/>
      <c r="IOI26"/>
      <c r="IOJ26"/>
      <c r="IOK26"/>
      <c r="IOL26"/>
      <c r="IOM26"/>
      <c r="ION26"/>
      <c r="IOO26"/>
      <c r="IOP26"/>
      <c r="IOQ26"/>
      <c r="IOR26"/>
      <c r="IOS26"/>
      <c r="IOT26"/>
      <c r="IOU26"/>
      <c r="IOV26"/>
      <c r="IOW26"/>
      <c r="IOX26"/>
      <c r="IOY26"/>
      <c r="IOZ26"/>
      <c r="IPA26"/>
      <c r="IPB26"/>
      <c r="IPC26"/>
      <c r="IPD26"/>
      <c r="IPE26"/>
      <c r="IPF26"/>
      <c r="IPG26"/>
      <c r="IPH26"/>
      <c r="IPI26"/>
      <c r="IPJ26"/>
      <c r="IPK26"/>
      <c r="IPL26"/>
      <c r="IPM26"/>
      <c r="IPN26"/>
      <c r="IPO26"/>
      <c r="IPP26"/>
      <c r="IPQ26"/>
      <c r="IPR26"/>
      <c r="IPS26"/>
      <c r="IPT26"/>
      <c r="IPU26"/>
      <c r="IPV26"/>
      <c r="IPW26"/>
      <c r="IPX26"/>
      <c r="IPY26"/>
      <c r="IPZ26"/>
      <c r="IQA26"/>
      <c r="IQB26"/>
      <c r="IQC26"/>
      <c r="IQD26"/>
      <c r="IQE26"/>
      <c r="IQF26"/>
      <c r="IQG26"/>
      <c r="IQH26"/>
      <c r="IQI26"/>
      <c r="IQJ26"/>
      <c r="IQK26"/>
      <c r="IQL26"/>
      <c r="IQM26"/>
      <c r="IQN26"/>
      <c r="IQO26"/>
      <c r="IQP26"/>
      <c r="IQQ26"/>
      <c r="IQR26"/>
      <c r="IQS26"/>
      <c r="IQT26"/>
      <c r="IQU26"/>
      <c r="IQV26"/>
      <c r="IQW26"/>
      <c r="IQX26"/>
      <c r="IQY26"/>
      <c r="IQZ26"/>
      <c r="IRA26"/>
      <c r="IRB26"/>
      <c r="IRC26"/>
      <c r="IRD26"/>
      <c r="IRE26"/>
      <c r="IRF26"/>
      <c r="IRG26"/>
      <c r="IRH26"/>
      <c r="IRI26"/>
      <c r="IRJ26"/>
      <c r="IRK26"/>
      <c r="IRL26"/>
      <c r="IRM26"/>
      <c r="IRN26"/>
      <c r="IRO26"/>
      <c r="IRP26"/>
      <c r="IRQ26"/>
      <c r="IRR26"/>
      <c r="IRS26"/>
      <c r="IRT26"/>
      <c r="IRU26"/>
      <c r="IRV26"/>
      <c r="IRW26"/>
      <c r="IRX26"/>
      <c r="IRY26"/>
      <c r="IRZ26"/>
      <c r="ISA26"/>
      <c r="ISB26"/>
      <c r="ISC26"/>
      <c r="ISD26"/>
      <c r="ISE26"/>
      <c r="ISF26"/>
      <c r="ISG26"/>
      <c r="ISH26"/>
      <c r="ISI26"/>
      <c r="ISJ26"/>
      <c r="ISK26"/>
      <c r="ISL26"/>
      <c r="ISM26"/>
      <c r="ISN26"/>
      <c r="ISO26"/>
      <c r="ISP26"/>
      <c r="ISQ26"/>
      <c r="ISR26"/>
      <c r="ISS26"/>
      <c r="IST26"/>
      <c r="ISU26"/>
      <c r="ISV26"/>
      <c r="ISW26"/>
      <c r="ISX26"/>
      <c r="ISY26"/>
      <c r="ISZ26"/>
      <c r="ITA26"/>
      <c r="ITB26"/>
      <c r="ITC26"/>
      <c r="ITD26"/>
      <c r="ITE26"/>
      <c r="ITF26"/>
      <c r="ITG26"/>
      <c r="ITH26"/>
      <c r="ITI26"/>
      <c r="ITJ26"/>
      <c r="ITK26"/>
      <c r="ITL26"/>
      <c r="ITM26"/>
      <c r="ITN26"/>
      <c r="ITO26"/>
      <c r="ITP26"/>
      <c r="ITQ26"/>
      <c r="ITR26"/>
      <c r="ITS26"/>
      <c r="ITT26"/>
      <c r="ITU26"/>
      <c r="ITV26"/>
      <c r="ITW26"/>
      <c r="ITX26"/>
      <c r="ITY26"/>
      <c r="ITZ26"/>
      <c r="IUA26"/>
      <c r="IUB26"/>
      <c r="IUC26"/>
      <c r="IUD26"/>
      <c r="IUE26"/>
      <c r="IUF26"/>
      <c r="IUG26"/>
      <c r="IUH26"/>
      <c r="IUI26"/>
      <c r="IUJ26"/>
      <c r="IUK26"/>
      <c r="IUL26"/>
      <c r="IUM26"/>
      <c r="IUN26"/>
      <c r="IUO26"/>
      <c r="IUP26"/>
      <c r="IUQ26"/>
      <c r="IUR26"/>
      <c r="IUS26"/>
      <c r="IUT26"/>
      <c r="IUU26"/>
      <c r="IUV26"/>
      <c r="IUW26"/>
      <c r="IUX26"/>
      <c r="IUY26"/>
      <c r="IUZ26"/>
      <c r="IVA26"/>
      <c r="IVB26"/>
      <c r="IVC26"/>
      <c r="IVD26"/>
      <c r="IVE26"/>
      <c r="IVF26"/>
      <c r="IVG26"/>
      <c r="IVH26"/>
      <c r="IVI26"/>
      <c r="IVJ26"/>
      <c r="IVK26"/>
      <c r="IVL26"/>
      <c r="IVM26"/>
      <c r="IVN26"/>
      <c r="IVO26"/>
      <c r="IVP26"/>
      <c r="IVQ26"/>
      <c r="IVR26"/>
      <c r="IVS26"/>
      <c r="IVT26"/>
      <c r="IVU26"/>
      <c r="IVV26"/>
      <c r="IVW26"/>
      <c r="IVX26"/>
      <c r="IVY26"/>
      <c r="IVZ26"/>
      <c r="IWA26"/>
      <c r="IWB26"/>
      <c r="IWC26"/>
      <c r="IWD26"/>
      <c r="IWE26"/>
      <c r="IWF26"/>
      <c r="IWG26"/>
      <c r="IWH26"/>
      <c r="IWI26"/>
      <c r="IWJ26"/>
      <c r="IWK26"/>
      <c r="IWL26"/>
      <c r="IWM26"/>
      <c r="IWN26"/>
      <c r="IWO26"/>
      <c r="IWP26"/>
      <c r="IWQ26"/>
      <c r="IWR26"/>
      <c r="IWS26"/>
      <c r="IWT26"/>
      <c r="IWU26"/>
      <c r="IWV26"/>
      <c r="IWW26"/>
      <c r="IWX26"/>
      <c r="IWY26"/>
      <c r="IWZ26"/>
      <c r="IXA26"/>
      <c r="IXB26"/>
      <c r="IXC26"/>
      <c r="IXD26"/>
      <c r="IXE26"/>
      <c r="IXF26"/>
      <c r="IXG26"/>
      <c r="IXH26"/>
      <c r="IXI26"/>
      <c r="IXJ26"/>
      <c r="IXK26"/>
      <c r="IXL26"/>
      <c r="IXM26"/>
      <c r="IXN26"/>
      <c r="IXO26"/>
      <c r="IXP26"/>
      <c r="IXQ26"/>
      <c r="IXR26"/>
      <c r="IXS26"/>
      <c r="IXT26"/>
      <c r="IXU26"/>
      <c r="IXV26"/>
      <c r="IXW26"/>
      <c r="IXX26"/>
      <c r="IXY26"/>
      <c r="IXZ26"/>
      <c r="IYA26"/>
      <c r="IYB26"/>
      <c r="IYC26"/>
      <c r="IYD26"/>
      <c r="IYE26"/>
      <c r="IYF26"/>
      <c r="IYG26"/>
      <c r="IYH26"/>
      <c r="IYI26"/>
      <c r="IYJ26"/>
      <c r="IYK26"/>
      <c r="IYL26"/>
      <c r="IYM26"/>
      <c r="IYN26"/>
      <c r="IYO26"/>
      <c r="IYP26"/>
      <c r="IYQ26"/>
      <c r="IYR26"/>
      <c r="IYS26"/>
      <c r="IYT26"/>
      <c r="IYU26"/>
      <c r="IYV26"/>
      <c r="IYW26"/>
      <c r="IYX26"/>
      <c r="IYY26"/>
      <c r="IYZ26"/>
      <c r="IZA26"/>
      <c r="IZB26"/>
      <c r="IZC26"/>
      <c r="IZD26"/>
      <c r="IZE26"/>
      <c r="IZF26"/>
      <c r="IZG26"/>
      <c r="IZH26"/>
      <c r="IZI26"/>
      <c r="IZJ26"/>
      <c r="IZK26"/>
      <c r="IZL26"/>
      <c r="IZM26"/>
      <c r="IZN26"/>
      <c r="IZO26"/>
      <c r="IZP26"/>
      <c r="IZQ26"/>
      <c r="IZR26"/>
      <c r="IZS26"/>
      <c r="IZT26"/>
      <c r="IZU26"/>
      <c r="IZV26"/>
      <c r="IZW26"/>
      <c r="IZX26"/>
      <c r="IZY26"/>
      <c r="IZZ26"/>
      <c r="JAA26"/>
      <c r="JAB26"/>
      <c r="JAC26"/>
      <c r="JAD26"/>
      <c r="JAE26"/>
      <c r="JAF26"/>
      <c r="JAG26"/>
      <c r="JAH26"/>
      <c r="JAI26"/>
      <c r="JAJ26"/>
      <c r="JAK26"/>
      <c r="JAL26"/>
      <c r="JAM26"/>
      <c r="JAN26"/>
      <c r="JAO26"/>
      <c r="JAP26"/>
      <c r="JAQ26"/>
      <c r="JAR26"/>
      <c r="JAS26"/>
      <c r="JAT26"/>
      <c r="JAU26"/>
      <c r="JAV26"/>
      <c r="JAW26"/>
      <c r="JAX26"/>
      <c r="JAY26"/>
      <c r="JAZ26"/>
      <c r="JBA26"/>
      <c r="JBB26"/>
      <c r="JBC26"/>
      <c r="JBD26"/>
      <c r="JBE26"/>
      <c r="JBF26"/>
      <c r="JBG26"/>
      <c r="JBH26"/>
      <c r="JBI26"/>
      <c r="JBJ26"/>
      <c r="JBK26"/>
      <c r="JBL26"/>
      <c r="JBM26"/>
      <c r="JBN26"/>
      <c r="JBO26"/>
      <c r="JBP26"/>
      <c r="JBQ26"/>
      <c r="JBR26"/>
      <c r="JBS26"/>
      <c r="JBT26"/>
      <c r="JBU26"/>
      <c r="JBV26"/>
      <c r="JBW26"/>
      <c r="JBX26"/>
      <c r="JBY26"/>
      <c r="JBZ26"/>
      <c r="JCA26"/>
      <c r="JCB26"/>
      <c r="JCC26"/>
      <c r="JCD26"/>
      <c r="JCE26"/>
      <c r="JCF26"/>
      <c r="JCG26"/>
      <c r="JCH26"/>
      <c r="JCI26"/>
      <c r="JCJ26"/>
      <c r="JCK26"/>
      <c r="JCL26"/>
      <c r="JCM26"/>
      <c r="JCN26"/>
      <c r="JCO26"/>
      <c r="JCP26"/>
      <c r="JCQ26"/>
      <c r="JCR26"/>
      <c r="JCS26"/>
      <c r="JCT26"/>
      <c r="JCU26"/>
      <c r="JCV26"/>
      <c r="JCW26"/>
      <c r="JCX26"/>
      <c r="JCY26"/>
      <c r="JCZ26"/>
      <c r="JDA26"/>
      <c r="JDB26"/>
      <c r="JDC26"/>
      <c r="JDD26"/>
      <c r="JDE26"/>
      <c r="JDF26"/>
      <c r="JDG26"/>
      <c r="JDH26"/>
      <c r="JDI26"/>
      <c r="JDJ26"/>
      <c r="JDK26"/>
      <c r="JDL26"/>
      <c r="JDM26"/>
      <c r="JDN26"/>
      <c r="JDO26"/>
      <c r="JDP26"/>
      <c r="JDQ26"/>
      <c r="JDR26"/>
      <c r="JDS26"/>
      <c r="JDT26"/>
      <c r="JDU26"/>
      <c r="JDV26"/>
      <c r="JDW26"/>
      <c r="JDX26"/>
      <c r="JDY26"/>
      <c r="JDZ26"/>
      <c r="JEA26"/>
      <c r="JEB26"/>
      <c r="JEC26"/>
      <c r="JED26"/>
      <c r="JEE26"/>
      <c r="JEF26"/>
      <c r="JEG26"/>
      <c r="JEH26"/>
      <c r="JEI26"/>
      <c r="JEJ26"/>
      <c r="JEK26"/>
      <c r="JEL26"/>
      <c r="JEM26"/>
      <c r="JEN26"/>
      <c r="JEO26"/>
      <c r="JEP26"/>
      <c r="JEQ26"/>
      <c r="JER26"/>
      <c r="JES26"/>
      <c r="JET26"/>
      <c r="JEU26"/>
      <c r="JEV26"/>
      <c r="JEW26"/>
      <c r="JEX26"/>
      <c r="JEY26"/>
      <c r="JEZ26"/>
      <c r="JFA26"/>
      <c r="JFB26"/>
      <c r="JFC26"/>
      <c r="JFD26"/>
      <c r="JFE26"/>
      <c r="JFF26"/>
      <c r="JFG26"/>
      <c r="JFH26"/>
      <c r="JFI26"/>
      <c r="JFJ26"/>
      <c r="JFK26"/>
      <c r="JFL26"/>
      <c r="JFM26"/>
      <c r="JFN26"/>
      <c r="JFO26"/>
      <c r="JFP26"/>
      <c r="JFQ26"/>
      <c r="JFR26"/>
      <c r="JFS26"/>
      <c r="JFT26"/>
      <c r="JFU26"/>
      <c r="JFV26"/>
      <c r="JFW26"/>
      <c r="JFX26"/>
      <c r="JFY26"/>
      <c r="JFZ26"/>
      <c r="JGA26"/>
      <c r="JGB26"/>
      <c r="JGC26"/>
      <c r="JGD26"/>
      <c r="JGE26"/>
      <c r="JGF26"/>
      <c r="JGG26"/>
      <c r="JGH26"/>
      <c r="JGI26"/>
      <c r="JGJ26"/>
      <c r="JGK26"/>
      <c r="JGL26"/>
      <c r="JGM26"/>
      <c r="JGN26"/>
      <c r="JGO26"/>
      <c r="JGP26"/>
      <c r="JGQ26"/>
      <c r="JGR26"/>
      <c r="JGS26"/>
      <c r="JGT26"/>
      <c r="JGU26"/>
      <c r="JGV26"/>
      <c r="JGW26"/>
      <c r="JGX26"/>
      <c r="JGY26"/>
      <c r="JGZ26"/>
      <c r="JHA26"/>
      <c r="JHB26"/>
      <c r="JHC26"/>
      <c r="JHD26"/>
      <c r="JHE26"/>
      <c r="JHF26"/>
      <c r="JHG26"/>
      <c r="JHH26"/>
      <c r="JHI26"/>
      <c r="JHJ26"/>
      <c r="JHK26"/>
      <c r="JHL26"/>
      <c r="JHM26"/>
      <c r="JHN26"/>
      <c r="JHO26"/>
      <c r="JHP26"/>
      <c r="JHQ26"/>
      <c r="JHR26"/>
      <c r="JHS26"/>
      <c r="JHT26"/>
      <c r="JHU26"/>
      <c r="JHV26"/>
      <c r="JHW26"/>
      <c r="JHX26"/>
      <c r="JHY26"/>
      <c r="JHZ26"/>
      <c r="JIA26"/>
      <c r="JIB26"/>
      <c r="JIC26"/>
      <c r="JID26"/>
      <c r="JIE26"/>
      <c r="JIF26"/>
      <c r="JIG26"/>
      <c r="JIH26"/>
      <c r="JII26"/>
      <c r="JIJ26"/>
      <c r="JIK26"/>
      <c r="JIL26"/>
      <c r="JIM26"/>
      <c r="JIN26"/>
      <c r="JIO26"/>
      <c r="JIP26"/>
      <c r="JIQ26"/>
      <c r="JIR26"/>
      <c r="JIS26"/>
      <c r="JIT26"/>
      <c r="JIU26"/>
      <c r="JIV26"/>
      <c r="JIW26"/>
      <c r="JIX26"/>
      <c r="JIY26"/>
      <c r="JIZ26"/>
      <c r="JJA26"/>
      <c r="JJB26"/>
      <c r="JJC26"/>
      <c r="JJD26"/>
      <c r="JJE26"/>
      <c r="JJF26"/>
      <c r="JJG26"/>
      <c r="JJH26"/>
      <c r="JJI26"/>
      <c r="JJJ26"/>
      <c r="JJK26"/>
      <c r="JJL26"/>
      <c r="JJM26"/>
      <c r="JJN26"/>
      <c r="JJO26"/>
      <c r="JJP26"/>
      <c r="JJQ26"/>
      <c r="JJR26"/>
      <c r="JJS26"/>
      <c r="JJT26"/>
      <c r="JJU26"/>
      <c r="JJV26"/>
      <c r="JJW26"/>
      <c r="JJX26"/>
      <c r="JJY26"/>
      <c r="JJZ26"/>
      <c r="JKA26"/>
      <c r="JKB26"/>
      <c r="JKC26"/>
      <c r="JKD26"/>
      <c r="JKE26"/>
      <c r="JKF26"/>
      <c r="JKG26"/>
      <c r="JKH26"/>
      <c r="JKI26"/>
      <c r="JKJ26"/>
      <c r="JKK26"/>
      <c r="JKL26"/>
      <c r="JKM26"/>
      <c r="JKN26"/>
      <c r="JKO26"/>
      <c r="JKP26"/>
      <c r="JKQ26"/>
      <c r="JKR26"/>
      <c r="JKS26"/>
      <c r="JKT26"/>
      <c r="JKU26"/>
      <c r="JKV26"/>
      <c r="JKW26"/>
      <c r="JKX26"/>
      <c r="JKY26"/>
      <c r="JKZ26"/>
      <c r="JLA26"/>
      <c r="JLB26"/>
      <c r="JLC26"/>
      <c r="JLD26"/>
      <c r="JLE26"/>
      <c r="JLF26"/>
      <c r="JLG26"/>
      <c r="JLH26"/>
      <c r="JLI26"/>
      <c r="JLJ26"/>
      <c r="JLK26"/>
      <c r="JLL26"/>
      <c r="JLM26"/>
      <c r="JLN26"/>
      <c r="JLO26"/>
      <c r="JLP26"/>
      <c r="JLQ26"/>
      <c r="JLR26"/>
      <c r="JLS26"/>
      <c r="JLT26"/>
      <c r="JLU26"/>
      <c r="JLV26"/>
      <c r="JLW26"/>
      <c r="JLX26"/>
      <c r="JLY26"/>
      <c r="JLZ26"/>
      <c r="JMA26"/>
      <c r="JMB26"/>
      <c r="JMC26"/>
      <c r="JMD26"/>
      <c r="JME26"/>
      <c r="JMF26"/>
      <c r="JMG26"/>
      <c r="JMH26"/>
      <c r="JMI26"/>
      <c r="JMJ26"/>
      <c r="JMK26"/>
      <c r="JML26"/>
      <c r="JMM26"/>
      <c r="JMN26"/>
      <c r="JMO26"/>
      <c r="JMP26"/>
      <c r="JMQ26"/>
      <c r="JMR26"/>
      <c r="JMS26"/>
      <c r="JMT26"/>
      <c r="JMU26"/>
      <c r="JMV26"/>
      <c r="JMW26"/>
      <c r="JMX26"/>
      <c r="JMY26"/>
      <c r="JMZ26"/>
      <c r="JNA26"/>
      <c r="JNB26"/>
      <c r="JNC26"/>
      <c r="JND26"/>
      <c r="JNE26"/>
      <c r="JNF26"/>
      <c r="JNG26"/>
      <c r="JNH26"/>
      <c r="JNI26"/>
      <c r="JNJ26"/>
      <c r="JNK26"/>
      <c r="JNL26"/>
      <c r="JNM26"/>
      <c r="JNN26"/>
      <c r="JNO26"/>
      <c r="JNP26"/>
      <c r="JNQ26"/>
      <c r="JNR26"/>
      <c r="JNS26"/>
      <c r="JNT26"/>
      <c r="JNU26"/>
      <c r="JNV26"/>
      <c r="JNW26"/>
      <c r="JNX26"/>
      <c r="JNY26"/>
      <c r="JNZ26"/>
      <c r="JOA26"/>
      <c r="JOB26"/>
      <c r="JOC26"/>
      <c r="JOD26"/>
      <c r="JOE26"/>
      <c r="JOF26"/>
      <c r="JOG26"/>
      <c r="JOH26"/>
      <c r="JOI26"/>
      <c r="JOJ26"/>
      <c r="JOK26"/>
      <c r="JOL26"/>
      <c r="JOM26"/>
      <c r="JON26"/>
      <c r="JOO26"/>
      <c r="JOP26"/>
      <c r="JOQ26"/>
      <c r="JOR26"/>
      <c r="JOS26"/>
      <c r="JOT26"/>
      <c r="JOU26"/>
      <c r="JOV26"/>
      <c r="JOW26"/>
      <c r="JOX26"/>
      <c r="JOY26"/>
      <c r="JOZ26"/>
      <c r="JPA26"/>
      <c r="JPB26"/>
      <c r="JPC26"/>
      <c r="JPD26"/>
      <c r="JPE26"/>
      <c r="JPF26"/>
      <c r="JPG26"/>
      <c r="JPH26"/>
      <c r="JPI26"/>
      <c r="JPJ26"/>
      <c r="JPK26"/>
      <c r="JPL26"/>
      <c r="JPM26"/>
      <c r="JPN26"/>
      <c r="JPO26"/>
      <c r="JPP26"/>
      <c r="JPQ26"/>
      <c r="JPR26"/>
      <c r="JPS26"/>
      <c r="JPT26"/>
      <c r="JPU26"/>
      <c r="JPV26"/>
      <c r="JPW26"/>
      <c r="JPX26"/>
      <c r="JPY26"/>
      <c r="JPZ26"/>
      <c r="JQA26"/>
      <c r="JQB26"/>
      <c r="JQC26"/>
      <c r="JQD26"/>
      <c r="JQE26"/>
      <c r="JQF26"/>
      <c r="JQG26"/>
      <c r="JQH26"/>
      <c r="JQI26"/>
      <c r="JQJ26"/>
      <c r="JQK26"/>
      <c r="JQL26"/>
      <c r="JQM26"/>
      <c r="JQN26"/>
      <c r="JQO26"/>
      <c r="JQP26"/>
      <c r="JQQ26"/>
      <c r="JQR26"/>
      <c r="JQS26"/>
      <c r="JQT26"/>
      <c r="JQU26"/>
      <c r="JQV26"/>
      <c r="JQW26"/>
      <c r="JQX26"/>
      <c r="JQY26"/>
      <c r="JQZ26"/>
      <c r="JRA26"/>
      <c r="JRB26"/>
      <c r="JRC26"/>
      <c r="JRD26"/>
      <c r="JRE26"/>
      <c r="JRF26"/>
      <c r="JRG26"/>
      <c r="JRH26"/>
      <c r="JRI26"/>
      <c r="JRJ26"/>
      <c r="JRK26"/>
      <c r="JRL26"/>
      <c r="JRM26"/>
      <c r="JRN26"/>
      <c r="JRO26"/>
      <c r="JRP26"/>
      <c r="JRQ26"/>
      <c r="JRR26"/>
      <c r="JRS26"/>
      <c r="JRT26"/>
      <c r="JRU26"/>
      <c r="JRV26"/>
      <c r="JRW26"/>
      <c r="JRX26"/>
      <c r="JRY26"/>
      <c r="JRZ26"/>
      <c r="JSA26"/>
      <c r="JSB26"/>
      <c r="JSC26"/>
      <c r="JSD26"/>
      <c r="JSE26"/>
      <c r="JSF26"/>
      <c r="JSG26"/>
      <c r="JSH26"/>
      <c r="JSI26"/>
      <c r="JSJ26"/>
      <c r="JSK26"/>
      <c r="JSL26"/>
      <c r="JSM26"/>
      <c r="JSN26"/>
      <c r="JSO26"/>
      <c r="JSP26"/>
      <c r="JSQ26"/>
      <c r="JSR26"/>
      <c r="JSS26"/>
      <c r="JST26"/>
      <c r="JSU26"/>
      <c r="JSV26"/>
      <c r="JSW26"/>
      <c r="JSX26"/>
      <c r="JSY26"/>
      <c r="JSZ26"/>
      <c r="JTA26"/>
      <c r="JTB26"/>
      <c r="JTC26"/>
      <c r="JTD26"/>
      <c r="JTE26"/>
      <c r="JTF26"/>
      <c r="JTG26"/>
      <c r="JTH26"/>
      <c r="JTI26"/>
      <c r="JTJ26"/>
      <c r="JTK26"/>
      <c r="JTL26"/>
      <c r="JTM26"/>
      <c r="JTN26"/>
      <c r="JTO26"/>
      <c r="JTP26"/>
      <c r="JTQ26"/>
      <c r="JTR26"/>
      <c r="JTS26"/>
      <c r="JTT26"/>
      <c r="JTU26"/>
      <c r="JTV26"/>
      <c r="JTW26"/>
      <c r="JTX26"/>
      <c r="JTY26"/>
      <c r="JTZ26"/>
      <c r="JUA26"/>
      <c r="JUB26"/>
      <c r="JUC26"/>
      <c r="JUD26"/>
      <c r="JUE26"/>
      <c r="JUF26"/>
      <c r="JUG26"/>
      <c r="JUH26"/>
      <c r="JUI26"/>
      <c r="JUJ26"/>
      <c r="JUK26"/>
      <c r="JUL26"/>
      <c r="JUM26"/>
      <c r="JUN26"/>
      <c r="JUO26"/>
      <c r="JUP26"/>
      <c r="JUQ26"/>
      <c r="JUR26"/>
      <c r="JUS26"/>
      <c r="JUT26"/>
      <c r="JUU26"/>
      <c r="JUV26"/>
      <c r="JUW26"/>
      <c r="JUX26"/>
      <c r="JUY26"/>
      <c r="JUZ26"/>
      <c r="JVA26"/>
      <c r="JVB26"/>
      <c r="JVC26"/>
      <c r="JVD26"/>
      <c r="JVE26"/>
      <c r="JVF26"/>
      <c r="JVG26"/>
      <c r="JVH26"/>
      <c r="JVI26"/>
      <c r="JVJ26"/>
      <c r="JVK26"/>
      <c r="JVL26"/>
      <c r="JVM26"/>
      <c r="JVN26"/>
      <c r="JVO26"/>
      <c r="JVP26"/>
      <c r="JVQ26"/>
      <c r="JVR26"/>
      <c r="JVS26"/>
      <c r="JVT26"/>
      <c r="JVU26"/>
      <c r="JVV26"/>
      <c r="JVW26"/>
      <c r="JVX26"/>
      <c r="JVY26"/>
      <c r="JVZ26"/>
      <c r="JWA26"/>
      <c r="JWB26"/>
      <c r="JWC26"/>
      <c r="JWD26"/>
      <c r="JWE26"/>
      <c r="JWF26"/>
      <c r="JWG26"/>
      <c r="JWH26"/>
      <c r="JWI26"/>
      <c r="JWJ26"/>
      <c r="JWK26"/>
      <c r="JWL26"/>
      <c r="JWM26"/>
      <c r="JWN26"/>
      <c r="JWO26"/>
      <c r="JWP26"/>
      <c r="JWQ26"/>
      <c r="JWR26"/>
      <c r="JWS26"/>
      <c r="JWT26"/>
      <c r="JWU26"/>
      <c r="JWV26"/>
      <c r="JWW26"/>
      <c r="JWX26"/>
      <c r="JWY26"/>
      <c r="JWZ26"/>
      <c r="JXA26"/>
      <c r="JXB26"/>
      <c r="JXC26"/>
      <c r="JXD26"/>
      <c r="JXE26"/>
      <c r="JXF26"/>
      <c r="JXG26"/>
      <c r="JXH26"/>
      <c r="JXI26"/>
      <c r="JXJ26"/>
      <c r="JXK26"/>
      <c r="JXL26"/>
      <c r="JXM26"/>
      <c r="JXN26"/>
      <c r="JXO26"/>
      <c r="JXP26"/>
      <c r="JXQ26"/>
      <c r="JXR26"/>
      <c r="JXS26"/>
      <c r="JXT26"/>
      <c r="JXU26"/>
      <c r="JXV26"/>
      <c r="JXW26"/>
      <c r="JXX26"/>
      <c r="JXY26"/>
      <c r="JXZ26"/>
      <c r="JYA26"/>
      <c r="JYB26"/>
      <c r="JYC26"/>
      <c r="JYD26"/>
      <c r="JYE26"/>
      <c r="JYF26"/>
      <c r="JYG26"/>
      <c r="JYH26"/>
      <c r="JYI26"/>
      <c r="JYJ26"/>
      <c r="JYK26"/>
      <c r="JYL26"/>
      <c r="JYM26"/>
      <c r="JYN26"/>
      <c r="JYO26"/>
      <c r="JYP26"/>
      <c r="JYQ26"/>
      <c r="JYR26"/>
      <c r="JYS26"/>
      <c r="JYT26"/>
      <c r="JYU26"/>
      <c r="JYV26"/>
      <c r="JYW26"/>
      <c r="JYX26"/>
      <c r="JYY26"/>
      <c r="JYZ26"/>
      <c r="JZA26"/>
      <c r="JZB26"/>
      <c r="JZC26"/>
      <c r="JZD26"/>
      <c r="JZE26"/>
      <c r="JZF26"/>
      <c r="JZG26"/>
      <c r="JZH26"/>
      <c r="JZI26"/>
      <c r="JZJ26"/>
      <c r="JZK26"/>
      <c r="JZL26"/>
      <c r="JZM26"/>
      <c r="JZN26"/>
      <c r="JZO26"/>
      <c r="JZP26"/>
      <c r="JZQ26"/>
      <c r="JZR26"/>
      <c r="JZS26"/>
      <c r="JZT26"/>
      <c r="JZU26"/>
      <c r="JZV26"/>
      <c r="JZW26"/>
      <c r="JZX26"/>
      <c r="JZY26"/>
      <c r="JZZ26"/>
      <c r="KAA26"/>
      <c r="KAB26"/>
      <c r="KAC26"/>
      <c r="KAD26"/>
      <c r="KAE26"/>
      <c r="KAF26"/>
      <c r="KAG26"/>
      <c r="KAH26"/>
      <c r="KAI26"/>
      <c r="KAJ26"/>
      <c r="KAK26"/>
      <c r="KAL26"/>
      <c r="KAM26"/>
      <c r="KAN26"/>
      <c r="KAO26"/>
      <c r="KAP26"/>
      <c r="KAQ26"/>
      <c r="KAR26"/>
      <c r="KAS26"/>
      <c r="KAT26"/>
      <c r="KAU26"/>
      <c r="KAV26"/>
      <c r="KAW26"/>
      <c r="KAX26"/>
      <c r="KAY26"/>
      <c r="KAZ26"/>
      <c r="KBA26"/>
      <c r="KBB26"/>
      <c r="KBC26"/>
      <c r="KBD26"/>
      <c r="KBE26"/>
      <c r="KBF26"/>
      <c r="KBG26"/>
      <c r="KBH26"/>
      <c r="KBI26"/>
      <c r="KBJ26"/>
      <c r="KBK26"/>
      <c r="KBL26"/>
      <c r="KBM26"/>
      <c r="KBN26"/>
      <c r="KBO26"/>
      <c r="KBP26"/>
      <c r="KBQ26"/>
      <c r="KBR26"/>
      <c r="KBS26"/>
      <c r="KBT26"/>
      <c r="KBU26"/>
      <c r="KBV26"/>
      <c r="KBW26"/>
      <c r="KBX26"/>
      <c r="KBY26"/>
      <c r="KBZ26"/>
      <c r="KCA26"/>
      <c r="KCB26"/>
      <c r="KCC26"/>
      <c r="KCD26"/>
      <c r="KCE26"/>
      <c r="KCF26"/>
      <c r="KCG26"/>
      <c r="KCH26"/>
      <c r="KCI26"/>
      <c r="KCJ26"/>
      <c r="KCK26"/>
      <c r="KCL26"/>
      <c r="KCM26"/>
      <c r="KCN26"/>
      <c r="KCO26"/>
      <c r="KCP26"/>
      <c r="KCQ26"/>
      <c r="KCR26"/>
      <c r="KCS26"/>
      <c r="KCT26"/>
      <c r="KCU26"/>
      <c r="KCV26"/>
      <c r="KCW26"/>
      <c r="KCX26"/>
      <c r="KCY26"/>
      <c r="KCZ26"/>
      <c r="KDA26"/>
      <c r="KDB26"/>
      <c r="KDC26"/>
      <c r="KDD26"/>
      <c r="KDE26"/>
      <c r="KDF26"/>
      <c r="KDG26"/>
      <c r="KDH26"/>
      <c r="KDI26"/>
      <c r="KDJ26"/>
      <c r="KDK26"/>
      <c r="KDL26"/>
      <c r="KDM26"/>
      <c r="KDN26"/>
      <c r="KDO26"/>
      <c r="KDP26"/>
      <c r="KDQ26"/>
      <c r="KDR26"/>
      <c r="KDS26"/>
      <c r="KDT26"/>
      <c r="KDU26"/>
      <c r="KDV26"/>
      <c r="KDW26"/>
      <c r="KDX26"/>
      <c r="KDY26"/>
      <c r="KDZ26"/>
      <c r="KEA26"/>
      <c r="KEB26"/>
      <c r="KEC26"/>
      <c r="KED26"/>
      <c r="KEE26"/>
      <c r="KEF26"/>
      <c r="KEG26"/>
      <c r="KEH26"/>
      <c r="KEI26"/>
      <c r="KEJ26"/>
      <c r="KEK26"/>
      <c r="KEL26"/>
      <c r="KEM26"/>
      <c r="KEN26"/>
      <c r="KEO26"/>
      <c r="KEP26"/>
      <c r="KEQ26"/>
      <c r="KER26"/>
      <c r="KES26"/>
      <c r="KET26"/>
      <c r="KEU26"/>
      <c r="KEV26"/>
      <c r="KEW26"/>
      <c r="KEX26"/>
      <c r="KEY26"/>
      <c r="KEZ26"/>
      <c r="KFA26"/>
      <c r="KFB26"/>
      <c r="KFC26"/>
      <c r="KFD26"/>
      <c r="KFE26"/>
      <c r="KFF26"/>
      <c r="KFG26"/>
      <c r="KFH26"/>
      <c r="KFI26"/>
      <c r="KFJ26"/>
      <c r="KFK26"/>
      <c r="KFL26"/>
      <c r="KFM26"/>
      <c r="KFN26"/>
      <c r="KFO26"/>
      <c r="KFP26"/>
      <c r="KFQ26"/>
      <c r="KFR26"/>
      <c r="KFS26"/>
      <c r="KFT26"/>
      <c r="KFU26"/>
      <c r="KFV26"/>
      <c r="KFW26"/>
      <c r="KFX26"/>
      <c r="KFY26"/>
      <c r="KFZ26"/>
      <c r="KGA26"/>
      <c r="KGB26"/>
      <c r="KGC26"/>
      <c r="KGD26"/>
      <c r="KGE26"/>
      <c r="KGF26"/>
      <c r="KGG26"/>
      <c r="KGH26"/>
      <c r="KGI26"/>
      <c r="KGJ26"/>
      <c r="KGK26"/>
      <c r="KGL26"/>
      <c r="KGM26"/>
      <c r="KGN26"/>
      <c r="KGO26"/>
      <c r="KGP26"/>
      <c r="KGQ26"/>
      <c r="KGR26"/>
      <c r="KGS26"/>
      <c r="KGT26"/>
      <c r="KGU26"/>
      <c r="KGV26"/>
      <c r="KGW26"/>
      <c r="KGX26"/>
      <c r="KGY26"/>
      <c r="KGZ26"/>
      <c r="KHA26"/>
      <c r="KHB26"/>
      <c r="KHC26"/>
      <c r="KHD26"/>
      <c r="KHE26"/>
      <c r="KHF26"/>
      <c r="KHG26"/>
      <c r="KHH26"/>
      <c r="KHI26"/>
      <c r="KHJ26"/>
      <c r="KHK26"/>
      <c r="KHL26"/>
      <c r="KHM26"/>
      <c r="KHN26"/>
      <c r="KHO26"/>
      <c r="KHP26"/>
      <c r="KHQ26"/>
      <c r="KHR26"/>
      <c r="KHS26"/>
      <c r="KHT26"/>
      <c r="KHU26"/>
      <c r="KHV26"/>
      <c r="KHW26"/>
      <c r="KHX26"/>
      <c r="KHY26"/>
      <c r="KHZ26"/>
      <c r="KIA26"/>
      <c r="KIB26"/>
      <c r="KIC26"/>
      <c r="KID26"/>
      <c r="KIE26"/>
      <c r="KIF26"/>
      <c r="KIG26"/>
      <c r="KIH26"/>
      <c r="KII26"/>
      <c r="KIJ26"/>
      <c r="KIK26"/>
      <c r="KIL26"/>
      <c r="KIM26"/>
      <c r="KIN26"/>
      <c r="KIO26"/>
      <c r="KIP26"/>
      <c r="KIQ26"/>
      <c r="KIR26"/>
      <c r="KIS26"/>
      <c r="KIT26"/>
      <c r="KIU26"/>
      <c r="KIV26"/>
      <c r="KIW26"/>
      <c r="KIX26"/>
      <c r="KIY26"/>
      <c r="KIZ26"/>
      <c r="KJA26"/>
      <c r="KJB26"/>
      <c r="KJC26"/>
      <c r="KJD26"/>
      <c r="KJE26"/>
      <c r="KJF26"/>
      <c r="KJG26"/>
      <c r="KJH26"/>
      <c r="KJI26"/>
      <c r="KJJ26"/>
      <c r="KJK26"/>
      <c r="KJL26"/>
      <c r="KJM26"/>
      <c r="KJN26"/>
      <c r="KJO26"/>
      <c r="KJP26"/>
      <c r="KJQ26"/>
      <c r="KJR26"/>
      <c r="KJS26"/>
      <c r="KJT26"/>
      <c r="KJU26"/>
      <c r="KJV26"/>
      <c r="KJW26"/>
      <c r="KJX26"/>
      <c r="KJY26"/>
      <c r="KJZ26"/>
      <c r="KKA26"/>
      <c r="KKB26"/>
      <c r="KKC26"/>
      <c r="KKD26"/>
      <c r="KKE26"/>
      <c r="KKF26"/>
      <c r="KKG26"/>
      <c r="KKH26"/>
      <c r="KKI26"/>
      <c r="KKJ26"/>
      <c r="KKK26"/>
      <c r="KKL26"/>
      <c r="KKM26"/>
      <c r="KKN26"/>
      <c r="KKO26"/>
      <c r="KKP26"/>
      <c r="KKQ26"/>
      <c r="KKR26"/>
      <c r="KKS26"/>
      <c r="KKT26"/>
      <c r="KKU26"/>
      <c r="KKV26"/>
      <c r="KKW26"/>
      <c r="KKX26"/>
      <c r="KKY26"/>
      <c r="KKZ26"/>
      <c r="KLA26"/>
      <c r="KLB26"/>
      <c r="KLC26"/>
      <c r="KLD26"/>
      <c r="KLE26"/>
      <c r="KLF26"/>
      <c r="KLG26"/>
      <c r="KLH26"/>
      <c r="KLI26"/>
      <c r="KLJ26"/>
      <c r="KLK26"/>
      <c r="KLL26"/>
      <c r="KLM26"/>
      <c r="KLN26"/>
      <c r="KLO26"/>
      <c r="KLP26"/>
      <c r="KLQ26"/>
      <c r="KLR26"/>
      <c r="KLS26"/>
      <c r="KLT26"/>
      <c r="KLU26"/>
      <c r="KLV26"/>
      <c r="KLW26"/>
      <c r="KLX26"/>
      <c r="KLY26"/>
      <c r="KLZ26"/>
      <c r="KMA26"/>
      <c r="KMB26"/>
      <c r="KMC26"/>
      <c r="KMD26"/>
      <c r="KME26"/>
      <c r="KMF26"/>
      <c r="KMG26"/>
      <c r="KMH26"/>
      <c r="KMI26"/>
      <c r="KMJ26"/>
      <c r="KMK26"/>
      <c r="KML26"/>
      <c r="KMM26"/>
      <c r="KMN26"/>
      <c r="KMO26"/>
      <c r="KMP26"/>
      <c r="KMQ26"/>
      <c r="KMR26"/>
      <c r="KMS26"/>
      <c r="KMT26"/>
      <c r="KMU26"/>
      <c r="KMV26"/>
      <c r="KMW26"/>
      <c r="KMX26"/>
      <c r="KMY26"/>
      <c r="KMZ26"/>
      <c r="KNA26"/>
      <c r="KNB26"/>
      <c r="KNC26"/>
      <c r="KND26"/>
      <c r="KNE26"/>
      <c r="KNF26"/>
      <c r="KNG26"/>
      <c r="KNH26"/>
      <c r="KNI26"/>
      <c r="KNJ26"/>
      <c r="KNK26"/>
      <c r="KNL26"/>
      <c r="KNM26"/>
      <c r="KNN26"/>
      <c r="KNO26"/>
      <c r="KNP26"/>
      <c r="KNQ26"/>
      <c r="KNR26"/>
      <c r="KNS26"/>
      <c r="KNT26"/>
      <c r="KNU26"/>
      <c r="KNV26"/>
      <c r="KNW26"/>
      <c r="KNX26"/>
      <c r="KNY26"/>
      <c r="KNZ26"/>
      <c r="KOA26"/>
      <c r="KOB26"/>
      <c r="KOC26"/>
      <c r="KOD26"/>
      <c r="KOE26"/>
      <c r="KOF26"/>
      <c r="KOG26"/>
      <c r="KOH26"/>
      <c r="KOI26"/>
      <c r="KOJ26"/>
      <c r="KOK26"/>
      <c r="KOL26"/>
      <c r="KOM26"/>
      <c r="KON26"/>
      <c r="KOO26"/>
      <c r="KOP26"/>
      <c r="KOQ26"/>
      <c r="KOR26"/>
      <c r="KOS26"/>
      <c r="KOT26"/>
      <c r="KOU26"/>
      <c r="KOV26"/>
      <c r="KOW26"/>
      <c r="KOX26"/>
      <c r="KOY26"/>
      <c r="KOZ26"/>
      <c r="KPA26"/>
      <c r="KPB26"/>
      <c r="KPC26"/>
      <c r="KPD26"/>
      <c r="KPE26"/>
      <c r="KPF26"/>
      <c r="KPG26"/>
      <c r="KPH26"/>
      <c r="KPI26"/>
      <c r="KPJ26"/>
      <c r="KPK26"/>
      <c r="KPL26"/>
      <c r="KPM26"/>
      <c r="KPN26"/>
      <c r="KPO26"/>
      <c r="KPP26"/>
      <c r="KPQ26"/>
      <c r="KPR26"/>
      <c r="KPS26"/>
      <c r="KPT26"/>
      <c r="KPU26"/>
      <c r="KPV26"/>
      <c r="KPW26"/>
      <c r="KPX26"/>
      <c r="KPY26"/>
      <c r="KPZ26"/>
      <c r="KQA26"/>
      <c r="KQB26"/>
      <c r="KQC26"/>
      <c r="KQD26"/>
      <c r="KQE26"/>
      <c r="KQF26"/>
      <c r="KQG26"/>
      <c r="KQH26"/>
      <c r="KQI26"/>
      <c r="KQJ26"/>
      <c r="KQK26"/>
      <c r="KQL26"/>
      <c r="KQM26"/>
      <c r="KQN26"/>
      <c r="KQO26"/>
      <c r="KQP26"/>
      <c r="KQQ26"/>
      <c r="KQR26"/>
      <c r="KQS26"/>
      <c r="KQT26"/>
      <c r="KQU26"/>
      <c r="KQV26"/>
      <c r="KQW26"/>
      <c r="KQX26"/>
      <c r="KQY26"/>
      <c r="KQZ26"/>
      <c r="KRA26"/>
      <c r="KRB26"/>
      <c r="KRC26"/>
      <c r="KRD26"/>
      <c r="KRE26"/>
      <c r="KRF26"/>
      <c r="KRG26"/>
      <c r="KRH26"/>
      <c r="KRI26"/>
      <c r="KRJ26"/>
      <c r="KRK26"/>
      <c r="KRL26"/>
      <c r="KRM26"/>
      <c r="KRN26"/>
      <c r="KRO26"/>
      <c r="KRP26"/>
      <c r="KRQ26"/>
      <c r="KRR26"/>
      <c r="KRS26"/>
      <c r="KRT26"/>
      <c r="KRU26"/>
      <c r="KRV26"/>
      <c r="KRW26"/>
      <c r="KRX26"/>
      <c r="KRY26"/>
      <c r="KRZ26"/>
      <c r="KSA26"/>
      <c r="KSB26"/>
      <c r="KSC26"/>
      <c r="KSD26"/>
      <c r="KSE26"/>
      <c r="KSF26"/>
      <c r="KSG26"/>
      <c r="KSH26"/>
      <c r="KSI26"/>
      <c r="KSJ26"/>
      <c r="KSK26"/>
      <c r="KSL26"/>
      <c r="KSM26"/>
      <c r="KSN26"/>
      <c r="KSO26"/>
      <c r="KSP26"/>
      <c r="KSQ26"/>
      <c r="KSR26"/>
      <c r="KSS26"/>
      <c r="KST26"/>
      <c r="KSU26"/>
      <c r="KSV26"/>
      <c r="KSW26"/>
      <c r="KSX26"/>
      <c r="KSY26"/>
      <c r="KSZ26"/>
      <c r="KTA26"/>
      <c r="KTB26"/>
      <c r="KTC26"/>
      <c r="KTD26"/>
      <c r="KTE26"/>
      <c r="KTF26"/>
      <c r="KTG26"/>
      <c r="KTH26"/>
      <c r="KTI26"/>
      <c r="KTJ26"/>
      <c r="KTK26"/>
      <c r="KTL26"/>
      <c r="KTM26"/>
      <c r="KTN26"/>
      <c r="KTO26"/>
      <c r="KTP26"/>
      <c r="KTQ26"/>
      <c r="KTR26"/>
      <c r="KTS26"/>
      <c r="KTT26"/>
      <c r="KTU26"/>
      <c r="KTV26"/>
      <c r="KTW26"/>
      <c r="KTX26"/>
      <c r="KTY26"/>
      <c r="KTZ26"/>
      <c r="KUA26"/>
      <c r="KUB26"/>
      <c r="KUC26"/>
      <c r="KUD26"/>
      <c r="KUE26"/>
      <c r="KUF26"/>
      <c r="KUG26"/>
      <c r="KUH26"/>
      <c r="KUI26"/>
      <c r="KUJ26"/>
      <c r="KUK26"/>
      <c r="KUL26"/>
      <c r="KUM26"/>
      <c r="KUN26"/>
      <c r="KUO26"/>
      <c r="KUP26"/>
      <c r="KUQ26"/>
      <c r="KUR26"/>
      <c r="KUS26"/>
      <c r="KUT26"/>
      <c r="KUU26"/>
      <c r="KUV26"/>
      <c r="KUW26"/>
      <c r="KUX26"/>
      <c r="KUY26"/>
      <c r="KUZ26"/>
      <c r="KVA26"/>
      <c r="KVB26"/>
      <c r="KVC26"/>
      <c r="KVD26"/>
      <c r="KVE26"/>
      <c r="KVF26"/>
      <c r="KVG26"/>
      <c r="KVH26"/>
      <c r="KVI26"/>
      <c r="KVJ26"/>
      <c r="KVK26"/>
      <c r="KVL26"/>
      <c r="KVM26"/>
      <c r="KVN26"/>
      <c r="KVO26"/>
      <c r="KVP26"/>
      <c r="KVQ26"/>
      <c r="KVR26"/>
      <c r="KVS26"/>
      <c r="KVT26"/>
      <c r="KVU26"/>
      <c r="KVV26"/>
      <c r="KVW26"/>
      <c r="KVX26"/>
      <c r="KVY26"/>
      <c r="KVZ26"/>
      <c r="KWA26"/>
      <c r="KWB26"/>
      <c r="KWC26"/>
      <c r="KWD26"/>
      <c r="KWE26"/>
      <c r="KWF26"/>
      <c r="KWG26"/>
      <c r="KWH26"/>
      <c r="KWI26"/>
      <c r="KWJ26"/>
      <c r="KWK26"/>
      <c r="KWL26"/>
      <c r="KWM26"/>
      <c r="KWN26"/>
      <c r="KWO26"/>
      <c r="KWP26"/>
      <c r="KWQ26"/>
      <c r="KWR26"/>
      <c r="KWS26"/>
      <c r="KWT26"/>
      <c r="KWU26"/>
      <c r="KWV26"/>
      <c r="KWW26"/>
      <c r="KWX26"/>
      <c r="KWY26"/>
      <c r="KWZ26"/>
      <c r="KXA26"/>
      <c r="KXB26"/>
      <c r="KXC26"/>
      <c r="KXD26"/>
      <c r="KXE26"/>
      <c r="KXF26"/>
      <c r="KXG26"/>
      <c r="KXH26"/>
      <c r="KXI26"/>
      <c r="KXJ26"/>
      <c r="KXK26"/>
      <c r="KXL26"/>
      <c r="KXM26"/>
      <c r="KXN26"/>
      <c r="KXO26"/>
      <c r="KXP26"/>
      <c r="KXQ26"/>
      <c r="KXR26"/>
      <c r="KXS26"/>
      <c r="KXT26"/>
      <c r="KXU26"/>
      <c r="KXV26"/>
      <c r="KXW26"/>
      <c r="KXX26"/>
      <c r="KXY26"/>
      <c r="KXZ26"/>
      <c r="KYA26"/>
      <c r="KYB26"/>
      <c r="KYC26"/>
      <c r="KYD26"/>
      <c r="KYE26"/>
      <c r="KYF26"/>
      <c r="KYG26"/>
      <c r="KYH26"/>
      <c r="KYI26"/>
      <c r="KYJ26"/>
      <c r="KYK26"/>
      <c r="KYL26"/>
      <c r="KYM26"/>
      <c r="KYN26"/>
      <c r="KYO26"/>
      <c r="KYP26"/>
      <c r="KYQ26"/>
      <c r="KYR26"/>
      <c r="KYS26"/>
      <c r="KYT26"/>
      <c r="KYU26"/>
      <c r="KYV26"/>
      <c r="KYW26"/>
      <c r="KYX26"/>
      <c r="KYY26"/>
      <c r="KYZ26"/>
      <c r="KZA26"/>
      <c r="KZB26"/>
      <c r="KZC26"/>
      <c r="KZD26"/>
      <c r="KZE26"/>
      <c r="KZF26"/>
      <c r="KZG26"/>
      <c r="KZH26"/>
      <c r="KZI26"/>
      <c r="KZJ26"/>
      <c r="KZK26"/>
      <c r="KZL26"/>
      <c r="KZM26"/>
      <c r="KZN26"/>
      <c r="KZO26"/>
      <c r="KZP26"/>
      <c r="KZQ26"/>
      <c r="KZR26"/>
      <c r="KZS26"/>
      <c r="KZT26"/>
      <c r="KZU26"/>
      <c r="KZV26"/>
      <c r="KZW26"/>
      <c r="KZX26"/>
      <c r="KZY26"/>
      <c r="KZZ26"/>
      <c r="LAA26"/>
      <c r="LAB26"/>
      <c r="LAC26"/>
      <c r="LAD26"/>
      <c r="LAE26"/>
      <c r="LAF26"/>
      <c r="LAG26"/>
      <c r="LAH26"/>
      <c r="LAI26"/>
      <c r="LAJ26"/>
      <c r="LAK26"/>
      <c r="LAL26"/>
      <c r="LAM26"/>
      <c r="LAN26"/>
      <c r="LAO26"/>
      <c r="LAP26"/>
      <c r="LAQ26"/>
      <c r="LAR26"/>
      <c r="LAS26"/>
      <c r="LAT26"/>
      <c r="LAU26"/>
      <c r="LAV26"/>
      <c r="LAW26"/>
      <c r="LAX26"/>
      <c r="LAY26"/>
      <c r="LAZ26"/>
      <c r="LBA26"/>
      <c r="LBB26"/>
      <c r="LBC26"/>
      <c r="LBD26"/>
      <c r="LBE26"/>
      <c r="LBF26"/>
      <c r="LBG26"/>
      <c r="LBH26"/>
      <c r="LBI26"/>
      <c r="LBJ26"/>
      <c r="LBK26"/>
      <c r="LBL26"/>
      <c r="LBM26"/>
      <c r="LBN26"/>
      <c r="LBO26"/>
      <c r="LBP26"/>
      <c r="LBQ26"/>
      <c r="LBR26"/>
      <c r="LBS26"/>
      <c r="LBT26"/>
      <c r="LBU26"/>
      <c r="LBV26"/>
      <c r="LBW26"/>
      <c r="LBX26"/>
      <c r="LBY26"/>
      <c r="LBZ26"/>
      <c r="LCA26"/>
      <c r="LCB26"/>
      <c r="LCC26"/>
      <c r="LCD26"/>
      <c r="LCE26"/>
      <c r="LCF26"/>
      <c r="LCG26"/>
      <c r="LCH26"/>
      <c r="LCI26"/>
      <c r="LCJ26"/>
      <c r="LCK26"/>
      <c r="LCL26"/>
      <c r="LCM26"/>
      <c r="LCN26"/>
      <c r="LCO26"/>
      <c r="LCP26"/>
      <c r="LCQ26"/>
      <c r="LCR26"/>
      <c r="LCS26"/>
      <c r="LCT26"/>
      <c r="LCU26"/>
      <c r="LCV26"/>
      <c r="LCW26"/>
      <c r="LCX26"/>
      <c r="LCY26"/>
      <c r="LCZ26"/>
      <c r="LDA26"/>
      <c r="LDB26"/>
      <c r="LDC26"/>
      <c r="LDD26"/>
      <c r="LDE26"/>
      <c r="LDF26"/>
      <c r="LDG26"/>
      <c r="LDH26"/>
      <c r="LDI26"/>
      <c r="LDJ26"/>
      <c r="LDK26"/>
      <c r="LDL26"/>
      <c r="LDM26"/>
      <c r="LDN26"/>
      <c r="LDO26"/>
      <c r="LDP26"/>
      <c r="LDQ26"/>
      <c r="LDR26"/>
      <c r="LDS26"/>
      <c r="LDT26"/>
      <c r="LDU26"/>
      <c r="LDV26"/>
      <c r="LDW26"/>
      <c r="LDX26"/>
      <c r="LDY26"/>
      <c r="LDZ26"/>
      <c r="LEA26"/>
      <c r="LEB26"/>
      <c r="LEC26"/>
      <c r="LED26"/>
      <c r="LEE26"/>
      <c r="LEF26"/>
      <c r="LEG26"/>
      <c r="LEH26"/>
      <c r="LEI26"/>
      <c r="LEJ26"/>
      <c r="LEK26"/>
      <c r="LEL26"/>
      <c r="LEM26"/>
      <c r="LEN26"/>
      <c r="LEO26"/>
      <c r="LEP26"/>
      <c r="LEQ26"/>
      <c r="LER26"/>
      <c r="LES26"/>
      <c r="LET26"/>
      <c r="LEU26"/>
      <c r="LEV26"/>
      <c r="LEW26"/>
      <c r="LEX26"/>
      <c r="LEY26"/>
      <c r="LEZ26"/>
      <c r="LFA26"/>
      <c r="LFB26"/>
      <c r="LFC26"/>
      <c r="LFD26"/>
      <c r="LFE26"/>
      <c r="LFF26"/>
      <c r="LFG26"/>
      <c r="LFH26"/>
      <c r="LFI26"/>
      <c r="LFJ26"/>
      <c r="LFK26"/>
      <c r="LFL26"/>
      <c r="LFM26"/>
      <c r="LFN26"/>
      <c r="LFO26"/>
      <c r="LFP26"/>
      <c r="LFQ26"/>
      <c r="LFR26"/>
      <c r="LFS26"/>
      <c r="LFT26"/>
      <c r="LFU26"/>
      <c r="LFV26"/>
      <c r="LFW26"/>
      <c r="LFX26"/>
      <c r="LFY26"/>
      <c r="LFZ26"/>
      <c r="LGA26"/>
      <c r="LGB26"/>
      <c r="LGC26"/>
      <c r="LGD26"/>
      <c r="LGE26"/>
      <c r="LGF26"/>
      <c r="LGG26"/>
      <c r="LGH26"/>
      <c r="LGI26"/>
      <c r="LGJ26"/>
      <c r="LGK26"/>
      <c r="LGL26"/>
      <c r="LGM26"/>
      <c r="LGN26"/>
      <c r="LGO26"/>
      <c r="LGP26"/>
      <c r="LGQ26"/>
      <c r="LGR26"/>
      <c r="LGS26"/>
      <c r="LGT26"/>
      <c r="LGU26"/>
      <c r="LGV26"/>
      <c r="LGW26"/>
      <c r="LGX26"/>
      <c r="LGY26"/>
      <c r="LGZ26"/>
      <c r="LHA26"/>
      <c r="LHB26"/>
      <c r="LHC26"/>
      <c r="LHD26"/>
      <c r="LHE26"/>
      <c r="LHF26"/>
      <c r="LHG26"/>
      <c r="LHH26"/>
      <c r="LHI26"/>
      <c r="LHJ26"/>
      <c r="LHK26"/>
      <c r="LHL26"/>
      <c r="LHM26"/>
      <c r="LHN26"/>
      <c r="LHO26"/>
      <c r="LHP26"/>
      <c r="LHQ26"/>
      <c r="LHR26"/>
      <c r="LHS26"/>
      <c r="LHT26"/>
      <c r="LHU26"/>
      <c r="LHV26"/>
      <c r="LHW26"/>
      <c r="LHX26"/>
      <c r="LHY26"/>
      <c r="LHZ26"/>
      <c r="LIA26"/>
      <c r="LIB26"/>
      <c r="LIC26"/>
      <c r="LID26"/>
      <c r="LIE26"/>
      <c r="LIF26"/>
      <c r="LIG26"/>
      <c r="LIH26"/>
      <c r="LII26"/>
      <c r="LIJ26"/>
      <c r="LIK26"/>
      <c r="LIL26"/>
      <c r="LIM26"/>
      <c r="LIN26"/>
      <c r="LIO26"/>
      <c r="LIP26"/>
      <c r="LIQ26"/>
      <c r="LIR26"/>
      <c r="LIS26"/>
      <c r="LIT26"/>
      <c r="LIU26"/>
      <c r="LIV26"/>
      <c r="LIW26"/>
      <c r="LIX26"/>
      <c r="LIY26"/>
      <c r="LIZ26"/>
      <c r="LJA26"/>
      <c r="LJB26"/>
      <c r="LJC26"/>
      <c r="LJD26"/>
      <c r="LJE26"/>
      <c r="LJF26"/>
      <c r="LJG26"/>
      <c r="LJH26"/>
      <c r="LJI26"/>
      <c r="LJJ26"/>
      <c r="LJK26"/>
      <c r="LJL26"/>
      <c r="LJM26"/>
      <c r="LJN26"/>
      <c r="LJO26"/>
      <c r="LJP26"/>
      <c r="LJQ26"/>
      <c r="LJR26"/>
      <c r="LJS26"/>
      <c r="LJT26"/>
      <c r="LJU26"/>
      <c r="LJV26"/>
      <c r="LJW26"/>
      <c r="LJX26"/>
      <c r="LJY26"/>
      <c r="LJZ26"/>
      <c r="LKA26"/>
      <c r="LKB26"/>
      <c r="LKC26"/>
      <c r="LKD26"/>
      <c r="LKE26"/>
      <c r="LKF26"/>
      <c r="LKG26"/>
      <c r="LKH26"/>
      <c r="LKI26"/>
      <c r="LKJ26"/>
      <c r="LKK26"/>
      <c r="LKL26"/>
      <c r="LKM26"/>
      <c r="LKN26"/>
      <c r="LKO26"/>
      <c r="LKP26"/>
      <c r="LKQ26"/>
      <c r="LKR26"/>
      <c r="LKS26"/>
      <c r="LKT26"/>
      <c r="LKU26"/>
      <c r="LKV26"/>
      <c r="LKW26"/>
      <c r="LKX26"/>
      <c r="LKY26"/>
      <c r="LKZ26"/>
      <c r="LLA26"/>
      <c r="LLB26"/>
      <c r="LLC26"/>
      <c r="LLD26"/>
      <c r="LLE26"/>
      <c r="LLF26"/>
      <c r="LLG26"/>
      <c r="LLH26"/>
      <c r="LLI26"/>
      <c r="LLJ26"/>
      <c r="LLK26"/>
      <c r="LLL26"/>
      <c r="LLM26"/>
      <c r="LLN26"/>
      <c r="LLO26"/>
      <c r="LLP26"/>
      <c r="LLQ26"/>
      <c r="LLR26"/>
      <c r="LLS26"/>
      <c r="LLT26"/>
      <c r="LLU26"/>
      <c r="LLV26"/>
      <c r="LLW26"/>
      <c r="LLX26"/>
      <c r="LLY26"/>
      <c r="LLZ26"/>
      <c r="LMA26"/>
      <c r="LMB26"/>
      <c r="LMC26"/>
      <c r="LMD26"/>
      <c r="LME26"/>
      <c r="LMF26"/>
      <c r="LMG26"/>
      <c r="LMH26"/>
      <c r="LMI26"/>
      <c r="LMJ26"/>
      <c r="LMK26"/>
      <c r="LML26"/>
      <c r="LMM26"/>
      <c r="LMN26"/>
      <c r="LMO26"/>
      <c r="LMP26"/>
      <c r="LMQ26"/>
      <c r="LMR26"/>
      <c r="LMS26"/>
      <c r="LMT26"/>
      <c r="LMU26"/>
      <c r="LMV26"/>
      <c r="LMW26"/>
      <c r="LMX26"/>
      <c r="LMY26"/>
      <c r="LMZ26"/>
      <c r="LNA26"/>
      <c r="LNB26"/>
      <c r="LNC26"/>
      <c r="LND26"/>
      <c r="LNE26"/>
      <c r="LNF26"/>
      <c r="LNG26"/>
      <c r="LNH26"/>
      <c r="LNI26"/>
      <c r="LNJ26"/>
      <c r="LNK26"/>
      <c r="LNL26"/>
      <c r="LNM26"/>
      <c r="LNN26"/>
      <c r="LNO26"/>
      <c r="LNP26"/>
      <c r="LNQ26"/>
      <c r="LNR26"/>
      <c r="LNS26"/>
      <c r="LNT26"/>
      <c r="LNU26"/>
      <c r="LNV26"/>
      <c r="LNW26"/>
      <c r="LNX26"/>
      <c r="LNY26"/>
      <c r="LNZ26"/>
      <c r="LOA26"/>
      <c r="LOB26"/>
      <c r="LOC26"/>
      <c r="LOD26"/>
      <c r="LOE26"/>
      <c r="LOF26"/>
      <c r="LOG26"/>
      <c r="LOH26"/>
      <c r="LOI26"/>
      <c r="LOJ26"/>
      <c r="LOK26"/>
      <c r="LOL26"/>
      <c r="LOM26"/>
      <c r="LON26"/>
      <c r="LOO26"/>
      <c r="LOP26"/>
      <c r="LOQ26"/>
      <c r="LOR26"/>
      <c r="LOS26"/>
      <c r="LOT26"/>
      <c r="LOU26"/>
      <c r="LOV26"/>
      <c r="LOW26"/>
      <c r="LOX26"/>
      <c r="LOY26"/>
      <c r="LOZ26"/>
      <c r="LPA26"/>
      <c r="LPB26"/>
      <c r="LPC26"/>
      <c r="LPD26"/>
      <c r="LPE26"/>
      <c r="LPF26"/>
      <c r="LPG26"/>
      <c r="LPH26"/>
      <c r="LPI26"/>
      <c r="LPJ26"/>
      <c r="LPK26"/>
      <c r="LPL26"/>
      <c r="LPM26"/>
      <c r="LPN26"/>
      <c r="LPO26"/>
      <c r="LPP26"/>
      <c r="LPQ26"/>
      <c r="LPR26"/>
      <c r="LPS26"/>
      <c r="LPT26"/>
      <c r="LPU26"/>
      <c r="LPV26"/>
      <c r="LPW26"/>
      <c r="LPX26"/>
      <c r="LPY26"/>
      <c r="LPZ26"/>
      <c r="LQA26"/>
      <c r="LQB26"/>
      <c r="LQC26"/>
      <c r="LQD26"/>
      <c r="LQE26"/>
      <c r="LQF26"/>
      <c r="LQG26"/>
      <c r="LQH26"/>
      <c r="LQI26"/>
      <c r="LQJ26"/>
      <c r="LQK26"/>
      <c r="LQL26"/>
      <c r="LQM26"/>
      <c r="LQN26"/>
      <c r="LQO26"/>
      <c r="LQP26"/>
      <c r="LQQ26"/>
      <c r="LQR26"/>
      <c r="LQS26"/>
      <c r="LQT26"/>
      <c r="LQU26"/>
      <c r="LQV26"/>
      <c r="LQW26"/>
      <c r="LQX26"/>
      <c r="LQY26"/>
      <c r="LQZ26"/>
      <c r="LRA26"/>
      <c r="LRB26"/>
      <c r="LRC26"/>
      <c r="LRD26"/>
      <c r="LRE26"/>
      <c r="LRF26"/>
      <c r="LRG26"/>
      <c r="LRH26"/>
      <c r="LRI26"/>
      <c r="LRJ26"/>
      <c r="LRK26"/>
      <c r="LRL26"/>
      <c r="LRM26"/>
      <c r="LRN26"/>
      <c r="LRO26"/>
      <c r="LRP26"/>
      <c r="LRQ26"/>
      <c r="LRR26"/>
      <c r="LRS26"/>
      <c r="LRT26"/>
      <c r="LRU26"/>
      <c r="LRV26"/>
      <c r="LRW26"/>
      <c r="LRX26"/>
      <c r="LRY26"/>
      <c r="LRZ26"/>
      <c r="LSA26"/>
      <c r="LSB26"/>
      <c r="LSC26"/>
      <c r="LSD26"/>
      <c r="LSE26"/>
      <c r="LSF26"/>
      <c r="LSG26"/>
      <c r="LSH26"/>
      <c r="LSI26"/>
      <c r="LSJ26"/>
      <c r="LSK26"/>
      <c r="LSL26"/>
      <c r="LSM26"/>
      <c r="LSN26"/>
      <c r="LSO26"/>
      <c r="LSP26"/>
      <c r="LSQ26"/>
      <c r="LSR26"/>
      <c r="LSS26"/>
      <c r="LST26"/>
      <c r="LSU26"/>
      <c r="LSV26"/>
      <c r="LSW26"/>
      <c r="LSX26"/>
      <c r="LSY26"/>
      <c r="LSZ26"/>
      <c r="LTA26"/>
      <c r="LTB26"/>
      <c r="LTC26"/>
      <c r="LTD26"/>
      <c r="LTE26"/>
      <c r="LTF26"/>
      <c r="LTG26"/>
      <c r="LTH26"/>
      <c r="LTI26"/>
      <c r="LTJ26"/>
      <c r="LTK26"/>
      <c r="LTL26"/>
      <c r="LTM26"/>
      <c r="LTN26"/>
      <c r="LTO26"/>
      <c r="LTP26"/>
      <c r="LTQ26"/>
      <c r="LTR26"/>
      <c r="LTS26"/>
      <c r="LTT26"/>
      <c r="LTU26"/>
      <c r="LTV26"/>
      <c r="LTW26"/>
      <c r="LTX26"/>
      <c r="LTY26"/>
      <c r="LTZ26"/>
      <c r="LUA26"/>
      <c r="LUB26"/>
      <c r="LUC26"/>
      <c r="LUD26"/>
      <c r="LUE26"/>
      <c r="LUF26"/>
      <c r="LUG26"/>
      <c r="LUH26"/>
      <c r="LUI26"/>
      <c r="LUJ26"/>
      <c r="LUK26"/>
      <c r="LUL26"/>
      <c r="LUM26"/>
      <c r="LUN26"/>
      <c r="LUO26"/>
      <c r="LUP26"/>
      <c r="LUQ26"/>
      <c r="LUR26"/>
      <c r="LUS26"/>
      <c r="LUT26"/>
      <c r="LUU26"/>
      <c r="LUV26"/>
      <c r="LUW26"/>
      <c r="LUX26"/>
      <c r="LUY26"/>
      <c r="LUZ26"/>
      <c r="LVA26"/>
      <c r="LVB26"/>
      <c r="LVC26"/>
      <c r="LVD26"/>
      <c r="LVE26"/>
      <c r="LVF26"/>
      <c r="LVG26"/>
      <c r="LVH26"/>
      <c r="LVI26"/>
      <c r="LVJ26"/>
      <c r="LVK26"/>
      <c r="LVL26"/>
      <c r="LVM26"/>
      <c r="LVN26"/>
      <c r="LVO26"/>
      <c r="LVP26"/>
      <c r="LVQ26"/>
      <c r="LVR26"/>
      <c r="LVS26"/>
      <c r="LVT26"/>
      <c r="LVU26"/>
      <c r="LVV26"/>
      <c r="LVW26"/>
      <c r="LVX26"/>
      <c r="LVY26"/>
      <c r="LVZ26"/>
      <c r="LWA26"/>
      <c r="LWB26"/>
      <c r="LWC26"/>
      <c r="LWD26"/>
      <c r="LWE26"/>
      <c r="LWF26"/>
      <c r="LWG26"/>
      <c r="LWH26"/>
      <c r="LWI26"/>
      <c r="LWJ26"/>
      <c r="LWK26"/>
      <c r="LWL26"/>
      <c r="LWM26"/>
      <c r="LWN26"/>
      <c r="LWO26"/>
      <c r="LWP26"/>
      <c r="LWQ26"/>
      <c r="LWR26"/>
      <c r="LWS26"/>
      <c r="LWT26"/>
      <c r="LWU26"/>
      <c r="LWV26"/>
      <c r="LWW26"/>
      <c r="LWX26"/>
      <c r="LWY26"/>
      <c r="LWZ26"/>
      <c r="LXA26"/>
      <c r="LXB26"/>
      <c r="LXC26"/>
      <c r="LXD26"/>
      <c r="LXE26"/>
      <c r="LXF26"/>
      <c r="LXG26"/>
      <c r="LXH26"/>
      <c r="LXI26"/>
      <c r="LXJ26"/>
      <c r="LXK26"/>
      <c r="LXL26"/>
      <c r="LXM26"/>
      <c r="LXN26"/>
      <c r="LXO26"/>
      <c r="LXP26"/>
      <c r="LXQ26"/>
      <c r="LXR26"/>
      <c r="LXS26"/>
      <c r="LXT26"/>
      <c r="LXU26"/>
      <c r="LXV26"/>
      <c r="LXW26"/>
      <c r="LXX26"/>
      <c r="LXY26"/>
      <c r="LXZ26"/>
      <c r="LYA26"/>
      <c r="LYB26"/>
      <c r="LYC26"/>
      <c r="LYD26"/>
      <c r="LYE26"/>
      <c r="LYF26"/>
      <c r="LYG26"/>
      <c r="LYH26"/>
      <c r="LYI26"/>
      <c r="LYJ26"/>
      <c r="LYK26"/>
      <c r="LYL26"/>
      <c r="LYM26"/>
      <c r="LYN26"/>
      <c r="LYO26"/>
      <c r="LYP26"/>
      <c r="LYQ26"/>
      <c r="LYR26"/>
      <c r="LYS26"/>
      <c r="LYT26"/>
      <c r="LYU26"/>
      <c r="LYV26"/>
      <c r="LYW26"/>
      <c r="LYX26"/>
      <c r="LYY26"/>
      <c r="LYZ26"/>
      <c r="LZA26"/>
      <c r="LZB26"/>
      <c r="LZC26"/>
      <c r="LZD26"/>
      <c r="LZE26"/>
      <c r="LZF26"/>
      <c r="LZG26"/>
      <c r="LZH26"/>
      <c r="LZI26"/>
      <c r="LZJ26"/>
      <c r="LZK26"/>
      <c r="LZL26"/>
      <c r="LZM26"/>
      <c r="LZN26"/>
      <c r="LZO26"/>
      <c r="LZP26"/>
      <c r="LZQ26"/>
      <c r="LZR26"/>
      <c r="LZS26"/>
      <c r="LZT26"/>
      <c r="LZU26"/>
      <c r="LZV26"/>
      <c r="LZW26"/>
      <c r="LZX26"/>
      <c r="LZY26"/>
      <c r="LZZ26"/>
      <c r="MAA26"/>
      <c r="MAB26"/>
      <c r="MAC26"/>
      <c r="MAD26"/>
      <c r="MAE26"/>
      <c r="MAF26"/>
      <c r="MAG26"/>
      <c r="MAH26"/>
      <c r="MAI26"/>
      <c r="MAJ26"/>
      <c r="MAK26"/>
      <c r="MAL26"/>
      <c r="MAM26"/>
      <c r="MAN26"/>
      <c r="MAO26"/>
      <c r="MAP26"/>
      <c r="MAQ26"/>
      <c r="MAR26"/>
      <c r="MAS26"/>
      <c r="MAT26"/>
      <c r="MAU26"/>
      <c r="MAV26"/>
      <c r="MAW26"/>
      <c r="MAX26"/>
      <c r="MAY26"/>
      <c r="MAZ26"/>
      <c r="MBA26"/>
      <c r="MBB26"/>
      <c r="MBC26"/>
      <c r="MBD26"/>
      <c r="MBE26"/>
      <c r="MBF26"/>
      <c r="MBG26"/>
      <c r="MBH26"/>
      <c r="MBI26"/>
      <c r="MBJ26"/>
      <c r="MBK26"/>
      <c r="MBL26"/>
      <c r="MBM26"/>
      <c r="MBN26"/>
      <c r="MBO26"/>
      <c r="MBP26"/>
      <c r="MBQ26"/>
      <c r="MBR26"/>
      <c r="MBS26"/>
      <c r="MBT26"/>
      <c r="MBU26"/>
      <c r="MBV26"/>
      <c r="MBW26"/>
      <c r="MBX26"/>
      <c r="MBY26"/>
      <c r="MBZ26"/>
      <c r="MCA26"/>
      <c r="MCB26"/>
      <c r="MCC26"/>
      <c r="MCD26"/>
      <c r="MCE26"/>
      <c r="MCF26"/>
      <c r="MCG26"/>
      <c r="MCH26"/>
      <c r="MCI26"/>
      <c r="MCJ26"/>
      <c r="MCK26"/>
      <c r="MCL26"/>
      <c r="MCM26"/>
      <c r="MCN26"/>
      <c r="MCO26"/>
      <c r="MCP26"/>
      <c r="MCQ26"/>
      <c r="MCR26"/>
      <c r="MCS26"/>
      <c r="MCT26"/>
      <c r="MCU26"/>
      <c r="MCV26"/>
      <c r="MCW26"/>
      <c r="MCX26"/>
      <c r="MCY26"/>
      <c r="MCZ26"/>
      <c r="MDA26"/>
      <c r="MDB26"/>
      <c r="MDC26"/>
      <c r="MDD26"/>
      <c r="MDE26"/>
      <c r="MDF26"/>
      <c r="MDG26"/>
      <c r="MDH26"/>
      <c r="MDI26"/>
      <c r="MDJ26"/>
      <c r="MDK26"/>
      <c r="MDL26"/>
      <c r="MDM26"/>
      <c r="MDN26"/>
      <c r="MDO26"/>
      <c r="MDP26"/>
      <c r="MDQ26"/>
      <c r="MDR26"/>
      <c r="MDS26"/>
      <c r="MDT26"/>
      <c r="MDU26"/>
      <c r="MDV26"/>
      <c r="MDW26"/>
      <c r="MDX26"/>
      <c r="MDY26"/>
      <c r="MDZ26"/>
      <c r="MEA26"/>
      <c r="MEB26"/>
      <c r="MEC26"/>
      <c r="MED26"/>
      <c r="MEE26"/>
      <c r="MEF26"/>
      <c r="MEG26"/>
      <c r="MEH26"/>
      <c r="MEI26"/>
      <c r="MEJ26"/>
      <c r="MEK26"/>
      <c r="MEL26"/>
      <c r="MEM26"/>
      <c r="MEN26"/>
      <c r="MEO26"/>
      <c r="MEP26"/>
      <c r="MEQ26"/>
      <c r="MER26"/>
      <c r="MES26"/>
      <c r="MET26"/>
      <c r="MEU26"/>
      <c r="MEV26"/>
      <c r="MEW26"/>
      <c r="MEX26"/>
      <c r="MEY26"/>
      <c r="MEZ26"/>
      <c r="MFA26"/>
      <c r="MFB26"/>
      <c r="MFC26"/>
      <c r="MFD26"/>
      <c r="MFE26"/>
      <c r="MFF26"/>
      <c r="MFG26"/>
      <c r="MFH26"/>
      <c r="MFI26"/>
      <c r="MFJ26"/>
      <c r="MFK26"/>
      <c r="MFL26"/>
      <c r="MFM26"/>
      <c r="MFN26"/>
      <c r="MFO26"/>
      <c r="MFP26"/>
      <c r="MFQ26"/>
      <c r="MFR26"/>
      <c r="MFS26"/>
      <c r="MFT26"/>
      <c r="MFU26"/>
      <c r="MFV26"/>
      <c r="MFW26"/>
      <c r="MFX26"/>
      <c r="MFY26"/>
      <c r="MFZ26"/>
      <c r="MGA26"/>
      <c r="MGB26"/>
      <c r="MGC26"/>
      <c r="MGD26"/>
      <c r="MGE26"/>
      <c r="MGF26"/>
      <c r="MGG26"/>
      <c r="MGH26"/>
      <c r="MGI26"/>
      <c r="MGJ26"/>
      <c r="MGK26"/>
      <c r="MGL26"/>
      <c r="MGM26"/>
      <c r="MGN26"/>
      <c r="MGO26"/>
      <c r="MGP26"/>
      <c r="MGQ26"/>
      <c r="MGR26"/>
      <c r="MGS26"/>
      <c r="MGT26"/>
      <c r="MGU26"/>
      <c r="MGV26"/>
      <c r="MGW26"/>
      <c r="MGX26"/>
      <c r="MGY26"/>
      <c r="MGZ26"/>
      <c r="MHA26"/>
      <c r="MHB26"/>
      <c r="MHC26"/>
      <c r="MHD26"/>
      <c r="MHE26"/>
      <c r="MHF26"/>
      <c r="MHG26"/>
      <c r="MHH26"/>
      <c r="MHI26"/>
      <c r="MHJ26"/>
      <c r="MHK26"/>
      <c r="MHL26"/>
      <c r="MHM26"/>
      <c r="MHN26"/>
      <c r="MHO26"/>
      <c r="MHP26"/>
      <c r="MHQ26"/>
      <c r="MHR26"/>
      <c r="MHS26"/>
      <c r="MHT26"/>
      <c r="MHU26"/>
      <c r="MHV26"/>
      <c r="MHW26"/>
      <c r="MHX26"/>
      <c r="MHY26"/>
      <c r="MHZ26"/>
      <c r="MIA26"/>
      <c r="MIB26"/>
      <c r="MIC26"/>
      <c r="MID26"/>
      <c r="MIE26"/>
      <c r="MIF26"/>
      <c r="MIG26"/>
      <c r="MIH26"/>
      <c r="MII26"/>
      <c r="MIJ26"/>
      <c r="MIK26"/>
      <c r="MIL26"/>
      <c r="MIM26"/>
      <c r="MIN26"/>
      <c r="MIO26"/>
      <c r="MIP26"/>
      <c r="MIQ26"/>
      <c r="MIR26"/>
      <c r="MIS26"/>
      <c r="MIT26"/>
      <c r="MIU26"/>
      <c r="MIV26"/>
      <c r="MIW26"/>
      <c r="MIX26"/>
      <c r="MIY26"/>
      <c r="MIZ26"/>
      <c r="MJA26"/>
      <c r="MJB26"/>
      <c r="MJC26"/>
      <c r="MJD26"/>
      <c r="MJE26"/>
      <c r="MJF26"/>
      <c r="MJG26"/>
      <c r="MJH26"/>
      <c r="MJI26"/>
      <c r="MJJ26"/>
      <c r="MJK26"/>
      <c r="MJL26"/>
      <c r="MJM26"/>
      <c r="MJN26"/>
      <c r="MJO26"/>
      <c r="MJP26"/>
      <c r="MJQ26"/>
      <c r="MJR26"/>
      <c r="MJS26"/>
      <c r="MJT26"/>
      <c r="MJU26"/>
      <c r="MJV26"/>
      <c r="MJW26"/>
      <c r="MJX26"/>
      <c r="MJY26"/>
      <c r="MJZ26"/>
      <c r="MKA26"/>
      <c r="MKB26"/>
      <c r="MKC26"/>
      <c r="MKD26"/>
      <c r="MKE26"/>
      <c r="MKF26"/>
      <c r="MKG26"/>
      <c r="MKH26"/>
      <c r="MKI26"/>
      <c r="MKJ26"/>
      <c r="MKK26"/>
      <c r="MKL26"/>
      <c r="MKM26"/>
      <c r="MKN26"/>
      <c r="MKO26"/>
      <c r="MKP26"/>
      <c r="MKQ26"/>
      <c r="MKR26"/>
      <c r="MKS26"/>
      <c r="MKT26"/>
      <c r="MKU26"/>
      <c r="MKV26"/>
      <c r="MKW26"/>
      <c r="MKX26"/>
      <c r="MKY26"/>
      <c r="MKZ26"/>
      <c r="MLA26"/>
      <c r="MLB26"/>
      <c r="MLC26"/>
      <c r="MLD26"/>
      <c r="MLE26"/>
      <c r="MLF26"/>
      <c r="MLG26"/>
      <c r="MLH26"/>
      <c r="MLI26"/>
      <c r="MLJ26"/>
      <c r="MLK26"/>
      <c r="MLL26"/>
      <c r="MLM26"/>
      <c r="MLN26"/>
      <c r="MLO26"/>
      <c r="MLP26"/>
      <c r="MLQ26"/>
      <c r="MLR26"/>
      <c r="MLS26"/>
      <c r="MLT26"/>
      <c r="MLU26"/>
      <c r="MLV26"/>
      <c r="MLW26"/>
      <c r="MLX26"/>
      <c r="MLY26"/>
      <c r="MLZ26"/>
      <c r="MMA26"/>
      <c r="MMB26"/>
      <c r="MMC26"/>
      <c r="MMD26"/>
      <c r="MME26"/>
      <c r="MMF26"/>
      <c r="MMG26"/>
      <c r="MMH26"/>
      <c r="MMI26"/>
      <c r="MMJ26"/>
      <c r="MMK26"/>
      <c r="MML26"/>
      <c r="MMM26"/>
      <c r="MMN26"/>
      <c r="MMO26"/>
      <c r="MMP26"/>
      <c r="MMQ26"/>
      <c r="MMR26"/>
      <c r="MMS26"/>
      <c r="MMT26"/>
      <c r="MMU26"/>
      <c r="MMV26"/>
      <c r="MMW26"/>
      <c r="MMX26"/>
      <c r="MMY26"/>
      <c r="MMZ26"/>
      <c r="MNA26"/>
      <c r="MNB26"/>
      <c r="MNC26"/>
      <c r="MND26"/>
      <c r="MNE26"/>
      <c r="MNF26"/>
      <c r="MNG26"/>
      <c r="MNH26"/>
      <c r="MNI26"/>
      <c r="MNJ26"/>
      <c r="MNK26"/>
      <c r="MNL26"/>
      <c r="MNM26"/>
      <c r="MNN26"/>
      <c r="MNO26"/>
      <c r="MNP26"/>
      <c r="MNQ26"/>
      <c r="MNR26"/>
      <c r="MNS26"/>
      <c r="MNT26"/>
      <c r="MNU26"/>
      <c r="MNV26"/>
      <c r="MNW26"/>
      <c r="MNX26"/>
      <c r="MNY26"/>
      <c r="MNZ26"/>
      <c r="MOA26"/>
      <c r="MOB26"/>
      <c r="MOC26"/>
      <c r="MOD26"/>
      <c r="MOE26"/>
      <c r="MOF26"/>
      <c r="MOG26"/>
      <c r="MOH26"/>
      <c r="MOI26"/>
      <c r="MOJ26"/>
      <c r="MOK26"/>
      <c r="MOL26"/>
      <c r="MOM26"/>
      <c r="MON26"/>
      <c r="MOO26"/>
      <c r="MOP26"/>
      <c r="MOQ26"/>
      <c r="MOR26"/>
      <c r="MOS26"/>
      <c r="MOT26"/>
      <c r="MOU26"/>
      <c r="MOV26"/>
      <c r="MOW26"/>
      <c r="MOX26"/>
      <c r="MOY26"/>
      <c r="MOZ26"/>
      <c r="MPA26"/>
      <c r="MPB26"/>
      <c r="MPC26"/>
      <c r="MPD26"/>
      <c r="MPE26"/>
      <c r="MPF26"/>
      <c r="MPG26"/>
      <c r="MPH26"/>
      <c r="MPI26"/>
      <c r="MPJ26"/>
      <c r="MPK26"/>
      <c r="MPL26"/>
      <c r="MPM26"/>
      <c r="MPN26"/>
      <c r="MPO26"/>
      <c r="MPP26"/>
      <c r="MPQ26"/>
      <c r="MPR26"/>
      <c r="MPS26"/>
      <c r="MPT26"/>
      <c r="MPU26"/>
      <c r="MPV26"/>
      <c r="MPW26"/>
      <c r="MPX26"/>
      <c r="MPY26"/>
      <c r="MPZ26"/>
      <c r="MQA26"/>
      <c r="MQB26"/>
      <c r="MQC26"/>
      <c r="MQD26"/>
      <c r="MQE26"/>
      <c r="MQF26"/>
      <c r="MQG26"/>
      <c r="MQH26"/>
      <c r="MQI26"/>
      <c r="MQJ26"/>
      <c r="MQK26"/>
      <c r="MQL26"/>
      <c r="MQM26"/>
      <c r="MQN26"/>
      <c r="MQO26"/>
      <c r="MQP26"/>
      <c r="MQQ26"/>
      <c r="MQR26"/>
      <c r="MQS26"/>
      <c r="MQT26"/>
      <c r="MQU26"/>
      <c r="MQV26"/>
      <c r="MQW26"/>
      <c r="MQX26"/>
      <c r="MQY26"/>
      <c r="MQZ26"/>
      <c r="MRA26"/>
      <c r="MRB26"/>
      <c r="MRC26"/>
      <c r="MRD26"/>
      <c r="MRE26"/>
      <c r="MRF26"/>
      <c r="MRG26"/>
      <c r="MRH26"/>
      <c r="MRI26"/>
      <c r="MRJ26"/>
      <c r="MRK26"/>
      <c r="MRL26"/>
      <c r="MRM26"/>
      <c r="MRN26"/>
      <c r="MRO26"/>
      <c r="MRP26"/>
      <c r="MRQ26"/>
      <c r="MRR26"/>
      <c r="MRS26"/>
      <c r="MRT26"/>
      <c r="MRU26"/>
      <c r="MRV26"/>
      <c r="MRW26"/>
      <c r="MRX26"/>
      <c r="MRY26"/>
      <c r="MRZ26"/>
      <c r="MSA26"/>
      <c r="MSB26"/>
      <c r="MSC26"/>
      <c r="MSD26"/>
      <c r="MSE26"/>
      <c r="MSF26"/>
      <c r="MSG26"/>
      <c r="MSH26"/>
      <c r="MSI26"/>
      <c r="MSJ26"/>
      <c r="MSK26"/>
      <c r="MSL26"/>
      <c r="MSM26"/>
      <c r="MSN26"/>
      <c r="MSO26"/>
      <c r="MSP26"/>
      <c r="MSQ26"/>
      <c r="MSR26"/>
      <c r="MSS26"/>
      <c r="MST26"/>
      <c r="MSU26"/>
      <c r="MSV26"/>
      <c r="MSW26"/>
      <c r="MSX26"/>
      <c r="MSY26"/>
      <c r="MSZ26"/>
      <c r="MTA26"/>
      <c r="MTB26"/>
      <c r="MTC26"/>
      <c r="MTD26"/>
      <c r="MTE26"/>
      <c r="MTF26"/>
      <c r="MTG26"/>
      <c r="MTH26"/>
      <c r="MTI26"/>
      <c r="MTJ26"/>
      <c r="MTK26"/>
      <c r="MTL26"/>
      <c r="MTM26"/>
      <c r="MTN26"/>
      <c r="MTO26"/>
      <c r="MTP26"/>
      <c r="MTQ26"/>
      <c r="MTR26"/>
      <c r="MTS26"/>
      <c r="MTT26"/>
      <c r="MTU26"/>
      <c r="MTV26"/>
      <c r="MTW26"/>
      <c r="MTX26"/>
      <c r="MTY26"/>
      <c r="MTZ26"/>
      <c r="MUA26"/>
      <c r="MUB26"/>
      <c r="MUC26"/>
      <c r="MUD26"/>
      <c r="MUE26"/>
      <c r="MUF26"/>
      <c r="MUG26"/>
      <c r="MUH26"/>
      <c r="MUI26"/>
      <c r="MUJ26"/>
      <c r="MUK26"/>
      <c r="MUL26"/>
      <c r="MUM26"/>
      <c r="MUN26"/>
      <c r="MUO26"/>
      <c r="MUP26"/>
      <c r="MUQ26"/>
      <c r="MUR26"/>
      <c r="MUS26"/>
      <c r="MUT26"/>
      <c r="MUU26"/>
      <c r="MUV26"/>
      <c r="MUW26"/>
      <c r="MUX26"/>
      <c r="MUY26"/>
      <c r="MUZ26"/>
      <c r="MVA26"/>
      <c r="MVB26"/>
      <c r="MVC26"/>
      <c r="MVD26"/>
      <c r="MVE26"/>
      <c r="MVF26"/>
      <c r="MVG26"/>
      <c r="MVH26"/>
      <c r="MVI26"/>
      <c r="MVJ26"/>
      <c r="MVK26"/>
      <c r="MVL26"/>
      <c r="MVM26"/>
      <c r="MVN26"/>
      <c r="MVO26"/>
      <c r="MVP26"/>
      <c r="MVQ26"/>
      <c r="MVR26"/>
      <c r="MVS26"/>
      <c r="MVT26"/>
      <c r="MVU26"/>
      <c r="MVV26"/>
      <c r="MVW26"/>
      <c r="MVX26"/>
      <c r="MVY26"/>
      <c r="MVZ26"/>
      <c r="MWA26"/>
      <c r="MWB26"/>
      <c r="MWC26"/>
      <c r="MWD26"/>
      <c r="MWE26"/>
      <c r="MWF26"/>
      <c r="MWG26"/>
      <c r="MWH26"/>
      <c r="MWI26"/>
      <c r="MWJ26"/>
      <c r="MWK26"/>
      <c r="MWL26"/>
      <c r="MWM26"/>
      <c r="MWN26"/>
      <c r="MWO26"/>
      <c r="MWP26"/>
      <c r="MWQ26"/>
      <c r="MWR26"/>
      <c r="MWS26"/>
      <c r="MWT26"/>
      <c r="MWU26"/>
      <c r="MWV26"/>
      <c r="MWW26"/>
      <c r="MWX26"/>
      <c r="MWY26"/>
      <c r="MWZ26"/>
      <c r="MXA26"/>
      <c r="MXB26"/>
      <c r="MXC26"/>
      <c r="MXD26"/>
      <c r="MXE26"/>
      <c r="MXF26"/>
      <c r="MXG26"/>
      <c r="MXH26"/>
      <c r="MXI26"/>
      <c r="MXJ26"/>
      <c r="MXK26"/>
      <c r="MXL26"/>
      <c r="MXM26"/>
      <c r="MXN26"/>
      <c r="MXO26"/>
      <c r="MXP26"/>
      <c r="MXQ26"/>
      <c r="MXR26"/>
      <c r="MXS26"/>
      <c r="MXT26"/>
      <c r="MXU26"/>
      <c r="MXV26"/>
      <c r="MXW26"/>
      <c r="MXX26"/>
      <c r="MXY26"/>
      <c r="MXZ26"/>
      <c r="MYA26"/>
      <c r="MYB26"/>
      <c r="MYC26"/>
      <c r="MYD26"/>
      <c r="MYE26"/>
      <c r="MYF26"/>
      <c r="MYG26"/>
      <c r="MYH26"/>
      <c r="MYI26"/>
      <c r="MYJ26"/>
      <c r="MYK26"/>
      <c r="MYL26"/>
      <c r="MYM26"/>
      <c r="MYN26"/>
      <c r="MYO26"/>
      <c r="MYP26"/>
      <c r="MYQ26"/>
      <c r="MYR26"/>
      <c r="MYS26"/>
      <c r="MYT26"/>
      <c r="MYU26"/>
      <c r="MYV26"/>
      <c r="MYW26"/>
      <c r="MYX26"/>
      <c r="MYY26"/>
      <c r="MYZ26"/>
      <c r="MZA26"/>
      <c r="MZB26"/>
      <c r="MZC26"/>
      <c r="MZD26"/>
      <c r="MZE26"/>
      <c r="MZF26"/>
      <c r="MZG26"/>
      <c r="MZH26"/>
      <c r="MZI26"/>
      <c r="MZJ26"/>
      <c r="MZK26"/>
      <c r="MZL26"/>
      <c r="MZM26"/>
      <c r="MZN26"/>
      <c r="MZO26"/>
      <c r="MZP26"/>
      <c r="MZQ26"/>
      <c r="MZR26"/>
      <c r="MZS26"/>
      <c r="MZT26"/>
      <c r="MZU26"/>
      <c r="MZV26"/>
      <c r="MZW26"/>
      <c r="MZX26"/>
      <c r="MZY26"/>
      <c r="MZZ26"/>
      <c r="NAA26"/>
      <c r="NAB26"/>
      <c r="NAC26"/>
      <c r="NAD26"/>
      <c r="NAE26"/>
      <c r="NAF26"/>
      <c r="NAG26"/>
      <c r="NAH26"/>
      <c r="NAI26"/>
      <c r="NAJ26"/>
      <c r="NAK26"/>
      <c r="NAL26"/>
      <c r="NAM26"/>
      <c r="NAN26"/>
      <c r="NAO26"/>
      <c r="NAP26"/>
      <c r="NAQ26"/>
      <c r="NAR26"/>
      <c r="NAS26"/>
      <c r="NAT26"/>
      <c r="NAU26"/>
      <c r="NAV26"/>
      <c r="NAW26"/>
      <c r="NAX26"/>
      <c r="NAY26"/>
      <c r="NAZ26"/>
      <c r="NBA26"/>
      <c r="NBB26"/>
      <c r="NBC26"/>
      <c r="NBD26"/>
      <c r="NBE26"/>
      <c r="NBF26"/>
      <c r="NBG26"/>
      <c r="NBH26"/>
      <c r="NBI26"/>
      <c r="NBJ26"/>
      <c r="NBK26"/>
      <c r="NBL26"/>
      <c r="NBM26"/>
      <c r="NBN26"/>
      <c r="NBO26"/>
      <c r="NBP26"/>
      <c r="NBQ26"/>
      <c r="NBR26"/>
      <c r="NBS26"/>
      <c r="NBT26"/>
      <c r="NBU26"/>
      <c r="NBV26"/>
      <c r="NBW26"/>
      <c r="NBX26"/>
      <c r="NBY26"/>
      <c r="NBZ26"/>
      <c r="NCA26"/>
      <c r="NCB26"/>
      <c r="NCC26"/>
      <c r="NCD26"/>
      <c r="NCE26"/>
      <c r="NCF26"/>
      <c r="NCG26"/>
      <c r="NCH26"/>
      <c r="NCI26"/>
      <c r="NCJ26"/>
      <c r="NCK26"/>
      <c r="NCL26"/>
      <c r="NCM26"/>
      <c r="NCN26"/>
      <c r="NCO26"/>
      <c r="NCP26"/>
      <c r="NCQ26"/>
      <c r="NCR26"/>
      <c r="NCS26"/>
      <c r="NCT26"/>
      <c r="NCU26"/>
      <c r="NCV26"/>
      <c r="NCW26"/>
      <c r="NCX26"/>
      <c r="NCY26"/>
      <c r="NCZ26"/>
      <c r="NDA26"/>
      <c r="NDB26"/>
      <c r="NDC26"/>
      <c r="NDD26"/>
      <c r="NDE26"/>
      <c r="NDF26"/>
      <c r="NDG26"/>
      <c r="NDH26"/>
      <c r="NDI26"/>
      <c r="NDJ26"/>
      <c r="NDK26"/>
      <c r="NDL26"/>
      <c r="NDM26"/>
      <c r="NDN26"/>
      <c r="NDO26"/>
      <c r="NDP26"/>
      <c r="NDQ26"/>
      <c r="NDR26"/>
      <c r="NDS26"/>
      <c r="NDT26"/>
      <c r="NDU26"/>
      <c r="NDV26"/>
      <c r="NDW26"/>
      <c r="NDX26"/>
      <c r="NDY26"/>
      <c r="NDZ26"/>
      <c r="NEA26"/>
      <c r="NEB26"/>
      <c r="NEC26"/>
      <c r="NED26"/>
      <c r="NEE26"/>
      <c r="NEF26"/>
      <c r="NEG26"/>
      <c r="NEH26"/>
      <c r="NEI26"/>
      <c r="NEJ26"/>
      <c r="NEK26"/>
      <c r="NEL26"/>
      <c r="NEM26"/>
      <c r="NEN26"/>
      <c r="NEO26"/>
      <c r="NEP26"/>
      <c r="NEQ26"/>
      <c r="NER26"/>
      <c r="NES26"/>
      <c r="NET26"/>
      <c r="NEU26"/>
      <c r="NEV26"/>
      <c r="NEW26"/>
      <c r="NEX26"/>
      <c r="NEY26"/>
      <c r="NEZ26"/>
      <c r="NFA26"/>
      <c r="NFB26"/>
      <c r="NFC26"/>
      <c r="NFD26"/>
      <c r="NFE26"/>
      <c r="NFF26"/>
      <c r="NFG26"/>
      <c r="NFH26"/>
      <c r="NFI26"/>
      <c r="NFJ26"/>
      <c r="NFK26"/>
      <c r="NFL26"/>
      <c r="NFM26"/>
      <c r="NFN26"/>
      <c r="NFO26"/>
      <c r="NFP26"/>
      <c r="NFQ26"/>
      <c r="NFR26"/>
      <c r="NFS26"/>
      <c r="NFT26"/>
      <c r="NFU26"/>
      <c r="NFV26"/>
      <c r="NFW26"/>
      <c r="NFX26"/>
      <c r="NFY26"/>
      <c r="NFZ26"/>
      <c r="NGA26"/>
      <c r="NGB26"/>
      <c r="NGC26"/>
      <c r="NGD26"/>
      <c r="NGE26"/>
      <c r="NGF26"/>
      <c r="NGG26"/>
      <c r="NGH26"/>
      <c r="NGI26"/>
      <c r="NGJ26"/>
      <c r="NGK26"/>
      <c r="NGL26"/>
      <c r="NGM26"/>
      <c r="NGN26"/>
      <c r="NGO26"/>
      <c r="NGP26"/>
      <c r="NGQ26"/>
      <c r="NGR26"/>
      <c r="NGS26"/>
      <c r="NGT26"/>
      <c r="NGU26"/>
      <c r="NGV26"/>
      <c r="NGW26"/>
      <c r="NGX26"/>
      <c r="NGY26"/>
      <c r="NGZ26"/>
      <c r="NHA26"/>
      <c r="NHB26"/>
      <c r="NHC26"/>
      <c r="NHD26"/>
      <c r="NHE26"/>
      <c r="NHF26"/>
      <c r="NHG26"/>
      <c r="NHH26"/>
      <c r="NHI26"/>
      <c r="NHJ26"/>
      <c r="NHK26"/>
      <c r="NHL26"/>
      <c r="NHM26"/>
      <c r="NHN26"/>
      <c r="NHO26"/>
      <c r="NHP26"/>
      <c r="NHQ26"/>
      <c r="NHR26"/>
      <c r="NHS26"/>
      <c r="NHT26"/>
      <c r="NHU26"/>
      <c r="NHV26"/>
      <c r="NHW26"/>
      <c r="NHX26"/>
      <c r="NHY26"/>
      <c r="NHZ26"/>
      <c r="NIA26"/>
      <c r="NIB26"/>
      <c r="NIC26"/>
      <c r="NID26"/>
      <c r="NIE26"/>
      <c r="NIF26"/>
      <c r="NIG26"/>
      <c r="NIH26"/>
      <c r="NII26"/>
      <c r="NIJ26"/>
      <c r="NIK26"/>
      <c r="NIL26"/>
      <c r="NIM26"/>
      <c r="NIN26"/>
      <c r="NIO26"/>
      <c r="NIP26"/>
      <c r="NIQ26"/>
      <c r="NIR26"/>
      <c r="NIS26"/>
      <c r="NIT26"/>
      <c r="NIU26"/>
      <c r="NIV26"/>
      <c r="NIW26"/>
      <c r="NIX26"/>
      <c r="NIY26"/>
      <c r="NIZ26"/>
      <c r="NJA26"/>
      <c r="NJB26"/>
      <c r="NJC26"/>
      <c r="NJD26"/>
      <c r="NJE26"/>
      <c r="NJF26"/>
      <c r="NJG26"/>
      <c r="NJH26"/>
      <c r="NJI26"/>
      <c r="NJJ26"/>
      <c r="NJK26"/>
      <c r="NJL26"/>
      <c r="NJM26"/>
      <c r="NJN26"/>
      <c r="NJO26"/>
      <c r="NJP26"/>
      <c r="NJQ26"/>
      <c r="NJR26"/>
      <c r="NJS26"/>
      <c r="NJT26"/>
      <c r="NJU26"/>
      <c r="NJV26"/>
      <c r="NJW26"/>
      <c r="NJX26"/>
      <c r="NJY26"/>
      <c r="NJZ26"/>
      <c r="NKA26"/>
      <c r="NKB26"/>
      <c r="NKC26"/>
      <c r="NKD26"/>
      <c r="NKE26"/>
      <c r="NKF26"/>
      <c r="NKG26"/>
      <c r="NKH26"/>
      <c r="NKI26"/>
      <c r="NKJ26"/>
      <c r="NKK26"/>
      <c r="NKL26"/>
      <c r="NKM26"/>
      <c r="NKN26"/>
      <c r="NKO26"/>
      <c r="NKP26"/>
      <c r="NKQ26"/>
      <c r="NKR26"/>
      <c r="NKS26"/>
      <c r="NKT26"/>
      <c r="NKU26"/>
      <c r="NKV26"/>
      <c r="NKW26"/>
      <c r="NKX26"/>
      <c r="NKY26"/>
      <c r="NKZ26"/>
      <c r="NLA26"/>
      <c r="NLB26"/>
      <c r="NLC26"/>
      <c r="NLD26"/>
      <c r="NLE26"/>
      <c r="NLF26"/>
      <c r="NLG26"/>
      <c r="NLH26"/>
      <c r="NLI26"/>
      <c r="NLJ26"/>
      <c r="NLK26"/>
      <c r="NLL26"/>
      <c r="NLM26"/>
      <c r="NLN26"/>
      <c r="NLO26"/>
      <c r="NLP26"/>
      <c r="NLQ26"/>
      <c r="NLR26"/>
      <c r="NLS26"/>
      <c r="NLT26"/>
      <c r="NLU26"/>
      <c r="NLV26"/>
      <c r="NLW26"/>
      <c r="NLX26"/>
      <c r="NLY26"/>
      <c r="NLZ26"/>
      <c r="NMA26"/>
      <c r="NMB26"/>
      <c r="NMC26"/>
      <c r="NMD26"/>
      <c r="NME26"/>
      <c r="NMF26"/>
      <c r="NMG26"/>
      <c r="NMH26"/>
      <c r="NMI26"/>
      <c r="NMJ26"/>
      <c r="NMK26"/>
      <c r="NML26"/>
      <c r="NMM26"/>
      <c r="NMN26"/>
      <c r="NMO26"/>
      <c r="NMP26"/>
      <c r="NMQ26"/>
      <c r="NMR26"/>
      <c r="NMS26"/>
      <c r="NMT26"/>
      <c r="NMU26"/>
      <c r="NMV26"/>
      <c r="NMW26"/>
      <c r="NMX26"/>
      <c r="NMY26"/>
      <c r="NMZ26"/>
      <c r="NNA26"/>
      <c r="NNB26"/>
      <c r="NNC26"/>
      <c r="NND26"/>
      <c r="NNE26"/>
      <c r="NNF26"/>
      <c r="NNG26"/>
      <c r="NNH26"/>
      <c r="NNI26"/>
      <c r="NNJ26"/>
      <c r="NNK26"/>
      <c r="NNL26"/>
      <c r="NNM26"/>
      <c r="NNN26"/>
      <c r="NNO26"/>
      <c r="NNP26"/>
      <c r="NNQ26"/>
      <c r="NNR26"/>
      <c r="NNS26"/>
      <c r="NNT26"/>
      <c r="NNU26"/>
      <c r="NNV26"/>
      <c r="NNW26"/>
      <c r="NNX26"/>
      <c r="NNY26"/>
      <c r="NNZ26"/>
      <c r="NOA26"/>
      <c r="NOB26"/>
      <c r="NOC26"/>
      <c r="NOD26"/>
      <c r="NOE26"/>
      <c r="NOF26"/>
      <c r="NOG26"/>
      <c r="NOH26"/>
      <c r="NOI26"/>
      <c r="NOJ26"/>
      <c r="NOK26"/>
      <c r="NOL26"/>
      <c r="NOM26"/>
      <c r="NON26"/>
      <c r="NOO26"/>
      <c r="NOP26"/>
      <c r="NOQ26"/>
      <c r="NOR26"/>
      <c r="NOS26"/>
      <c r="NOT26"/>
      <c r="NOU26"/>
      <c r="NOV26"/>
      <c r="NOW26"/>
      <c r="NOX26"/>
      <c r="NOY26"/>
      <c r="NOZ26"/>
      <c r="NPA26"/>
      <c r="NPB26"/>
      <c r="NPC26"/>
      <c r="NPD26"/>
      <c r="NPE26"/>
      <c r="NPF26"/>
      <c r="NPG26"/>
      <c r="NPH26"/>
      <c r="NPI26"/>
      <c r="NPJ26"/>
      <c r="NPK26"/>
      <c r="NPL26"/>
      <c r="NPM26"/>
      <c r="NPN26"/>
      <c r="NPO26"/>
      <c r="NPP26"/>
      <c r="NPQ26"/>
      <c r="NPR26"/>
      <c r="NPS26"/>
      <c r="NPT26"/>
      <c r="NPU26"/>
      <c r="NPV26"/>
      <c r="NPW26"/>
      <c r="NPX26"/>
      <c r="NPY26"/>
      <c r="NPZ26"/>
      <c r="NQA26"/>
      <c r="NQB26"/>
      <c r="NQC26"/>
      <c r="NQD26"/>
      <c r="NQE26"/>
      <c r="NQF26"/>
      <c r="NQG26"/>
      <c r="NQH26"/>
      <c r="NQI26"/>
      <c r="NQJ26"/>
      <c r="NQK26"/>
      <c r="NQL26"/>
      <c r="NQM26"/>
      <c r="NQN26"/>
      <c r="NQO26"/>
      <c r="NQP26"/>
      <c r="NQQ26"/>
      <c r="NQR26"/>
      <c r="NQS26"/>
      <c r="NQT26"/>
      <c r="NQU26"/>
      <c r="NQV26"/>
      <c r="NQW26"/>
      <c r="NQX26"/>
      <c r="NQY26"/>
      <c r="NQZ26"/>
      <c r="NRA26"/>
      <c r="NRB26"/>
      <c r="NRC26"/>
      <c r="NRD26"/>
      <c r="NRE26"/>
      <c r="NRF26"/>
      <c r="NRG26"/>
      <c r="NRH26"/>
      <c r="NRI26"/>
      <c r="NRJ26"/>
      <c r="NRK26"/>
      <c r="NRL26"/>
      <c r="NRM26"/>
      <c r="NRN26"/>
      <c r="NRO26"/>
      <c r="NRP26"/>
      <c r="NRQ26"/>
      <c r="NRR26"/>
      <c r="NRS26"/>
      <c r="NRT26"/>
      <c r="NRU26"/>
      <c r="NRV26"/>
      <c r="NRW26"/>
      <c r="NRX26"/>
      <c r="NRY26"/>
      <c r="NRZ26"/>
      <c r="NSA26"/>
      <c r="NSB26"/>
      <c r="NSC26"/>
      <c r="NSD26"/>
      <c r="NSE26"/>
      <c r="NSF26"/>
      <c r="NSG26"/>
      <c r="NSH26"/>
      <c r="NSI26"/>
      <c r="NSJ26"/>
      <c r="NSK26"/>
      <c r="NSL26"/>
      <c r="NSM26"/>
      <c r="NSN26"/>
      <c r="NSO26"/>
      <c r="NSP26"/>
      <c r="NSQ26"/>
      <c r="NSR26"/>
      <c r="NSS26"/>
      <c r="NST26"/>
      <c r="NSU26"/>
      <c r="NSV26"/>
      <c r="NSW26"/>
      <c r="NSX26"/>
      <c r="NSY26"/>
      <c r="NSZ26"/>
      <c r="NTA26"/>
      <c r="NTB26"/>
      <c r="NTC26"/>
      <c r="NTD26"/>
      <c r="NTE26"/>
      <c r="NTF26"/>
      <c r="NTG26"/>
      <c r="NTH26"/>
      <c r="NTI26"/>
      <c r="NTJ26"/>
      <c r="NTK26"/>
      <c r="NTL26"/>
      <c r="NTM26"/>
      <c r="NTN26"/>
      <c r="NTO26"/>
      <c r="NTP26"/>
      <c r="NTQ26"/>
      <c r="NTR26"/>
      <c r="NTS26"/>
      <c r="NTT26"/>
      <c r="NTU26"/>
      <c r="NTV26"/>
      <c r="NTW26"/>
      <c r="NTX26"/>
      <c r="NTY26"/>
      <c r="NTZ26"/>
      <c r="NUA26"/>
      <c r="NUB26"/>
      <c r="NUC26"/>
      <c r="NUD26"/>
      <c r="NUE26"/>
      <c r="NUF26"/>
      <c r="NUG26"/>
      <c r="NUH26"/>
      <c r="NUI26"/>
      <c r="NUJ26"/>
      <c r="NUK26"/>
      <c r="NUL26"/>
      <c r="NUM26"/>
      <c r="NUN26"/>
      <c r="NUO26"/>
      <c r="NUP26"/>
      <c r="NUQ26"/>
      <c r="NUR26"/>
      <c r="NUS26"/>
      <c r="NUT26"/>
      <c r="NUU26"/>
      <c r="NUV26"/>
      <c r="NUW26"/>
      <c r="NUX26"/>
      <c r="NUY26"/>
      <c r="NUZ26"/>
      <c r="NVA26"/>
      <c r="NVB26"/>
      <c r="NVC26"/>
      <c r="NVD26"/>
      <c r="NVE26"/>
      <c r="NVF26"/>
      <c r="NVG26"/>
      <c r="NVH26"/>
      <c r="NVI26"/>
      <c r="NVJ26"/>
      <c r="NVK26"/>
      <c r="NVL26"/>
      <c r="NVM26"/>
      <c r="NVN26"/>
      <c r="NVO26"/>
      <c r="NVP26"/>
      <c r="NVQ26"/>
      <c r="NVR26"/>
      <c r="NVS26"/>
      <c r="NVT26"/>
      <c r="NVU26"/>
      <c r="NVV26"/>
      <c r="NVW26"/>
      <c r="NVX26"/>
      <c r="NVY26"/>
      <c r="NVZ26"/>
      <c r="NWA26"/>
      <c r="NWB26"/>
      <c r="NWC26"/>
      <c r="NWD26"/>
      <c r="NWE26"/>
      <c r="NWF26"/>
      <c r="NWG26"/>
      <c r="NWH26"/>
      <c r="NWI26"/>
      <c r="NWJ26"/>
      <c r="NWK26"/>
      <c r="NWL26"/>
      <c r="NWM26"/>
      <c r="NWN26"/>
      <c r="NWO26"/>
      <c r="NWP26"/>
      <c r="NWQ26"/>
      <c r="NWR26"/>
      <c r="NWS26"/>
      <c r="NWT26"/>
      <c r="NWU26"/>
      <c r="NWV26"/>
      <c r="NWW26"/>
      <c r="NWX26"/>
      <c r="NWY26"/>
      <c r="NWZ26"/>
      <c r="NXA26"/>
      <c r="NXB26"/>
      <c r="NXC26"/>
      <c r="NXD26"/>
      <c r="NXE26"/>
      <c r="NXF26"/>
      <c r="NXG26"/>
      <c r="NXH26"/>
      <c r="NXI26"/>
      <c r="NXJ26"/>
      <c r="NXK26"/>
      <c r="NXL26"/>
      <c r="NXM26"/>
      <c r="NXN26"/>
      <c r="NXO26"/>
      <c r="NXP26"/>
      <c r="NXQ26"/>
      <c r="NXR26"/>
      <c r="NXS26"/>
      <c r="NXT26"/>
      <c r="NXU26"/>
      <c r="NXV26"/>
      <c r="NXW26"/>
      <c r="NXX26"/>
      <c r="NXY26"/>
      <c r="NXZ26"/>
      <c r="NYA26"/>
      <c r="NYB26"/>
      <c r="NYC26"/>
      <c r="NYD26"/>
      <c r="NYE26"/>
      <c r="NYF26"/>
      <c r="NYG26"/>
      <c r="NYH26"/>
      <c r="NYI26"/>
      <c r="NYJ26"/>
      <c r="NYK26"/>
      <c r="NYL26"/>
      <c r="NYM26"/>
      <c r="NYN26"/>
      <c r="NYO26"/>
      <c r="NYP26"/>
      <c r="NYQ26"/>
      <c r="NYR26"/>
      <c r="NYS26"/>
      <c r="NYT26"/>
      <c r="NYU26"/>
      <c r="NYV26"/>
      <c r="NYW26"/>
      <c r="NYX26"/>
      <c r="NYY26"/>
      <c r="NYZ26"/>
      <c r="NZA26"/>
      <c r="NZB26"/>
      <c r="NZC26"/>
      <c r="NZD26"/>
      <c r="NZE26"/>
      <c r="NZF26"/>
      <c r="NZG26"/>
      <c r="NZH26"/>
      <c r="NZI26"/>
      <c r="NZJ26"/>
      <c r="NZK26"/>
      <c r="NZL26"/>
      <c r="NZM26"/>
      <c r="NZN26"/>
      <c r="NZO26"/>
      <c r="NZP26"/>
      <c r="NZQ26"/>
      <c r="NZR26"/>
      <c r="NZS26"/>
      <c r="NZT26"/>
      <c r="NZU26"/>
      <c r="NZV26"/>
      <c r="NZW26"/>
      <c r="NZX26"/>
      <c r="NZY26"/>
      <c r="NZZ26"/>
      <c r="OAA26"/>
      <c r="OAB26"/>
      <c r="OAC26"/>
      <c r="OAD26"/>
      <c r="OAE26"/>
      <c r="OAF26"/>
      <c r="OAG26"/>
      <c r="OAH26"/>
      <c r="OAI26"/>
      <c r="OAJ26"/>
      <c r="OAK26"/>
      <c r="OAL26"/>
      <c r="OAM26"/>
      <c r="OAN26"/>
      <c r="OAO26"/>
      <c r="OAP26"/>
      <c r="OAQ26"/>
      <c r="OAR26"/>
      <c r="OAS26"/>
      <c r="OAT26"/>
      <c r="OAU26"/>
      <c r="OAV26"/>
      <c r="OAW26"/>
      <c r="OAX26"/>
      <c r="OAY26"/>
      <c r="OAZ26"/>
      <c r="OBA26"/>
      <c r="OBB26"/>
      <c r="OBC26"/>
      <c r="OBD26"/>
      <c r="OBE26"/>
      <c r="OBF26"/>
      <c r="OBG26"/>
      <c r="OBH26"/>
      <c r="OBI26"/>
      <c r="OBJ26"/>
      <c r="OBK26"/>
      <c r="OBL26"/>
      <c r="OBM26"/>
      <c r="OBN26"/>
      <c r="OBO26"/>
      <c r="OBP26"/>
      <c r="OBQ26"/>
      <c r="OBR26"/>
      <c r="OBS26"/>
      <c r="OBT26"/>
      <c r="OBU26"/>
      <c r="OBV26"/>
      <c r="OBW26"/>
      <c r="OBX26"/>
      <c r="OBY26"/>
      <c r="OBZ26"/>
      <c r="OCA26"/>
      <c r="OCB26"/>
      <c r="OCC26"/>
      <c r="OCD26"/>
      <c r="OCE26"/>
      <c r="OCF26"/>
      <c r="OCG26"/>
      <c r="OCH26"/>
      <c r="OCI26"/>
      <c r="OCJ26"/>
      <c r="OCK26"/>
      <c r="OCL26"/>
      <c r="OCM26"/>
      <c r="OCN26"/>
      <c r="OCO26"/>
      <c r="OCP26"/>
      <c r="OCQ26"/>
      <c r="OCR26"/>
      <c r="OCS26"/>
      <c r="OCT26"/>
      <c r="OCU26"/>
      <c r="OCV26"/>
      <c r="OCW26"/>
      <c r="OCX26"/>
      <c r="OCY26"/>
      <c r="OCZ26"/>
      <c r="ODA26"/>
      <c r="ODB26"/>
      <c r="ODC26"/>
      <c r="ODD26"/>
      <c r="ODE26"/>
      <c r="ODF26"/>
      <c r="ODG26"/>
      <c r="ODH26"/>
      <c r="ODI26"/>
      <c r="ODJ26"/>
      <c r="ODK26"/>
      <c r="ODL26"/>
      <c r="ODM26"/>
      <c r="ODN26"/>
      <c r="ODO26"/>
      <c r="ODP26"/>
      <c r="ODQ26"/>
      <c r="ODR26"/>
      <c r="ODS26"/>
      <c r="ODT26"/>
      <c r="ODU26"/>
      <c r="ODV26"/>
      <c r="ODW26"/>
      <c r="ODX26"/>
      <c r="ODY26"/>
      <c r="ODZ26"/>
      <c r="OEA26"/>
      <c r="OEB26"/>
      <c r="OEC26"/>
      <c r="OED26"/>
      <c r="OEE26"/>
      <c r="OEF26"/>
      <c r="OEG26"/>
      <c r="OEH26"/>
      <c r="OEI26"/>
      <c r="OEJ26"/>
      <c r="OEK26"/>
      <c r="OEL26"/>
      <c r="OEM26"/>
      <c r="OEN26"/>
      <c r="OEO26"/>
      <c r="OEP26"/>
      <c r="OEQ26"/>
      <c r="OER26"/>
      <c r="OES26"/>
      <c r="OET26"/>
      <c r="OEU26"/>
      <c r="OEV26"/>
      <c r="OEW26"/>
      <c r="OEX26"/>
      <c r="OEY26"/>
      <c r="OEZ26"/>
      <c r="OFA26"/>
      <c r="OFB26"/>
      <c r="OFC26"/>
      <c r="OFD26"/>
      <c r="OFE26"/>
      <c r="OFF26"/>
      <c r="OFG26"/>
      <c r="OFH26"/>
      <c r="OFI26"/>
      <c r="OFJ26"/>
      <c r="OFK26"/>
      <c r="OFL26"/>
      <c r="OFM26"/>
      <c r="OFN26"/>
      <c r="OFO26"/>
      <c r="OFP26"/>
      <c r="OFQ26"/>
      <c r="OFR26"/>
      <c r="OFS26"/>
      <c r="OFT26"/>
      <c r="OFU26"/>
      <c r="OFV26"/>
      <c r="OFW26"/>
      <c r="OFX26"/>
      <c r="OFY26"/>
      <c r="OFZ26"/>
      <c r="OGA26"/>
      <c r="OGB26"/>
      <c r="OGC26"/>
      <c r="OGD26"/>
      <c r="OGE26"/>
      <c r="OGF26"/>
      <c r="OGG26"/>
      <c r="OGH26"/>
      <c r="OGI26"/>
      <c r="OGJ26"/>
      <c r="OGK26"/>
      <c r="OGL26"/>
      <c r="OGM26"/>
      <c r="OGN26"/>
      <c r="OGO26"/>
      <c r="OGP26"/>
      <c r="OGQ26"/>
      <c r="OGR26"/>
      <c r="OGS26"/>
      <c r="OGT26"/>
      <c r="OGU26"/>
      <c r="OGV26"/>
      <c r="OGW26"/>
      <c r="OGX26"/>
      <c r="OGY26"/>
      <c r="OGZ26"/>
      <c r="OHA26"/>
      <c r="OHB26"/>
      <c r="OHC26"/>
      <c r="OHD26"/>
      <c r="OHE26"/>
      <c r="OHF26"/>
      <c r="OHG26"/>
      <c r="OHH26"/>
      <c r="OHI26"/>
      <c r="OHJ26"/>
      <c r="OHK26"/>
      <c r="OHL26"/>
      <c r="OHM26"/>
      <c r="OHN26"/>
      <c r="OHO26"/>
      <c r="OHP26"/>
      <c r="OHQ26"/>
      <c r="OHR26"/>
      <c r="OHS26"/>
      <c r="OHT26"/>
      <c r="OHU26"/>
      <c r="OHV26"/>
      <c r="OHW26"/>
      <c r="OHX26"/>
      <c r="OHY26"/>
      <c r="OHZ26"/>
      <c r="OIA26"/>
      <c r="OIB26"/>
      <c r="OIC26"/>
      <c r="OID26"/>
      <c r="OIE26"/>
      <c r="OIF26"/>
      <c r="OIG26"/>
      <c r="OIH26"/>
      <c r="OII26"/>
      <c r="OIJ26"/>
      <c r="OIK26"/>
      <c r="OIL26"/>
      <c r="OIM26"/>
      <c r="OIN26"/>
      <c r="OIO26"/>
      <c r="OIP26"/>
      <c r="OIQ26"/>
      <c r="OIR26"/>
      <c r="OIS26"/>
      <c r="OIT26"/>
      <c r="OIU26"/>
      <c r="OIV26"/>
      <c r="OIW26"/>
      <c r="OIX26"/>
      <c r="OIY26"/>
      <c r="OIZ26"/>
      <c r="OJA26"/>
      <c r="OJB26"/>
      <c r="OJC26"/>
      <c r="OJD26"/>
      <c r="OJE26"/>
      <c r="OJF26"/>
      <c r="OJG26"/>
      <c r="OJH26"/>
      <c r="OJI26"/>
      <c r="OJJ26"/>
      <c r="OJK26"/>
      <c r="OJL26"/>
      <c r="OJM26"/>
      <c r="OJN26"/>
      <c r="OJO26"/>
      <c r="OJP26"/>
      <c r="OJQ26"/>
      <c r="OJR26"/>
      <c r="OJS26"/>
      <c r="OJT26"/>
      <c r="OJU26"/>
      <c r="OJV26"/>
      <c r="OJW26"/>
      <c r="OJX26"/>
      <c r="OJY26"/>
      <c r="OJZ26"/>
      <c r="OKA26"/>
      <c r="OKB26"/>
      <c r="OKC26"/>
      <c r="OKD26"/>
      <c r="OKE26"/>
      <c r="OKF26"/>
      <c r="OKG26"/>
      <c r="OKH26"/>
      <c r="OKI26"/>
      <c r="OKJ26"/>
      <c r="OKK26"/>
      <c r="OKL26"/>
      <c r="OKM26"/>
      <c r="OKN26"/>
      <c r="OKO26"/>
      <c r="OKP26"/>
      <c r="OKQ26"/>
      <c r="OKR26"/>
      <c r="OKS26"/>
      <c r="OKT26"/>
      <c r="OKU26"/>
      <c r="OKV26"/>
      <c r="OKW26"/>
      <c r="OKX26"/>
      <c r="OKY26"/>
      <c r="OKZ26"/>
      <c r="OLA26"/>
      <c r="OLB26"/>
      <c r="OLC26"/>
      <c r="OLD26"/>
      <c r="OLE26"/>
      <c r="OLF26"/>
      <c r="OLG26"/>
      <c r="OLH26"/>
      <c r="OLI26"/>
      <c r="OLJ26"/>
      <c r="OLK26"/>
      <c r="OLL26"/>
      <c r="OLM26"/>
      <c r="OLN26"/>
      <c r="OLO26"/>
      <c r="OLP26"/>
      <c r="OLQ26"/>
      <c r="OLR26"/>
      <c r="OLS26"/>
      <c r="OLT26"/>
      <c r="OLU26"/>
      <c r="OLV26"/>
      <c r="OLW26"/>
      <c r="OLX26"/>
      <c r="OLY26"/>
      <c r="OLZ26"/>
      <c r="OMA26"/>
      <c r="OMB26"/>
      <c r="OMC26"/>
      <c r="OMD26"/>
      <c r="OME26"/>
      <c r="OMF26"/>
      <c r="OMG26"/>
      <c r="OMH26"/>
      <c r="OMI26"/>
      <c r="OMJ26"/>
      <c r="OMK26"/>
      <c r="OML26"/>
      <c r="OMM26"/>
      <c r="OMN26"/>
      <c r="OMO26"/>
      <c r="OMP26"/>
      <c r="OMQ26"/>
      <c r="OMR26"/>
      <c r="OMS26"/>
      <c r="OMT26"/>
      <c r="OMU26"/>
      <c r="OMV26"/>
      <c r="OMW26"/>
      <c r="OMX26"/>
      <c r="OMY26"/>
      <c r="OMZ26"/>
      <c r="ONA26"/>
      <c r="ONB26"/>
      <c r="ONC26"/>
      <c r="OND26"/>
      <c r="ONE26"/>
      <c r="ONF26"/>
      <c r="ONG26"/>
      <c r="ONH26"/>
      <c r="ONI26"/>
      <c r="ONJ26"/>
      <c r="ONK26"/>
      <c r="ONL26"/>
      <c r="ONM26"/>
      <c r="ONN26"/>
      <c r="ONO26"/>
      <c r="ONP26"/>
      <c r="ONQ26"/>
      <c r="ONR26"/>
      <c r="ONS26"/>
      <c r="ONT26"/>
      <c r="ONU26"/>
      <c r="ONV26"/>
      <c r="ONW26"/>
      <c r="ONX26"/>
      <c r="ONY26"/>
      <c r="ONZ26"/>
      <c r="OOA26"/>
      <c r="OOB26"/>
      <c r="OOC26"/>
      <c r="OOD26"/>
      <c r="OOE26"/>
      <c r="OOF26"/>
      <c r="OOG26"/>
      <c r="OOH26"/>
      <c r="OOI26"/>
      <c r="OOJ26"/>
      <c r="OOK26"/>
      <c r="OOL26"/>
      <c r="OOM26"/>
      <c r="OON26"/>
      <c r="OOO26"/>
      <c r="OOP26"/>
      <c r="OOQ26"/>
      <c r="OOR26"/>
      <c r="OOS26"/>
      <c r="OOT26"/>
      <c r="OOU26"/>
      <c r="OOV26"/>
      <c r="OOW26"/>
      <c r="OOX26"/>
      <c r="OOY26"/>
      <c r="OOZ26"/>
      <c r="OPA26"/>
      <c r="OPB26"/>
      <c r="OPC26"/>
      <c r="OPD26"/>
      <c r="OPE26"/>
      <c r="OPF26"/>
      <c r="OPG26"/>
      <c r="OPH26"/>
      <c r="OPI26"/>
      <c r="OPJ26"/>
      <c r="OPK26"/>
      <c r="OPL26"/>
      <c r="OPM26"/>
      <c r="OPN26"/>
      <c r="OPO26"/>
      <c r="OPP26"/>
      <c r="OPQ26"/>
      <c r="OPR26"/>
      <c r="OPS26"/>
      <c r="OPT26"/>
      <c r="OPU26"/>
      <c r="OPV26"/>
      <c r="OPW26"/>
      <c r="OPX26"/>
      <c r="OPY26"/>
      <c r="OPZ26"/>
      <c r="OQA26"/>
      <c r="OQB26"/>
      <c r="OQC26"/>
      <c r="OQD26"/>
      <c r="OQE26"/>
      <c r="OQF26"/>
      <c r="OQG26"/>
      <c r="OQH26"/>
      <c r="OQI26"/>
      <c r="OQJ26"/>
      <c r="OQK26"/>
      <c r="OQL26"/>
      <c r="OQM26"/>
      <c r="OQN26"/>
      <c r="OQO26"/>
      <c r="OQP26"/>
      <c r="OQQ26"/>
      <c r="OQR26"/>
      <c r="OQS26"/>
      <c r="OQT26"/>
      <c r="OQU26"/>
      <c r="OQV26"/>
      <c r="OQW26"/>
      <c r="OQX26"/>
      <c r="OQY26"/>
      <c r="OQZ26"/>
      <c r="ORA26"/>
      <c r="ORB26"/>
      <c r="ORC26"/>
      <c r="ORD26"/>
      <c r="ORE26"/>
      <c r="ORF26"/>
      <c r="ORG26"/>
      <c r="ORH26"/>
      <c r="ORI26"/>
      <c r="ORJ26"/>
      <c r="ORK26"/>
      <c r="ORL26"/>
      <c r="ORM26"/>
      <c r="ORN26"/>
      <c r="ORO26"/>
      <c r="ORP26"/>
      <c r="ORQ26"/>
      <c r="ORR26"/>
      <c r="ORS26"/>
      <c r="ORT26"/>
      <c r="ORU26"/>
      <c r="ORV26"/>
      <c r="ORW26"/>
      <c r="ORX26"/>
      <c r="ORY26"/>
      <c r="ORZ26"/>
      <c r="OSA26"/>
      <c r="OSB26"/>
      <c r="OSC26"/>
      <c r="OSD26"/>
      <c r="OSE26"/>
      <c r="OSF26"/>
      <c r="OSG26"/>
      <c r="OSH26"/>
      <c r="OSI26"/>
      <c r="OSJ26"/>
      <c r="OSK26"/>
      <c r="OSL26"/>
      <c r="OSM26"/>
      <c r="OSN26"/>
      <c r="OSO26"/>
      <c r="OSP26"/>
      <c r="OSQ26"/>
      <c r="OSR26"/>
      <c r="OSS26"/>
      <c r="OST26"/>
      <c r="OSU26"/>
      <c r="OSV26"/>
      <c r="OSW26"/>
      <c r="OSX26"/>
      <c r="OSY26"/>
      <c r="OSZ26"/>
      <c r="OTA26"/>
      <c r="OTB26"/>
      <c r="OTC26"/>
      <c r="OTD26"/>
      <c r="OTE26"/>
      <c r="OTF26"/>
      <c r="OTG26"/>
      <c r="OTH26"/>
      <c r="OTI26"/>
      <c r="OTJ26"/>
      <c r="OTK26"/>
      <c r="OTL26"/>
      <c r="OTM26"/>
      <c r="OTN26"/>
      <c r="OTO26"/>
      <c r="OTP26"/>
      <c r="OTQ26"/>
      <c r="OTR26"/>
      <c r="OTS26"/>
      <c r="OTT26"/>
      <c r="OTU26"/>
      <c r="OTV26"/>
      <c r="OTW26"/>
      <c r="OTX26"/>
      <c r="OTY26"/>
      <c r="OTZ26"/>
      <c r="OUA26"/>
      <c r="OUB26"/>
      <c r="OUC26"/>
      <c r="OUD26"/>
      <c r="OUE26"/>
      <c r="OUF26"/>
      <c r="OUG26"/>
      <c r="OUH26"/>
      <c r="OUI26"/>
      <c r="OUJ26"/>
      <c r="OUK26"/>
      <c r="OUL26"/>
      <c r="OUM26"/>
      <c r="OUN26"/>
      <c r="OUO26"/>
      <c r="OUP26"/>
      <c r="OUQ26"/>
      <c r="OUR26"/>
      <c r="OUS26"/>
      <c r="OUT26"/>
      <c r="OUU26"/>
      <c r="OUV26"/>
      <c r="OUW26"/>
      <c r="OUX26"/>
      <c r="OUY26"/>
      <c r="OUZ26"/>
      <c r="OVA26"/>
      <c r="OVB26"/>
      <c r="OVC26"/>
      <c r="OVD26"/>
      <c r="OVE26"/>
      <c r="OVF26"/>
      <c r="OVG26"/>
      <c r="OVH26"/>
      <c r="OVI26"/>
      <c r="OVJ26"/>
      <c r="OVK26"/>
      <c r="OVL26"/>
      <c r="OVM26"/>
      <c r="OVN26"/>
      <c r="OVO26"/>
      <c r="OVP26"/>
      <c r="OVQ26"/>
      <c r="OVR26"/>
      <c r="OVS26"/>
      <c r="OVT26"/>
      <c r="OVU26"/>
      <c r="OVV26"/>
      <c r="OVW26"/>
      <c r="OVX26"/>
      <c r="OVY26"/>
      <c r="OVZ26"/>
      <c r="OWA26"/>
      <c r="OWB26"/>
      <c r="OWC26"/>
      <c r="OWD26"/>
      <c r="OWE26"/>
      <c r="OWF26"/>
      <c r="OWG26"/>
      <c r="OWH26"/>
      <c r="OWI26"/>
      <c r="OWJ26"/>
      <c r="OWK26"/>
      <c r="OWL26"/>
      <c r="OWM26"/>
      <c r="OWN26"/>
      <c r="OWO26"/>
      <c r="OWP26"/>
      <c r="OWQ26"/>
      <c r="OWR26"/>
      <c r="OWS26"/>
      <c r="OWT26"/>
      <c r="OWU26"/>
      <c r="OWV26"/>
      <c r="OWW26"/>
      <c r="OWX26"/>
      <c r="OWY26"/>
      <c r="OWZ26"/>
      <c r="OXA26"/>
      <c r="OXB26"/>
      <c r="OXC26"/>
      <c r="OXD26"/>
      <c r="OXE26"/>
      <c r="OXF26"/>
      <c r="OXG26"/>
      <c r="OXH26"/>
      <c r="OXI26"/>
      <c r="OXJ26"/>
      <c r="OXK26"/>
      <c r="OXL26"/>
      <c r="OXM26"/>
      <c r="OXN26"/>
      <c r="OXO26"/>
      <c r="OXP26"/>
      <c r="OXQ26"/>
      <c r="OXR26"/>
      <c r="OXS26"/>
      <c r="OXT26"/>
      <c r="OXU26"/>
      <c r="OXV26"/>
      <c r="OXW26"/>
      <c r="OXX26"/>
      <c r="OXY26"/>
      <c r="OXZ26"/>
      <c r="OYA26"/>
      <c r="OYB26"/>
      <c r="OYC26"/>
      <c r="OYD26"/>
      <c r="OYE26"/>
      <c r="OYF26"/>
      <c r="OYG26"/>
      <c r="OYH26"/>
      <c r="OYI26"/>
      <c r="OYJ26"/>
      <c r="OYK26"/>
      <c r="OYL26"/>
      <c r="OYM26"/>
      <c r="OYN26"/>
      <c r="OYO26"/>
      <c r="OYP26"/>
      <c r="OYQ26"/>
      <c r="OYR26"/>
      <c r="OYS26"/>
      <c r="OYT26"/>
      <c r="OYU26"/>
      <c r="OYV26"/>
      <c r="OYW26"/>
      <c r="OYX26"/>
      <c r="OYY26"/>
      <c r="OYZ26"/>
      <c r="OZA26"/>
      <c r="OZB26"/>
      <c r="OZC26"/>
      <c r="OZD26"/>
      <c r="OZE26"/>
      <c r="OZF26"/>
      <c r="OZG26"/>
      <c r="OZH26"/>
      <c r="OZI26"/>
      <c r="OZJ26"/>
      <c r="OZK26"/>
      <c r="OZL26"/>
      <c r="OZM26"/>
      <c r="OZN26"/>
      <c r="OZO26"/>
      <c r="OZP26"/>
      <c r="OZQ26"/>
      <c r="OZR26"/>
      <c r="OZS26"/>
      <c r="OZT26"/>
      <c r="OZU26"/>
      <c r="OZV26"/>
      <c r="OZW26"/>
      <c r="OZX26"/>
      <c r="OZY26"/>
      <c r="OZZ26"/>
      <c r="PAA26"/>
      <c r="PAB26"/>
      <c r="PAC26"/>
      <c r="PAD26"/>
      <c r="PAE26"/>
      <c r="PAF26"/>
      <c r="PAG26"/>
      <c r="PAH26"/>
      <c r="PAI26"/>
      <c r="PAJ26"/>
      <c r="PAK26"/>
      <c r="PAL26"/>
      <c r="PAM26"/>
      <c r="PAN26"/>
      <c r="PAO26"/>
      <c r="PAP26"/>
      <c r="PAQ26"/>
      <c r="PAR26"/>
      <c r="PAS26"/>
      <c r="PAT26"/>
      <c r="PAU26"/>
      <c r="PAV26"/>
      <c r="PAW26"/>
      <c r="PAX26"/>
      <c r="PAY26"/>
      <c r="PAZ26"/>
      <c r="PBA26"/>
      <c r="PBB26"/>
      <c r="PBC26"/>
      <c r="PBD26"/>
      <c r="PBE26"/>
      <c r="PBF26"/>
      <c r="PBG26"/>
      <c r="PBH26"/>
      <c r="PBI26"/>
      <c r="PBJ26"/>
      <c r="PBK26"/>
      <c r="PBL26"/>
      <c r="PBM26"/>
      <c r="PBN26"/>
      <c r="PBO26"/>
      <c r="PBP26"/>
      <c r="PBQ26"/>
      <c r="PBR26"/>
      <c r="PBS26"/>
      <c r="PBT26"/>
      <c r="PBU26"/>
      <c r="PBV26"/>
      <c r="PBW26"/>
      <c r="PBX26"/>
      <c r="PBY26"/>
      <c r="PBZ26"/>
      <c r="PCA26"/>
      <c r="PCB26"/>
      <c r="PCC26"/>
      <c r="PCD26"/>
      <c r="PCE26"/>
      <c r="PCF26"/>
      <c r="PCG26"/>
      <c r="PCH26"/>
      <c r="PCI26"/>
      <c r="PCJ26"/>
      <c r="PCK26"/>
      <c r="PCL26"/>
      <c r="PCM26"/>
      <c r="PCN26"/>
      <c r="PCO26"/>
      <c r="PCP26"/>
      <c r="PCQ26"/>
      <c r="PCR26"/>
      <c r="PCS26"/>
      <c r="PCT26"/>
      <c r="PCU26"/>
      <c r="PCV26"/>
      <c r="PCW26"/>
      <c r="PCX26"/>
      <c r="PCY26"/>
      <c r="PCZ26"/>
      <c r="PDA26"/>
      <c r="PDB26"/>
      <c r="PDC26"/>
      <c r="PDD26"/>
      <c r="PDE26"/>
      <c r="PDF26"/>
      <c r="PDG26"/>
      <c r="PDH26"/>
      <c r="PDI26"/>
      <c r="PDJ26"/>
      <c r="PDK26"/>
      <c r="PDL26"/>
      <c r="PDM26"/>
      <c r="PDN26"/>
      <c r="PDO26"/>
      <c r="PDP26"/>
      <c r="PDQ26"/>
      <c r="PDR26"/>
      <c r="PDS26"/>
      <c r="PDT26"/>
      <c r="PDU26"/>
      <c r="PDV26"/>
      <c r="PDW26"/>
      <c r="PDX26"/>
      <c r="PDY26"/>
      <c r="PDZ26"/>
      <c r="PEA26"/>
      <c r="PEB26"/>
      <c r="PEC26"/>
      <c r="PED26"/>
      <c r="PEE26"/>
      <c r="PEF26"/>
      <c r="PEG26"/>
      <c r="PEH26"/>
      <c r="PEI26"/>
      <c r="PEJ26"/>
      <c r="PEK26"/>
      <c r="PEL26"/>
      <c r="PEM26"/>
      <c r="PEN26"/>
      <c r="PEO26"/>
      <c r="PEP26"/>
      <c r="PEQ26"/>
      <c r="PER26"/>
      <c r="PES26"/>
      <c r="PET26"/>
      <c r="PEU26"/>
      <c r="PEV26"/>
      <c r="PEW26"/>
      <c r="PEX26"/>
      <c r="PEY26"/>
      <c r="PEZ26"/>
      <c r="PFA26"/>
      <c r="PFB26"/>
      <c r="PFC26"/>
      <c r="PFD26"/>
      <c r="PFE26"/>
      <c r="PFF26"/>
      <c r="PFG26"/>
      <c r="PFH26"/>
      <c r="PFI26"/>
      <c r="PFJ26"/>
      <c r="PFK26"/>
      <c r="PFL26"/>
      <c r="PFM26"/>
      <c r="PFN26"/>
      <c r="PFO26"/>
      <c r="PFP26"/>
      <c r="PFQ26"/>
      <c r="PFR26"/>
      <c r="PFS26"/>
      <c r="PFT26"/>
      <c r="PFU26"/>
      <c r="PFV26"/>
      <c r="PFW26"/>
      <c r="PFX26"/>
      <c r="PFY26"/>
      <c r="PFZ26"/>
      <c r="PGA26"/>
      <c r="PGB26"/>
      <c r="PGC26"/>
      <c r="PGD26"/>
      <c r="PGE26"/>
      <c r="PGF26"/>
      <c r="PGG26"/>
      <c r="PGH26"/>
      <c r="PGI26"/>
      <c r="PGJ26"/>
      <c r="PGK26"/>
      <c r="PGL26"/>
      <c r="PGM26"/>
      <c r="PGN26"/>
      <c r="PGO26"/>
      <c r="PGP26"/>
      <c r="PGQ26"/>
      <c r="PGR26"/>
      <c r="PGS26"/>
      <c r="PGT26"/>
      <c r="PGU26"/>
      <c r="PGV26"/>
      <c r="PGW26"/>
      <c r="PGX26"/>
      <c r="PGY26"/>
      <c r="PGZ26"/>
      <c r="PHA26"/>
      <c r="PHB26"/>
      <c r="PHC26"/>
      <c r="PHD26"/>
      <c r="PHE26"/>
      <c r="PHF26"/>
      <c r="PHG26"/>
      <c r="PHH26"/>
      <c r="PHI26"/>
      <c r="PHJ26"/>
      <c r="PHK26"/>
      <c r="PHL26"/>
      <c r="PHM26"/>
      <c r="PHN26"/>
      <c r="PHO26"/>
      <c r="PHP26"/>
      <c r="PHQ26"/>
      <c r="PHR26"/>
      <c r="PHS26"/>
      <c r="PHT26"/>
      <c r="PHU26"/>
      <c r="PHV26"/>
      <c r="PHW26"/>
      <c r="PHX26"/>
      <c r="PHY26"/>
      <c r="PHZ26"/>
      <c r="PIA26"/>
      <c r="PIB26"/>
      <c r="PIC26"/>
      <c r="PID26"/>
      <c r="PIE26"/>
      <c r="PIF26"/>
      <c r="PIG26"/>
      <c r="PIH26"/>
      <c r="PII26"/>
      <c r="PIJ26"/>
      <c r="PIK26"/>
      <c r="PIL26"/>
      <c r="PIM26"/>
      <c r="PIN26"/>
      <c r="PIO26"/>
      <c r="PIP26"/>
      <c r="PIQ26"/>
      <c r="PIR26"/>
      <c r="PIS26"/>
      <c r="PIT26"/>
      <c r="PIU26"/>
      <c r="PIV26"/>
      <c r="PIW26"/>
      <c r="PIX26"/>
      <c r="PIY26"/>
      <c r="PIZ26"/>
      <c r="PJA26"/>
      <c r="PJB26"/>
      <c r="PJC26"/>
      <c r="PJD26"/>
      <c r="PJE26"/>
      <c r="PJF26"/>
      <c r="PJG26"/>
      <c r="PJH26"/>
      <c r="PJI26"/>
      <c r="PJJ26"/>
      <c r="PJK26"/>
      <c r="PJL26"/>
      <c r="PJM26"/>
      <c r="PJN26"/>
      <c r="PJO26"/>
      <c r="PJP26"/>
      <c r="PJQ26"/>
      <c r="PJR26"/>
      <c r="PJS26"/>
      <c r="PJT26"/>
      <c r="PJU26"/>
      <c r="PJV26"/>
      <c r="PJW26"/>
      <c r="PJX26"/>
      <c r="PJY26"/>
      <c r="PJZ26"/>
      <c r="PKA26"/>
      <c r="PKB26"/>
      <c r="PKC26"/>
      <c r="PKD26"/>
      <c r="PKE26"/>
      <c r="PKF26"/>
      <c r="PKG26"/>
      <c r="PKH26"/>
      <c r="PKI26"/>
      <c r="PKJ26"/>
      <c r="PKK26"/>
      <c r="PKL26"/>
      <c r="PKM26"/>
      <c r="PKN26"/>
      <c r="PKO26"/>
      <c r="PKP26"/>
      <c r="PKQ26"/>
      <c r="PKR26"/>
      <c r="PKS26"/>
      <c r="PKT26"/>
      <c r="PKU26"/>
      <c r="PKV26"/>
      <c r="PKW26"/>
      <c r="PKX26"/>
      <c r="PKY26"/>
      <c r="PKZ26"/>
      <c r="PLA26"/>
      <c r="PLB26"/>
      <c r="PLC26"/>
      <c r="PLD26"/>
      <c r="PLE26"/>
      <c r="PLF26"/>
      <c r="PLG26"/>
      <c r="PLH26"/>
      <c r="PLI26"/>
      <c r="PLJ26"/>
      <c r="PLK26"/>
      <c r="PLL26"/>
      <c r="PLM26"/>
      <c r="PLN26"/>
      <c r="PLO26"/>
      <c r="PLP26"/>
      <c r="PLQ26"/>
      <c r="PLR26"/>
      <c r="PLS26"/>
      <c r="PLT26"/>
      <c r="PLU26"/>
      <c r="PLV26"/>
      <c r="PLW26"/>
      <c r="PLX26"/>
      <c r="PLY26"/>
      <c r="PLZ26"/>
      <c r="PMA26"/>
      <c r="PMB26"/>
      <c r="PMC26"/>
      <c r="PMD26"/>
      <c r="PME26"/>
      <c r="PMF26"/>
      <c r="PMG26"/>
      <c r="PMH26"/>
      <c r="PMI26"/>
      <c r="PMJ26"/>
      <c r="PMK26"/>
      <c r="PML26"/>
      <c r="PMM26"/>
      <c r="PMN26"/>
      <c r="PMO26"/>
      <c r="PMP26"/>
      <c r="PMQ26"/>
      <c r="PMR26"/>
      <c r="PMS26"/>
      <c r="PMT26"/>
      <c r="PMU26"/>
      <c r="PMV26"/>
      <c r="PMW26"/>
      <c r="PMX26"/>
      <c r="PMY26"/>
      <c r="PMZ26"/>
      <c r="PNA26"/>
      <c r="PNB26"/>
      <c r="PNC26"/>
      <c r="PND26"/>
      <c r="PNE26"/>
      <c r="PNF26"/>
      <c r="PNG26"/>
      <c r="PNH26"/>
      <c r="PNI26"/>
      <c r="PNJ26"/>
      <c r="PNK26"/>
      <c r="PNL26"/>
      <c r="PNM26"/>
      <c r="PNN26"/>
      <c r="PNO26"/>
      <c r="PNP26"/>
      <c r="PNQ26"/>
      <c r="PNR26"/>
      <c r="PNS26"/>
      <c r="PNT26"/>
      <c r="PNU26"/>
      <c r="PNV26"/>
      <c r="PNW26"/>
      <c r="PNX26"/>
      <c r="PNY26"/>
      <c r="PNZ26"/>
      <c r="POA26"/>
      <c r="POB26"/>
      <c r="POC26"/>
      <c r="POD26"/>
      <c r="POE26"/>
      <c r="POF26"/>
      <c r="POG26"/>
      <c r="POH26"/>
      <c r="POI26"/>
      <c r="POJ26"/>
      <c r="POK26"/>
      <c r="POL26"/>
      <c r="POM26"/>
      <c r="PON26"/>
      <c r="POO26"/>
      <c r="POP26"/>
      <c r="POQ26"/>
      <c r="POR26"/>
      <c r="POS26"/>
      <c r="POT26"/>
      <c r="POU26"/>
      <c r="POV26"/>
      <c r="POW26"/>
      <c r="POX26"/>
      <c r="POY26"/>
      <c r="POZ26"/>
      <c r="PPA26"/>
      <c r="PPB26"/>
      <c r="PPC26"/>
      <c r="PPD26"/>
      <c r="PPE26"/>
      <c r="PPF26"/>
      <c r="PPG26"/>
      <c r="PPH26"/>
      <c r="PPI26"/>
      <c r="PPJ26"/>
      <c r="PPK26"/>
      <c r="PPL26"/>
      <c r="PPM26"/>
      <c r="PPN26"/>
      <c r="PPO26"/>
      <c r="PPP26"/>
      <c r="PPQ26"/>
      <c r="PPR26"/>
      <c r="PPS26"/>
      <c r="PPT26"/>
      <c r="PPU26"/>
      <c r="PPV26"/>
      <c r="PPW26"/>
      <c r="PPX26"/>
      <c r="PPY26"/>
      <c r="PPZ26"/>
      <c r="PQA26"/>
      <c r="PQB26"/>
      <c r="PQC26"/>
      <c r="PQD26"/>
      <c r="PQE26"/>
      <c r="PQF26"/>
      <c r="PQG26"/>
      <c r="PQH26"/>
      <c r="PQI26"/>
      <c r="PQJ26"/>
      <c r="PQK26"/>
      <c r="PQL26"/>
      <c r="PQM26"/>
      <c r="PQN26"/>
      <c r="PQO26"/>
      <c r="PQP26"/>
      <c r="PQQ26"/>
      <c r="PQR26"/>
      <c r="PQS26"/>
      <c r="PQT26"/>
      <c r="PQU26"/>
      <c r="PQV26"/>
      <c r="PQW26"/>
      <c r="PQX26"/>
      <c r="PQY26"/>
      <c r="PQZ26"/>
      <c r="PRA26"/>
      <c r="PRB26"/>
      <c r="PRC26"/>
      <c r="PRD26"/>
      <c r="PRE26"/>
      <c r="PRF26"/>
      <c r="PRG26"/>
      <c r="PRH26"/>
      <c r="PRI26"/>
      <c r="PRJ26"/>
      <c r="PRK26"/>
      <c r="PRL26"/>
      <c r="PRM26"/>
      <c r="PRN26"/>
      <c r="PRO26"/>
      <c r="PRP26"/>
      <c r="PRQ26"/>
      <c r="PRR26"/>
      <c r="PRS26"/>
      <c r="PRT26"/>
      <c r="PRU26"/>
      <c r="PRV26"/>
      <c r="PRW26"/>
      <c r="PRX26"/>
      <c r="PRY26"/>
      <c r="PRZ26"/>
      <c r="PSA26"/>
      <c r="PSB26"/>
      <c r="PSC26"/>
      <c r="PSD26"/>
      <c r="PSE26"/>
      <c r="PSF26"/>
      <c r="PSG26"/>
      <c r="PSH26"/>
      <c r="PSI26"/>
      <c r="PSJ26"/>
      <c r="PSK26"/>
      <c r="PSL26"/>
      <c r="PSM26"/>
      <c r="PSN26"/>
      <c r="PSO26"/>
      <c r="PSP26"/>
      <c r="PSQ26"/>
      <c r="PSR26"/>
      <c r="PSS26"/>
      <c r="PST26"/>
      <c r="PSU26"/>
      <c r="PSV26"/>
      <c r="PSW26"/>
      <c r="PSX26"/>
      <c r="PSY26"/>
      <c r="PSZ26"/>
      <c r="PTA26"/>
      <c r="PTB26"/>
      <c r="PTC26"/>
      <c r="PTD26"/>
      <c r="PTE26"/>
      <c r="PTF26"/>
      <c r="PTG26"/>
      <c r="PTH26"/>
      <c r="PTI26"/>
      <c r="PTJ26"/>
      <c r="PTK26"/>
      <c r="PTL26"/>
      <c r="PTM26"/>
      <c r="PTN26"/>
      <c r="PTO26"/>
      <c r="PTP26"/>
      <c r="PTQ26"/>
      <c r="PTR26"/>
      <c r="PTS26"/>
      <c r="PTT26"/>
      <c r="PTU26"/>
      <c r="PTV26"/>
      <c r="PTW26"/>
      <c r="PTX26"/>
      <c r="PTY26"/>
      <c r="PTZ26"/>
      <c r="PUA26"/>
      <c r="PUB26"/>
      <c r="PUC26"/>
      <c r="PUD26"/>
      <c r="PUE26"/>
      <c r="PUF26"/>
      <c r="PUG26"/>
      <c r="PUH26"/>
      <c r="PUI26"/>
      <c r="PUJ26"/>
      <c r="PUK26"/>
      <c r="PUL26"/>
      <c r="PUM26"/>
      <c r="PUN26"/>
      <c r="PUO26"/>
      <c r="PUP26"/>
      <c r="PUQ26"/>
      <c r="PUR26"/>
      <c r="PUS26"/>
      <c r="PUT26"/>
      <c r="PUU26"/>
      <c r="PUV26"/>
      <c r="PUW26"/>
      <c r="PUX26"/>
      <c r="PUY26"/>
      <c r="PUZ26"/>
      <c r="PVA26"/>
      <c r="PVB26"/>
      <c r="PVC26"/>
      <c r="PVD26"/>
      <c r="PVE26"/>
      <c r="PVF26"/>
      <c r="PVG26"/>
      <c r="PVH26"/>
      <c r="PVI26"/>
      <c r="PVJ26"/>
      <c r="PVK26"/>
      <c r="PVL26"/>
      <c r="PVM26"/>
      <c r="PVN26"/>
      <c r="PVO26"/>
      <c r="PVP26"/>
      <c r="PVQ26"/>
      <c r="PVR26"/>
      <c r="PVS26"/>
      <c r="PVT26"/>
      <c r="PVU26"/>
      <c r="PVV26"/>
      <c r="PVW26"/>
      <c r="PVX26"/>
      <c r="PVY26"/>
      <c r="PVZ26"/>
      <c r="PWA26"/>
      <c r="PWB26"/>
      <c r="PWC26"/>
      <c r="PWD26"/>
      <c r="PWE26"/>
      <c r="PWF26"/>
      <c r="PWG26"/>
      <c r="PWH26"/>
      <c r="PWI26"/>
      <c r="PWJ26"/>
      <c r="PWK26"/>
      <c r="PWL26"/>
      <c r="PWM26"/>
      <c r="PWN26"/>
      <c r="PWO26"/>
      <c r="PWP26"/>
      <c r="PWQ26"/>
      <c r="PWR26"/>
      <c r="PWS26"/>
      <c r="PWT26"/>
      <c r="PWU26"/>
      <c r="PWV26"/>
      <c r="PWW26"/>
      <c r="PWX26"/>
      <c r="PWY26"/>
      <c r="PWZ26"/>
      <c r="PXA26"/>
      <c r="PXB26"/>
      <c r="PXC26"/>
      <c r="PXD26"/>
      <c r="PXE26"/>
      <c r="PXF26"/>
      <c r="PXG26"/>
      <c r="PXH26"/>
      <c r="PXI26"/>
      <c r="PXJ26"/>
      <c r="PXK26"/>
      <c r="PXL26"/>
      <c r="PXM26"/>
      <c r="PXN26"/>
      <c r="PXO26"/>
      <c r="PXP26"/>
      <c r="PXQ26"/>
      <c r="PXR26"/>
      <c r="PXS26"/>
      <c r="PXT26"/>
      <c r="PXU26"/>
      <c r="PXV26"/>
      <c r="PXW26"/>
      <c r="PXX26"/>
      <c r="PXY26"/>
      <c r="PXZ26"/>
      <c r="PYA26"/>
      <c r="PYB26"/>
      <c r="PYC26"/>
      <c r="PYD26"/>
      <c r="PYE26"/>
      <c r="PYF26"/>
      <c r="PYG26"/>
      <c r="PYH26"/>
      <c r="PYI26"/>
      <c r="PYJ26"/>
      <c r="PYK26"/>
      <c r="PYL26"/>
      <c r="PYM26"/>
      <c r="PYN26"/>
      <c r="PYO26"/>
      <c r="PYP26"/>
      <c r="PYQ26"/>
      <c r="PYR26"/>
      <c r="PYS26"/>
      <c r="PYT26"/>
      <c r="PYU26"/>
      <c r="PYV26"/>
      <c r="PYW26"/>
      <c r="PYX26"/>
      <c r="PYY26"/>
      <c r="PYZ26"/>
      <c r="PZA26"/>
      <c r="PZB26"/>
      <c r="PZC26"/>
      <c r="PZD26"/>
      <c r="PZE26"/>
      <c r="PZF26"/>
      <c r="PZG26"/>
      <c r="PZH26"/>
      <c r="PZI26"/>
      <c r="PZJ26"/>
      <c r="PZK26"/>
      <c r="PZL26"/>
      <c r="PZM26"/>
      <c r="PZN26"/>
      <c r="PZO26"/>
      <c r="PZP26"/>
      <c r="PZQ26"/>
      <c r="PZR26"/>
      <c r="PZS26"/>
      <c r="PZT26"/>
      <c r="PZU26"/>
      <c r="PZV26"/>
      <c r="PZW26"/>
      <c r="PZX26"/>
      <c r="PZY26"/>
      <c r="PZZ26"/>
      <c r="QAA26"/>
      <c r="QAB26"/>
      <c r="QAC26"/>
      <c r="QAD26"/>
      <c r="QAE26"/>
      <c r="QAF26"/>
      <c r="QAG26"/>
      <c r="QAH26"/>
      <c r="QAI26"/>
      <c r="QAJ26"/>
      <c r="QAK26"/>
      <c r="QAL26"/>
      <c r="QAM26"/>
      <c r="QAN26"/>
      <c r="QAO26"/>
      <c r="QAP26"/>
      <c r="QAQ26"/>
      <c r="QAR26"/>
      <c r="QAS26"/>
      <c r="QAT26"/>
      <c r="QAU26"/>
      <c r="QAV26"/>
      <c r="QAW26"/>
      <c r="QAX26"/>
      <c r="QAY26"/>
      <c r="QAZ26"/>
      <c r="QBA26"/>
      <c r="QBB26"/>
      <c r="QBC26"/>
      <c r="QBD26"/>
      <c r="QBE26"/>
      <c r="QBF26"/>
      <c r="QBG26"/>
      <c r="QBH26"/>
      <c r="QBI26"/>
      <c r="QBJ26"/>
      <c r="QBK26"/>
      <c r="QBL26"/>
      <c r="QBM26"/>
      <c r="QBN26"/>
      <c r="QBO26"/>
      <c r="QBP26"/>
      <c r="QBQ26"/>
      <c r="QBR26"/>
      <c r="QBS26"/>
      <c r="QBT26"/>
      <c r="QBU26"/>
      <c r="QBV26"/>
      <c r="QBW26"/>
      <c r="QBX26"/>
      <c r="QBY26"/>
      <c r="QBZ26"/>
      <c r="QCA26"/>
      <c r="QCB26"/>
      <c r="QCC26"/>
      <c r="QCD26"/>
      <c r="QCE26"/>
      <c r="QCF26"/>
      <c r="QCG26"/>
      <c r="QCH26"/>
      <c r="QCI26"/>
      <c r="QCJ26"/>
      <c r="QCK26"/>
      <c r="QCL26"/>
      <c r="QCM26"/>
      <c r="QCN26"/>
      <c r="QCO26"/>
      <c r="QCP26"/>
      <c r="QCQ26"/>
      <c r="QCR26"/>
      <c r="QCS26"/>
      <c r="QCT26"/>
      <c r="QCU26"/>
      <c r="QCV26"/>
      <c r="QCW26"/>
      <c r="QCX26"/>
      <c r="QCY26"/>
      <c r="QCZ26"/>
      <c r="QDA26"/>
      <c r="QDB26"/>
      <c r="QDC26"/>
      <c r="QDD26"/>
      <c r="QDE26"/>
      <c r="QDF26"/>
      <c r="QDG26"/>
      <c r="QDH26"/>
      <c r="QDI26"/>
      <c r="QDJ26"/>
      <c r="QDK26"/>
      <c r="QDL26"/>
      <c r="QDM26"/>
      <c r="QDN26"/>
      <c r="QDO26"/>
      <c r="QDP26"/>
      <c r="QDQ26"/>
      <c r="QDR26"/>
      <c r="QDS26"/>
      <c r="QDT26"/>
      <c r="QDU26"/>
      <c r="QDV26"/>
      <c r="QDW26"/>
      <c r="QDX26"/>
      <c r="QDY26"/>
      <c r="QDZ26"/>
      <c r="QEA26"/>
      <c r="QEB26"/>
      <c r="QEC26"/>
      <c r="QED26"/>
      <c r="QEE26"/>
      <c r="QEF26"/>
      <c r="QEG26"/>
      <c r="QEH26"/>
      <c r="QEI26"/>
      <c r="QEJ26"/>
      <c r="QEK26"/>
      <c r="QEL26"/>
      <c r="QEM26"/>
      <c r="QEN26"/>
      <c r="QEO26"/>
      <c r="QEP26"/>
      <c r="QEQ26"/>
      <c r="QER26"/>
      <c r="QES26"/>
      <c r="QET26"/>
      <c r="QEU26"/>
      <c r="QEV26"/>
      <c r="QEW26"/>
      <c r="QEX26"/>
      <c r="QEY26"/>
      <c r="QEZ26"/>
      <c r="QFA26"/>
      <c r="QFB26"/>
      <c r="QFC26"/>
      <c r="QFD26"/>
      <c r="QFE26"/>
      <c r="QFF26"/>
      <c r="QFG26"/>
      <c r="QFH26"/>
      <c r="QFI26"/>
      <c r="QFJ26"/>
      <c r="QFK26"/>
      <c r="QFL26"/>
      <c r="QFM26"/>
      <c r="QFN26"/>
      <c r="QFO26"/>
      <c r="QFP26"/>
      <c r="QFQ26"/>
      <c r="QFR26"/>
      <c r="QFS26"/>
      <c r="QFT26"/>
      <c r="QFU26"/>
      <c r="QFV26"/>
      <c r="QFW26"/>
      <c r="QFX26"/>
      <c r="QFY26"/>
      <c r="QFZ26"/>
      <c r="QGA26"/>
      <c r="QGB26"/>
      <c r="QGC26"/>
      <c r="QGD26"/>
      <c r="QGE26"/>
      <c r="QGF26"/>
      <c r="QGG26"/>
      <c r="QGH26"/>
      <c r="QGI26"/>
      <c r="QGJ26"/>
      <c r="QGK26"/>
      <c r="QGL26"/>
      <c r="QGM26"/>
      <c r="QGN26"/>
      <c r="QGO26"/>
      <c r="QGP26"/>
      <c r="QGQ26"/>
      <c r="QGR26"/>
      <c r="QGS26"/>
      <c r="QGT26"/>
      <c r="QGU26"/>
      <c r="QGV26"/>
      <c r="QGW26"/>
      <c r="QGX26"/>
      <c r="QGY26"/>
      <c r="QGZ26"/>
      <c r="QHA26"/>
      <c r="QHB26"/>
      <c r="QHC26"/>
      <c r="QHD26"/>
      <c r="QHE26"/>
      <c r="QHF26"/>
      <c r="QHG26"/>
      <c r="QHH26"/>
      <c r="QHI26"/>
      <c r="QHJ26"/>
      <c r="QHK26"/>
      <c r="QHL26"/>
      <c r="QHM26"/>
      <c r="QHN26"/>
      <c r="QHO26"/>
      <c r="QHP26"/>
      <c r="QHQ26"/>
      <c r="QHR26"/>
      <c r="QHS26"/>
      <c r="QHT26"/>
      <c r="QHU26"/>
      <c r="QHV26"/>
      <c r="QHW26"/>
      <c r="QHX26"/>
      <c r="QHY26"/>
      <c r="QHZ26"/>
      <c r="QIA26"/>
      <c r="QIB26"/>
      <c r="QIC26"/>
      <c r="QID26"/>
      <c r="QIE26"/>
      <c r="QIF26"/>
      <c r="QIG26"/>
      <c r="QIH26"/>
      <c r="QII26"/>
      <c r="QIJ26"/>
      <c r="QIK26"/>
      <c r="QIL26"/>
      <c r="QIM26"/>
      <c r="QIN26"/>
      <c r="QIO26"/>
      <c r="QIP26"/>
      <c r="QIQ26"/>
      <c r="QIR26"/>
      <c r="QIS26"/>
      <c r="QIT26"/>
      <c r="QIU26"/>
      <c r="QIV26"/>
      <c r="QIW26"/>
      <c r="QIX26"/>
      <c r="QIY26"/>
      <c r="QIZ26"/>
      <c r="QJA26"/>
      <c r="QJB26"/>
      <c r="QJC26"/>
      <c r="QJD26"/>
      <c r="QJE26"/>
      <c r="QJF26"/>
      <c r="QJG26"/>
      <c r="QJH26"/>
      <c r="QJI26"/>
      <c r="QJJ26"/>
      <c r="QJK26"/>
      <c r="QJL26"/>
      <c r="QJM26"/>
      <c r="QJN26"/>
      <c r="QJO26"/>
      <c r="QJP26"/>
      <c r="QJQ26"/>
      <c r="QJR26"/>
      <c r="QJS26"/>
      <c r="QJT26"/>
      <c r="QJU26"/>
      <c r="QJV26"/>
      <c r="QJW26"/>
      <c r="QJX26"/>
      <c r="QJY26"/>
      <c r="QJZ26"/>
      <c r="QKA26"/>
      <c r="QKB26"/>
      <c r="QKC26"/>
      <c r="QKD26"/>
      <c r="QKE26"/>
      <c r="QKF26"/>
      <c r="QKG26"/>
      <c r="QKH26"/>
      <c r="QKI26"/>
      <c r="QKJ26"/>
      <c r="QKK26"/>
      <c r="QKL26"/>
      <c r="QKM26"/>
      <c r="QKN26"/>
      <c r="QKO26"/>
      <c r="QKP26"/>
      <c r="QKQ26"/>
      <c r="QKR26"/>
      <c r="QKS26"/>
      <c r="QKT26"/>
      <c r="QKU26"/>
      <c r="QKV26"/>
      <c r="QKW26"/>
      <c r="QKX26"/>
      <c r="QKY26"/>
      <c r="QKZ26"/>
      <c r="QLA26"/>
      <c r="QLB26"/>
      <c r="QLC26"/>
      <c r="QLD26"/>
      <c r="QLE26"/>
      <c r="QLF26"/>
      <c r="QLG26"/>
      <c r="QLH26"/>
      <c r="QLI26"/>
      <c r="QLJ26"/>
      <c r="QLK26"/>
      <c r="QLL26"/>
      <c r="QLM26"/>
      <c r="QLN26"/>
      <c r="QLO26"/>
      <c r="QLP26"/>
      <c r="QLQ26"/>
      <c r="QLR26"/>
      <c r="QLS26"/>
      <c r="QLT26"/>
      <c r="QLU26"/>
      <c r="QLV26"/>
      <c r="QLW26"/>
      <c r="QLX26"/>
      <c r="QLY26"/>
      <c r="QLZ26"/>
      <c r="QMA26"/>
      <c r="QMB26"/>
      <c r="QMC26"/>
      <c r="QMD26"/>
      <c r="QME26"/>
      <c r="QMF26"/>
      <c r="QMG26"/>
      <c r="QMH26"/>
      <c r="QMI26"/>
      <c r="QMJ26"/>
      <c r="QMK26"/>
      <c r="QML26"/>
      <c r="QMM26"/>
      <c r="QMN26"/>
      <c r="QMO26"/>
      <c r="QMP26"/>
      <c r="QMQ26"/>
      <c r="QMR26"/>
      <c r="QMS26"/>
      <c r="QMT26"/>
      <c r="QMU26"/>
      <c r="QMV26"/>
      <c r="QMW26"/>
      <c r="QMX26"/>
      <c r="QMY26"/>
      <c r="QMZ26"/>
      <c r="QNA26"/>
      <c r="QNB26"/>
      <c r="QNC26"/>
      <c r="QND26"/>
      <c r="QNE26"/>
      <c r="QNF26"/>
      <c r="QNG26"/>
      <c r="QNH26"/>
      <c r="QNI26"/>
      <c r="QNJ26"/>
      <c r="QNK26"/>
      <c r="QNL26"/>
      <c r="QNM26"/>
      <c r="QNN26"/>
      <c r="QNO26"/>
      <c r="QNP26"/>
      <c r="QNQ26"/>
      <c r="QNR26"/>
      <c r="QNS26"/>
      <c r="QNT26"/>
      <c r="QNU26"/>
      <c r="QNV26"/>
      <c r="QNW26"/>
      <c r="QNX26"/>
      <c r="QNY26"/>
      <c r="QNZ26"/>
      <c r="QOA26"/>
      <c r="QOB26"/>
      <c r="QOC26"/>
      <c r="QOD26"/>
      <c r="QOE26"/>
      <c r="QOF26"/>
      <c r="QOG26"/>
      <c r="QOH26"/>
      <c r="QOI26"/>
      <c r="QOJ26"/>
      <c r="QOK26"/>
      <c r="QOL26"/>
      <c r="QOM26"/>
      <c r="QON26"/>
      <c r="QOO26"/>
      <c r="QOP26"/>
      <c r="QOQ26"/>
      <c r="QOR26"/>
      <c r="QOS26"/>
      <c r="QOT26"/>
      <c r="QOU26"/>
      <c r="QOV26"/>
      <c r="QOW26"/>
      <c r="QOX26"/>
      <c r="QOY26"/>
      <c r="QOZ26"/>
      <c r="QPA26"/>
      <c r="QPB26"/>
      <c r="QPC26"/>
      <c r="QPD26"/>
      <c r="QPE26"/>
      <c r="QPF26"/>
      <c r="QPG26"/>
      <c r="QPH26"/>
      <c r="QPI26"/>
      <c r="QPJ26"/>
      <c r="QPK26"/>
      <c r="QPL26"/>
      <c r="QPM26"/>
      <c r="QPN26"/>
      <c r="QPO26"/>
      <c r="QPP26"/>
      <c r="QPQ26"/>
      <c r="QPR26"/>
      <c r="QPS26"/>
      <c r="QPT26"/>
      <c r="QPU26"/>
      <c r="QPV26"/>
      <c r="QPW26"/>
      <c r="QPX26"/>
      <c r="QPY26"/>
      <c r="QPZ26"/>
      <c r="QQA26"/>
      <c r="QQB26"/>
      <c r="QQC26"/>
      <c r="QQD26"/>
      <c r="QQE26"/>
      <c r="QQF26"/>
      <c r="QQG26"/>
      <c r="QQH26"/>
      <c r="QQI26"/>
      <c r="QQJ26"/>
      <c r="QQK26"/>
      <c r="QQL26"/>
      <c r="QQM26"/>
      <c r="QQN26"/>
      <c r="QQO26"/>
      <c r="QQP26"/>
      <c r="QQQ26"/>
      <c r="QQR26"/>
      <c r="QQS26"/>
      <c r="QQT26"/>
      <c r="QQU26"/>
      <c r="QQV26"/>
      <c r="QQW26"/>
      <c r="QQX26"/>
      <c r="QQY26"/>
      <c r="QQZ26"/>
      <c r="QRA26"/>
      <c r="QRB26"/>
      <c r="QRC26"/>
      <c r="QRD26"/>
      <c r="QRE26"/>
      <c r="QRF26"/>
      <c r="QRG26"/>
      <c r="QRH26"/>
      <c r="QRI26"/>
      <c r="QRJ26"/>
      <c r="QRK26"/>
      <c r="QRL26"/>
      <c r="QRM26"/>
      <c r="QRN26"/>
      <c r="QRO26"/>
      <c r="QRP26"/>
      <c r="QRQ26"/>
      <c r="QRR26"/>
      <c r="QRS26"/>
      <c r="QRT26"/>
      <c r="QRU26"/>
      <c r="QRV26"/>
      <c r="QRW26"/>
      <c r="QRX26"/>
      <c r="QRY26"/>
      <c r="QRZ26"/>
      <c r="QSA26"/>
      <c r="QSB26"/>
      <c r="QSC26"/>
      <c r="QSD26"/>
      <c r="QSE26"/>
      <c r="QSF26"/>
      <c r="QSG26"/>
      <c r="QSH26"/>
      <c r="QSI26"/>
      <c r="QSJ26"/>
      <c r="QSK26"/>
      <c r="QSL26"/>
      <c r="QSM26"/>
      <c r="QSN26"/>
      <c r="QSO26"/>
      <c r="QSP26"/>
      <c r="QSQ26"/>
      <c r="QSR26"/>
      <c r="QSS26"/>
      <c r="QST26"/>
      <c r="QSU26"/>
      <c r="QSV26"/>
      <c r="QSW26"/>
      <c r="QSX26"/>
      <c r="QSY26"/>
      <c r="QSZ26"/>
      <c r="QTA26"/>
      <c r="QTB26"/>
      <c r="QTC26"/>
      <c r="QTD26"/>
      <c r="QTE26"/>
      <c r="QTF26"/>
      <c r="QTG26"/>
      <c r="QTH26"/>
      <c r="QTI26"/>
      <c r="QTJ26"/>
      <c r="QTK26"/>
      <c r="QTL26"/>
      <c r="QTM26"/>
      <c r="QTN26"/>
      <c r="QTO26"/>
      <c r="QTP26"/>
      <c r="QTQ26"/>
      <c r="QTR26"/>
      <c r="QTS26"/>
      <c r="QTT26"/>
      <c r="QTU26"/>
      <c r="QTV26"/>
      <c r="QTW26"/>
      <c r="QTX26"/>
      <c r="QTY26"/>
      <c r="QTZ26"/>
      <c r="QUA26"/>
      <c r="QUB26"/>
      <c r="QUC26"/>
      <c r="QUD26"/>
      <c r="QUE26"/>
      <c r="QUF26"/>
      <c r="QUG26"/>
      <c r="QUH26"/>
      <c r="QUI26"/>
      <c r="QUJ26"/>
      <c r="QUK26"/>
      <c r="QUL26"/>
      <c r="QUM26"/>
      <c r="QUN26"/>
      <c r="QUO26"/>
      <c r="QUP26"/>
      <c r="QUQ26"/>
      <c r="QUR26"/>
      <c r="QUS26"/>
      <c r="QUT26"/>
      <c r="QUU26"/>
      <c r="QUV26"/>
      <c r="QUW26"/>
      <c r="QUX26"/>
      <c r="QUY26"/>
      <c r="QUZ26"/>
      <c r="QVA26"/>
      <c r="QVB26"/>
      <c r="QVC26"/>
      <c r="QVD26"/>
      <c r="QVE26"/>
      <c r="QVF26"/>
      <c r="QVG26"/>
      <c r="QVH26"/>
      <c r="QVI26"/>
      <c r="QVJ26"/>
      <c r="QVK26"/>
      <c r="QVL26"/>
      <c r="QVM26"/>
      <c r="QVN26"/>
      <c r="QVO26"/>
      <c r="QVP26"/>
      <c r="QVQ26"/>
      <c r="QVR26"/>
      <c r="QVS26"/>
      <c r="QVT26"/>
      <c r="QVU26"/>
      <c r="QVV26"/>
      <c r="QVW26"/>
      <c r="QVX26"/>
      <c r="QVY26"/>
      <c r="QVZ26"/>
      <c r="QWA26"/>
      <c r="QWB26"/>
      <c r="QWC26"/>
      <c r="QWD26"/>
      <c r="QWE26"/>
      <c r="QWF26"/>
      <c r="QWG26"/>
      <c r="QWH26"/>
      <c r="QWI26"/>
      <c r="QWJ26"/>
      <c r="QWK26"/>
      <c r="QWL26"/>
      <c r="QWM26"/>
      <c r="QWN26"/>
      <c r="QWO26"/>
      <c r="QWP26"/>
      <c r="QWQ26"/>
      <c r="QWR26"/>
      <c r="QWS26"/>
      <c r="QWT26"/>
      <c r="QWU26"/>
      <c r="QWV26"/>
      <c r="QWW26"/>
      <c r="QWX26"/>
      <c r="QWY26"/>
      <c r="QWZ26"/>
      <c r="QXA26"/>
      <c r="QXB26"/>
      <c r="QXC26"/>
      <c r="QXD26"/>
      <c r="QXE26"/>
      <c r="QXF26"/>
      <c r="QXG26"/>
      <c r="QXH26"/>
      <c r="QXI26"/>
      <c r="QXJ26"/>
      <c r="QXK26"/>
      <c r="QXL26"/>
      <c r="QXM26"/>
      <c r="QXN26"/>
      <c r="QXO26"/>
      <c r="QXP26"/>
      <c r="QXQ26"/>
      <c r="QXR26"/>
      <c r="QXS26"/>
      <c r="QXT26"/>
      <c r="QXU26"/>
      <c r="QXV26"/>
      <c r="QXW26"/>
      <c r="QXX26"/>
      <c r="QXY26"/>
      <c r="QXZ26"/>
      <c r="QYA26"/>
      <c r="QYB26"/>
      <c r="QYC26"/>
      <c r="QYD26"/>
      <c r="QYE26"/>
      <c r="QYF26"/>
      <c r="QYG26"/>
      <c r="QYH26"/>
      <c r="QYI26"/>
      <c r="QYJ26"/>
      <c r="QYK26"/>
      <c r="QYL26"/>
      <c r="QYM26"/>
      <c r="QYN26"/>
      <c r="QYO26"/>
      <c r="QYP26"/>
      <c r="QYQ26"/>
      <c r="QYR26"/>
      <c r="QYS26"/>
      <c r="QYT26"/>
      <c r="QYU26"/>
      <c r="QYV26"/>
      <c r="QYW26"/>
      <c r="QYX26"/>
      <c r="QYY26"/>
      <c r="QYZ26"/>
      <c r="QZA26"/>
      <c r="QZB26"/>
      <c r="QZC26"/>
      <c r="QZD26"/>
      <c r="QZE26"/>
      <c r="QZF26"/>
      <c r="QZG26"/>
      <c r="QZH26"/>
      <c r="QZI26"/>
      <c r="QZJ26"/>
      <c r="QZK26"/>
      <c r="QZL26"/>
      <c r="QZM26"/>
      <c r="QZN26"/>
      <c r="QZO26"/>
      <c r="QZP26"/>
      <c r="QZQ26"/>
      <c r="QZR26"/>
      <c r="QZS26"/>
      <c r="QZT26"/>
      <c r="QZU26"/>
      <c r="QZV26"/>
      <c r="QZW26"/>
      <c r="QZX26"/>
      <c r="QZY26"/>
      <c r="QZZ26"/>
      <c r="RAA26"/>
      <c r="RAB26"/>
      <c r="RAC26"/>
      <c r="RAD26"/>
      <c r="RAE26"/>
      <c r="RAF26"/>
      <c r="RAG26"/>
      <c r="RAH26"/>
      <c r="RAI26"/>
      <c r="RAJ26"/>
      <c r="RAK26"/>
      <c r="RAL26"/>
      <c r="RAM26"/>
      <c r="RAN26"/>
      <c r="RAO26"/>
      <c r="RAP26"/>
      <c r="RAQ26"/>
      <c r="RAR26"/>
      <c r="RAS26"/>
      <c r="RAT26"/>
      <c r="RAU26"/>
      <c r="RAV26"/>
      <c r="RAW26"/>
      <c r="RAX26"/>
      <c r="RAY26"/>
      <c r="RAZ26"/>
      <c r="RBA26"/>
      <c r="RBB26"/>
      <c r="RBC26"/>
      <c r="RBD26"/>
      <c r="RBE26"/>
      <c r="RBF26"/>
      <c r="RBG26"/>
      <c r="RBH26"/>
      <c r="RBI26"/>
      <c r="RBJ26"/>
      <c r="RBK26"/>
      <c r="RBL26"/>
      <c r="RBM26"/>
      <c r="RBN26"/>
      <c r="RBO26"/>
      <c r="RBP26"/>
      <c r="RBQ26"/>
      <c r="RBR26"/>
      <c r="RBS26"/>
      <c r="RBT26"/>
      <c r="RBU26"/>
      <c r="RBV26"/>
      <c r="RBW26"/>
      <c r="RBX26"/>
      <c r="RBY26"/>
      <c r="RBZ26"/>
      <c r="RCA26"/>
      <c r="RCB26"/>
      <c r="RCC26"/>
      <c r="RCD26"/>
      <c r="RCE26"/>
      <c r="RCF26"/>
      <c r="RCG26"/>
      <c r="RCH26"/>
      <c r="RCI26"/>
      <c r="RCJ26"/>
      <c r="RCK26"/>
      <c r="RCL26"/>
      <c r="RCM26"/>
      <c r="RCN26"/>
      <c r="RCO26"/>
      <c r="RCP26"/>
      <c r="RCQ26"/>
      <c r="RCR26"/>
      <c r="RCS26"/>
      <c r="RCT26"/>
      <c r="RCU26"/>
      <c r="RCV26"/>
      <c r="RCW26"/>
      <c r="RCX26"/>
      <c r="RCY26"/>
      <c r="RCZ26"/>
      <c r="RDA26"/>
      <c r="RDB26"/>
      <c r="RDC26"/>
      <c r="RDD26"/>
      <c r="RDE26"/>
      <c r="RDF26"/>
      <c r="RDG26"/>
      <c r="RDH26"/>
      <c r="RDI26"/>
      <c r="RDJ26"/>
      <c r="RDK26"/>
      <c r="RDL26"/>
      <c r="RDM26"/>
      <c r="RDN26"/>
      <c r="RDO26"/>
      <c r="RDP26"/>
      <c r="RDQ26"/>
      <c r="RDR26"/>
      <c r="RDS26"/>
      <c r="RDT26"/>
      <c r="RDU26"/>
      <c r="RDV26"/>
      <c r="RDW26"/>
      <c r="RDX26"/>
      <c r="RDY26"/>
      <c r="RDZ26"/>
      <c r="REA26"/>
      <c r="REB26"/>
      <c r="REC26"/>
      <c r="RED26"/>
      <c r="REE26"/>
      <c r="REF26"/>
      <c r="REG26"/>
      <c r="REH26"/>
      <c r="REI26"/>
      <c r="REJ26"/>
      <c r="REK26"/>
      <c r="REL26"/>
      <c r="REM26"/>
      <c r="REN26"/>
      <c r="REO26"/>
      <c r="REP26"/>
      <c r="REQ26"/>
      <c r="RER26"/>
      <c r="RES26"/>
      <c r="RET26"/>
      <c r="REU26"/>
      <c r="REV26"/>
      <c r="REW26"/>
      <c r="REX26"/>
      <c r="REY26"/>
      <c r="REZ26"/>
      <c r="RFA26"/>
      <c r="RFB26"/>
      <c r="RFC26"/>
      <c r="RFD26"/>
      <c r="RFE26"/>
      <c r="RFF26"/>
      <c r="RFG26"/>
      <c r="RFH26"/>
      <c r="RFI26"/>
      <c r="RFJ26"/>
      <c r="RFK26"/>
      <c r="RFL26"/>
      <c r="RFM26"/>
      <c r="RFN26"/>
      <c r="RFO26"/>
      <c r="RFP26"/>
      <c r="RFQ26"/>
      <c r="RFR26"/>
      <c r="RFS26"/>
      <c r="RFT26"/>
      <c r="RFU26"/>
      <c r="RFV26"/>
      <c r="RFW26"/>
      <c r="RFX26"/>
      <c r="RFY26"/>
      <c r="RFZ26"/>
      <c r="RGA26"/>
      <c r="RGB26"/>
      <c r="RGC26"/>
      <c r="RGD26"/>
      <c r="RGE26"/>
      <c r="RGF26"/>
      <c r="RGG26"/>
      <c r="RGH26"/>
      <c r="RGI26"/>
      <c r="RGJ26"/>
      <c r="RGK26"/>
      <c r="RGL26"/>
      <c r="RGM26"/>
      <c r="RGN26"/>
      <c r="RGO26"/>
      <c r="RGP26"/>
      <c r="RGQ26"/>
      <c r="RGR26"/>
      <c r="RGS26"/>
      <c r="RGT26"/>
      <c r="RGU26"/>
      <c r="RGV26"/>
      <c r="RGW26"/>
      <c r="RGX26"/>
      <c r="RGY26"/>
      <c r="RGZ26"/>
      <c r="RHA26"/>
      <c r="RHB26"/>
      <c r="RHC26"/>
      <c r="RHD26"/>
      <c r="RHE26"/>
      <c r="RHF26"/>
      <c r="RHG26"/>
      <c r="RHH26"/>
      <c r="RHI26"/>
      <c r="RHJ26"/>
      <c r="RHK26"/>
      <c r="RHL26"/>
      <c r="RHM26"/>
      <c r="RHN26"/>
      <c r="RHO26"/>
      <c r="RHP26"/>
      <c r="RHQ26"/>
      <c r="RHR26"/>
      <c r="RHS26"/>
      <c r="RHT26"/>
      <c r="RHU26"/>
      <c r="RHV26"/>
      <c r="RHW26"/>
      <c r="RHX26"/>
      <c r="RHY26"/>
      <c r="RHZ26"/>
      <c r="RIA26"/>
      <c r="RIB26"/>
      <c r="RIC26"/>
      <c r="RID26"/>
      <c r="RIE26"/>
      <c r="RIF26"/>
      <c r="RIG26"/>
      <c r="RIH26"/>
      <c r="RII26"/>
      <c r="RIJ26"/>
      <c r="RIK26"/>
      <c r="RIL26"/>
      <c r="RIM26"/>
      <c r="RIN26"/>
      <c r="RIO26"/>
      <c r="RIP26"/>
      <c r="RIQ26"/>
      <c r="RIR26"/>
      <c r="RIS26"/>
      <c r="RIT26"/>
      <c r="RIU26"/>
      <c r="RIV26"/>
      <c r="RIW26"/>
      <c r="RIX26"/>
      <c r="RIY26"/>
      <c r="RIZ26"/>
      <c r="RJA26"/>
      <c r="RJB26"/>
      <c r="RJC26"/>
      <c r="RJD26"/>
      <c r="RJE26"/>
      <c r="RJF26"/>
      <c r="RJG26"/>
      <c r="RJH26"/>
      <c r="RJI26"/>
      <c r="RJJ26"/>
      <c r="RJK26"/>
      <c r="RJL26"/>
      <c r="RJM26"/>
      <c r="RJN26"/>
      <c r="RJO26"/>
      <c r="RJP26"/>
      <c r="RJQ26"/>
      <c r="RJR26"/>
      <c r="RJS26"/>
      <c r="RJT26"/>
      <c r="RJU26"/>
      <c r="RJV26"/>
      <c r="RJW26"/>
      <c r="RJX26"/>
      <c r="RJY26"/>
      <c r="RJZ26"/>
      <c r="RKA26"/>
      <c r="RKB26"/>
      <c r="RKC26"/>
      <c r="RKD26"/>
      <c r="RKE26"/>
      <c r="RKF26"/>
      <c r="RKG26"/>
      <c r="RKH26"/>
      <c r="RKI26"/>
      <c r="RKJ26"/>
      <c r="RKK26"/>
      <c r="RKL26"/>
      <c r="RKM26"/>
      <c r="RKN26"/>
      <c r="RKO26"/>
      <c r="RKP26"/>
      <c r="RKQ26"/>
      <c r="RKR26"/>
      <c r="RKS26"/>
      <c r="RKT26"/>
      <c r="RKU26"/>
      <c r="RKV26"/>
      <c r="RKW26"/>
      <c r="RKX26"/>
      <c r="RKY26"/>
      <c r="RKZ26"/>
      <c r="RLA26"/>
      <c r="RLB26"/>
      <c r="RLC26"/>
      <c r="RLD26"/>
      <c r="RLE26"/>
      <c r="RLF26"/>
      <c r="RLG26"/>
      <c r="RLH26"/>
      <c r="RLI26"/>
      <c r="RLJ26"/>
      <c r="RLK26"/>
      <c r="RLL26"/>
      <c r="RLM26"/>
      <c r="RLN26"/>
      <c r="RLO26"/>
      <c r="RLP26"/>
      <c r="RLQ26"/>
      <c r="RLR26"/>
      <c r="RLS26"/>
      <c r="RLT26"/>
      <c r="RLU26"/>
      <c r="RLV26"/>
      <c r="RLW26"/>
      <c r="RLX26"/>
      <c r="RLY26"/>
      <c r="RLZ26"/>
      <c r="RMA26"/>
      <c r="RMB26"/>
      <c r="RMC26"/>
      <c r="RMD26"/>
      <c r="RME26"/>
      <c r="RMF26"/>
      <c r="RMG26"/>
      <c r="RMH26"/>
      <c r="RMI26"/>
      <c r="RMJ26"/>
      <c r="RMK26"/>
      <c r="RML26"/>
      <c r="RMM26"/>
      <c r="RMN26"/>
      <c r="RMO26"/>
      <c r="RMP26"/>
      <c r="RMQ26"/>
      <c r="RMR26"/>
      <c r="RMS26"/>
      <c r="RMT26"/>
      <c r="RMU26"/>
      <c r="RMV26"/>
      <c r="RMW26"/>
      <c r="RMX26"/>
      <c r="RMY26"/>
      <c r="RMZ26"/>
      <c r="RNA26"/>
      <c r="RNB26"/>
      <c r="RNC26"/>
      <c r="RND26"/>
      <c r="RNE26"/>
      <c r="RNF26"/>
      <c r="RNG26"/>
      <c r="RNH26"/>
      <c r="RNI26"/>
      <c r="RNJ26"/>
      <c r="RNK26"/>
      <c r="RNL26"/>
      <c r="RNM26"/>
      <c r="RNN26"/>
      <c r="RNO26"/>
      <c r="RNP26"/>
      <c r="RNQ26"/>
      <c r="RNR26"/>
      <c r="RNS26"/>
      <c r="RNT26"/>
      <c r="RNU26"/>
      <c r="RNV26"/>
      <c r="RNW26"/>
      <c r="RNX26"/>
      <c r="RNY26"/>
      <c r="RNZ26"/>
      <c r="ROA26"/>
      <c r="ROB26"/>
      <c r="ROC26"/>
      <c r="ROD26"/>
      <c r="ROE26"/>
      <c r="ROF26"/>
      <c r="ROG26"/>
      <c r="ROH26"/>
      <c r="ROI26"/>
      <c r="ROJ26"/>
      <c r="ROK26"/>
      <c r="ROL26"/>
      <c r="ROM26"/>
      <c r="RON26"/>
      <c r="ROO26"/>
      <c r="ROP26"/>
      <c r="ROQ26"/>
      <c r="ROR26"/>
      <c r="ROS26"/>
      <c r="ROT26"/>
      <c r="ROU26"/>
      <c r="ROV26"/>
      <c r="ROW26"/>
      <c r="ROX26"/>
      <c r="ROY26"/>
      <c r="ROZ26"/>
      <c r="RPA26"/>
      <c r="RPB26"/>
      <c r="RPC26"/>
      <c r="RPD26"/>
      <c r="RPE26"/>
      <c r="RPF26"/>
      <c r="RPG26"/>
      <c r="RPH26"/>
      <c r="RPI26"/>
      <c r="RPJ26"/>
      <c r="RPK26"/>
      <c r="RPL26"/>
      <c r="RPM26"/>
      <c r="RPN26"/>
      <c r="RPO26"/>
      <c r="RPP26"/>
      <c r="RPQ26"/>
      <c r="RPR26"/>
      <c r="RPS26"/>
      <c r="RPT26"/>
      <c r="RPU26"/>
      <c r="RPV26"/>
      <c r="RPW26"/>
      <c r="RPX26"/>
      <c r="RPY26"/>
      <c r="RPZ26"/>
      <c r="RQA26"/>
      <c r="RQB26"/>
      <c r="RQC26"/>
      <c r="RQD26"/>
      <c r="RQE26"/>
      <c r="RQF26"/>
      <c r="RQG26"/>
      <c r="RQH26"/>
      <c r="RQI26"/>
      <c r="RQJ26"/>
      <c r="RQK26"/>
      <c r="RQL26"/>
      <c r="RQM26"/>
      <c r="RQN26"/>
      <c r="RQO26"/>
      <c r="RQP26"/>
      <c r="RQQ26"/>
      <c r="RQR26"/>
      <c r="RQS26"/>
      <c r="RQT26"/>
      <c r="RQU26"/>
      <c r="RQV26"/>
      <c r="RQW26"/>
      <c r="RQX26"/>
      <c r="RQY26"/>
      <c r="RQZ26"/>
      <c r="RRA26"/>
      <c r="RRB26"/>
      <c r="RRC26"/>
      <c r="RRD26"/>
      <c r="RRE26"/>
      <c r="RRF26"/>
      <c r="RRG26"/>
      <c r="RRH26"/>
      <c r="RRI26"/>
      <c r="RRJ26"/>
      <c r="RRK26"/>
      <c r="RRL26"/>
      <c r="RRM26"/>
      <c r="RRN26"/>
      <c r="RRO26"/>
      <c r="RRP26"/>
      <c r="RRQ26"/>
      <c r="RRR26"/>
      <c r="RRS26"/>
      <c r="RRT26"/>
      <c r="RRU26"/>
      <c r="RRV26"/>
      <c r="RRW26"/>
      <c r="RRX26"/>
      <c r="RRY26"/>
      <c r="RRZ26"/>
      <c r="RSA26"/>
      <c r="RSB26"/>
      <c r="RSC26"/>
      <c r="RSD26"/>
      <c r="RSE26"/>
      <c r="RSF26"/>
      <c r="RSG26"/>
      <c r="RSH26"/>
      <c r="RSI26"/>
      <c r="RSJ26"/>
      <c r="RSK26"/>
      <c r="RSL26"/>
      <c r="RSM26"/>
      <c r="RSN26"/>
      <c r="RSO26"/>
      <c r="RSP26"/>
      <c r="RSQ26"/>
      <c r="RSR26"/>
      <c r="RSS26"/>
      <c r="RST26"/>
      <c r="RSU26"/>
      <c r="RSV26"/>
      <c r="RSW26"/>
      <c r="RSX26"/>
      <c r="RSY26"/>
      <c r="RSZ26"/>
      <c r="RTA26"/>
      <c r="RTB26"/>
      <c r="RTC26"/>
      <c r="RTD26"/>
      <c r="RTE26"/>
      <c r="RTF26"/>
      <c r="RTG26"/>
      <c r="RTH26"/>
      <c r="RTI26"/>
      <c r="RTJ26"/>
      <c r="RTK26"/>
      <c r="RTL26"/>
      <c r="RTM26"/>
      <c r="RTN26"/>
      <c r="RTO26"/>
      <c r="RTP26"/>
      <c r="RTQ26"/>
      <c r="RTR26"/>
      <c r="RTS26"/>
      <c r="RTT26"/>
      <c r="RTU26"/>
      <c r="RTV26"/>
      <c r="RTW26"/>
      <c r="RTX26"/>
      <c r="RTY26"/>
      <c r="RTZ26"/>
      <c r="RUA26"/>
      <c r="RUB26"/>
      <c r="RUC26"/>
      <c r="RUD26"/>
      <c r="RUE26"/>
      <c r="RUF26"/>
      <c r="RUG26"/>
      <c r="RUH26"/>
      <c r="RUI26"/>
      <c r="RUJ26"/>
      <c r="RUK26"/>
      <c r="RUL26"/>
      <c r="RUM26"/>
      <c r="RUN26"/>
      <c r="RUO26"/>
      <c r="RUP26"/>
      <c r="RUQ26"/>
      <c r="RUR26"/>
      <c r="RUS26"/>
      <c r="RUT26"/>
      <c r="RUU26"/>
      <c r="RUV26"/>
      <c r="RUW26"/>
      <c r="RUX26"/>
      <c r="RUY26"/>
      <c r="RUZ26"/>
      <c r="RVA26"/>
      <c r="RVB26"/>
      <c r="RVC26"/>
      <c r="RVD26"/>
      <c r="RVE26"/>
      <c r="RVF26"/>
      <c r="RVG26"/>
      <c r="RVH26"/>
      <c r="RVI26"/>
      <c r="RVJ26"/>
      <c r="RVK26"/>
      <c r="RVL26"/>
      <c r="RVM26"/>
      <c r="RVN26"/>
      <c r="RVO26"/>
      <c r="RVP26"/>
      <c r="RVQ26"/>
      <c r="RVR26"/>
      <c r="RVS26"/>
      <c r="RVT26"/>
      <c r="RVU26"/>
      <c r="RVV26"/>
      <c r="RVW26"/>
      <c r="RVX26"/>
      <c r="RVY26"/>
      <c r="RVZ26"/>
      <c r="RWA26"/>
      <c r="RWB26"/>
      <c r="RWC26"/>
      <c r="RWD26"/>
      <c r="RWE26"/>
      <c r="RWF26"/>
      <c r="RWG26"/>
      <c r="RWH26"/>
      <c r="RWI26"/>
      <c r="RWJ26"/>
      <c r="RWK26"/>
      <c r="RWL26"/>
      <c r="RWM26"/>
      <c r="RWN26"/>
      <c r="RWO26"/>
      <c r="RWP26"/>
      <c r="RWQ26"/>
      <c r="RWR26"/>
      <c r="RWS26"/>
      <c r="RWT26"/>
      <c r="RWU26"/>
      <c r="RWV26"/>
      <c r="RWW26"/>
      <c r="RWX26"/>
      <c r="RWY26"/>
      <c r="RWZ26"/>
      <c r="RXA26"/>
      <c r="RXB26"/>
      <c r="RXC26"/>
      <c r="RXD26"/>
      <c r="RXE26"/>
      <c r="RXF26"/>
      <c r="RXG26"/>
      <c r="RXH26"/>
      <c r="RXI26"/>
      <c r="RXJ26"/>
      <c r="RXK26"/>
      <c r="RXL26"/>
      <c r="RXM26"/>
      <c r="RXN26"/>
      <c r="RXO26"/>
      <c r="RXP26"/>
      <c r="RXQ26"/>
      <c r="RXR26"/>
      <c r="RXS26"/>
      <c r="RXT26"/>
      <c r="RXU26"/>
      <c r="RXV26"/>
      <c r="RXW26"/>
      <c r="RXX26"/>
      <c r="RXY26"/>
      <c r="RXZ26"/>
      <c r="RYA26"/>
      <c r="RYB26"/>
      <c r="RYC26"/>
      <c r="RYD26"/>
      <c r="RYE26"/>
      <c r="RYF26"/>
      <c r="RYG26"/>
      <c r="RYH26"/>
      <c r="RYI26"/>
      <c r="RYJ26"/>
      <c r="RYK26"/>
      <c r="RYL26"/>
      <c r="RYM26"/>
      <c r="RYN26"/>
      <c r="RYO26"/>
      <c r="RYP26"/>
      <c r="RYQ26"/>
      <c r="RYR26"/>
      <c r="RYS26"/>
      <c r="RYT26"/>
      <c r="RYU26"/>
      <c r="RYV26"/>
      <c r="RYW26"/>
      <c r="RYX26"/>
      <c r="RYY26"/>
      <c r="RYZ26"/>
      <c r="RZA26"/>
      <c r="RZB26"/>
      <c r="RZC26"/>
      <c r="RZD26"/>
      <c r="RZE26"/>
      <c r="RZF26"/>
      <c r="RZG26"/>
      <c r="RZH26"/>
      <c r="RZI26"/>
      <c r="RZJ26"/>
      <c r="RZK26"/>
      <c r="RZL26"/>
      <c r="RZM26"/>
      <c r="RZN26"/>
      <c r="RZO26"/>
      <c r="RZP26"/>
      <c r="RZQ26"/>
      <c r="RZR26"/>
      <c r="RZS26"/>
      <c r="RZT26"/>
      <c r="RZU26"/>
      <c r="RZV26"/>
      <c r="RZW26"/>
      <c r="RZX26"/>
      <c r="RZY26"/>
      <c r="RZZ26"/>
      <c r="SAA26"/>
      <c r="SAB26"/>
      <c r="SAC26"/>
      <c r="SAD26"/>
      <c r="SAE26"/>
      <c r="SAF26"/>
      <c r="SAG26"/>
      <c r="SAH26"/>
      <c r="SAI26"/>
      <c r="SAJ26"/>
      <c r="SAK26"/>
      <c r="SAL26"/>
      <c r="SAM26"/>
      <c r="SAN26"/>
      <c r="SAO26"/>
      <c r="SAP26"/>
      <c r="SAQ26"/>
      <c r="SAR26"/>
      <c r="SAS26"/>
      <c r="SAT26"/>
      <c r="SAU26"/>
      <c r="SAV26"/>
      <c r="SAW26"/>
      <c r="SAX26"/>
      <c r="SAY26"/>
      <c r="SAZ26"/>
      <c r="SBA26"/>
      <c r="SBB26"/>
      <c r="SBC26"/>
      <c r="SBD26"/>
      <c r="SBE26"/>
      <c r="SBF26"/>
      <c r="SBG26"/>
      <c r="SBH26"/>
      <c r="SBI26"/>
      <c r="SBJ26"/>
      <c r="SBK26"/>
      <c r="SBL26"/>
      <c r="SBM26"/>
      <c r="SBN26"/>
      <c r="SBO26"/>
      <c r="SBP26"/>
      <c r="SBQ26"/>
      <c r="SBR26"/>
      <c r="SBS26"/>
      <c r="SBT26"/>
      <c r="SBU26"/>
      <c r="SBV26"/>
      <c r="SBW26"/>
      <c r="SBX26"/>
      <c r="SBY26"/>
      <c r="SBZ26"/>
      <c r="SCA26"/>
      <c r="SCB26"/>
      <c r="SCC26"/>
      <c r="SCD26"/>
      <c r="SCE26"/>
      <c r="SCF26"/>
      <c r="SCG26"/>
      <c r="SCH26"/>
      <c r="SCI26"/>
      <c r="SCJ26"/>
      <c r="SCK26"/>
      <c r="SCL26"/>
      <c r="SCM26"/>
      <c r="SCN26"/>
      <c r="SCO26"/>
      <c r="SCP26"/>
      <c r="SCQ26"/>
      <c r="SCR26"/>
      <c r="SCS26"/>
      <c r="SCT26"/>
      <c r="SCU26"/>
      <c r="SCV26"/>
      <c r="SCW26"/>
      <c r="SCX26"/>
      <c r="SCY26"/>
      <c r="SCZ26"/>
      <c r="SDA26"/>
      <c r="SDB26"/>
      <c r="SDC26"/>
      <c r="SDD26"/>
      <c r="SDE26"/>
      <c r="SDF26"/>
      <c r="SDG26"/>
      <c r="SDH26"/>
      <c r="SDI26"/>
      <c r="SDJ26"/>
      <c r="SDK26"/>
      <c r="SDL26"/>
      <c r="SDM26"/>
      <c r="SDN26"/>
      <c r="SDO26"/>
      <c r="SDP26"/>
      <c r="SDQ26"/>
      <c r="SDR26"/>
      <c r="SDS26"/>
      <c r="SDT26"/>
      <c r="SDU26"/>
      <c r="SDV26"/>
      <c r="SDW26"/>
      <c r="SDX26"/>
      <c r="SDY26"/>
      <c r="SDZ26"/>
      <c r="SEA26"/>
      <c r="SEB26"/>
      <c r="SEC26"/>
      <c r="SED26"/>
      <c r="SEE26"/>
      <c r="SEF26"/>
      <c r="SEG26"/>
      <c r="SEH26"/>
      <c r="SEI26"/>
      <c r="SEJ26"/>
      <c r="SEK26"/>
      <c r="SEL26"/>
      <c r="SEM26"/>
      <c r="SEN26"/>
      <c r="SEO26"/>
      <c r="SEP26"/>
      <c r="SEQ26"/>
      <c r="SER26"/>
      <c r="SES26"/>
      <c r="SET26"/>
      <c r="SEU26"/>
      <c r="SEV26"/>
      <c r="SEW26"/>
      <c r="SEX26"/>
      <c r="SEY26"/>
      <c r="SEZ26"/>
      <c r="SFA26"/>
      <c r="SFB26"/>
      <c r="SFC26"/>
      <c r="SFD26"/>
      <c r="SFE26"/>
      <c r="SFF26"/>
      <c r="SFG26"/>
      <c r="SFH26"/>
      <c r="SFI26"/>
      <c r="SFJ26"/>
      <c r="SFK26"/>
      <c r="SFL26"/>
      <c r="SFM26"/>
      <c r="SFN26"/>
      <c r="SFO26"/>
      <c r="SFP26"/>
      <c r="SFQ26"/>
      <c r="SFR26"/>
      <c r="SFS26"/>
      <c r="SFT26"/>
      <c r="SFU26"/>
      <c r="SFV26"/>
      <c r="SFW26"/>
      <c r="SFX26"/>
      <c r="SFY26"/>
      <c r="SFZ26"/>
      <c r="SGA26"/>
      <c r="SGB26"/>
      <c r="SGC26"/>
      <c r="SGD26"/>
      <c r="SGE26"/>
      <c r="SGF26"/>
      <c r="SGG26"/>
      <c r="SGH26"/>
      <c r="SGI26"/>
      <c r="SGJ26"/>
      <c r="SGK26"/>
      <c r="SGL26"/>
      <c r="SGM26"/>
      <c r="SGN26"/>
      <c r="SGO26"/>
      <c r="SGP26"/>
      <c r="SGQ26"/>
      <c r="SGR26"/>
      <c r="SGS26"/>
      <c r="SGT26"/>
      <c r="SGU26"/>
      <c r="SGV26"/>
      <c r="SGW26"/>
      <c r="SGX26"/>
      <c r="SGY26"/>
      <c r="SGZ26"/>
      <c r="SHA26"/>
      <c r="SHB26"/>
      <c r="SHC26"/>
      <c r="SHD26"/>
      <c r="SHE26"/>
      <c r="SHF26"/>
      <c r="SHG26"/>
      <c r="SHH26"/>
      <c r="SHI26"/>
      <c r="SHJ26"/>
      <c r="SHK26"/>
      <c r="SHL26"/>
      <c r="SHM26"/>
      <c r="SHN26"/>
      <c r="SHO26"/>
      <c r="SHP26"/>
      <c r="SHQ26"/>
      <c r="SHR26"/>
      <c r="SHS26"/>
      <c r="SHT26"/>
      <c r="SHU26"/>
      <c r="SHV26"/>
      <c r="SHW26"/>
      <c r="SHX26"/>
      <c r="SHY26"/>
      <c r="SHZ26"/>
      <c r="SIA26"/>
      <c r="SIB26"/>
      <c r="SIC26"/>
      <c r="SID26"/>
      <c r="SIE26"/>
      <c r="SIF26"/>
      <c r="SIG26"/>
      <c r="SIH26"/>
      <c r="SII26"/>
      <c r="SIJ26"/>
      <c r="SIK26"/>
      <c r="SIL26"/>
      <c r="SIM26"/>
      <c r="SIN26"/>
      <c r="SIO26"/>
      <c r="SIP26"/>
      <c r="SIQ26"/>
      <c r="SIR26"/>
      <c r="SIS26"/>
      <c r="SIT26"/>
      <c r="SIU26"/>
      <c r="SIV26"/>
      <c r="SIW26"/>
      <c r="SIX26"/>
      <c r="SIY26"/>
      <c r="SIZ26"/>
      <c r="SJA26"/>
      <c r="SJB26"/>
      <c r="SJC26"/>
      <c r="SJD26"/>
      <c r="SJE26"/>
      <c r="SJF26"/>
      <c r="SJG26"/>
      <c r="SJH26"/>
      <c r="SJI26"/>
      <c r="SJJ26"/>
      <c r="SJK26"/>
      <c r="SJL26"/>
      <c r="SJM26"/>
      <c r="SJN26"/>
      <c r="SJO26"/>
      <c r="SJP26"/>
      <c r="SJQ26"/>
      <c r="SJR26"/>
      <c r="SJS26"/>
      <c r="SJT26"/>
      <c r="SJU26"/>
      <c r="SJV26"/>
      <c r="SJW26"/>
      <c r="SJX26"/>
      <c r="SJY26"/>
      <c r="SJZ26"/>
      <c r="SKA26"/>
      <c r="SKB26"/>
      <c r="SKC26"/>
      <c r="SKD26"/>
      <c r="SKE26"/>
      <c r="SKF26"/>
      <c r="SKG26"/>
      <c r="SKH26"/>
      <c r="SKI26"/>
      <c r="SKJ26"/>
      <c r="SKK26"/>
      <c r="SKL26"/>
      <c r="SKM26"/>
      <c r="SKN26"/>
      <c r="SKO26"/>
      <c r="SKP26"/>
      <c r="SKQ26"/>
      <c r="SKR26"/>
      <c r="SKS26"/>
      <c r="SKT26"/>
      <c r="SKU26"/>
      <c r="SKV26"/>
      <c r="SKW26"/>
      <c r="SKX26"/>
      <c r="SKY26"/>
      <c r="SKZ26"/>
      <c r="SLA26"/>
      <c r="SLB26"/>
      <c r="SLC26"/>
      <c r="SLD26"/>
      <c r="SLE26"/>
      <c r="SLF26"/>
      <c r="SLG26"/>
      <c r="SLH26"/>
      <c r="SLI26"/>
      <c r="SLJ26"/>
      <c r="SLK26"/>
      <c r="SLL26"/>
      <c r="SLM26"/>
      <c r="SLN26"/>
      <c r="SLO26"/>
      <c r="SLP26"/>
      <c r="SLQ26"/>
      <c r="SLR26"/>
      <c r="SLS26"/>
      <c r="SLT26"/>
      <c r="SLU26"/>
      <c r="SLV26"/>
      <c r="SLW26"/>
      <c r="SLX26"/>
      <c r="SLY26"/>
      <c r="SLZ26"/>
      <c r="SMA26"/>
      <c r="SMB26"/>
      <c r="SMC26"/>
      <c r="SMD26"/>
      <c r="SME26"/>
      <c r="SMF26"/>
      <c r="SMG26"/>
      <c r="SMH26"/>
      <c r="SMI26"/>
      <c r="SMJ26"/>
      <c r="SMK26"/>
      <c r="SML26"/>
      <c r="SMM26"/>
      <c r="SMN26"/>
      <c r="SMO26"/>
      <c r="SMP26"/>
      <c r="SMQ26"/>
      <c r="SMR26"/>
      <c r="SMS26"/>
      <c r="SMT26"/>
      <c r="SMU26"/>
      <c r="SMV26"/>
      <c r="SMW26"/>
      <c r="SMX26"/>
      <c r="SMY26"/>
      <c r="SMZ26"/>
      <c r="SNA26"/>
      <c r="SNB26"/>
      <c r="SNC26"/>
      <c r="SND26"/>
      <c r="SNE26"/>
      <c r="SNF26"/>
      <c r="SNG26"/>
      <c r="SNH26"/>
      <c r="SNI26"/>
      <c r="SNJ26"/>
      <c r="SNK26"/>
      <c r="SNL26"/>
      <c r="SNM26"/>
      <c r="SNN26"/>
      <c r="SNO26"/>
      <c r="SNP26"/>
      <c r="SNQ26"/>
      <c r="SNR26"/>
      <c r="SNS26"/>
      <c r="SNT26"/>
      <c r="SNU26"/>
      <c r="SNV26"/>
      <c r="SNW26"/>
      <c r="SNX26"/>
      <c r="SNY26"/>
      <c r="SNZ26"/>
      <c r="SOA26"/>
      <c r="SOB26"/>
      <c r="SOC26"/>
      <c r="SOD26"/>
      <c r="SOE26"/>
      <c r="SOF26"/>
      <c r="SOG26"/>
      <c r="SOH26"/>
      <c r="SOI26"/>
      <c r="SOJ26"/>
      <c r="SOK26"/>
      <c r="SOL26"/>
      <c r="SOM26"/>
      <c r="SON26"/>
      <c r="SOO26"/>
      <c r="SOP26"/>
      <c r="SOQ26"/>
      <c r="SOR26"/>
      <c r="SOS26"/>
      <c r="SOT26"/>
      <c r="SOU26"/>
      <c r="SOV26"/>
      <c r="SOW26"/>
      <c r="SOX26"/>
      <c r="SOY26"/>
      <c r="SOZ26"/>
      <c r="SPA26"/>
      <c r="SPB26"/>
      <c r="SPC26"/>
      <c r="SPD26"/>
      <c r="SPE26"/>
      <c r="SPF26"/>
      <c r="SPG26"/>
      <c r="SPH26"/>
      <c r="SPI26"/>
      <c r="SPJ26"/>
      <c r="SPK26"/>
      <c r="SPL26"/>
      <c r="SPM26"/>
      <c r="SPN26"/>
      <c r="SPO26"/>
      <c r="SPP26"/>
      <c r="SPQ26"/>
      <c r="SPR26"/>
      <c r="SPS26"/>
      <c r="SPT26"/>
      <c r="SPU26"/>
      <c r="SPV26"/>
      <c r="SPW26"/>
      <c r="SPX26"/>
      <c r="SPY26"/>
      <c r="SPZ26"/>
      <c r="SQA26"/>
      <c r="SQB26"/>
      <c r="SQC26"/>
      <c r="SQD26"/>
      <c r="SQE26"/>
      <c r="SQF26"/>
      <c r="SQG26"/>
      <c r="SQH26"/>
      <c r="SQI26"/>
      <c r="SQJ26"/>
      <c r="SQK26"/>
      <c r="SQL26"/>
      <c r="SQM26"/>
      <c r="SQN26"/>
      <c r="SQO26"/>
      <c r="SQP26"/>
      <c r="SQQ26"/>
      <c r="SQR26"/>
      <c r="SQS26"/>
      <c r="SQT26"/>
      <c r="SQU26"/>
      <c r="SQV26"/>
      <c r="SQW26"/>
      <c r="SQX26"/>
      <c r="SQY26"/>
      <c r="SQZ26"/>
      <c r="SRA26"/>
      <c r="SRB26"/>
      <c r="SRC26"/>
      <c r="SRD26"/>
      <c r="SRE26"/>
      <c r="SRF26"/>
      <c r="SRG26"/>
      <c r="SRH26"/>
      <c r="SRI26"/>
      <c r="SRJ26"/>
      <c r="SRK26"/>
      <c r="SRL26"/>
      <c r="SRM26"/>
      <c r="SRN26"/>
      <c r="SRO26"/>
      <c r="SRP26"/>
      <c r="SRQ26"/>
      <c r="SRR26"/>
      <c r="SRS26"/>
      <c r="SRT26"/>
      <c r="SRU26"/>
      <c r="SRV26"/>
      <c r="SRW26"/>
      <c r="SRX26"/>
      <c r="SRY26"/>
      <c r="SRZ26"/>
      <c r="SSA26"/>
      <c r="SSB26"/>
      <c r="SSC26"/>
      <c r="SSD26"/>
      <c r="SSE26"/>
      <c r="SSF26"/>
      <c r="SSG26"/>
      <c r="SSH26"/>
      <c r="SSI26"/>
      <c r="SSJ26"/>
      <c r="SSK26"/>
      <c r="SSL26"/>
      <c r="SSM26"/>
      <c r="SSN26"/>
      <c r="SSO26"/>
      <c r="SSP26"/>
      <c r="SSQ26"/>
      <c r="SSR26"/>
      <c r="SSS26"/>
      <c r="SST26"/>
      <c r="SSU26"/>
      <c r="SSV26"/>
      <c r="SSW26"/>
      <c r="SSX26"/>
      <c r="SSY26"/>
      <c r="SSZ26"/>
      <c r="STA26"/>
      <c r="STB26"/>
      <c r="STC26"/>
      <c r="STD26"/>
      <c r="STE26"/>
      <c r="STF26"/>
      <c r="STG26"/>
      <c r="STH26"/>
      <c r="STI26"/>
      <c r="STJ26"/>
      <c r="STK26"/>
      <c r="STL26"/>
      <c r="STM26"/>
      <c r="STN26"/>
      <c r="STO26"/>
      <c r="STP26"/>
      <c r="STQ26"/>
      <c r="STR26"/>
      <c r="STS26"/>
      <c r="STT26"/>
      <c r="STU26"/>
      <c r="STV26"/>
      <c r="STW26"/>
      <c r="STX26"/>
      <c r="STY26"/>
      <c r="STZ26"/>
      <c r="SUA26"/>
      <c r="SUB26"/>
      <c r="SUC26"/>
      <c r="SUD26"/>
      <c r="SUE26"/>
      <c r="SUF26"/>
      <c r="SUG26"/>
      <c r="SUH26"/>
      <c r="SUI26"/>
      <c r="SUJ26"/>
      <c r="SUK26"/>
      <c r="SUL26"/>
      <c r="SUM26"/>
      <c r="SUN26"/>
      <c r="SUO26"/>
      <c r="SUP26"/>
      <c r="SUQ26"/>
      <c r="SUR26"/>
      <c r="SUS26"/>
      <c r="SUT26"/>
      <c r="SUU26"/>
      <c r="SUV26"/>
      <c r="SUW26"/>
      <c r="SUX26"/>
      <c r="SUY26"/>
      <c r="SUZ26"/>
      <c r="SVA26"/>
      <c r="SVB26"/>
      <c r="SVC26"/>
      <c r="SVD26"/>
      <c r="SVE26"/>
      <c r="SVF26"/>
      <c r="SVG26"/>
      <c r="SVH26"/>
      <c r="SVI26"/>
      <c r="SVJ26"/>
      <c r="SVK26"/>
      <c r="SVL26"/>
      <c r="SVM26"/>
      <c r="SVN26"/>
      <c r="SVO26"/>
      <c r="SVP26"/>
      <c r="SVQ26"/>
      <c r="SVR26"/>
      <c r="SVS26"/>
      <c r="SVT26"/>
      <c r="SVU26"/>
      <c r="SVV26"/>
      <c r="SVW26"/>
      <c r="SVX26"/>
      <c r="SVY26"/>
      <c r="SVZ26"/>
      <c r="SWA26"/>
      <c r="SWB26"/>
      <c r="SWC26"/>
      <c r="SWD26"/>
      <c r="SWE26"/>
      <c r="SWF26"/>
      <c r="SWG26"/>
      <c r="SWH26"/>
      <c r="SWI26"/>
      <c r="SWJ26"/>
      <c r="SWK26"/>
      <c r="SWL26"/>
      <c r="SWM26"/>
      <c r="SWN26"/>
      <c r="SWO26"/>
      <c r="SWP26"/>
      <c r="SWQ26"/>
      <c r="SWR26"/>
      <c r="SWS26"/>
      <c r="SWT26"/>
      <c r="SWU26"/>
      <c r="SWV26"/>
      <c r="SWW26"/>
      <c r="SWX26"/>
      <c r="SWY26"/>
      <c r="SWZ26"/>
      <c r="SXA26"/>
      <c r="SXB26"/>
      <c r="SXC26"/>
      <c r="SXD26"/>
      <c r="SXE26"/>
      <c r="SXF26"/>
      <c r="SXG26"/>
      <c r="SXH26"/>
      <c r="SXI26"/>
      <c r="SXJ26"/>
      <c r="SXK26"/>
      <c r="SXL26"/>
      <c r="SXM26"/>
      <c r="SXN26"/>
      <c r="SXO26"/>
      <c r="SXP26"/>
      <c r="SXQ26"/>
      <c r="SXR26"/>
      <c r="SXS26"/>
      <c r="SXT26"/>
      <c r="SXU26"/>
      <c r="SXV26"/>
      <c r="SXW26"/>
      <c r="SXX26"/>
      <c r="SXY26"/>
      <c r="SXZ26"/>
      <c r="SYA26"/>
      <c r="SYB26"/>
      <c r="SYC26"/>
      <c r="SYD26"/>
      <c r="SYE26"/>
      <c r="SYF26"/>
      <c r="SYG26"/>
      <c r="SYH26"/>
      <c r="SYI26"/>
      <c r="SYJ26"/>
      <c r="SYK26"/>
      <c r="SYL26"/>
      <c r="SYM26"/>
      <c r="SYN26"/>
      <c r="SYO26"/>
      <c r="SYP26"/>
      <c r="SYQ26"/>
      <c r="SYR26"/>
      <c r="SYS26"/>
      <c r="SYT26"/>
      <c r="SYU26"/>
      <c r="SYV26"/>
      <c r="SYW26"/>
      <c r="SYX26"/>
      <c r="SYY26"/>
      <c r="SYZ26"/>
      <c r="SZA26"/>
      <c r="SZB26"/>
      <c r="SZC26"/>
      <c r="SZD26"/>
      <c r="SZE26"/>
      <c r="SZF26"/>
      <c r="SZG26"/>
      <c r="SZH26"/>
      <c r="SZI26"/>
      <c r="SZJ26"/>
      <c r="SZK26"/>
      <c r="SZL26"/>
      <c r="SZM26"/>
      <c r="SZN26"/>
      <c r="SZO26"/>
      <c r="SZP26"/>
      <c r="SZQ26"/>
      <c r="SZR26"/>
      <c r="SZS26"/>
      <c r="SZT26"/>
      <c r="SZU26"/>
      <c r="SZV26"/>
      <c r="SZW26"/>
      <c r="SZX26"/>
      <c r="SZY26"/>
      <c r="SZZ26"/>
      <c r="TAA26"/>
      <c r="TAB26"/>
      <c r="TAC26"/>
      <c r="TAD26"/>
      <c r="TAE26"/>
      <c r="TAF26"/>
      <c r="TAG26"/>
      <c r="TAH26"/>
      <c r="TAI26"/>
      <c r="TAJ26"/>
      <c r="TAK26"/>
      <c r="TAL26"/>
      <c r="TAM26"/>
      <c r="TAN26"/>
      <c r="TAO26"/>
      <c r="TAP26"/>
      <c r="TAQ26"/>
      <c r="TAR26"/>
      <c r="TAS26"/>
      <c r="TAT26"/>
      <c r="TAU26"/>
      <c r="TAV26"/>
      <c r="TAW26"/>
      <c r="TAX26"/>
      <c r="TAY26"/>
      <c r="TAZ26"/>
      <c r="TBA26"/>
      <c r="TBB26"/>
      <c r="TBC26"/>
      <c r="TBD26"/>
      <c r="TBE26"/>
      <c r="TBF26"/>
      <c r="TBG26"/>
      <c r="TBH26"/>
      <c r="TBI26"/>
      <c r="TBJ26"/>
      <c r="TBK26"/>
      <c r="TBL26"/>
      <c r="TBM26"/>
      <c r="TBN26"/>
      <c r="TBO26"/>
      <c r="TBP26"/>
      <c r="TBQ26"/>
      <c r="TBR26"/>
      <c r="TBS26"/>
      <c r="TBT26"/>
      <c r="TBU26"/>
      <c r="TBV26"/>
      <c r="TBW26"/>
      <c r="TBX26"/>
      <c r="TBY26"/>
      <c r="TBZ26"/>
      <c r="TCA26"/>
      <c r="TCB26"/>
      <c r="TCC26"/>
      <c r="TCD26"/>
      <c r="TCE26"/>
      <c r="TCF26"/>
      <c r="TCG26"/>
      <c r="TCH26"/>
      <c r="TCI26"/>
      <c r="TCJ26"/>
      <c r="TCK26"/>
      <c r="TCL26"/>
      <c r="TCM26"/>
      <c r="TCN26"/>
      <c r="TCO26"/>
      <c r="TCP26"/>
      <c r="TCQ26"/>
      <c r="TCR26"/>
      <c r="TCS26"/>
      <c r="TCT26"/>
      <c r="TCU26"/>
      <c r="TCV26"/>
      <c r="TCW26"/>
      <c r="TCX26"/>
      <c r="TCY26"/>
      <c r="TCZ26"/>
      <c r="TDA26"/>
      <c r="TDB26"/>
      <c r="TDC26"/>
      <c r="TDD26"/>
      <c r="TDE26"/>
      <c r="TDF26"/>
      <c r="TDG26"/>
      <c r="TDH26"/>
      <c r="TDI26"/>
      <c r="TDJ26"/>
      <c r="TDK26"/>
      <c r="TDL26"/>
      <c r="TDM26"/>
      <c r="TDN26"/>
      <c r="TDO26"/>
      <c r="TDP26"/>
      <c r="TDQ26"/>
      <c r="TDR26"/>
      <c r="TDS26"/>
      <c r="TDT26"/>
      <c r="TDU26"/>
      <c r="TDV26"/>
      <c r="TDW26"/>
      <c r="TDX26"/>
      <c r="TDY26"/>
      <c r="TDZ26"/>
      <c r="TEA26"/>
      <c r="TEB26"/>
      <c r="TEC26"/>
      <c r="TED26"/>
      <c r="TEE26"/>
      <c r="TEF26"/>
      <c r="TEG26"/>
      <c r="TEH26"/>
      <c r="TEI26"/>
      <c r="TEJ26"/>
      <c r="TEK26"/>
      <c r="TEL26"/>
      <c r="TEM26"/>
      <c r="TEN26"/>
      <c r="TEO26"/>
      <c r="TEP26"/>
      <c r="TEQ26"/>
      <c r="TER26"/>
      <c r="TES26"/>
      <c r="TET26"/>
      <c r="TEU26"/>
      <c r="TEV26"/>
      <c r="TEW26"/>
      <c r="TEX26"/>
      <c r="TEY26"/>
      <c r="TEZ26"/>
      <c r="TFA26"/>
      <c r="TFB26"/>
      <c r="TFC26"/>
      <c r="TFD26"/>
      <c r="TFE26"/>
      <c r="TFF26"/>
      <c r="TFG26"/>
      <c r="TFH26"/>
      <c r="TFI26"/>
      <c r="TFJ26"/>
      <c r="TFK26"/>
      <c r="TFL26"/>
      <c r="TFM26"/>
      <c r="TFN26"/>
      <c r="TFO26"/>
      <c r="TFP26"/>
      <c r="TFQ26"/>
      <c r="TFR26"/>
      <c r="TFS26"/>
      <c r="TFT26"/>
      <c r="TFU26"/>
      <c r="TFV26"/>
      <c r="TFW26"/>
      <c r="TFX26"/>
      <c r="TFY26"/>
      <c r="TFZ26"/>
      <c r="TGA26"/>
      <c r="TGB26"/>
      <c r="TGC26"/>
      <c r="TGD26"/>
      <c r="TGE26"/>
      <c r="TGF26"/>
      <c r="TGG26"/>
      <c r="TGH26"/>
      <c r="TGI26"/>
      <c r="TGJ26"/>
      <c r="TGK26"/>
      <c r="TGL26"/>
      <c r="TGM26"/>
      <c r="TGN26"/>
      <c r="TGO26"/>
      <c r="TGP26"/>
      <c r="TGQ26"/>
      <c r="TGR26"/>
      <c r="TGS26"/>
      <c r="TGT26"/>
      <c r="TGU26"/>
      <c r="TGV26"/>
      <c r="TGW26"/>
      <c r="TGX26"/>
      <c r="TGY26"/>
      <c r="TGZ26"/>
      <c r="THA26"/>
      <c r="THB26"/>
      <c r="THC26"/>
      <c r="THD26"/>
      <c r="THE26"/>
      <c r="THF26"/>
      <c r="THG26"/>
      <c r="THH26"/>
      <c r="THI26"/>
      <c r="THJ26"/>
      <c r="THK26"/>
      <c r="THL26"/>
      <c r="THM26"/>
      <c r="THN26"/>
      <c r="THO26"/>
      <c r="THP26"/>
      <c r="THQ26"/>
      <c r="THR26"/>
      <c r="THS26"/>
      <c r="THT26"/>
      <c r="THU26"/>
      <c r="THV26"/>
      <c r="THW26"/>
      <c r="THX26"/>
      <c r="THY26"/>
      <c r="THZ26"/>
      <c r="TIA26"/>
      <c r="TIB26"/>
      <c r="TIC26"/>
      <c r="TID26"/>
      <c r="TIE26"/>
      <c r="TIF26"/>
      <c r="TIG26"/>
      <c r="TIH26"/>
      <c r="TII26"/>
      <c r="TIJ26"/>
      <c r="TIK26"/>
      <c r="TIL26"/>
      <c r="TIM26"/>
      <c r="TIN26"/>
      <c r="TIO26"/>
      <c r="TIP26"/>
      <c r="TIQ26"/>
      <c r="TIR26"/>
      <c r="TIS26"/>
      <c r="TIT26"/>
      <c r="TIU26"/>
      <c r="TIV26"/>
      <c r="TIW26"/>
      <c r="TIX26"/>
      <c r="TIY26"/>
      <c r="TIZ26"/>
      <c r="TJA26"/>
      <c r="TJB26"/>
      <c r="TJC26"/>
      <c r="TJD26"/>
      <c r="TJE26"/>
      <c r="TJF26"/>
      <c r="TJG26"/>
      <c r="TJH26"/>
      <c r="TJI26"/>
      <c r="TJJ26"/>
      <c r="TJK26"/>
      <c r="TJL26"/>
      <c r="TJM26"/>
      <c r="TJN26"/>
      <c r="TJO26"/>
      <c r="TJP26"/>
      <c r="TJQ26"/>
      <c r="TJR26"/>
      <c r="TJS26"/>
      <c r="TJT26"/>
      <c r="TJU26"/>
      <c r="TJV26"/>
      <c r="TJW26"/>
      <c r="TJX26"/>
      <c r="TJY26"/>
      <c r="TJZ26"/>
      <c r="TKA26"/>
      <c r="TKB26"/>
      <c r="TKC26"/>
      <c r="TKD26"/>
      <c r="TKE26"/>
      <c r="TKF26"/>
      <c r="TKG26"/>
      <c r="TKH26"/>
      <c r="TKI26"/>
      <c r="TKJ26"/>
      <c r="TKK26"/>
      <c r="TKL26"/>
      <c r="TKM26"/>
      <c r="TKN26"/>
      <c r="TKO26"/>
      <c r="TKP26"/>
      <c r="TKQ26"/>
      <c r="TKR26"/>
      <c r="TKS26"/>
      <c r="TKT26"/>
      <c r="TKU26"/>
      <c r="TKV26"/>
      <c r="TKW26"/>
      <c r="TKX26"/>
      <c r="TKY26"/>
      <c r="TKZ26"/>
      <c r="TLA26"/>
      <c r="TLB26"/>
      <c r="TLC26"/>
      <c r="TLD26"/>
      <c r="TLE26"/>
      <c r="TLF26"/>
      <c r="TLG26"/>
      <c r="TLH26"/>
      <c r="TLI26"/>
      <c r="TLJ26"/>
      <c r="TLK26"/>
      <c r="TLL26"/>
      <c r="TLM26"/>
      <c r="TLN26"/>
      <c r="TLO26"/>
      <c r="TLP26"/>
      <c r="TLQ26"/>
      <c r="TLR26"/>
      <c r="TLS26"/>
      <c r="TLT26"/>
      <c r="TLU26"/>
      <c r="TLV26"/>
      <c r="TLW26"/>
      <c r="TLX26"/>
      <c r="TLY26"/>
      <c r="TLZ26"/>
      <c r="TMA26"/>
      <c r="TMB26"/>
      <c r="TMC26"/>
      <c r="TMD26"/>
      <c r="TME26"/>
      <c r="TMF26"/>
      <c r="TMG26"/>
      <c r="TMH26"/>
      <c r="TMI26"/>
      <c r="TMJ26"/>
      <c r="TMK26"/>
      <c r="TML26"/>
      <c r="TMM26"/>
      <c r="TMN26"/>
      <c r="TMO26"/>
      <c r="TMP26"/>
      <c r="TMQ26"/>
      <c r="TMR26"/>
      <c r="TMS26"/>
      <c r="TMT26"/>
      <c r="TMU26"/>
      <c r="TMV26"/>
      <c r="TMW26"/>
      <c r="TMX26"/>
      <c r="TMY26"/>
      <c r="TMZ26"/>
      <c r="TNA26"/>
      <c r="TNB26"/>
      <c r="TNC26"/>
      <c r="TND26"/>
      <c r="TNE26"/>
      <c r="TNF26"/>
      <c r="TNG26"/>
      <c r="TNH26"/>
      <c r="TNI26"/>
      <c r="TNJ26"/>
      <c r="TNK26"/>
      <c r="TNL26"/>
      <c r="TNM26"/>
      <c r="TNN26"/>
      <c r="TNO26"/>
      <c r="TNP26"/>
      <c r="TNQ26"/>
      <c r="TNR26"/>
      <c r="TNS26"/>
      <c r="TNT26"/>
      <c r="TNU26"/>
      <c r="TNV26"/>
      <c r="TNW26"/>
      <c r="TNX26"/>
      <c r="TNY26"/>
      <c r="TNZ26"/>
      <c r="TOA26"/>
      <c r="TOB26"/>
      <c r="TOC26"/>
      <c r="TOD26"/>
      <c r="TOE26"/>
      <c r="TOF26"/>
      <c r="TOG26"/>
      <c r="TOH26"/>
      <c r="TOI26"/>
      <c r="TOJ26"/>
      <c r="TOK26"/>
      <c r="TOL26"/>
      <c r="TOM26"/>
      <c r="TON26"/>
      <c r="TOO26"/>
      <c r="TOP26"/>
      <c r="TOQ26"/>
      <c r="TOR26"/>
      <c r="TOS26"/>
      <c r="TOT26"/>
      <c r="TOU26"/>
      <c r="TOV26"/>
      <c r="TOW26"/>
      <c r="TOX26"/>
      <c r="TOY26"/>
      <c r="TOZ26"/>
      <c r="TPA26"/>
      <c r="TPB26"/>
      <c r="TPC26"/>
      <c r="TPD26"/>
      <c r="TPE26"/>
      <c r="TPF26"/>
      <c r="TPG26"/>
      <c r="TPH26"/>
      <c r="TPI26"/>
      <c r="TPJ26"/>
      <c r="TPK26"/>
      <c r="TPL26"/>
      <c r="TPM26"/>
      <c r="TPN26"/>
      <c r="TPO26"/>
      <c r="TPP26"/>
      <c r="TPQ26"/>
      <c r="TPR26"/>
      <c r="TPS26"/>
      <c r="TPT26"/>
      <c r="TPU26"/>
      <c r="TPV26"/>
      <c r="TPW26"/>
      <c r="TPX26"/>
      <c r="TPY26"/>
      <c r="TPZ26"/>
      <c r="TQA26"/>
      <c r="TQB26"/>
      <c r="TQC26"/>
      <c r="TQD26"/>
      <c r="TQE26"/>
      <c r="TQF26"/>
      <c r="TQG26"/>
      <c r="TQH26"/>
      <c r="TQI26"/>
      <c r="TQJ26"/>
      <c r="TQK26"/>
      <c r="TQL26"/>
      <c r="TQM26"/>
      <c r="TQN26"/>
      <c r="TQO26"/>
      <c r="TQP26"/>
      <c r="TQQ26"/>
      <c r="TQR26"/>
      <c r="TQS26"/>
      <c r="TQT26"/>
      <c r="TQU26"/>
      <c r="TQV26"/>
      <c r="TQW26"/>
      <c r="TQX26"/>
      <c r="TQY26"/>
      <c r="TQZ26"/>
      <c r="TRA26"/>
      <c r="TRB26"/>
      <c r="TRC26"/>
      <c r="TRD26"/>
      <c r="TRE26"/>
      <c r="TRF26"/>
      <c r="TRG26"/>
      <c r="TRH26"/>
      <c r="TRI26"/>
      <c r="TRJ26"/>
      <c r="TRK26"/>
      <c r="TRL26"/>
      <c r="TRM26"/>
      <c r="TRN26"/>
      <c r="TRO26"/>
      <c r="TRP26"/>
      <c r="TRQ26"/>
      <c r="TRR26"/>
      <c r="TRS26"/>
      <c r="TRT26"/>
      <c r="TRU26"/>
      <c r="TRV26"/>
      <c r="TRW26"/>
      <c r="TRX26"/>
      <c r="TRY26"/>
      <c r="TRZ26"/>
      <c r="TSA26"/>
      <c r="TSB26"/>
      <c r="TSC26"/>
      <c r="TSD26"/>
      <c r="TSE26"/>
      <c r="TSF26"/>
      <c r="TSG26"/>
      <c r="TSH26"/>
      <c r="TSI26"/>
      <c r="TSJ26"/>
      <c r="TSK26"/>
      <c r="TSL26"/>
      <c r="TSM26"/>
      <c r="TSN26"/>
      <c r="TSO26"/>
      <c r="TSP26"/>
      <c r="TSQ26"/>
      <c r="TSR26"/>
      <c r="TSS26"/>
      <c r="TST26"/>
      <c r="TSU26"/>
      <c r="TSV26"/>
      <c r="TSW26"/>
      <c r="TSX26"/>
      <c r="TSY26"/>
      <c r="TSZ26"/>
      <c r="TTA26"/>
      <c r="TTB26"/>
      <c r="TTC26"/>
      <c r="TTD26"/>
      <c r="TTE26"/>
      <c r="TTF26"/>
      <c r="TTG26"/>
      <c r="TTH26"/>
      <c r="TTI26"/>
      <c r="TTJ26"/>
      <c r="TTK26"/>
      <c r="TTL26"/>
      <c r="TTM26"/>
      <c r="TTN26"/>
      <c r="TTO26"/>
      <c r="TTP26"/>
      <c r="TTQ26"/>
      <c r="TTR26"/>
      <c r="TTS26"/>
      <c r="TTT26"/>
      <c r="TTU26"/>
      <c r="TTV26"/>
      <c r="TTW26"/>
      <c r="TTX26"/>
      <c r="TTY26"/>
      <c r="TTZ26"/>
      <c r="TUA26"/>
      <c r="TUB26"/>
      <c r="TUC26"/>
      <c r="TUD26"/>
      <c r="TUE26"/>
      <c r="TUF26"/>
      <c r="TUG26"/>
      <c r="TUH26"/>
      <c r="TUI26"/>
      <c r="TUJ26"/>
      <c r="TUK26"/>
      <c r="TUL26"/>
      <c r="TUM26"/>
      <c r="TUN26"/>
      <c r="TUO26"/>
      <c r="TUP26"/>
      <c r="TUQ26"/>
      <c r="TUR26"/>
      <c r="TUS26"/>
      <c r="TUT26"/>
      <c r="TUU26"/>
      <c r="TUV26"/>
      <c r="TUW26"/>
      <c r="TUX26"/>
      <c r="TUY26"/>
      <c r="TUZ26"/>
      <c r="TVA26"/>
      <c r="TVB26"/>
      <c r="TVC26"/>
      <c r="TVD26"/>
      <c r="TVE26"/>
      <c r="TVF26"/>
      <c r="TVG26"/>
      <c r="TVH26"/>
      <c r="TVI26"/>
      <c r="TVJ26"/>
      <c r="TVK26"/>
      <c r="TVL26"/>
      <c r="TVM26"/>
      <c r="TVN26"/>
      <c r="TVO26"/>
      <c r="TVP26"/>
      <c r="TVQ26"/>
      <c r="TVR26"/>
      <c r="TVS26"/>
      <c r="TVT26"/>
      <c r="TVU26"/>
      <c r="TVV26"/>
      <c r="TVW26"/>
      <c r="TVX26"/>
      <c r="TVY26"/>
      <c r="TVZ26"/>
      <c r="TWA26"/>
      <c r="TWB26"/>
      <c r="TWC26"/>
      <c r="TWD26"/>
      <c r="TWE26"/>
      <c r="TWF26"/>
      <c r="TWG26"/>
      <c r="TWH26"/>
      <c r="TWI26"/>
      <c r="TWJ26"/>
      <c r="TWK26"/>
      <c r="TWL26"/>
      <c r="TWM26"/>
      <c r="TWN26"/>
      <c r="TWO26"/>
      <c r="TWP26"/>
      <c r="TWQ26"/>
      <c r="TWR26"/>
      <c r="TWS26"/>
      <c r="TWT26"/>
      <c r="TWU26"/>
      <c r="TWV26"/>
      <c r="TWW26"/>
      <c r="TWX26"/>
      <c r="TWY26"/>
      <c r="TWZ26"/>
      <c r="TXA26"/>
      <c r="TXB26"/>
      <c r="TXC26"/>
      <c r="TXD26"/>
      <c r="TXE26"/>
      <c r="TXF26"/>
      <c r="TXG26"/>
      <c r="TXH26"/>
      <c r="TXI26"/>
      <c r="TXJ26"/>
      <c r="TXK26"/>
      <c r="TXL26"/>
      <c r="TXM26"/>
      <c r="TXN26"/>
      <c r="TXO26"/>
      <c r="TXP26"/>
      <c r="TXQ26"/>
      <c r="TXR26"/>
      <c r="TXS26"/>
      <c r="TXT26"/>
      <c r="TXU26"/>
      <c r="TXV26"/>
      <c r="TXW26"/>
      <c r="TXX26"/>
      <c r="TXY26"/>
      <c r="TXZ26"/>
      <c r="TYA26"/>
      <c r="TYB26"/>
      <c r="TYC26"/>
      <c r="TYD26"/>
      <c r="TYE26"/>
      <c r="TYF26"/>
      <c r="TYG26"/>
      <c r="TYH26"/>
      <c r="TYI26"/>
      <c r="TYJ26"/>
      <c r="TYK26"/>
      <c r="TYL26"/>
      <c r="TYM26"/>
      <c r="TYN26"/>
      <c r="TYO26"/>
      <c r="TYP26"/>
      <c r="TYQ26"/>
      <c r="TYR26"/>
      <c r="TYS26"/>
      <c r="TYT26"/>
      <c r="TYU26"/>
      <c r="TYV26"/>
      <c r="TYW26"/>
      <c r="TYX26"/>
      <c r="TYY26"/>
      <c r="TYZ26"/>
      <c r="TZA26"/>
      <c r="TZB26"/>
      <c r="TZC26"/>
      <c r="TZD26"/>
      <c r="TZE26"/>
      <c r="TZF26"/>
      <c r="TZG26"/>
      <c r="TZH26"/>
      <c r="TZI26"/>
      <c r="TZJ26"/>
      <c r="TZK26"/>
      <c r="TZL26"/>
      <c r="TZM26"/>
      <c r="TZN26"/>
      <c r="TZO26"/>
      <c r="TZP26"/>
      <c r="TZQ26"/>
      <c r="TZR26"/>
      <c r="TZS26"/>
      <c r="TZT26"/>
      <c r="TZU26"/>
      <c r="TZV26"/>
      <c r="TZW26"/>
      <c r="TZX26"/>
      <c r="TZY26"/>
      <c r="TZZ26"/>
      <c r="UAA26"/>
      <c r="UAB26"/>
      <c r="UAC26"/>
      <c r="UAD26"/>
      <c r="UAE26"/>
      <c r="UAF26"/>
      <c r="UAG26"/>
      <c r="UAH26"/>
      <c r="UAI26"/>
      <c r="UAJ26"/>
      <c r="UAK26"/>
      <c r="UAL26"/>
      <c r="UAM26"/>
      <c r="UAN26"/>
      <c r="UAO26"/>
      <c r="UAP26"/>
      <c r="UAQ26"/>
      <c r="UAR26"/>
      <c r="UAS26"/>
      <c r="UAT26"/>
      <c r="UAU26"/>
      <c r="UAV26"/>
      <c r="UAW26"/>
      <c r="UAX26"/>
      <c r="UAY26"/>
      <c r="UAZ26"/>
      <c r="UBA26"/>
      <c r="UBB26"/>
      <c r="UBC26"/>
      <c r="UBD26"/>
      <c r="UBE26"/>
      <c r="UBF26"/>
      <c r="UBG26"/>
      <c r="UBH26"/>
      <c r="UBI26"/>
      <c r="UBJ26"/>
      <c r="UBK26"/>
      <c r="UBL26"/>
      <c r="UBM26"/>
      <c r="UBN26"/>
      <c r="UBO26"/>
      <c r="UBP26"/>
      <c r="UBQ26"/>
      <c r="UBR26"/>
      <c r="UBS26"/>
      <c r="UBT26"/>
      <c r="UBU26"/>
      <c r="UBV26"/>
      <c r="UBW26"/>
      <c r="UBX26"/>
      <c r="UBY26"/>
      <c r="UBZ26"/>
      <c r="UCA26"/>
      <c r="UCB26"/>
      <c r="UCC26"/>
      <c r="UCD26"/>
      <c r="UCE26"/>
      <c r="UCF26"/>
      <c r="UCG26"/>
      <c r="UCH26"/>
      <c r="UCI26"/>
      <c r="UCJ26"/>
      <c r="UCK26"/>
      <c r="UCL26"/>
      <c r="UCM26"/>
      <c r="UCN26"/>
      <c r="UCO26"/>
      <c r="UCP26"/>
      <c r="UCQ26"/>
      <c r="UCR26"/>
      <c r="UCS26"/>
      <c r="UCT26"/>
      <c r="UCU26"/>
      <c r="UCV26"/>
      <c r="UCW26"/>
      <c r="UCX26"/>
      <c r="UCY26"/>
      <c r="UCZ26"/>
      <c r="UDA26"/>
      <c r="UDB26"/>
      <c r="UDC26"/>
      <c r="UDD26"/>
      <c r="UDE26"/>
      <c r="UDF26"/>
      <c r="UDG26"/>
      <c r="UDH26"/>
      <c r="UDI26"/>
      <c r="UDJ26"/>
      <c r="UDK26"/>
      <c r="UDL26"/>
      <c r="UDM26"/>
      <c r="UDN26"/>
      <c r="UDO26"/>
      <c r="UDP26"/>
      <c r="UDQ26"/>
      <c r="UDR26"/>
      <c r="UDS26"/>
      <c r="UDT26"/>
      <c r="UDU26"/>
      <c r="UDV26"/>
      <c r="UDW26"/>
      <c r="UDX26"/>
      <c r="UDY26"/>
      <c r="UDZ26"/>
      <c r="UEA26"/>
      <c r="UEB26"/>
      <c r="UEC26"/>
      <c r="UED26"/>
      <c r="UEE26"/>
      <c r="UEF26"/>
      <c r="UEG26"/>
      <c r="UEH26"/>
      <c r="UEI26"/>
      <c r="UEJ26"/>
      <c r="UEK26"/>
      <c r="UEL26"/>
      <c r="UEM26"/>
      <c r="UEN26"/>
      <c r="UEO26"/>
      <c r="UEP26"/>
      <c r="UEQ26"/>
      <c r="UER26"/>
      <c r="UES26"/>
      <c r="UET26"/>
      <c r="UEU26"/>
      <c r="UEV26"/>
      <c r="UEW26"/>
      <c r="UEX26"/>
      <c r="UEY26"/>
      <c r="UEZ26"/>
      <c r="UFA26"/>
      <c r="UFB26"/>
      <c r="UFC26"/>
      <c r="UFD26"/>
      <c r="UFE26"/>
      <c r="UFF26"/>
      <c r="UFG26"/>
      <c r="UFH26"/>
      <c r="UFI26"/>
      <c r="UFJ26"/>
      <c r="UFK26"/>
      <c r="UFL26"/>
      <c r="UFM26"/>
      <c r="UFN26"/>
      <c r="UFO26"/>
      <c r="UFP26"/>
      <c r="UFQ26"/>
      <c r="UFR26"/>
      <c r="UFS26"/>
      <c r="UFT26"/>
      <c r="UFU26"/>
      <c r="UFV26"/>
      <c r="UFW26"/>
      <c r="UFX26"/>
      <c r="UFY26"/>
      <c r="UFZ26"/>
      <c r="UGA26"/>
      <c r="UGB26"/>
      <c r="UGC26"/>
      <c r="UGD26"/>
      <c r="UGE26"/>
      <c r="UGF26"/>
      <c r="UGG26"/>
      <c r="UGH26"/>
      <c r="UGI26"/>
      <c r="UGJ26"/>
      <c r="UGK26"/>
      <c r="UGL26"/>
      <c r="UGM26"/>
      <c r="UGN26"/>
      <c r="UGO26"/>
      <c r="UGP26"/>
      <c r="UGQ26"/>
      <c r="UGR26"/>
      <c r="UGS26"/>
      <c r="UGT26"/>
      <c r="UGU26"/>
      <c r="UGV26"/>
      <c r="UGW26"/>
      <c r="UGX26"/>
      <c r="UGY26"/>
      <c r="UGZ26"/>
      <c r="UHA26"/>
      <c r="UHB26"/>
      <c r="UHC26"/>
      <c r="UHD26"/>
      <c r="UHE26"/>
      <c r="UHF26"/>
      <c r="UHG26"/>
      <c r="UHH26"/>
      <c r="UHI26"/>
      <c r="UHJ26"/>
      <c r="UHK26"/>
      <c r="UHL26"/>
      <c r="UHM26"/>
      <c r="UHN26"/>
      <c r="UHO26"/>
      <c r="UHP26"/>
      <c r="UHQ26"/>
      <c r="UHR26"/>
      <c r="UHS26"/>
      <c r="UHT26"/>
      <c r="UHU26"/>
      <c r="UHV26"/>
      <c r="UHW26"/>
      <c r="UHX26"/>
      <c r="UHY26"/>
      <c r="UHZ26"/>
      <c r="UIA26"/>
      <c r="UIB26"/>
      <c r="UIC26"/>
      <c r="UID26"/>
      <c r="UIE26"/>
      <c r="UIF26"/>
      <c r="UIG26"/>
      <c r="UIH26"/>
      <c r="UII26"/>
      <c r="UIJ26"/>
      <c r="UIK26"/>
      <c r="UIL26"/>
      <c r="UIM26"/>
      <c r="UIN26"/>
      <c r="UIO26"/>
      <c r="UIP26"/>
      <c r="UIQ26"/>
      <c r="UIR26"/>
      <c r="UIS26"/>
      <c r="UIT26"/>
      <c r="UIU26"/>
      <c r="UIV26"/>
      <c r="UIW26"/>
      <c r="UIX26"/>
      <c r="UIY26"/>
      <c r="UIZ26"/>
      <c r="UJA26"/>
      <c r="UJB26"/>
      <c r="UJC26"/>
      <c r="UJD26"/>
      <c r="UJE26"/>
      <c r="UJF26"/>
      <c r="UJG26"/>
      <c r="UJH26"/>
      <c r="UJI26"/>
      <c r="UJJ26"/>
      <c r="UJK26"/>
      <c r="UJL26"/>
      <c r="UJM26"/>
      <c r="UJN26"/>
      <c r="UJO26"/>
      <c r="UJP26"/>
      <c r="UJQ26"/>
      <c r="UJR26"/>
      <c r="UJS26"/>
      <c r="UJT26"/>
      <c r="UJU26"/>
      <c r="UJV26"/>
      <c r="UJW26"/>
      <c r="UJX26"/>
      <c r="UJY26"/>
      <c r="UJZ26"/>
      <c r="UKA26"/>
      <c r="UKB26"/>
      <c r="UKC26"/>
      <c r="UKD26"/>
      <c r="UKE26"/>
      <c r="UKF26"/>
      <c r="UKG26"/>
      <c r="UKH26"/>
      <c r="UKI26"/>
      <c r="UKJ26"/>
      <c r="UKK26"/>
      <c r="UKL26"/>
      <c r="UKM26"/>
      <c r="UKN26"/>
      <c r="UKO26"/>
      <c r="UKP26"/>
      <c r="UKQ26"/>
      <c r="UKR26"/>
      <c r="UKS26"/>
      <c r="UKT26"/>
      <c r="UKU26"/>
      <c r="UKV26"/>
      <c r="UKW26"/>
      <c r="UKX26"/>
      <c r="UKY26"/>
      <c r="UKZ26"/>
      <c r="ULA26"/>
      <c r="ULB26"/>
      <c r="ULC26"/>
      <c r="ULD26"/>
      <c r="ULE26"/>
      <c r="ULF26"/>
      <c r="ULG26"/>
      <c r="ULH26"/>
      <c r="ULI26"/>
      <c r="ULJ26"/>
      <c r="ULK26"/>
      <c r="ULL26"/>
      <c r="ULM26"/>
      <c r="ULN26"/>
      <c r="ULO26"/>
      <c r="ULP26"/>
      <c r="ULQ26"/>
      <c r="ULR26"/>
      <c r="ULS26"/>
      <c r="ULT26"/>
      <c r="ULU26"/>
      <c r="ULV26"/>
      <c r="ULW26"/>
      <c r="ULX26"/>
      <c r="ULY26"/>
      <c r="ULZ26"/>
      <c r="UMA26"/>
      <c r="UMB26"/>
      <c r="UMC26"/>
      <c r="UMD26"/>
      <c r="UME26"/>
      <c r="UMF26"/>
      <c r="UMG26"/>
      <c r="UMH26"/>
      <c r="UMI26"/>
      <c r="UMJ26"/>
      <c r="UMK26"/>
      <c r="UML26"/>
      <c r="UMM26"/>
      <c r="UMN26"/>
      <c r="UMO26"/>
      <c r="UMP26"/>
      <c r="UMQ26"/>
      <c r="UMR26"/>
      <c r="UMS26"/>
      <c r="UMT26"/>
      <c r="UMU26"/>
      <c r="UMV26"/>
      <c r="UMW26"/>
      <c r="UMX26"/>
      <c r="UMY26"/>
      <c r="UMZ26"/>
      <c r="UNA26"/>
      <c r="UNB26"/>
      <c r="UNC26"/>
      <c r="UND26"/>
      <c r="UNE26"/>
      <c r="UNF26"/>
      <c r="UNG26"/>
      <c r="UNH26"/>
      <c r="UNI26"/>
      <c r="UNJ26"/>
      <c r="UNK26"/>
      <c r="UNL26"/>
      <c r="UNM26"/>
      <c r="UNN26"/>
      <c r="UNO26"/>
      <c r="UNP26"/>
      <c r="UNQ26"/>
      <c r="UNR26"/>
      <c r="UNS26"/>
      <c r="UNT26"/>
      <c r="UNU26"/>
      <c r="UNV26"/>
      <c r="UNW26"/>
      <c r="UNX26"/>
      <c r="UNY26"/>
      <c r="UNZ26"/>
      <c r="UOA26"/>
      <c r="UOB26"/>
      <c r="UOC26"/>
      <c r="UOD26"/>
      <c r="UOE26"/>
      <c r="UOF26"/>
      <c r="UOG26"/>
      <c r="UOH26"/>
      <c r="UOI26"/>
      <c r="UOJ26"/>
      <c r="UOK26"/>
      <c r="UOL26"/>
      <c r="UOM26"/>
      <c r="UON26"/>
      <c r="UOO26"/>
      <c r="UOP26"/>
      <c r="UOQ26"/>
      <c r="UOR26"/>
      <c r="UOS26"/>
      <c r="UOT26"/>
      <c r="UOU26"/>
      <c r="UOV26"/>
      <c r="UOW26"/>
      <c r="UOX26"/>
      <c r="UOY26"/>
      <c r="UOZ26"/>
      <c r="UPA26"/>
      <c r="UPB26"/>
      <c r="UPC26"/>
      <c r="UPD26"/>
      <c r="UPE26"/>
      <c r="UPF26"/>
      <c r="UPG26"/>
      <c r="UPH26"/>
      <c r="UPI26"/>
      <c r="UPJ26"/>
      <c r="UPK26"/>
      <c r="UPL26"/>
      <c r="UPM26"/>
      <c r="UPN26"/>
      <c r="UPO26"/>
      <c r="UPP26"/>
      <c r="UPQ26"/>
      <c r="UPR26"/>
      <c r="UPS26"/>
      <c r="UPT26"/>
      <c r="UPU26"/>
      <c r="UPV26"/>
      <c r="UPW26"/>
      <c r="UPX26"/>
      <c r="UPY26"/>
      <c r="UPZ26"/>
      <c r="UQA26"/>
      <c r="UQB26"/>
      <c r="UQC26"/>
      <c r="UQD26"/>
      <c r="UQE26"/>
      <c r="UQF26"/>
      <c r="UQG26"/>
      <c r="UQH26"/>
      <c r="UQI26"/>
      <c r="UQJ26"/>
      <c r="UQK26"/>
      <c r="UQL26"/>
      <c r="UQM26"/>
      <c r="UQN26"/>
      <c r="UQO26"/>
      <c r="UQP26"/>
      <c r="UQQ26"/>
      <c r="UQR26"/>
      <c r="UQS26"/>
      <c r="UQT26"/>
      <c r="UQU26"/>
      <c r="UQV26"/>
      <c r="UQW26"/>
      <c r="UQX26"/>
      <c r="UQY26"/>
      <c r="UQZ26"/>
      <c r="URA26"/>
      <c r="URB26"/>
      <c r="URC26"/>
      <c r="URD26"/>
      <c r="URE26"/>
      <c r="URF26"/>
      <c r="URG26"/>
      <c r="URH26"/>
      <c r="URI26"/>
      <c r="URJ26"/>
      <c r="URK26"/>
      <c r="URL26"/>
      <c r="URM26"/>
      <c r="URN26"/>
      <c r="URO26"/>
      <c r="URP26"/>
      <c r="URQ26"/>
      <c r="URR26"/>
      <c r="URS26"/>
      <c r="URT26"/>
      <c r="URU26"/>
      <c r="URV26"/>
      <c r="URW26"/>
      <c r="URX26"/>
      <c r="URY26"/>
      <c r="URZ26"/>
      <c r="USA26"/>
      <c r="USB26"/>
      <c r="USC26"/>
      <c r="USD26"/>
      <c r="USE26"/>
      <c r="USF26"/>
      <c r="USG26"/>
      <c r="USH26"/>
      <c r="USI26"/>
      <c r="USJ26"/>
      <c r="USK26"/>
      <c r="USL26"/>
      <c r="USM26"/>
      <c r="USN26"/>
      <c r="USO26"/>
      <c r="USP26"/>
      <c r="USQ26"/>
      <c r="USR26"/>
      <c r="USS26"/>
      <c r="UST26"/>
      <c r="USU26"/>
      <c r="USV26"/>
      <c r="USW26"/>
      <c r="USX26"/>
      <c r="USY26"/>
      <c r="USZ26"/>
      <c r="UTA26"/>
      <c r="UTB26"/>
      <c r="UTC26"/>
      <c r="UTD26"/>
      <c r="UTE26"/>
      <c r="UTF26"/>
      <c r="UTG26"/>
      <c r="UTH26"/>
      <c r="UTI26"/>
      <c r="UTJ26"/>
      <c r="UTK26"/>
      <c r="UTL26"/>
      <c r="UTM26"/>
      <c r="UTN26"/>
      <c r="UTO26"/>
      <c r="UTP26"/>
      <c r="UTQ26"/>
      <c r="UTR26"/>
      <c r="UTS26"/>
      <c r="UTT26"/>
      <c r="UTU26"/>
      <c r="UTV26"/>
      <c r="UTW26"/>
      <c r="UTX26"/>
      <c r="UTY26"/>
      <c r="UTZ26"/>
      <c r="UUA26"/>
      <c r="UUB26"/>
      <c r="UUC26"/>
      <c r="UUD26"/>
      <c r="UUE26"/>
      <c r="UUF26"/>
      <c r="UUG26"/>
      <c r="UUH26"/>
      <c r="UUI26"/>
      <c r="UUJ26"/>
      <c r="UUK26"/>
      <c r="UUL26"/>
      <c r="UUM26"/>
      <c r="UUN26"/>
      <c r="UUO26"/>
      <c r="UUP26"/>
      <c r="UUQ26"/>
      <c r="UUR26"/>
      <c r="UUS26"/>
      <c r="UUT26"/>
      <c r="UUU26"/>
      <c r="UUV26"/>
      <c r="UUW26"/>
      <c r="UUX26"/>
      <c r="UUY26"/>
      <c r="UUZ26"/>
      <c r="UVA26"/>
      <c r="UVB26"/>
      <c r="UVC26"/>
      <c r="UVD26"/>
      <c r="UVE26"/>
      <c r="UVF26"/>
      <c r="UVG26"/>
      <c r="UVH26"/>
      <c r="UVI26"/>
      <c r="UVJ26"/>
      <c r="UVK26"/>
      <c r="UVL26"/>
      <c r="UVM26"/>
      <c r="UVN26"/>
      <c r="UVO26"/>
      <c r="UVP26"/>
      <c r="UVQ26"/>
      <c r="UVR26"/>
      <c r="UVS26"/>
      <c r="UVT26"/>
      <c r="UVU26"/>
      <c r="UVV26"/>
      <c r="UVW26"/>
      <c r="UVX26"/>
      <c r="UVY26"/>
      <c r="UVZ26"/>
      <c r="UWA26"/>
      <c r="UWB26"/>
      <c r="UWC26"/>
      <c r="UWD26"/>
      <c r="UWE26"/>
      <c r="UWF26"/>
      <c r="UWG26"/>
      <c r="UWH26"/>
      <c r="UWI26"/>
      <c r="UWJ26"/>
      <c r="UWK26"/>
      <c r="UWL26"/>
      <c r="UWM26"/>
      <c r="UWN26"/>
      <c r="UWO26"/>
      <c r="UWP26"/>
      <c r="UWQ26"/>
      <c r="UWR26"/>
      <c r="UWS26"/>
      <c r="UWT26"/>
      <c r="UWU26"/>
      <c r="UWV26"/>
      <c r="UWW26"/>
      <c r="UWX26"/>
      <c r="UWY26"/>
      <c r="UWZ26"/>
      <c r="UXA26"/>
      <c r="UXB26"/>
      <c r="UXC26"/>
      <c r="UXD26"/>
      <c r="UXE26"/>
      <c r="UXF26"/>
      <c r="UXG26"/>
      <c r="UXH26"/>
      <c r="UXI26"/>
      <c r="UXJ26"/>
      <c r="UXK26"/>
      <c r="UXL26"/>
      <c r="UXM26"/>
      <c r="UXN26"/>
      <c r="UXO26"/>
      <c r="UXP26"/>
      <c r="UXQ26"/>
      <c r="UXR26"/>
      <c r="UXS26"/>
      <c r="UXT26"/>
      <c r="UXU26"/>
      <c r="UXV26"/>
      <c r="UXW26"/>
      <c r="UXX26"/>
      <c r="UXY26"/>
      <c r="UXZ26"/>
      <c r="UYA26"/>
      <c r="UYB26"/>
      <c r="UYC26"/>
      <c r="UYD26"/>
      <c r="UYE26"/>
      <c r="UYF26"/>
      <c r="UYG26"/>
      <c r="UYH26"/>
      <c r="UYI26"/>
      <c r="UYJ26"/>
      <c r="UYK26"/>
      <c r="UYL26"/>
      <c r="UYM26"/>
      <c r="UYN26"/>
      <c r="UYO26"/>
      <c r="UYP26"/>
      <c r="UYQ26"/>
      <c r="UYR26"/>
      <c r="UYS26"/>
      <c r="UYT26"/>
      <c r="UYU26"/>
      <c r="UYV26"/>
      <c r="UYW26"/>
      <c r="UYX26"/>
      <c r="UYY26"/>
      <c r="UYZ26"/>
      <c r="UZA26"/>
      <c r="UZB26"/>
      <c r="UZC26"/>
      <c r="UZD26"/>
      <c r="UZE26"/>
      <c r="UZF26"/>
      <c r="UZG26"/>
      <c r="UZH26"/>
      <c r="UZI26"/>
      <c r="UZJ26"/>
      <c r="UZK26"/>
      <c r="UZL26"/>
      <c r="UZM26"/>
      <c r="UZN26"/>
      <c r="UZO26"/>
      <c r="UZP26"/>
      <c r="UZQ26"/>
      <c r="UZR26"/>
      <c r="UZS26"/>
      <c r="UZT26"/>
      <c r="UZU26"/>
      <c r="UZV26"/>
      <c r="UZW26"/>
      <c r="UZX26"/>
      <c r="UZY26"/>
      <c r="UZZ26"/>
      <c r="VAA26"/>
      <c r="VAB26"/>
      <c r="VAC26"/>
      <c r="VAD26"/>
      <c r="VAE26"/>
      <c r="VAF26"/>
      <c r="VAG26"/>
      <c r="VAH26"/>
      <c r="VAI26"/>
      <c r="VAJ26"/>
      <c r="VAK26"/>
      <c r="VAL26"/>
      <c r="VAM26"/>
      <c r="VAN26"/>
      <c r="VAO26"/>
      <c r="VAP26"/>
      <c r="VAQ26"/>
      <c r="VAR26"/>
      <c r="VAS26"/>
      <c r="VAT26"/>
      <c r="VAU26"/>
      <c r="VAV26"/>
      <c r="VAW26"/>
      <c r="VAX26"/>
      <c r="VAY26"/>
      <c r="VAZ26"/>
      <c r="VBA26"/>
      <c r="VBB26"/>
      <c r="VBC26"/>
      <c r="VBD26"/>
      <c r="VBE26"/>
      <c r="VBF26"/>
      <c r="VBG26"/>
      <c r="VBH26"/>
      <c r="VBI26"/>
      <c r="VBJ26"/>
      <c r="VBK26"/>
      <c r="VBL26"/>
      <c r="VBM26"/>
      <c r="VBN26"/>
      <c r="VBO26"/>
      <c r="VBP26"/>
      <c r="VBQ26"/>
      <c r="VBR26"/>
      <c r="VBS26"/>
      <c r="VBT26"/>
      <c r="VBU26"/>
      <c r="VBV26"/>
      <c r="VBW26"/>
      <c r="VBX26"/>
      <c r="VBY26"/>
      <c r="VBZ26"/>
      <c r="VCA26"/>
      <c r="VCB26"/>
      <c r="VCC26"/>
      <c r="VCD26"/>
      <c r="VCE26"/>
      <c r="VCF26"/>
      <c r="VCG26"/>
      <c r="VCH26"/>
      <c r="VCI26"/>
      <c r="VCJ26"/>
      <c r="VCK26"/>
      <c r="VCL26"/>
      <c r="VCM26"/>
      <c r="VCN26"/>
      <c r="VCO26"/>
      <c r="VCP26"/>
      <c r="VCQ26"/>
      <c r="VCR26"/>
      <c r="VCS26"/>
      <c r="VCT26"/>
      <c r="VCU26"/>
      <c r="VCV26"/>
      <c r="VCW26"/>
      <c r="VCX26"/>
      <c r="VCY26"/>
      <c r="VCZ26"/>
      <c r="VDA26"/>
      <c r="VDB26"/>
      <c r="VDC26"/>
      <c r="VDD26"/>
      <c r="VDE26"/>
      <c r="VDF26"/>
      <c r="VDG26"/>
      <c r="VDH26"/>
      <c r="VDI26"/>
      <c r="VDJ26"/>
      <c r="VDK26"/>
      <c r="VDL26"/>
      <c r="VDM26"/>
      <c r="VDN26"/>
      <c r="VDO26"/>
      <c r="VDP26"/>
      <c r="VDQ26"/>
      <c r="VDR26"/>
      <c r="VDS26"/>
      <c r="VDT26"/>
      <c r="VDU26"/>
      <c r="VDV26"/>
      <c r="VDW26"/>
      <c r="VDX26"/>
      <c r="VDY26"/>
      <c r="VDZ26"/>
      <c r="VEA26"/>
      <c r="VEB26"/>
      <c r="VEC26"/>
      <c r="VED26"/>
      <c r="VEE26"/>
      <c r="VEF26"/>
      <c r="VEG26"/>
      <c r="VEH26"/>
      <c r="VEI26"/>
      <c r="VEJ26"/>
      <c r="VEK26"/>
      <c r="VEL26"/>
      <c r="VEM26"/>
      <c r="VEN26"/>
      <c r="VEO26"/>
      <c r="VEP26"/>
      <c r="VEQ26"/>
      <c r="VER26"/>
      <c r="VES26"/>
      <c r="VET26"/>
      <c r="VEU26"/>
      <c r="VEV26"/>
      <c r="VEW26"/>
      <c r="VEX26"/>
      <c r="VEY26"/>
      <c r="VEZ26"/>
      <c r="VFA26"/>
      <c r="VFB26"/>
      <c r="VFC26"/>
      <c r="VFD26"/>
      <c r="VFE26"/>
      <c r="VFF26"/>
      <c r="VFG26"/>
      <c r="VFH26"/>
      <c r="VFI26"/>
      <c r="VFJ26"/>
      <c r="VFK26"/>
      <c r="VFL26"/>
      <c r="VFM26"/>
      <c r="VFN26"/>
      <c r="VFO26"/>
      <c r="VFP26"/>
      <c r="VFQ26"/>
      <c r="VFR26"/>
      <c r="VFS26"/>
      <c r="VFT26"/>
      <c r="VFU26"/>
      <c r="VFV26"/>
      <c r="VFW26"/>
      <c r="VFX26"/>
      <c r="VFY26"/>
      <c r="VFZ26"/>
      <c r="VGA26"/>
      <c r="VGB26"/>
      <c r="VGC26"/>
      <c r="VGD26"/>
      <c r="VGE26"/>
      <c r="VGF26"/>
      <c r="VGG26"/>
      <c r="VGH26"/>
      <c r="VGI26"/>
      <c r="VGJ26"/>
      <c r="VGK26"/>
      <c r="VGL26"/>
      <c r="VGM26"/>
      <c r="VGN26"/>
      <c r="VGO26"/>
      <c r="VGP26"/>
      <c r="VGQ26"/>
      <c r="VGR26"/>
      <c r="VGS26"/>
      <c r="VGT26"/>
      <c r="VGU26"/>
      <c r="VGV26"/>
      <c r="VGW26"/>
      <c r="VGX26"/>
      <c r="VGY26"/>
      <c r="VGZ26"/>
      <c r="VHA26"/>
      <c r="VHB26"/>
      <c r="VHC26"/>
      <c r="VHD26"/>
      <c r="VHE26"/>
      <c r="VHF26"/>
      <c r="VHG26"/>
      <c r="VHH26"/>
      <c r="VHI26"/>
      <c r="VHJ26"/>
      <c r="VHK26"/>
      <c r="VHL26"/>
      <c r="VHM26"/>
      <c r="VHN26"/>
      <c r="VHO26"/>
      <c r="VHP26"/>
      <c r="VHQ26"/>
      <c r="VHR26"/>
      <c r="VHS26"/>
      <c r="VHT26"/>
      <c r="VHU26"/>
      <c r="VHV26"/>
      <c r="VHW26"/>
      <c r="VHX26"/>
      <c r="VHY26"/>
      <c r="VHZ26"/>
      <c r="VIA26"/>
      <c r="VIB26"/>
      <c r="VIC26"/>
      <c r="VID26"/>
      <c r="VIE26"/>
      <c r="VIF26"/>
      <c r="VIG26"/>
      <c r="VIH26"/>
      <c r="VII26"/>
      <c r="VIJ26"/>
      <c r="VIK26"/>
      <c r="VIL26"/>
      <c r="VIM26"/>
      <c r="VIN26"/>
      <c r="VIO26"/>
      <c r="VIP26"/>
      <c r="VIQ26"/>
      <c r="VIR26"/>
      <c r="VIS26"/>
      <c r="VIT26"/>
      <c r="VIU26"/>
      <c r="VIV26"/>
      <c r="VIW26"/>
      <c r="VIX26"/>
      <c r="VIY26"/>
      <c r="VIZ26"/>
      <c r="VJA26"/>
      <c r="VJB26"/>
      <c r="VJC26"/>
      <c r="VJD26"/>
      <c r="VJE26"/>
      <c r="VJF26"/>
      <c r="VJG26"/>
      <c r="VJH26"/>
      <c r="VJI26"/>
      <c r="VJJ26"/>
      <c r="VJK26"/>
      <c r="VJL26"/>
      <c r="VJM26"/>
      <c r="VJN26"/>
      <c r="VJO26"/>
      <c r="VJP26"/>
      <c r="VJQ26"/>
      <c r="VJR26"/>
      <c r="VJS26"/>
      <c r="VJT26"/>
      <c r="VJU26"/>
      <c r="VJV26"/>
      <c r="VJW26"/>
      <c r="VJX26"/>
      <c r="VJY26"/>
      <c r="VJZ26"/>
      <c r="VKA26"/>
      <c r="VKB26"/>
      <c r="VKC26"/>
      <c r="VKD26"/>
      <c r="VKE26"/>
      <c r="VKF26"/>
      <c r="VKG26"/>
      <c r="VKH26"/>
      <c r="VKI26"/>
      <c r="VKJ26"/>
      <c r="VKK26"/>
      <c r="VKL26"/>
      <c r="VKM26"/>
      <c r="VKN26"/>
      <c r="VKO26"/>
      <c r="VKP26"/>
      <c r="VKQ26"/>
      <c r="VKR26"/>
      <c r="VKS26"/>
      <c r="VKT26"/>
      <c r="VKU26"/>
      <c r="VKV26"/>
      <c r="VKW26"/>
      <c r="VKX26"/>
      <c r="VKY26"/>
      <c r="VKZ26"/>
      <c r="VLA26"/>
      <c r="VLB26"/>
      <c r="VLC26"/>
      <c r="VLD26"/>
      <c r="VLE26"/>
      <c r="VLF26"/>
      <c r="VLG26"/>
      <c r="VLH26"/>
      <c r="VLI26"/>
      <c r="VLJ26"/>
      <c r="VLK26"/>
      <c r="VLL26"/>
      <c r="VLM26"/>
      <c r="VLN26"/>
      <c r="VLO26"/>
      <c r="VLP26"/>
      <c r="VLQ26"/>
      <c r="VLR26"/>
      <c r="VLS26"/>
      <c r="VLT26"/>
      <c r="VLU26"/>
      <c r="VLV26"/>
      <c r="VLW26"/>
      <c r="VLX26"/>
      <c r="VLY26"/>
      <c r="VLZ26"/>
      <c r="VMA26"/>
      <c r="VMB26"/>
      <c r="VMC26"/>
      <c r="VMD26"/>
      <c r="VME26"/>
      <c r="VMF26"/>
      <c r="VMG26"/>
      <c r="VMH26"/>
      <c r="VMI26"/>
      <c r="VMJ26"/>
      <c r="VMK26"/>
      <c r="VML26"/>
      <c r="VMM26"/>
      <c r="VMN26"/>
      <c r="VMO26"/>
      <c r="VMP26"/>
      <c r="VMQ26"/>
      <c r="VMR26"/>
      <c r="VMS26"/>
      <c r="VMT26"/>
      <c r="VMU26"/>
      <c r="VMV26"/>
      <c r="VMW26"/>
      <c r="VMX26"/>
      <c r="VMY26"/>
      <c r="VMZ26"/>
      <c r="VNA26"/>
      <c r="VNB26"/>
      <c r="VNC26"/>
      <c r="VND26"/>
      <c r="VNE26"/>
      <c r="VNF26"/>
      <c r="VNG26"/>
      <c r="VNH26"/>
      <c r="VNI26"/>
      <c r="VNJ26"/>
      <c r="VNK26"/>
      <c r="VNL26"/>
      <c r="VNM26"/>
      <c r="VNN26"/>
      <c r="VNO26"/>
      <c r="VNP26"/>
      <c r="VNQ26"/>
      <c r="VNR26"/>
      <c r="VNS26"/>
      <c r="VNT26"/>
      <c r="VNU26"/>
      <c r="VNV26"/>
      <c r="VNW26"/>
      <c r="VNX26"/>
      <c r="VNY26"/>
      <c r="VNZ26"/>
      <c r="VOA26"/>
      <c r="VOB26"/>
      <c r="VOC26"/>
      <c r="VOD26"/>
      <c r="VOE26"/>
      <c r="VOF26"/>
      <c r="VOG26"/>
      <c r="VOH26"/>
      <c r="VOI26"/>
      <c r="VOJ26"/>
      <c r="VOK26"/>
      <c r="VOL26"/>
      <c r="VOM26"/>
      <c r="VON26"/>
      <c r="VOO26"/>
      <c r="VOP26"/>
      <c r="VOQ26"/>
      <c r="VOR26"/>
      <c r="VOS26"/>
      <c r="VOT26"/>
      <c r="VOU26"/>
      <c r="VOV26"/>
      <c r="VOW26"/>
      <c r="VOX26"/>
      <c r="VOY26"/>
      <c r="VOZ26"/>
      <c r="VPA26"/>
      <c r="VPB26"/>
      <c r="VPC26"/>
      <c r="VPD26"/>
      <c r="VPE26"/>
      <c r="VPF26"/>
      <c r="VPG26"/>
      <c r="VPH26"/>
      <c r="VPI26"/>
      <c r="VPJ26"/>
      <c r="VPK26"/>
      <c r="VPL26"/>
      <c r="VPM26"/>
      <c r="VPN26"/>
      <c r="VPO26"/>
      <c r="VPP26"/>
      <c r="VPQ26"/>
      <c r="VPR26"/>
      <c r="VPS26"/>
      <c r="VPT26"/>
      <c r="VPU26"/>
      <c r="VPV26"/>
      <c r="VPW26"/>
      <c r="VPX26"/>
      <c r="VPY26"/>
      <c r="VPZ26"/>
      <c r="VQA26"/>
      <c r="VQB26"/>
      <c r="VQC26"/>
      <c r="VQD26"/>
      <c r="VQE26"/>
      <c r="VQF26"/>
      <c r="VQG26"/>
      <c r="VQH26"/>
      <c r="VQI26"/>
      <c r="VQJ26"/>
      <c r="VQK26"/>
      <c r="VQL26"/>
      <c r="VQM26"/>
      <c r="VQN26"/>
      <c r="VQO26"/>
      <c r="VQP26"/>
      <c r="VQQ26"/>
      <c r="VQR26"/>
      <c r="VQS26"/>
      <c r="VQT26"/>
      <c r="VQU26"/>
      <c r="VQV26"/>
      <c r="VQW26"/>
      <c r="VQX26"/>
      <c r="VQY26"/>
      <c r="VQZ26"/>
      <c r="VRA26"/>
      <c r="VRB26"/>
      <c r="VRC26"/>
      <c r="VRD26"/>
      <c r="VRE26"/>
      <c r="VRF26"/>
      <c r="VRG26"/>
      <c r="VRH26"/>
      <c r="VRI26"/>
      <c r="VRJ26"/>
      <c r="VRK26"/>
      <c r="VRL26"/>
      <c r="VRM26"/>
      <c r="VRN26"/>
      <c r="VRO26"/>
      <c r="VRP26"/>
      <c r="VRQ26"/>
      <c r="VRR26"/>
      <c r="VRS26"/>
      <c r="VRT26"/>
      <c r="VRU26"/>
      <c r="VRV26"/>
      <c r="VRW26"/>
      <c r="VRX26"/>
      <c r="VRY26"/>
      <c r="VRZ26"/>
      <c r="VSA26"/>
      <c r="VSB26"/>
      <c r="VSC26"/>
      <c r="VSD26"/>
      <c r="VSE26"/>
      <c r="VSF26"/>
      <c r="VSG26"/>
      <c r="VSH26"/>
      <c r="VSI26"/>
      <c r="VSJ26"/>
      <c r="VSK26"/>
      <c r="VSL26"/>
      <c r="VSM26"/>
      <c r="VSN26"/>
      <c r="VSO26"/>
      <c r="VSP26"/>
      <c r="VSQ26"/>
      <c r="VSR26"/>
      <c r="VSS26"/>
      <c r="VST26"/>
      <c r="VSU26"/>
      <c r="VSV26"/>
      <c r="VSW26"/>
      <c r="VSX26"/>
      <c r="VSY26"/>
      <c r="VSZ26"/>
      <c r="VTA26"/>
      <c r="VTB26"/>
      <c r="VTC26"/>
      <c r="VTD26"/>
      <c r="VTE26"/>
      <c r="VTF26"/>
      <c r="VTG26"/>
      <c r="VTH26"/>
      <c r="VTI26"/>
      <c r="VTJ26"/>
      <c r="VTK26"/>
      <c r="VTL26"/>
      <c r="VTM26"/>
      <c r="VTN26"/>
      <c r="VTO26"/>
      <c r="VTP26"/>
      <c r="VTQ26"/>
      <c r="VTR26"/>
      <c r="VTS26"/>
      <c r="VTT26"/>
      <c r="VTU26"/>
      <c r="VTV26"/>
      <c r="VTW26"/>
      <c r="VTX26"/>
      <c r="VTY26"/>
      <c r="VTZ26"/>
      <c r="VUA26"/>
      <c r="VUB26"/>
      <c r="VUC26"/>
      <c r="VUD26"/>
      <c r="VUE26"/>
      <c r="VUF26"/>
      <c r="VUG26"/>
      <c r="VUH26"/>
      <c r="VUI26"/>
      <c r="VUJ26"/>
      <c r="VUK26"/>
      <c r="VUL26"/>
      <c r="VUM26"/>
      <c r="VUN26"/>
      <c r="VUO26"/>
      <c r="VUP26"/>
      <c r="VUQ26"/>
      <c r="VUR26"/>
      <c r="VUS26"/>
      <c r="VUT26"/>
      <c r="VUU26"/>
      <c r="VUV26"/>
      <c r="VUW26"/>
      <c r="VUX26"/>
      <c r="VUY26"/>
      <c r="VUZ26"/>
      <c r="VVA26"/>
      <c r="VVB26"/>
      <c r="VVC26"/>
      <c r="VVD26"/>
      <c r="VVE26"/>
      <c r="VVF26"/>
      <c r="VVG26"/>
      <c r="VVH26"/>
      <c r="VVI26"/>
      <c r="VVJ26"/>
      <c r="VVK26"/>
      <c r="VVL26"/>
      <c r="VVM26"/>
      <c r="VVN26"/>
      <c r="VVO26"/>
      <c r="VVP26"/>
      <c r="VVQ26"/>
      <c r="VVR26"/>
      <c r="VVS26"/>
      <c r="VVT26"/>
      <c r="VVU26"/>
      <c r="VVV26"/>
      <c r="VVW26"/>
      <c r="VVX26"/>
      <c r="VVY26"/>
      <c r="VVZ26"/>
      <c r="VWA26"/>
      <c r="VWB26"/>
      <c r="VWC26"/>
      <c r="VWD26"/>
      <c r="VWE26"/>
      <c r="VWF26"/>
      <c r="VWG26"/>
      <c r="VWH26"/>
      <c r="VWI26"/>
      <c r="VWJ26"/>
      <c r="VWK26"/>
      <c r="VWL26"/>
      <c r="VWM26"/>
      <c r="VWN26"/>
      <c r="VWO26"/>
      <c r="VWP26"/>
      <c r="VWQ26"/>
      <c r="VWR26"/>
      <c r="VWS26"/>
      <c r="VWT26"/>
      <c r="VWU26"/>
      <c r="VWV26"/>
      <c r="VWW26"/>
      <c r="VWX26"/>
      <c r="VWY26"/>
      <c r="VWZ26"/>
      <c r="VXA26"/>
      <c r="VXB26"/>
      <c r="VXC26"/>
      <c r="VXD26"/>
      <c r="VXE26"/>
      <c r="VXF26"/>
      <c r="VXG26"/>
      <c r="VXH26"/>
      <c r="VXI26"/>
      <c r="VXJ26"/>
      <c r="VXK26"/>
      <c r="VXL26"/>
      <c r="VXM26"/>
      <c r="VXN26"/>
      <c r="VXO26"/>
      <c r="VXP26"/>
      <c r="VXQ26"/>
      <c r="VXR26"/>
      <c r="VXS26"/>
      <c r="VXT26"/>
      <c r="VXU26"/>
      <c r="VXV26"/>
      <c r="VXW26"/>
      <c r="VXX26"/>
      <c r="VXY26"/>
      <c r="VXZ26"/>
      <c r="VYA26"/>
      <c r="VYB26"/>
      <c r="VYC26"/>
      <c r="VYD26"/>
      <c r="VYE26"/>
      <c r="VYF26"/>
      <c r="VYG26"/>
      <c r="VYH26"/>
      <c r="VYI26"/>
      <c r="VYJ26"/>
      <c r="VYK26"/>
      <c r="VYL26"/>
      <c r="VYM26"/>
      <c r="VYN26"/>
      <c r="VYO26"/>
      <c r="VYP26"/>
      <c r="VYQ26"/>
      <c r="VYR26"/>
      <c r="VYS26"/>
      <c r="VYT26"/>
      <c r="VYU26"/>
      <c r="VYV26"/>
      <c r="VYW26"/>
      <c r="VYX26"/>
      <c r="VYY26"/>
      <c r="VYZ26"/>
      <c r="VZA26"/>
      <c r="VZB26"/>
      <c r="VZC26"/>
      <c r="VZD26"/>
      <c r="VZE26"/>
      <c r="VZF26"/>
      <c r="VZG26"/>
      <c r="VZH26"/>
      <c r="VZI26"/>
      <c r="VZJ26"/>
      <c r="VZK26"/>
      <c r="VZL26"/>
      <c r="VZM26"/>
      <c r="VZN26"/>
      <c r="VZO26"/>
      <c r="VZP26"/>
      <c r="VZQ26"/>
      <c r="VZR26"/>
      <c r="VZS26"/>
      <c r="VZT26"/>
      <c r="VZU26"/>
      <c r="VZV26"/>
      <c r="VZW26"/>
      <c r="VZX26"/>
      <c r="VZY26"/>
      <c r="VZZ26"/>
      <c r="WAA26"/>
      <c r="WAB26"/>
      <c r="WAC26"/>
      <c r="WAD26"/>
      <c r="WAE26"/>
      <c r="WAF26"/>
      <c r="WAG26"/>
      <c r="WAH26"/>
      <c r="WAI26"/>
      <c r="WAJ26"/>
      <c r="WAK26"/>
      <c r="WAL26"/>
      <c r="WAM26"/>
      <c r="WAN26"/>
      <c r="WAO26"/>
      <c r="WAP26"/>
      <c r="WAQ26"/>
      <c r="WAR26"/>
      <c r="WAS26"/>
      <c r="WAT26"/>
      <c r="WAU26"/>
      <c r="WAV26"/>
      <c r="WAW26"/>
      <c r="WAX26"/>
      <c r="WAY26"/>
      <c r="WAZ26"/>
      <c r="WBA26"/>
      <c r="WBB26"/>
      <c r="WBC26"/>
      <c r="WBD26"/>
      <c r="WBE26"/>
      <c r="WBF26"/>
      <c r="WBG26"/>
      <c r="WBH26"/>
      <c r="WBI26"/>
      <c r="WBJ26"/>
      <c r="WBK26"/>
      <c r="WBL26"/>
      <c r="WBM26"/>
      <c r="WBN26"/>
      <c r="WBO26"/>
      <c r="WBP26"/>
      <c r="WBQ26"/>
      <c r="WBR26"/>
      <c r="WBS26"/>
      <c r="WBT26"/>
      <c r="WBU26"/>
      <c r="WBV26"/>
      <c r="WBW26"/>
      <c r="WBX26"/>
      <c r="WBY26"/>
      <c r="WBZ26"/>
      <c r="WCA26"/>
      <c r="WCB26"/>
      <c r="WCC26"/>
      <c r="WCD26"/>
      <c r="WCE26"/>
      <c r="WCF26"/>
      <c r="WCG26"/>
      <c r="WCH26"/>
      <c r="WCI26"/>
      <c r="WCJ26"/>
      <c r="WCK26"/>
      <c r="WCL26"/>
      <c r="WCM26"/>
      <c r="WCN26"/>
      <c r="WCO26"/>
      <c r="WCP26"/>
      <c r="WCQ26"/>
      <c r="WCR26"/>
      <c r="WCS26"/>
      <c r="WCT26"/>
      <c r="WCU26"/>
      <c r="WCV26"/>
      <c r="WCW26"/>
      <c r="WCX26"/>
      <c r="WCY26"/>
      <c r="WCZ26"/>
      <c r="WDA26"/>
      <c r="WDB26"/>
      <c r="WDC26"/>
      <c r="WDD26"/>
      <c r="WDE26"/>
      <c r="WDF26"/>
      <c r="WDG26"/>
      <c r="WDH26"/>
      <c r="WDI26"/>
      <c r="WDJ26"/>
      <c r="WDK26"/>
      <c r="WDL26"/>
      <c r="WDM26"/>
      <c r="WDN26"/>
      <c r="WDO26"/>
      <c r="WDP26"/>
      <c r="WDQ26"/>
      <c r="WDR26"/>
      <c r="WDS26"/>
      <c r="WDT26"/>
      <c r="WDU26"/>
      <c r="WDV26"/>
      <c r="WDW26"/>
      <c r="WDX26"/>
      <c r="WDY26"/>
      <c r="WDZ26"/>
      <c r="WEA26"/>
      <c r="WEB26"/>
      <c r="WEC26"/>
      <c r="WED26"/>
      <c r="WEE26"/>
      <c r="WEF26"/>
      <c r="WEG26"/>
      <c r="WEH26"/>
      <c r="WEI26"/>
      <c r="WEJ26"/>
      <c r="WEK26"/>
      <c r="WEL26"/>
      <c r="WEM26"/>
      <c r="WEN26"/>
      <c r="WEO26"/>
      <c r="WEP26"/>
      <c r="WEQ26"/>
      <c r="WER26"/>
      <c r="WES26"/>
      <c r="WET26"/>
      <c r="WEU26"/>
      <c r="WEV26"/>
      <c r="WEW26"/>
      <c r="WEX26"/>
      <c r="WEY26"/>
      <c r="WEZ26"/>
      <c r="WFA26"/>
      <c r="WFB26"/>
      <c r="WFC26"/>
      <c r="WFD26"/>
      <c r="WFE26"/>
      <c r="WFF26"/>
      <c r="WFG26"/>
      <c r="WFH26"/>
      <c r="WFI26"/>
      <c r="WFJ26"/>
      <c r="WFK26"/>
      <c r="WFL26"/>
      <c r="WFM26"/>
      <c r="WFN26"/>
      <c r="WFO26"/>
      <c r="WFP26"/>
      <c r="WFQ26"/>
      <c r="WFR26"/>
      <c r="WFS26"/>
      <c r="WFT26"/>
      <c r="WFU26"/>
      <c r="WFV26"/>
      <c r="WFW26"/>
      <c r="WFX26"/>
      <c r="WFY26"/>
      <c r="WFZ26"/>
      <c r="WGA26"/>
      <c r="WGB26"/>
      <c r="WGC26"/>
      <c r="WGD26"/>
      <c r="WGE26"/>
      <c r="WGF26"/>
      <c r="WGG26"/>
      <c r="WGH26"/>
      <c r="WGI26"/>
      <c r="WGJ26"/>
      <c r="WGK26"/>
      <c r="WGL26"/>
      <c r="WGM26"/>
      <c r="WGN26"/>
      <c r="WGO26"/>
      <c r="WGP26"/>
      <c r="WGQ26"/>
      <c r="WGR26"/>
      <c r="WGS26"/>
      <c r="WGT26"/>
      <c r="WGU26"/>
      <c r="WGV26"/>
      <c r="WGW26"/>
      <c r="WGX26"/>
      <c r="WGY26"/>
      <c r="WGZ26"/>
      <c r="WHA26"/>
      <c r="WHB26"/>
      <c r="WHC26"/>
      <c r="WHD26"/>
      <c r="WHE26"/>
      <c r="WHF26"/>
      <c r="WHG26"/>
      <c r="WHH26"/>
      <c r="WHI26"/>
      <c r="WHJ26"/>
      <c r="WHK26"/>
      <c r="WHL26"/>
      <c r="WHM26"/>
      <c r="WHN26"/>
      <c r="WHO26"/>
      <c r="WHP26"/>
      <c r="WHQ26"/>
      <c r="WHR26"/>
      <c r="WHS26"/>
      <c r="WHT26"/>
      <c r="WHU26"/>
      <c r="WHV26"/>
      <c r="WHW26"/>
      <c r="WHX26"/>
      <c r="WHY26"/>
      <c r="WHZ26"/>
      <c r="WIA26"/>
      <c r="WIB26"/>
      <c r="WIC26"/>
      <c r="WID26"/>
      <c r="WIE26"/>
      <c r="WIF26"/>
      <c r="WIG26"/>
      <c r="WIH26"/>
      <c r="WII26"/>
      <c r="WIJ26"/>
      <c r="WIK26"/>
      <c r="WIL26"/>
      <c r="WIM26"/>
      <c r="WIN26"/>
      <c r="WIO26"/>
      <c r="WIP26"/>
      <c r="WIQ26"/>
      <c r="WIR26"/>
      <c r="WIS26"/>
      <c r="WIT26"/>
      <c r="WIU26"/>
      <c r="WIV26"/>
      <c r="WIW26"/>
      <c r="WIX26"/>
      <c r="WIY26"/>
      <c r="WIZ26"/>
      <c r="WJA26"/>
      <c r="WJB26"/>
      <c r="WJC26"/>
      <c r="WJD26"/>
      <c r="WJE26"/>
      <c r="WJF26"/>
      <c r="WJG26"/>
      <c r="WJH26"/>
      <c r="WJI26"/>
      <c r="WJJ26"/>
      <c r="WJK26"/>
      <c r="WJL26"/>
      <c r="WJM26"/>
      <c r="WJN26"/>
      <c r="WJO26"/>
      <c r="WJP26"/>
      <c r="WJQ26"/>
      <c r="WJR26"/>
      <c r="WJS26"/>
      <c r="WJT26"/>
      <c r="WJU26"/>
      <c r="WJV26"/>
      <c r="WJW26"/>
      <c r="WJX26"/>
      <c r="WJY26"/>
      <c r="WJZ26"/>
      <c r="WKA26"/>
      <c r="WKB26"/>
      <c r="WKC26"/>
      <c r="WKD26"/>
      <c r="WKE26"/>
      <c r="WKF26"/>
      <c r="WKG26"/>
      <c r="WKH26"/>
      <c r="WKI26"/>
      <c r="WKJ26"/>
      <c r="WKK26"/>
      <c r="WKL26"/>
      <c r="WKM26"/>
      <c r="WKN26"/>
      <c r="WKO26"/>
      <c r="WKP26"/>
      <c r="WKQ26"/>
      <c r="WKR26"/>
      <c r="WKS26"/>
      <c r="WKT26"/>
      <c r="WKU26"/>
      <c r="WKV26"/>
      <c r="WKW26"/>
      <c r="WKX26"/>
      <c r="WKY26"/>
      <c r="WKZ26"/>
      <c r="WLA26"/>
      <c r="WLB26"/>
      <c r="WLC26"/>
      <c r="WLD26"/>
      <c r="WLE26"/>
      <c r="WLF26"/>
      <c r="WLG26"/>
      <c r="WLH26"/>
      <c r="WLI26"/>
      <c r="WLJ26"/>
      <c r="WLK26"/>
      <c r="WLL26"/>
      <c r="WLM26"/>
      <c r="WLN26"/>
      <c r="WLO26"/>
      <c r="WLP26"/>
      <c r="WLQ26"/>
      <c r="WLR26"/>
      <c r="WLS26"/>
      <c r="WLT26"/>
      <c r="WLU26"/>
      <c r="WLV26"/>
      <c r="WLW26"/>
      <c r="WLX26"/>
      <c r="WLY26"/>
      <c r="WLZ26"/>
      <c r="WMA26"/>
      <c r="WMB26"/>
      <c r="WMC26"/>
      <c r="WMD26"/>
      <c r="WME26"/>
      <c r="WMF26"/>
      <c r="WMG26"/>
      <c r="WMH26"/>
      <c r="WMI26"/>
      <c r="WMJ26"/>
      <c r="WMK26"/>
      <c r="WML26"/>
      <c r="WMM26"/>
      <c r="WMN26"/>
      <c r="WMO26"/>
      <c r="WMP26"/>
      <c r="WMQ26"/>
      <c r="WMR26"/>
      <c r="WMS26"/>
      <c r="WMT26"/>
      <c r="WMU26"/>
      <c r="WMV26"/>
      <c r="WMW26"/>
      <c r="WMX26"/>
      <c r="WMY26"/>
      <c r="WMZ26"/>
      <c r="WNA26"/>
      <c r="WNB26"/>
      <c r="WNC26"/>
      <c r="WND26"/>
      <c r="WNE26"/>
      <c r="WNF26"/>
      <c r="WNG26"/>
      <c r="WNH26"/>
      <c r="WNI26"/>
      <c r="WNJ26"/>
      <c r="WNK26"/>
      <c r="WNL26"/>
      <c r="WNM26"/>
      <c r="WNN26"/>
      <c r="WNO26"/>
      <c r="WNP26"/>
      <c r="WNQ26"/>
      <c r="WNR26"/>
      <c r="WNS26"/>
      <c r="WNT26"/>
      <c r="WNU26"/>
      <c r="WNV26"/>
      <c r="WNW26"/>
      <c r="WNX26"/>
      <c r="WNY26"/>
      <c r="WNZ26"/>
      <c r="WOA26"/>
      <c r="WOB26"/>
      <c r="WOC26"/>
      <c r="WOD26"/>
      <c r="WOE26"/>
      <c r="WOF26"/>
      <c r="WOG26"/>
      <c r="WOH26"/>
      <c r="WOI26"/>
      <c r="WOJ26"/>
      <c r="WOK26"/>
      <c r="WOL26"/>
      <c r="WOM26"/>
      <c r="WON26"/>
      <c r="WOO26"/>
      <c r="WOP26"/>
      <c r="WOQ26"/>
      <c r="WOR26"/>
      <c r="WOS26"/>
      <c r="WOT26"/>
      <c r="WOU26"/>
      <c r="WOV26"/>
      <c r="WOW26"/>
      <c r="WOX26"/>
      <c r="WOY26"/>
      <c r="WOZ26"/>
      <c r="WPA26"/>
      <c r="WPB26"/>
      <c r="WPC26"/>
      <c r="WPD26"/>
      <c r="WPE26"/>
      <c r="WPF26"/>
      <c r="WPG26"/>
      <c r="WPH26"/>
      <c r="WPI26"/>
      <c r="WPJ26"/>
      <c r="WPK26"/>
      <c r="WPL26"/>
      <c r="WPM26"/>
      <c r="WPN26"/>
      <c r="WPO26"/>
      <c r="WPP26"/>
      <c r="WPQ26"/>
      <c r="WPR26"/>
      <c r="WPS26"/>
      <c r="WPT26"/>
      <c r="WPU26"/>
      <c r="WPV26"/>
      <c r="WPW26"/>
      <c r="WPX26"/>
      <c r="WPY26"/>
      <c r="WPZ26"/>
      <c r="WQA26"/>
      <c r="WQB26"/>
      <c r="WQC26"/>
      <c r="WQD26"/>
      <c r="WQE26"/>
      <c r="WQF26"/>
      <c r="WQG26"/>
      <c r="WQH26"/>
      <c r="WQI26"/>
      <c r="WQJ26"/>
      <c r="WQK26"/>
      <c r="WQL26"/>
      <c r="WQM26"/>
      <c r="WQN26"/>
      <c r="WQO26"/>
      <c r="WQP26"/>
      <c r="WQQ26"/>
      <c r="WQR26"/>
      <c r="WQS26"/>
      <c r="WQT26"/>
      <c r="WQU26"/>
      <c r="WQV26"/>
      <c r="WQW26"/>
      <c r="WQX26"/>
      <c r="WQY26"/>
      <c r="WQZ26"/>
      <c r="WRA26"/>
      <c r="WRB26"/>
      <c r="WRC26"/>
      <c r="WRD26"/>
      <c r="WRE26"/>
      <c r="WRF26"/>
      <c r="WRG26"/>
      <c r="WRH26"/>
      <c r="WRI26"/>
      <c r="WRJ26"/>
      <c r="WRK26"/>
      <c r="WRL26"/>
      <c r="WRM26"/>
      <c r="WRN26"/>
      <c r="WRO26"/>
      <c r="WRP26"/>
      <c r="WRQ26"/>
      <c r="WRR26"/>
      <c r="WRS26"/>
      <c r="WRT26"/>
      <c r="WRU26"/>
      <c r="WRV26"/>
      <c r="WRW26"/>
      <c r="WRX26"/>
      <c r="WRY26"/>
      <c r="WRZ26"/>
      <c r="WSA26"/>
      <c r="WSB26"/>
      <c r="WSC26"/>
      <c r="WSD26"/>
      <c r="WSE26"/>
      <c r="WSF26"/>
      <c r="WSG26"/>
      <c r="WSH26"/>
      <c r="WSI26"/>
      <c r="WSJ26"/>
      <c r="WSK26"/>
      <c r="WSL26"/>
      <c r="WSM26"/>
      <c r="WSN26"/>
      <c r="WSO26"/>
      <c r="WSP26"/>
      <c r="WSQ26"/>
      <c r="WSR26"/>
      <c r="WSS26"/>
      <c r="WST26"/>
      <c r="WSU26"/>
      <c r="WSV26"/>
      <c r="WSW26"/>
      <c r="WSX26"/>
      <c r="WSY26"/>
      <c r="WSZ26"/>
      <c r="WTA26"/>
      <c r="WTB26"/>
      <c r="WTC26"/>
      <c r="WTD26"/>
      <c r="WTE26"/>
      <c r="WTF26"/>
      <c r="WTG26"/>
      <c r="WTH26"/>
      <c r="WTI26"/>
      <c r="WTJ26"/>
      <c r="WTK26"/>
      <c r="WTL26"/>
      <c r="WTM26"/>
      <c r="WTN26"/>
      <c r="WTO26"/>
      <c r="WTP26"/>
      <c r="WTQ26"/>
      <c r="WTR26"/>
      <c r="WTS26"/>
      <c r="WTT26"/>
      <c r="WTU26"/>
      <c r="WTV26"/>
      <c r="WTW26"/>
      <c r="WTX26"/>
      <c r="WTY26"/>
      <c r="WTZ26"/>
      <c r="WUA26"/>
      <c r="WUB26"/>
      <c r="WUC26"/>
      <c r="WUD26"/>
      <c r="WUE26"/>
      <c r="WUF26"/>
      <c r="WUG26"/>
      <c r="WUH26"/>
      <c r="WUI26"/>
      <c r="WUJ26"/>
      <c r="WUK26"/>
      <c r="WUL26"/>
      <c r="WUM26"/>
      <c r="WUN26"/>
      <c r="WUO26"/>
      <c r="WUP26"/>
      <c r="WUQ26"/>
      <c r="WUR26"/>
      <c r="WUS26"/>
      <c r="WUT26"/>
      <c r="WUU26"/>
      <c r="WUV26"/>
      <c r="WUW26"/>
      <c r="WUX26"/>
      <c r="WUY26"/>
      <c r="WUZ26"/>
      <c r="WVA26"/>
      <c r="WVB26"/>
      <c r="WVC26"/>
      <c r="WVD26"/>
      <c r="WVE26"/>
      <c r="WVF26"/>
      <c r="WVG26"/>
      <c r="WVH26"/>
      <c r="WVI26"/>
      <c r="WVJ26"/>
      <c r="WVK26"/>
      <c r="WVL26"/>
      <c r="WVM26"/>
      <c r="WVN26"/>
      <c r="WVO26"/>
      <c r="WVP26"/>
      <c r="WVQ26"/>
      <c r="WVR26"/>
      <c r="WVS26"/>
      <c r="WVT26"/>
      <c r="WVU26"/>
      <c r="WVV26"/>
      <c r="WVW26"/>
      <c r="WVX26"/>
      <c r="WVY26"/>
      <c r="WVZ26"/>
      <c r="WWA26"/>
      <c r="WWB26"/>
      <c r="WWC26"/>
      <c r="WWD26"/>
      <c r="WWE26"/>
      <c r="WWF26"/>
      <c r="WWG26"/>
      <c r="WWH26"/>
      <c r="WWI26"/>
      <c r="WWJ26"/>
      <c r="WWK26"/>
      <c r="WWL26"/>
      <c r="WWM26"/>
      <c r="WWN26"/>
      <c r="WWO26"/>
      <c r="WWP26"/>
      <c r="WWQ26"/>
      <c r="WWR26"/>
      <c r="WWS26"/>
      <c r="WWT26"/>
      <c r="WWU26"/>
      <c r="WWV26"/>
      <c r="WWW26"/>
      <c r="WWX26"/>
      <c r="WWY26"/>
      <c r="WWZ26"/>
      <c r="WXA26"/>
      <c r="WXB26"/>
      <c r="WXC26"/>
      <c r="WXD26"/>
      <c r="WXE26"/>
      <c r="WXF26"/>
      <c r="WXG26"/>
      <c r="WXH26"/>
      <c r="WXI26"/>
      <c r="WXJ26"/>
      <c r="WXK26"/>
      <c r="WXL26"/>
      <c r="WXM26"/>
      <c r="WXN26"/>
      <c r="WXO26"/>
      <c r="WXP26"/>
      <c r="WXQ26"/>
      <c r="WXR26"/>
      <c r="WXS26"/>
      <c r="WXT26"/>
      <c r="WXU26"/>
      <c r="WXV26"/>
      <c r="WXW26"/>
      <c r="WXX26"/>
      <c r="WXY26"/>
      <c r="WXZ26"/>
      <c r="WYA26"/>
      <c r="WYB26"/>
      <c r="WYC26"/>
      <c r="WYD26"/>
      <c r="WYE26"/>
      <c r="WYF26"/>
      <c r="WYG26"/>
      <c r="WYH26"/>
      <c r="WYI26"/>
      <c r="WYJ26"/>
      <c r="WYK26"/>
      <c r="WYL26"/>
      <c r="WYM26"/>
      <c r="WYN26"/>
      <c r="WYO26"/>
      <c r="WYP26"/>
      <c r="WYQ26"/>
      <c r="WYR26"/>
      <c r="WYS26"/>
      <c r="WYT26"/>
      <c r="WYU26"/>
      <c r="WYV26"/>
      <c r="WYW26"/>
      <c r="WYX26"/>
      <c r="WYY26"/>
      <c r="WYZ26"/>
      <c r="WZA26"/>
      <c r="WZB26"/>
      <c r="WZC26"/>
      <c r="WZD26"/>
      <c r="WZE26"/>
      <c r="WZF26"/>
      <c r="WZG26"/>
      <c r="WZH26"/>
      <c r="WZI26"/>
      <c r="WZJ26"/>
      <c r="WZK26"/>
      <c r="WZL26"/>
      <c r="WZM26"/>
      <c r="WZN26"/>
      <c r="WZO26"/>
      <c r="WZP26"/>
      <c r="WZQ26"/>
      <c r="WZR26"/>
      <c r="WZS26"/>
      <c r="WZT26"/>
      <c r="WZU26"/>
      <c r="WZV26"/>
      <c r="WZW26"/>
      <c r="WZX26"/>
      <c r="WZY26"/>
      <c r="WZZ26"/>
      <c r="XAA26"/>
      <c r="XAB26"/>
      <c r="XAC26"/>
      <c r="XAD26"/>
      <c r="XAE26"/>
      <c r="XAF26"/>
      <c r="XAG26"/>
      <c r="XAH26"/>
      <c r="XAI26"/>
      <c r="XAJ26"/>
      <c r="XAK26"/>
      <c r="XAL26"/>
      <c r="XAM26"/>
      <c r="XAN26"/>
      <c r="XAO26"/>
      <c r="XAP26"/>
      <c r="XAQ26"/>
      <c r="XAR26"/>
      <c r="XAS26"/>
      <c r="XAT26"/>
      <c r="XAU26"/>
      <c r="XAV26"/>
      <c r="XAW26"/>
      <c r="XAX26"/>
      <c r="XAY26"/>
      <c r="XAZ26"/>
      <c r="XBA26"/>
      <c r="XBB26"/>
      <c r="XBC26"/>
      <c r="XBD26"/>
      <c r="XBE26"/>
      <c r="XBF26"/>
      <c r="XBG26"/>
      <c r="XBH26"/>
      <c r="XBI26"/>
      <c r="XBJ26"/>
      <c r="XBK26"/>
      <c r="XBL26"/>
      <c r="XBM26"/>
      <c r="XBN26"/>
      <c r="XBO26"/>
      <c r="XBP26"/>
      <c r="XBQ26"/>
      <c r="XBR26"/>
      <c r="XBS26"/>
      <c r="XBT26"/>
      <c r="XBU26"/>
      <c r="XBV26"/>
      <c r="XBW26"/>
      <c r="XBX26"/>
      <c r="XBY26"/>
      <c r="XBZ26"/>
      <c r="XCA26"/>
      <c r="XCB26"/>
      <c r="XCC26"/>
      <c r="XCD26"/>
      <c r="XCE26"/>
      <c r="XCF26"/>
      <c r="XCG26"/>
      <c r="XCH26"/>
      <c r="XCI26"/>
      <c r="XCJ26"/>
      <c r="XCK26"/>
      <c r="XCL26"/>
      <c r="XCM26"/>
      <c r="XCN26"/>
      <c r="XCO26"/>
      <c r="XCP26"/>
      <c r="XCQ26"/>
      <c r="XCR26"/>
      <c r="XCS26"/>
      <c r="XCT26"/>
      <c r="XCU26"/>
      <c r="XCV26"/>
      <c r="XCW26"/>
      <c r="XCX26"/>
      <c r="XCY26"/>
      <c r="XCZ26"/>
      <c r="XDA26"/>
      <c r="XDB26"/>
      <c r="XDC26"/>
      <c r="XDD26"/>
      <c r="XDE26"/>
      <c r="XDF26"/>
      <c r="XDG26"/>
      <c r="XDH26"/>
      <c r="XDI26"/>
      <c r="XDJ26"/>
      <c r="XDK26"/>
      <c r="XDL26"/>
      <c r="XDM26"/>
      <c r="XDN26"/>
      <c r="XDO26"/>
      <c r="XDP26"/>
      <c r="XDQ26"/>
      <c r="XDR26"/>
      <c r="XDS26"/>
      <c r="XDT26"/>
      <c r="XDU26"/>
      <c r="XDV26"/>
      <c r="XDW26"/>
      <c r="XDX26"/>
      <c r="XDY26"/>
      <c r="XDZ26"/>
      <c r="XEA26"/>
      <c r="XEB26"/>
      <c r="XEC26"/>
      <c r="XED26"/>
      <c r="XEE26"/>
      <c r="XEF26"/>
      <c r="XEG26"/>
      <c r="XEH26"/>
      <c r="XEI26"/>
      <c r="XEJ26"/>
      <c r="XEK26"/>
      <c r="XEL26"/>
      <c r="XEM26"/>
      <c r="XEN26"/>
      <c r="XEO26"/>
      <c r="XEP26"/>
      <c r="XEQ26"/>
      <c r="XER26"/>
      <c r="XES26"/>
      <c r="XET26"/>
      <c r="XEU26"/>
      <c r="XEV26"/>
      <c r="XEW26"/>
      <c r="XEX26"/>
      <c r="XEY26"/>
      <c r="XEZ26"/>
      <c r="XFA26"/>
      <c r="XFB26"/>
      <c r="XFC26"/>
    </row>
    <row r="27" spans="3:16383" s="49" customFormat="1" x14ac:dyDescent="0.2">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c r="AMK27"/>
      <c r="AML27"/>
      <c r="AMM27"/>
      <c r="AMN27"/>
      <c r="AMO27"/>
      <c r="AMP27"/>
      <c r="AMQ27"/>
      <c r="AMR27"/>
      <c r="AMS27"/>
      <c r="AMT27"/>
      <c r="AMU27"/>
      <c r="AMV27"/>
      <c r="AMW27"/>
      <c r="AMX27"/>
      <c r="AMY27"/>
      <c r="AMZ27"/>
      <c r="ANA27"/>
      <c r="ANB27"/>
      <c r="ANC27"/>
      <c r="AND27"/>
      <c r="ANE27"/>
      <c r="ANF27"/>
      <c r="ANG27"/>
      <c r="ANH27"/>
      <c r="ANI27"/>
      <c r="ANJ27"/>
      <c r="ANK27"/>
      <c r="ANL27"/>
      <c r="ANM27"/>
      <c r="ANN27"/>
      <c r="ANO27"/>
      <c r="ANP27"/>
      <c r="ANQ27"/>
      <c r="ANR27"/>
      <c r="ANS27"/>
      <c r="ANT27"/>
      <c r="ANU27"/>
      <c r="ANV27"/>
      <c r="ANW27"/>
      <c r="ANX27"/>
      <c r="ANY27"/>
      <c r="ANZ27"/>
      <c r="AOA27"/>
      <c r="AOB27"/>
      <c r="AOC27"/>
      <c r="AOD27"/>
      <c r="AOE27"/>
      <c r="AOF27"/>
      <c r="AOG27"/>
      <c r="AOH27"/>
      <c r="AOI27"/>
      <c r="AOJ27"/>
      <c r="AOK27"/>
      <c r="AOL27"/>
      <c r="AOM27"/>
      <c r="AON27"/>
      <c r="AOO27"/>
      <c r="AOP27"/>
      <c r="AOQ27"/>
      <c r="AOR27"/>
      <c r="AOS27"/>
      <c r="AOT27"/>
      <c r="AOU27"/>
      <c r="AOV27"/>
      <c r="AOW27"/>
      <c r="AOX27"/>
      <c r="AOY27"/>
      <c r="AOZ27"/>
      <c r="APA27"/>
      <c r="APB27"/>
      <c r="APC27"/>
      <c r="APD27"/>
      <c r="APE27"/>
      <c r="APF27"/>
      <c r="APG27"/>
      <c r="APH27"/>
      <c r="API27"/>
      <c r="APJ27"/>
      <c r="APK27"/>
      <c r="APL27"/>
      <c r="APM27"/>
      <c r="APN27"/>
      <c r="APO27"/>
      <c r="APP27"/>
      <c r="APQ27"/>
      <c r="APR27"/>
      <c r="APS27"/>
      <c r="APT27"/>
      <c r="APU27"/>
      <c r="APV27"/>
      <c r="APW27"/>
      <c r="APX27"/>
      <c r="APY27"/>
      <c r="APZ27"/>
      <c r="AQA27"/>
      <c r="AQB27"/>
      <c r="AQC27"/>
      <c r="AQD27"/>
      <c r="AQE27"/>
      <c r="AQF27"/>
      <c r="AQG27"/>
      <c r="AQH27"/>
      <c r="AQI27"/>
      <c r="AQJ27"/>
      <c r="AQK27"/>
      <c r="AQL27"/>
      <c r="AQM27"/>
      <c r="AQN27"/>
      <c r="AQO27"/>
      <c r="AQP27"/>
      <c r="AQQ27"/>
      <c r="AQR27"/>
      <c r="AQS27"/>
      <c r="AQT27"/>
      <c r="AQU27"/>
      <c r="AQV27"/>
      <c r="AQW27"/>
      <c r="AQX27"/>
      <c r="AQY27"/>
      <c r="AQZ27"/>
      <c r="ARA27"/>
      <c r="ARB27"/>
      <c r="ARC27"/>
      <c r="ARD27"/>
      <c r="ARE27"/>
      <c r="ARF27"/>
      <c r="ARG27"/>
      <c r="ARH27"/>
      <c r="ARI27"/>
      <c r="ARJ27"/>
      <c r="ARK27"/>
      <c r="ARL27"/>
      <c r="ARM27"/>
      <c r="ARN27"/>
      <c r="ARO27"/>
      <c r="ARP27"/>
      <c r="ARQ27"/>
      <c r="ARR27"/>
      <c r="ARS27"/>
      <c r="ART27"/>
      <c r="ARU27"/>
      <c r="ARV27"/>
      <c r="ARW27"/>
      <c r="ARX27"/>
      <c r="ARY27"/>
      <c r="ARZ27"/>
      <c r="ASA27"/>
      <c r="ASB27"/>
      <c r="ASC27"/>
      <c r="ASD27"/>
      <c r="ASE27"/>
      <c r="ASF27"/>
      <c r="ASG27"/>
      <c r="ASH27"/>
      <c r="ASI27"/>
      <c r="ASJ27"/>
      <c r="ASK27"/>
      <c r="ASL27"/>
      <c r="ASM27"/>
      <c r="ASN27"/>
      <c r="ASO27"/>
      <c r="ASP27"/>
      <c r="ASQ27"/>
      <c r="ASR27"/>
      <c r="ASS27"/>
      <c r="AST27"/>
      <c r="ASU27"/>
      <c r="ASV27"/>
      <c r="ASW27"/>
      <c r="ASX27"/>
      <c r="ASY27"/>
      <c r="ASZ27"/>
      <c r="ATA27"/>
      <c r="ATB27"/>
      <c r="ATC27"/>
      <c r="ATD27"/>
      <c r="ATE27"/>
      <c r="ATF27"/>
      <c r="ATG27"/>
      <c r="ATH27"/>
      <c r="ATI27"/>
      <c r="ATJ27"/>
      <c r="ATK27"/>
      <c r="ATL27"/>
      <c r="ATM27"/>
      <c r="ATN27"/>
      <c r="ATO27"/>
      <c r="ATP27"/>
      <c r="ATQ27"/>
      <c r="ATR27"/>
      <c r="ATS27"/>
      <c r="ATT27"/>
      <c r="ATU27"/>
      <c r="ATV27"/>
      <c r="ATW27"/>
      <c r="ATX27"/>
      <c r="ATY27"/>
      <c r="ATZ27"/>
      <c r="AUA27"/>
      <c r="AUB27"/>
      <c r="AUC27"/>
      <c r="AUD27"/>
      <c r="AUE27"/>
      <c r="AUF27"/>
      <c r="AUG27"/>
      <c r="AUH27"/>
      <c r="AUI27"/>
      <c r="AUJ27"/>
      <c r="AUK27"/>
      <c r="AUL27"/>
      <c r="AUM27"/>
      <c r="AUN27"/>
      <c r="AUO27"/>
      <c r="AUP27"/>
      <c r="AUQ27"/>
      <c r="AUR27"/>
      <c r="AUS27"/>
      <c r="AUT27"/>
      <c r="AUU27"/>
      <c r="AUV27"/>
      <c r="AUW27"/>
      <c r="AUX27"/>
      <c r="AUY27"/>
      <c r="AUZ27"/>
      <c r="AVA27"/>
      <c r="AVB27"/>
      <c r="AVC27"/>
      <c r="AVD27"/>
      <c r="AVE27"/>
      <c r="AVF27"/>
      <c r="AVG27"/>
      <c r="AVH27"/>
      <c r="AVI27"/>
      <c r="AVJ27"/>
      <c r="AVK27"/>
      <c r="AVL27"/>
      <c r="AVM27"/>
      <c r="AVN27"/>
      <c r="AVO27"/>
      <c r="AVP27"/>
      <c r="AVQ27"/>
      <c r="AVR27"/>
      <c r="AVS27"/>
      <c r="AVT27"/>
      <c r="AVU27"/>
      <c r="AVV27"/>
      <c r="AVW27"/>
      <c r="AVX27"/>
      <c r="AVY27"/>
      <c r="AVZ27"/>
      <c r="AWA27"/>
      <c r="AWB27"/>
      <c r="AWC27"/>
      <c r="AWD27"/>
      <c r="AWE27"/>
      <c r="AWF27"/>
      <c r="AWG27"/>
      <c r="AWH27"/>
      <c r="AWI27"/>
      <c r="AWJ27"/>
      <c r="AWK27"/>
      <c r="AWL27"/>
      <c r="AWM27"/>
      <c r="AWN27"/>
      <c r="AWO27"/>
      <c r="AWP27"/>
      <c r="AWQ27"/>
      <c r="AWR27"/>
      <c r="AWS27"/>
      <c r="AWT27"/>
      <c r="AWU27"/>
      <c r="AWV27"/>
      <c r="AWW27"/>
      <c r="AWX27"/>
      <c r="AWY27"/>
      <c r="AWZ27"/>
      <c r="AXA27"/>
      <c r="AXB27"/>
      <c r="AXC27"/>
      <c r="AXD27"/>
      <c r="AXE27"/>
      <c r="AXF27"/>
      <c r="AXG27"/>
      <c r="AXH27"/>
      <c r="AXI27"/>
      <c r="AXJ27"/>
      <c r="AXK27"/>
      <c r="AXL27"/>
      <c r="AXM27"/>
      <c r="AXN27"/>
      <c r="AXO27"/>
      <c r="AXP27"/>
      <c r="AXQ27"/>
      <c r="AXR27"/>
      <c r="AXS27"/>
      <c r="AXT27"/>
      <c r="AXU27"/>
      <c r="AXV27"/>
      <c r="AXW27"/>
      <c r="AXX27"/>
      <c r="AXY27"/>
      <c r="AXZ27"/>
      <c r="AYA27"/>
      <c r="AYB27"/>
      <c r="AYC27"/>
      <c r="AYD27"/>
      <c r="AYE27"/>
      <c r="AYF27"/>
      <c r="AYG27"/>
      <c r="AYH27"/>
      <c r="AYI27"/>
      <c r="AYJ27"/>
      <c r="AYK27"/>
      <c r="AYL27"/>
      <c r="AYM27"/>
      <c r="AYN27"/>
      <c r="AYO27"/>
      <c r="AYP27"/>
      <c r="AYQ27"/>
      <c r="AYR27"/>
      <c r="AYS27"/>
      <c r="AYT27"/>
      <c r="AYU27"/>
      <c r="AYV27"/>
      <c r="AYW27"/>
      <c r="AYX27"/>
      <c r="AYY27"/>
      <c r="AYZ27"/>
      <c r="AZA27"/>
      <c r="AZB27"/>
      <c r="AZC27"/>
      <c r="AZD27"/>
      <c r="AZE27"/>
      <c r="AZF27"/>
      <c r="AZG27"/>
      <c r="AZH27"/>
      <c r="AZI27"/>
      <c r="AZJ27"/>
      <c r="AZK27"/>
      <c r="AZL27"/>
      <c r="AZM27"/>
      <c r="AZN27"/>
      <c r="AZO27"/>
      <c r="AZP27"/>
      <c r="AZQ27"/>
      <c r="AZR27"/>
      <c r="AZS27"/>
      <c r="AZT27"/>
      <c r="AZU27"/>
      <c r="AZV27"/>
      <c r="AZW27"/>
      <c r="AZX27"/>
      <c r="AZY27"/>
      <c r="AZZ27"/>
      <c r="BAA27"/>
      <c r="BAB27"/>
      <c r="BAC27"/>
      <c r="BAD27"/>
      <c r="BAE27"/>
      <c r="BAF27"/>
      <c r="BAG27"/>
      <c r="BAH27"/>
      <c r="BAI27"/>
      <c r="BAJ27"/>
      <c r="BAK27"/>
      <c r="BAL27"/>
      <c r="BAM27"/>
      <c r="BAN27"/>
      <c r="BAO27"/>
      <c r="BAP27"/>
      <c r="BAQ27"/>
      <c r="BAR27"/>
      <c r="BAS27"/>
      <c r="BAT27"/>
      <c r="BAU27"/>
      <c r="BAV27"/>
      <c r="BAW27"/>
      <c r="BAX27"/>
      <c r="BAY27"/>
      <c r="BAZ27"/>
      <c r="BBA27"/>
      <c r="BBB27"/>
      <c r="BBC27"/>
      <c r="BBD27"/>
      <c r="BBE27"/>
      <c r="BBF27"/>
      <c r="BBG27"/>
      <c r="BBH27"/>
      <c r="BBI27"/>
      <c r="BBJ27"/>
      <c r="BBK27"/>
      <c r="BBL27"/>
      <c r="BBM27"/>
      <c r="BBN27"/>
      <c r="BBO27"/>
      <c r="BBP27"/>
      <c r="BBQ27"/>
      <c r="BBR27"/>
      <c r="BBS27"/>
      <c r="BBT27"/>
      <c r="BBU27"/>
      <c r="BBV27"/>
      <c r="BBW27"/>
      <c r="BBX27"/>
      <c r="BBY27"/>
      <c r="BBZ27"/>
      <c r="BCA27"/>
      <c r="BCB27"/>
      <c r="BCC27"/>
      <c r="BCD27"/>
      <c r="BCE27"/>
      <c r="BCF27"/>
      <c r="BCG27"/>
      <c r="BCH27"/>
      <c r="BCI27"/>
      <c r="BCJ27"/>
      <c r="BCK27"/>
      <c r="BCL27"/>
      <c r="BCM27"/>
      <c r="BCN27"/>
      <c r="BCO27"/>
      <c r="BCP27"/>
      <c r="BCQ27"/>
      <c r="BCR27"/>
      <c r="BCS27"/>
      <c r="BCT27"/>
      <c r="BCU27"/>
      <c r="BCV27"/>
      <c r="BCW27"/>
      <c r="BCX27"/>
      <c r="BCY27"/>
      <c r="BCZ27"/>
      <c r="BDA27"/>
      <c r="BDB27"/>
      <c r="BDC27"/>
      <c r="BDD27"/>
      <c r="BDE27"/>
      <c r="BDF27"/>
      <c r="BDG27"/>
      <c r="BDH27"/>
      <c r="BDI27"/>
      <c r="BDJ27"/>
      <c r="BDK27"/>
      <c r="BDL27"/>
      <c r="BDM27"/>
      <c r="BDN27"/>
      <c r="BDO27"/>
      <c r="BDP27"/>
      <c r="BDQ27"/>
      <c r="BDR27"/>
      <c r="BDS27"/>
      <c r="BDT27"/>
      <c r="BDU27"/>
      <c r="BDV27"/>
      <c r="BDW27"/>
      <c r="BDX27"/>
      <c r="BDY27"/>
      <c r="BDZ27"/>
      <c r="BEA27"/>
      <c r="BEB27"/>
      <c r="BEC27"/>
      <c r="BED27"/>
      <c r="BEE27"/>
      <c r="BEF27"/>
      <c r="BEG27"/>
      <c r="BEH27"/>
      <c r="BEI27"/>
      <c r="BEJ27"/>
      <c r="BEK27"/>
      <c r="BEL27"/>
      <c r="BEM27"/>
      <c r="BEN27"/>
      <c r="BEO27"/>
      <c r="BEP27"/>
      <c r="BEQ27"/>
      <c r="BER27"/>
      <c r="BES27"/>
      <c r="BET27"/>
      <c r="BEU27"/>
      <c r="BEV27"/>
      <c r="BEW27"/>
      <c r="BEX27"/>
      <c r="BEY27"/>
      <c r="BEZ27"/>
      <c r="BFA27"/>
      <c r="BFB27"/>
      <c r="BFC27"/>
      <c r="BFD27"/>
      <c r="BFE27"/>
      <c r="BFF27"/>
      <c r="BFG27"/>
      <c r="BFH27"/>
      <c r="BFI27"/>
      <c r="BFJ27"/>
      <c r="BFK27"/>
      <c r="BFL27"/>
      <c r="BFM27"/>
      <c r="BFN27"/>
      <c r="BFO27"/>
      <c r="BFP27"/>
      <c r="BFQ27"/>
      <c r="BFR27"/>
      <c r="BFS27"/>
      <c r="BFT27"/>
      <c r="BFU27"/>
      <c r="BFV27"/>
      <c r="BFW27"/>
      <c r="BFX27"/>
      <c r="BFY27"/>
      <c r="BFZ27"/>
      <c r="BGA27"/>
      <c r="BGB27"/>
      <c r="BGC27"/>
      <c r="BGD27"/>
      <c r="BGE27"/>
      <c r="BGF27"/>
      <c r="BGG27"/>
      <c r="BGH27"/>
      <c r="BGI27"/>
      <c r="BGJ27"/>
      <c r="BGK27"/>
      <c r="BGL27"/>
      <c r="BGM27"/>
      <c r="BGN27"/>
      <c r="BGO27"/>
      <c r="BGP27"/>
      <c r="BGQ27"/>
      <c r="BGR27"/>
      <c r="BGS27"/>
      <c r="BGT27"/>
      <c r="BGU27"/>
      <c r="BGV27"/>
      <c r="BGW27"/>
      <c r="BGX27"/>
      <c r="BGY27"/>
      <c r="BGZ27"/>
      <c r="BHA27"/>
      <c r="BHB27"/>
      <c r="BHC27"/>
      <c r="BHD27"/>
      <c r="BHE27"/>
      <c r="BHF27"/>
      <c r="BHG27"/>
      <c r="BHH27"/>
      <c r="BHI27"/>
      <c r="BHJ27"/>
      <c r="BHK27"/>
      <c r="BHL27"/>
      <c r="BHM27"/>
      <c r="BHN27"/>
      <c r="BHO27"/>
      <c r="BHP27"/>
      <c r="BHQ27"/>
      <c r="BHR27"/>
      <c r="BHS27"/>
      <c r="BHT27"/>
      <c r="BHU27"/>
      <c r="BHV27"/>
      <c r="BHW27"/>
      <c r="BHX27"/>
      <c r="BHY27"/>
      <c r="BHZ27"/>
      <c r="BIA27"/>
      <c r="BIB27"/>
      <c r="BIC27"/>
      <c r="BID27"/>
      <c r="BIE27"/>
      <c r="BIF27"/>
      <c r="BIG27"/>
      <c r="BIH27"/>
      <c r="BII27"/>
      <c r="BIJ27"/>
      <c r="BIK27"/>
      <c r="BIL27"/>
      <c r="BIM27"/>
      <c r="BIN27"/>
      <c r="BIO27"/>
      <c r="BIP27"/>
      <c r="BIQ27"/>
      <c r="BIR27"/>
      <c r="BIS27"/>
      <c r="BIT27"/>
      <c r="BIU27"/>
      <c r="BIV27"/>
      <c r="BIW27"/>
      <c r="BIX27"/>
      <c r="BIY27"/>
      <c r="BIZ27"/>
      <c r="BJA27"/>
      <c r="BJB27"/>
      <c r="BJC27"/>
      <c r="BJD27"/>
      <c r="BJE27"/>
      <c r="BJF27"/>
      <c r="BJG27"/>
      <c r="BJH27"/>
      <c r="BJI27"/>
      <c r="BJJ27"/>
      <c r="BJK27"/>
      <c r="BJL27"/>
      <c r="BJM27"/>
      <c r="BJN27"/>
      <c r="BJO27"/>
      <c r="BJP27"/>
      <c r="BJQ27"/>
      <c r="BJR27"/>
      <c r="BJS27"/>
      <c r="BJT27"/>
      <c r="BJU27"/>
      <c r="BJV27"/>
      <c r="BJW27"/>
      <c r="BJX27"/>
      <c r="BJY27"/>
      <c r="BJZ27"/>
      <c r="BKA27"/>
      <c r="BKB27"/>
      <c r="BKC27"/>
      <c r="BKD27"/>
      <c r="BKE27"/>
      <c r="BKF27"/>
      <c r="BKG27"/>
      <c r="BKH27"/>
      <c r="BKI27"/>
      <c r="BKJ27"/>
      <c r="BKK27"/>
      <c r="BKL27"/>
      <c r="BKM27"/>
      <c r="BKN27"/>
      <c r="BKO27"/>
      <c r="BKP27"/>
      <c r="BKQ27"/>
      <c r="BKR27"/>
      <c r="BKS27"/>
      <c r="BKT27"/>
      <c r="BKU27"/>
      <c r="BKV27"/>
      <c r="BKW27"/>
      <c r="BKX27"/>
      <c r="BKY27"/>
      <c r="BKZ27"/>
      <c r="BLA27"/>
      <c r="BLB27"/>
      <c r="BLC27"/>
      <c r="BLD27"/>
      <c r="BLE27"/>
      <c r="BLF27"/>
      <c r="BLG27"/>
      <c r="BLH27"/>
      <c r="BLI27"/>
      <c r="BLJ27"/>
      <c r="BLK27"/>
      <c r="BLL27"/>
      <c r="BLM27"/>
      <c r="BLN27"/>
      <c r="BLO27"/>
      <c r="BLP27"/>
      <c r="BLQ27"/>
      <c r="BLR27"/>
      <c r="BLS27"/>
      <c r="BLT27"/>
      <c r="BLU27"/>
      <c r="BLV27"/>
      <c r="BLW27"/>
      <c r="BLX27"/>
      <c r="BLY27"/>
      <c r="BLZ27"/>
      <c r="BMA27"/>
      <c r="BMB27"/>
      <c r="BMC27"/>
      <c r="BMD27"/>
      <c r="BME27"/>
      <c r="BMF27"/>
      <c r="BMG27"/>
      <c r="BMH27"/>
      <c r="BMI27"/>
      <c r="BMJ27"/>
      <c r="BMK27"/>
      <c r="BML27"/>
      <c r="BMM27"/>
      <c r="BMN27"/>
      <c r="BMO27"/>
      <c r="BMP27"/>
      <c r="BMQ27"/>
      <c r="BMR27"/>
      <c r="BMS27"/>
      <c r="BMT27"/>
      <c r="BMU27"/>
      <c r="BMV27"/>
      <c r="BMW27"/>
      <c r="BMX27"/>
      <c r="BMY27"/>
      <c r="BMZ27"/>
      <c r="BNA27"/>
      <c r="BNB27"/>
      <c r="BNC27"/>
      <c r="BND27"/>
      <c r="BNE27"/>
      <c r="BNF27"/>
      <c r="BNG27"/>
      <c r="BNH27"/>
      <c r="BNI27"/>
      <c r="BNJ27"/>
      <c r="BNK27"/>
      <c r="BNL27"/>
      <c r="BNM27"/>
      <c r="BNN27"/>
      <c r="BNO27"/>
      <c r="BNP27"/>
      <c r="BNQ27"/>
      <c r="BNR27"/>
      <c r="BNS27"/>
      <c r="BNT27"/>
      <c r="BNU27"/>
      <c r="BNV27"/>
      <c r="BNW27"/>
      <c r="BNX27"/>
      <c r="BNY27"/>
      <c r="BNZ27"/>
      <c r="BOA27"/>
      <c r="BOB27"/>
      <c r="BOC27"/>
      <c r="BOD27"/>
      <c r="BOE27"/>
      <c r="BOF27"/>
      <c r="BOG27"/>
      <c r="BOH27"/>
      <c r="BOI27"/>
      <c r="BOJ27"/>
      <c r="BOK27"/>
      <c r="BOL27"/>
      <c r="BOM27"/>
      <c r="BON27"/>
      <c r="BOO27"/>
      <c r="BOP27"/>
      <c r="BOQ27"/>
      <c r="BOR27"/>
      <c r="BOS27"/>
      <c r="BOT27"/>
      <c r="BOU27"/>
      <c r="BOV27"/>
      <c r="BOW27"/>
      <c r="BOX27"/>
      <c r="BOY27"/>
      <c r="BOZ27"/>
      <c r="BPA27"/>
      <c r="BPB27"/>
      <c r="BPC27"/>
      <c r="BPD27"/>
      <c r="BPE27"/>
      <c r="BPF27"/>
      <c r="BPG27"/>
      <c r="BPH27"/>
      <c r="BPI27"/>
      <c r="BPJ27"/>
      <c r="BPK27"/>
      <c r="BPL27"/>
      <c r="BPM27"/>
      <c r="BPN27"/>
      <c r="BPO27"/>
      <c r="BPP27"/>
      <c r="BPQ27"/>
      <c r="BPR27"/>
      <c r="BPS27"/>
      <c r="BPT27"/>
      <c r="BPU27"/>
      <c r="BPV27"/>
      <c r="BPW27"/>
      <c r="BPX27"/>
      <c r="BPY27"/>
      <c r="BPZ27"/>
      <c r="BQA27"/>
      <c r="BQB27"/>
      <c r="BQC27"/>
      <c r="BQD27"/>
      <c r="BQE27"/>
      <c r="BQF27"/>
      <c r="BQG27"/>
      <c r="BQH27"/>
      <c r="BQI27"/>
      <c r="BQJ27"/>
      <c r="BQK27"/>
      <c r="BQL27"/>
      <c r="BQM27"/>
      <c r="BQN27"/>
      <c r="BQO27"/>
      <c r="BQP27"/>
      <c r="BQQ27"/>
      <c r="BQR27"/>
      <c r="BQS27"/>
      <c r="BQT27"/>
      <c r="BQU27"/>
      <c r="BQV27"/>
      <c r="BQW27"/>
      <c r="BQX27"/>
      <c r="BQY27"/>
      <c r="BQZ27"/>
      <c r="BRA27"/>
      <c r="BRB27"/>
      <c r="BRC27"/>
      <c r="BRD27"/>
      <c r="BRE27"/>
      <c r="BRF27"/>
      <c r="BRG27"/>
      <c r="BRH27"/>
      <c r="BRI27"/>
      <c r="BRJ27"/>
      <c r="BRK27"/>
      <c r="BRL27"/>
      <c r="BRM27"/>
      <c r="BRN27"/>
      <c r="BRO27"/>
      <c r="BRP27"/>
      <c r="BRQ27"/>
      <c r="BRR27"/>
      <c r="BRS27"/>
      <c r="BRT27"/>
      <c r="BRU27"/>
      <c r="BRV27"/>
      <c r="BRW27"/>
      <c r="BRX27"/>
      <c r="BRY27"/>
      <c r="BRZ27"/>
      <c r="BSA27"/>
      <c r="BSB27"/>
      <c r="BSC27"/>
      <c r="BSD27"/>
      <c r="BSE27"/>
      <c r="BSF27"/>
      <c r="BSG27"/>
      <c r="BSH27"/>
      <c r="BSI27"/>
      <c r="BSJ27"/>
      <c r="BSK27"/>
      <c r="BSL27"/>
      <c r="BSM27"/>
      <c r="BSN27"/>
      <c r="BSO27"/>
      <c r="BSP27"/>
      <c r="BSQ27"/>
      <c r="BSR27"/>
      <c r="BSS27"/>
      <c r="BST27"/>
      <c r="BSU27"/>
      <c r="BSV27"/>
      <c r="BSW27"/>
      <c r="BSX27"/>
      <c r="BSY27"/>
      <c r="BSZ27"/>
      <c r="BTA27"/>
      <c r="BTB27"/>
      <c r="BTC27"/>
      <c r="BTD27"/>
      <c r="BTE27"/>
      <c r="BTF27"/>
      <c r="BTG27"/>
      <c r="BTH27"/>
      <c r="BTI27"/>
      <c r="BTJ27"/>
      <c r="BTK27"/>
      <c r="BTL27"/>
      <c r="BTM27"/>
      <c r="BTN27"/>
      <c r="BTO27"/>
      <c r="BTP27"/>
      <c r="BTQ27"/>
      <c r="BTR27"/>
      <c r="BTS27"/>
      <c r="BTT27"/>
      <c r="BTU27"/>
      <c r="BTV27"/>
      <c r="BTW27"/>
      <c r="BTX27"/>
      <c r="BTY27"/>
      <c r="BTZ27"/>
      <c r="BUA27"/>
      <c r="BUB27"/>
      <c r="BUC27"/>
      <c r="BUD27"/>
      <c r="BUE27"/>
      <c r="BUF27"/>
      <c r="BUG27"/>
      <c r="BUH27"/>
      <c r="BUI27"/>
      <c r="BUJ27"/>
      <c r="BUK27"/>
      <c r="BUL27"/>
      <c r="BUM27"/>
      <c r="BUN27"/>
      <c r="BUO27"/>
      <c r="BUP27"/>
      <c r="BUQ27"/>
      <c r="BUR27"/>
      <c r="BUS27"/>
      <c r="BUT27"/>
      <c r="BUU27"/>
      <c r="BUV27"/>
      <c r="BUW27"/>
      <c r="BUX27"/>
      <c r="BUY27"/>
      <c r="BUZ27"/>
      <c r="BVA27"/>
      <c r="BVB27"/>
      <c r="BVC27"/>
      <c r="BVD27"/>
      <c r="BVE27"/>
      <c r="BVF27"/>
      <c r="BVG27"/>
      <c r="BVH27"/>
      <c r="BVI27"/>
      <c r="BVJ27"/>
      <c r="BVK27"/>
      <c r="BVL27"/>
      <c r="BVM27"/>
      <c r="BVN27"/>
      <c r="BVO27"/>
      <c r="BVP27"/>
      <c r="BVQ27"/>
      <c r="BVR27"/>
      <c r="BVS27"/>
      <c r="BVT27"/>
      <c r="BVU27"/>
      <c r="BVV27"/>
      <c r="BVW27"/>
      <c r="BVX27"/>
      <c r="BVY27"/>
      <c r="BVZ27"/>
      <c r="BWA27"/>
      <c r="BWB27"/>
      <c r="BWC27"/>
      <c r="BWD27"/>
      <c r="BWE27"/>
      <c r="BWF27"/>
      <c r="BWG27"/>
      <c r="BWH27"/>
      <c r="BWI27"/>
      <c r="BWJ27"/>
      <c r="BWK27"/>
      <c r="BWL27"/>
      <c r="BWM27"/>
      <c r="BWN27"/>
      <c r="BWO27"/>
      <c r="BWP27"/>
      <c r="BWQ27"/>
      <c r="BWR27"/>
      <c r="BWS27"/>
      <c r="BWT27"/>
      <c r="BWU27"/>
      <c r="BWV27"/>
      <c r="BWW27"/>
      <c r="BWX27"/>
      <c r="BWY27"/>
      <c r="BWZ27"/>
      <c r="BXA27"/>
      <c r="BXB27"/>
      <c r="BXC27"/>
      <c r="BXD27"/>
      <c r="BXE27"/>
      <c r="BXF27"/>
      <c r="BXG27"/>
      <c r="BXH27"/>
      <c r="BXI27"/>
      <c r="BXJ27"/>
      <c r="BXK27"/>
      <c r="BXL27"/>
      <c r="BXM27"/>
      <c r="BXN27"/>
      <c r="BXO27"/>
      <c r="BXP27"/>
      <c r="BXQ27"/>
      <c r="BXR27"/>
      <c r="BXS27"/>
      <c r="BXT27"/>
      <c r="BXU27"/>
      <c r="BXV27"/>
      <c r="BXW27"/>
      <c r="BXX27"/>
      <c r="BXY27"/>
      <c r="BXZ27"/>
      <c r="BYA27"/>
      <c r="BYB27"/>
      <c r="BYC27"/>
      <c r="BYD27"/>
      <c r="BYE27"/>
      <c r="BYF27"/>
      <c r="BYG27"/>
      <c r="BYH27"/>
      <c r="BYI27"/>
      <c r="BYJ27"/>
      <c r="BYK27"/>
      <c r="BYL27"/>
      <c r="BYM27"/>
      <c r="BYN27"/>
      <c r="BYO27"/>
      <c r="BYP27"/>
      <c r="BYQ27"/>
      <c r="BYR27"/>
      <c r="BYS27"/>
      <c r="BYT27"/>
      <c r="BYU27"/>
      <c r="BYV27"/>
      <c r="BYW27"/>
      <c r="BYX27"/>
      <c r="BYY27"/>
      <c r="BYZ27"/>
      <c r="BZA27"/>
      <c r="BZB27"/>
      <c r="BZC27"/>
      <c r="BZD27"/>
      <c r="BZE27"/>
      <c r="BZF27"/>
      <c r="BZG27"/>
      <c r="BZH27"/>
      <c r="BZI27"/>
      <c r="BZJ27"/>
      <c r="BZK27"/>
      <c r="BZL27"/>
      <c r="BZM27"/>
      <c r="BZN27"/>
      <c r="BZO27"/>
      <c r="BZP27"/>
      <c r="BZQ27"/>
      <c r="BZR27"/>
      <c r="BZS27"/>
      <c r="BZT27"/>
      <c r="BZU27"/>
      <c r="BZV27"/>
      <c r="BZW27"/>
      <c r="BZX27"/>
      <c r="BZY27"/>
      <c r="BZZ27"/>
      <c r="CAA27"/>
      <c r="CAB27"/>
      <c r="CAC27"/>
      <c r="CAD27"/>
      <c r="CAE27"/>
      <c r="CAF27"/>
      <c r="CAG27"/>
      <c r="CAH27"/>
      <c r="CAI27"/>
      <c r="CAJ27"/>
      <c r="CAK27"/>
      <c r="CAL27"/>
      <c r="CAM27"/>
      <c r="CAN27"/>
      <c r="CAO27"/>
      <c r="CAP27"/>
      <c r="CAQ27"/>
      <c r="CAR27"/>
      <c r="CAS27"/>
      <c r="CAT27"/>
      <c r="CAU27"/>
      <c r="CAV27"/>
      <c r="CAW27"/>
      <c r="CAX27"/>
      <c r="CAY27"/>
      <c r="CAZ27"/>
      <c r="CBA27"/>
      <c r="CBB27"/>
      <c r="CBC27"/>
      <c r="CBD27"/>
      <c r="CBE27"/>
      <c r="CBF27"/>
      <c r="CBG27"/>
      <c r="CBH27"/>
      <c r="CBI27"/>
      <c r="CBJ27"/>
      <c r="CBK27"/>
      <c r="CBL27"/>
      <c r="CBM27"/>
      <c r="CBN27"/>
      <c r="CBO27"/>
      <c r="CBP27"/>
      <c r="CBQ27"/>
      <c r="CBR27"/>
      <c r="CBS27"/>
      <c r="CBT27"/>
      <c r="CBU27"/>
      <c r="CBV27"/>
      <c r="CBW27"/>
      <c r="CBX27"/>
      <c r="CBY27"/>
      <c r="CBZ27"/>
      <c r="CCA27"/>
      <c r="CCB27"/>
      <c r="CCC27"/>
      <c r="CCD27"/>
      <c r="CCE27"/>
      <c r="CCF27"/>
      <c r="CCG27"/>
      <c r="CCH27"/>
      <c r="CCI27"/>
      <c r="CCJ27"/>
      <c r="CCK27"/>
      <c r="CCL27"/>
      <c r="CCM27"/>
      <c r="CCN27"/>
      <c r="CCO27"/>
      <c r="CCP27"/>
      <c r="CCQ27"/>
      <c r="CCR27"/>
      <c r="CCS27"/>
      <c r="CCT27"/>
      <c r="CCU27"/>
      <c r="CCV27"/>
      <c r="CCW27"/>
      <c r="CCX27"/>
      <c r="CCY27"/>
      <c r="CCZ27"/>
      <c r="CDA27"/>
      <c r="CDB27"/>
      <c r="CDC27"/>
      <c r="CDD27"/>
      <c r="CDE27"/>
      <c r="CDF27"/>
      <c r="CDG27"/>
      <c r="CDH27"/>
      <c r="CDI27"/>
      <c r="CDJ27"/>
      <c r="CDK27"/>
      <c r="CDL27"/>
      <c r="CDM27"/>
      <c r="CDN27"/>
      <c r="CDO27"/>
      <c r="CDP27"/>
      <c r="CDQ27"/>
      <c r="CDR27"/>
      <c r="CDS27"/>
      <c r="CDT27"/>
      <c r="CDU27"/>
      <c r="CDV27"/>
      <c r="CDW27"/>
      <c r="CDX27"/>
      <c r="CDY27"/>
      <c r="CDZ27"/>
      <c r="CEA27"/>
      <c r="CEB27"/>
      <c r="CEC27"/>
      <c r="CED27"/>
      <c r="CEE27"/>
      <c r="CEF27"/>
      <c r="CEG27"/>
      <c r="CEH27"/>
      <c r="CEI27"/>
      <c r="CEJ27"/>
      <c r="CEK27"/>
      <c r="CEL27"/>
      <c r="CEM27"/>
      <c r="CEN27"/>
      <c r="CEO27"/>
      <c r="CEP27"/>
      <c r="CEQ27"/>
      <c r="CER27"/>
      <c r="CES27"/>
      <c r="CET27"/>
      <c r="CEU27"/>
      <c r="CEV27"/>
      <c r="CEW27"/>
      <c r="CEX27"/>
      <c r="CEY27"/>
      <c r="CEZ27"/>
      <c r="CFA27"/>
      <c r="CFB27"/>
      <c r="CFC27"/>
      <c r="CFD27"/>
      <c r="CFE27"/>
      <c r="CFF27"/>
      <c r="CFG27"/>
      <c r="CFH27"/>
      <c r="CFI27"/>
      <c r="CFJ27"/>
      <c r="CFK27"/>
      <c r="CFL27"/>
      <c r="CFM27"/>
      <c r="CFN27"/>
      <c r="CFO27"/>
      <c r="CFP27"/>
      <c r="CFQ27"/>
      <c r="CFR27"/>
      <c r="CFS27"/>
      <c r="CFT27"/>
      <c r="CFU27"/>
      <c r="CFV27"/>
      <c r="CFW27"/>
      <c r="CFX27"/>
      <c r="CFY27"/>
      <c r="CFZ27"/>
      <c r="CGA27"/>
      <c r="CGB27"/>
      <c r="CGC27"/>
      <c r="CGD27"/>
      <c r="CGE27"/>
      <c r="CGF27"/>
      <c r="CGG27"/>
      <c r="CGH27"/>
      <c r="CGI27"/>
      <c r="CGJ27"/>
      <c r="CGK27"/>
      <c r="CGL27"/>
      <c r="CGM27"/>
      <c r="CGN27"/>
      <c r="CGO27"/>
      <c r="CGP27"/>
      <c r="CGQ27"/>
      <c r="CGR27"/>
      <c r="CGS27"/>
      <c r="CGT27"/>
      <c r="CGU27"/>
      <c r="CGV27"/>
      <c r="CGW27"/>
      <c r="CGX27"/>
      <c r="CGY27"/>
      <c r="CGZ27"/>
      <c r="CHA27"/>
      <c r="CHB27"/>
      <c r="CHC27"/>
      <c r="CHD27"/>
      <c r="CHE27"/>
      <c r="CHF27"/>
      <c r="CHG27"/>
      <c r="CHH27"/>
      <c r="CHI27"/>
      <c r="CHJ27"/>
      <c r="CHK27"/>
      <c r="CHL27"/>
      <c r="CHM27"/>
      <c r="CHN27"/>
      <c r="CHO27"/>
      <c r="CHP27"/>
      <c r="CHQ27"/>
      <c r="CHR27"/>
      <c r="CHS27"/>
      <c r="CHT27"/>
      <c r="CHU27"/>
      <c r="CHV27"/>
      <c r="CHW27"/>
      <c r="CHX27"/>
      <c r="CHY27"/>
      <c r="CHZ27"/>
      <c r="CIA27"/>
      <c r="CIB27"/>
      <c r="CIC27"/>
      <c r="CID27"/>
      <c r="CIE27"/>
      <c r="CIF27"/>
      <c r="CIG27"/>
      <c r="CIH27"/>
      <c r="CII27"/>
      <c r="CIJ27"/>
      <c r="CIK27"/>
      <c r="CIL27"/>
      <c r="CIM27"/>
      <c r="CIN27"/>
      <c r="CIO27"/>
      <c r="CIP27"/>
      <c r="CIQ27"/>
      <c r="CIR27"/>
      <c r="CIS27"/>
      <c r="CIT27"/>
      <c r="CIU27"/>
      <c r="CIV27"/>
      <c r="CIW27"/>
      <c r="CIX27"/>
      <c r="CIY27"/>
      <c r="CIZ27"/>
      <c r="CJA27"/>
      <c r="CJB27"/>
      <c r="CJC27"/>
      <c r="CJD27"/>
      <c r="CJE27"/>
      <c r="CJF27"/>
      <c r="CJG27"/>
      <c r="CJH27"/>
      <c r="CJI27"/>
      <c r="CJJ27"/>
      <c r="CJK27"/>
      <c r="CJL27"/>
      <c r="CJM27"/>
      <c r="CJN27"/>
      <c r="CJO27"/>
      <c r="CJP27"/>
      <c r="CJQ27"/>
      <c r="CJR27"/>
      <c r="CJS27"/>
      <c r="CJT27"/>
      <c r="CJU27"/>
      <c r="CJV27"/>
      <c r="CJW27"/>
      <c r="CJX27"/>
      <c r="CJY27"/>
      <c r="CJZ27"/>
      <c r="CKA27"/>
      <c r="CKB27"/>
      <c r="CKC27"/>
      <c r="CKD27"/>
      <c r="CKE27"/>
      <c r="CKF27"/>
      <c r="CKG27"/>
      <c r="CKH27"/>
      <c r="CKI27"/>
      <c r="CKJ27"/>
      <c r="CKK27"/>
      <c r="CKL27"/>
      <c r="CKM27"/>
      <c r="CKN27"/>
      <c r="CKO27"/>
      <c r="CKP27"/>
      <c r="CKQ27"/>
      <c r="CKR27"/>
      <c r="CKS27"/>
      <c r="CKT27"/>
      <c r="CKU27"/>
      <c r="CKV27"/>
      <c r="CKW27"/>
      <c r="CKX27"/>
      <c r="CKY27"/>
      <c r="CKZ27"/>
      <c r="CLA27"/>
      <c r="CLB27"/>
      <c r="CLC27"/>
      <c r="CLD27"/>
      <c r="CLE27"/>
      <c r="CLF27"/>
      <c r="CLG27"/>
      <c r="CLH27"/>
      <c r="CLI27"/>
      <c r="CLJ27"/>
      <c r="CLK27"/>
      <c r="CLL27"/>
      <c r="CLM27"/>
      <c r="CLN27"/>
      <c r="CLO27"/>
      <c r="CLP27"/>
      <c r="CLQ27"/>
      <c r="CLR27"/>
      <c r="CLS27"/>
      <c r="CLT27"/>
      <c r="CLU27"/>
      <c r="CLV27"/>
      <c r="CLW27"/>
      <c r="CLX27"/>
      <c r="CLY27"/>
      <c r="CLZ27"/>
      <c r="CMA27"/>
      <c r="CMB27"/>
      <c r="CMC27"/>
      <c r="CMD27"/>
      <c r="CME27"/>
      <c r="CMF27"/>
      <c r="CMG27"/>
      <c r="CMH27"/>
      <c r="CMI27"/>
      <c r="CMJ27"/>
      <c r="CMK27"/>
      <c r="CML27"/>
      <c r="CMM27"/>
      <c r="CMN27"/>
      <c r="CMO27"/>
      <c r="CMP27"/>
      <c r="CMQ27"/>
      <c r="CMR27"/>
      <c r="CMS27"/>
      <c r="CMT27"/>
      <c r="CMU27"/>
      <c r="CMV27"/>
      <c r="CMW27"/>
      <c r="CMX27"/>
      <c r="CMY27"/>
      <c r="CMZ27"/>
      <c r="CNA27"/>
      <c r="CNB27"/>
      <c r="CNC27"/>
      <c r="CND27"/>
      <c r="CNE27"/>
      <c r="CNF27"/>
      <c r="CNG27"/>
      <c r="CNH27"/>
      <c r="CNI27"/>
      <c r="CNJ27"/>
      <c r="CNK27"/>
      <c r="CNL27"/>
      <c r="CNM27"/>
      <c r="CNN27"/>
      <c r="CNO27"/>
      <c r="CNP27"/>
      <c r="CNQ27"/>
      <c r="CNR27"/>
      <c r="CNS27"/>
      <c r="CNT27"/>
      <c r="CNU27"/>
      <c r="CNV27"/>
      <c r="CNW27"/>
      <c r="CNX27"/>
      <c r="CNY27"/>
      <c r="CNZ27"/>
      <c r="COA27"/>
      <c r="COB27"/>
      <c r="COC27"/>
      <c r="COD27"/>
      <c r="COE27"/>
      <c r="COF27"/>
      <c r="COG27"/>
      <c r="COH27"/>
      <c r="COI27"/>
      <c r="COJ27"/>
      <c r="COK27"/>
      <c r="COL27"/>
      <c r="COM27"/>
      <c r="CON27"/>
      <c r="COO27"/>
      <c r="COP27"/>
      <c r="COQ27"/>
      <c r="COR27"/>
      <c r="COS27"/>
      <c r="COT27"/>
      <c r="COU27"/>
      <c r="COV27"/>
      <c r="COW27"/>
      <c r="COX27"/>
      <c r="COY27"/>
      <c r="COZ27"/>
      <c r="CPA27"/>
      <c r="CPB27"/>
      <c r="CPC27"/>
      <c r="CPD27"/>
      <c r="CPE27"/>
      <c r="CPF27"/>
      <c r="CPG27"/>
      <c r="CPH27"/>
      <c r="CPI27"/>
      <c r="CPJ27"/>
      <c r="CPK27"/>
      <c r="CPL27"/>
      <c r="CPM27"/>
      <c r="CPN27"/>
      <c r="CPO27"/>
      <c r="CPP27"/>
      <c r="CPQ27"/>
      <c r="CPR27"/>
      <c r="CPS27"/>
      <c r="CPT27"/>
      <c r="CPU27"/>
      <c r="CPV27"/>
      <c r="CPW27"/>
      <c r="CPX27"/>
      <c r="CPY27"/>
      <c r="CPZ27"/>
      <c r="CQA27"/>
      <c r="CQB27"/>
      <c r="CQC27"/>
      <c r="CQD27"/>
      <c r="CQE27"/>
      <c r="CQF27"/>
      <c r="CQG27"/>
      <c r="CQH27"/>
      <c r="CQI27"/>
      <c r="CQJ27"/>
      <c r="CQK27"/>
      <c r="CQL27"/>
      <c r="CQM27"/>
      <c r="CQN27"/>
      <c r="CQO27"/>
      <c r="CQP27"/>
      <c r="CQQ27"/>
      <c r="CQR27"/>
      <c r="CQS27"/>
      <c r="CQT27"/>
      <c r="CQU27"/>
      <c r="CQV27"/>
      <c r="CQW27"/>
      <c r="CQX27"/>
      <c r="CQY27"/>
      <c r="CQZ27"/>
      <c r="CRA27"/>
      <c r="CRB27"/>
      <c r="CRC27"/>
      <c r="CRD27"/>
      <c r="CRE27"/>
      <c r="CRF27"/>
      <c r="CRG27"/>
      <c r="CRH27"/>
      <c r="CRI27"/>
      <c r="CRJ27"/>
      <c r="CRK27"/>
      <c r="CRL27"/>
      <c r="CRM27"/>
      <c r="CRN27"/>
      <c r="CRO27"/>
      <c r="CRP27"/>
      <c r="CRQ27"/>
      <c r="CRR27"/>
      <c r="CRS27"/>
      <c r="CRT27"/>
      <c r="CRU27"/>
      <c r="CRV27"/>
      <c r="CRW27"/>
      <c r="CRX27"/>
      <c r="CRY27"/>
      <c r="CRZ27"/>
      <c r="CSA27"/>
      <c r="CSB27"/>
      <c r="CSC27"/>
      <c r="CSD27"/>
      <c r="CSE27"/>
      <c r="CSF27"/>
      <c r="CSG27"/>
      <c r="CSH27"/>
      <c r="CSI27"/>
      <c r="CSJ27"/>
      <c r="CSK27"/>
      <c r="CSL27"/>
      <c r="CSM27"/>
      <c r="CSN27"/>
      <c r="CSO27"/>
      <c r="CSP27"/>
      <c r="CSQ27"/>
      <c r="CSR27"/>
      <c r="CSS27"/>
      <c r="CST27"/>
      <c r="CSU27"/>
      <c r="CSV27"/>
      <c r="CSW27"/>
      <c r="CSX27"/>
      <c r="CSY27"/>
      <c r="CSZ27"/>
      <c r="CTA27"/>
      <c r="CTB27"/>
      <c r="CTC27"/>
      <c r="CTD27"/>
      <c r="CTE27"/>
      <c r="CTF27"/>
      <c r="CTG27"/>
      <c r="CTH27"/>
      <c r="CTI27"/>
      <c r="CTJ27"/>
      <c r="CTK27"/>
      <c r="CTL27"/>
      <c r="CTM27"/>
      <c r="CTN27"/>
      <c r="CTO27"/>
      <c r="CTP27"/>
      <c r="CTQ27"/>
      <c r="CTR27"/>
      <c r="CTS27"/>
      <c r="CTT27"/>
      <c r="CTU27"/>
      <c r="CTV27"/>
      <c r="CTW27"/>
      <c r="CTX27"/>
      <c r="CTY27"/>
      <c r="CTZ27"/>
      <c r="CUA27"/>
      <c r="CUB27"/>
      <c r="CUC27"/>
      <c r="CUD27"/>
      <c r="CUE27"/>
      <c r="CUF27"/>
      <c r="CUG27"/>
      <c r="CUH27"/>
      <c r="CUI27"/>
      <c r="CUJ27"/>
      <c r="CUK27"/>
      <c r="CUL27"/>
      <c r="CUM27"/>
      <c r="CUN27"/>
      <c r="CUO27"/>
      <c r="CUP27"/>
      <c r="CUQ27"/>
      <c r="CUR27"/>
      <c r="CUS27"/>
      <c r="CUT27"/>
      <c r="CUU27"/>
      <c r="CUV27"/>
      <c r="CUW27"/>
      <c r="CUX27"/>
      <c r="CUY27"/>
      <c r="CUZ27"/>
      <c r="CVA27"/>
      <c r="CVB27"/>
      <c r="CVC27"/>
      <c r="CVD27"/>
      <c r="CVE27"/>
      <c r="CVF27"/>
      <c r="CVG27"/>
      <c r="CVH27"/>
      <c r="CVI27"/>
      <c r="CVJ27"/>
      <c r="CVK27"/>
      <c r="CVL27"/>
      <c r="CVM27"/>
      <c r="CVN27"/>
      <c r="CVO27"/>
      <c r="CVP27"/>
      <c r="CVQ27"/>
      <c r="CVR27"/>
      <c r="CVS27"/>
      <c r="CVT27"/>
      <c r="CVU27"/>
      <c r="CVV27"/>
      <c r="CVW27"/>
      <c r="CVX27"/>
      <c r="CVY27"/>
      <c r="CVZ27"/>
      <c r="CWA27"/>
      <c r="CWB27"/>
      <c r="CWC27"/>
      <c r="CWD27"/>
      <c r="CWE27"/>
      <c r="CWF27"/>
      <c r="CWG27"/>
      <c r="CWH27"/>
      <c r="CWI27"/>
      <c r="CWJ27"/>
      <c r="CWK27"/>
      <c r="CWL27"/>
      <c r="CWM27"/>
      <c r="CWN27"/>
      <c r="CWO27"/>
      <c r="CWP27"/>
      <c r="CWQ27"/>
      <c r="CWR27"/>
      <c r="CWS27"/>
      <c r="CWT27"/>
      <c r="CWU27"/>
      <c r="CWV27"/>
      <c r="CWW27"/>
      <c r="CWX27"/>
      <c r="CWY27"/>
      <c r="CWZ27"/>
      <c r="CXA27"/>
      <c r="CXB27"/>
      <c r="CXC27"/>
      <c r="CXD27"/>
      <c r="CXE27"/>
      <c r="CXF27"/>
      <c r="CXG27"/>
      <c r="CXH27"/>
      <c r="CXI27"/>
      <c r="CXJ27"/>
      <c r="CXK27"/>
      <c r="CXL27"/>
      <c r="CXM27"/>
      <c r="CXN27"/>
      <c r="CXO27"/>
      <c r="CXP27"/>
      <c r="CXQ27"/>
      <c r="CXR27"/>
      <c r="CXS27"/>
      <c r="CXT27"/>
      <c r="CXU27"/>
      <c r="CXV27"/>
      <c r="CXW27"/>
      <c r="CXX27"/>
      <c r="CXY27"/>
      <c r="CXZ27"/>
      <c r="CYA27"/>
      <c r="CYB27"/>
      <c r="CYC27"/>
      <c r="CYD27"/>
      <c r="CYE27"/>
      <c r="CYF27"/>
      <c r="CYG27"/>
      <c r="CYH27"/>
      <c r="CYI27"/>
      <c r="CYJ27"/>
      <c r="CYK27"/>
      <c r="CYL27"/>
      <c r="CYM27"/>
      <c r="CYN27"/>
      <c r="CYO27"/>
      <c r="CYP27"/>
      <c r="CYQ27"/>
      <c r="CYR27"/>
      <c r="CYS27"/>
      <c r="CYT27"/>
      <c r="CYU27"/>
      <c r="CYV27"/>
      <c r="CYW27"/>
      <c r="CYX27"/>
      <c r="CYY27"/>
      <c r="CYZ27"/>
      <c r="CZA27"/>
      <c r="CZB27"/>
      <c r="CZC27"/>
      <c r="CZD27"/>
      <c r="CZE27"/>
      <c r="CZF27"/>
      <c r="CZG27"/>
      <c r="CZH27"/>
      <c r="CZI27"/>
      <c r="CZJ27"/>
      <c r="CZK27"/>
      <c r="CZL27"/>
      <c r="CZM27"/>
      <c r="CZN27"/>
      <c r="CZO27"/>
      <c r="CZP27"/>
      <c r="CZQ27"/>
      <c r="CZR27"/>
      <c r="CZS27"/>
      <c r="CZT27"/>
      <c r="CZU27"/>
      <c r="CZV27"/>
      <c r="CZW27"/>
      <c r="CZX27"/>
      <c r="CZY27"/>
      <c r="CZZ27"/>
      <c r="DAA27"/>
      <c r="DAB27"/>
      <c r="DAC27"/>
      <c r="DAD27"/>
      <c r="DAE27"/>
      <c r="DAF27"/>
      <c r="DAG27"/>
      <c r="DAH27"/>
      <c r="DAI27"/>
      <c r="DAJ27"/>
      <c r="DAK27"/>
      <c r="DAL27"/>
      <c r="DAM27"/>
      <c r="DAN27"/>
      <c r="DAO27"/>
      <c r="DAP27"/>
      <c r="DAQ27"/>
      <c r="DAR27"/>
      <c r="DAS27"/>
      <c r="DAT27"/>
      <c r="DAU27"/>
      <c r="DAV27"/>
      <c r="DAW27"/>
      <c r="DAX27"/>
      <c r="DAY27"/>
      <c r="DAZ27"/>
      <c r="DBA27"/>
      <c r="DBB27"/>
      <c r="DBC27"/>
      <c r="DBD27"/>
      <c r="DBE27"/>
      <c r="DBF27"/>
      <c r="DBG27"/>
      <c r="DBH27"/>
      <c r="DBI27"/>
      <c r="DBJ27"/>
      <c r="DBK27"/>
      <c r="DBL27"/>
      <c r="DBM27"/>
      <c r="DBN27"/>
      <c r="DBO27"/>
      <c r="DBP27"/>
      <c r="DBQ27"/>
      <c r="DBR27"/>
      <c r="DBS27"/>
      <c r="DBT27"/>
      <c r="DBU27"/>
      <c r="DBV27"/>
      <c r="DBW27"/>
      <c r="DBX27"/>
      <c r="DBY27"/>
      <c r="DBZ27"/>
      <c r="DCA27"/>
      <c r="DCB27"/>
      <c r="DCC27"/>
      <c r="DCD27"/>
      <c r="DCE27"/>
      <c r="DCF27"/>
      <c r="DCG27"/>
      <c r="DCH27"/>
      <c r="DCI27"/>
      <c r="DCJ27"/>
      <c r="DCK27"/>
      <c r="DCL27"/>
      <c r="DCM27"/>
      <c r="DCN27"/>
      <c r="DCO27"/>
      <c r="DCP27"/>
      <c r="DCQ27"/>
      <c r="DCR27"/>
      <c r="DCS27"/>
      <c r="DCT27"/>
      <c r="DCU27"/>
      <c r="DCV27"/>
      <c r="DCW27"/>
      <c r="DCX27"/>
      <c r="DCY27"/>
      <c r="DCZ27"/>
      <c r="DDA27"/>
      <c r="DDB27"/>
      <c r="DDC27"/>
      <c r="DDD27"/>
      <c r="DDE27"/>
      <c r="DDF27"/>
      <c r="DDG27"/>
      <c r="DDH27"/>
      <c r="DDI27"/>
      <c r="DDJ27"/>
      <c r="DDK27"/>
      <c r="DDL27"/>
      <c r="DDM27"/>
      <c r="DDN27"/>
      <c r="DDO27"/>
      <c r="DDP27"/>
      <c r="DDQ27"/>
      <c r="DDR27"/>
      <c r="DDS27"/>
      <c r="DDT27"/>
      <c r="DDU27"/>
      <c r="DDV27"/>
      <c r="DDW27"/>
      <c r="DDX27"/>
      <c r="DDY27"/>
      <c r="DDZ27"/>
      <c r="DEA27"/>
      <c r="DEB27"/>
      <c r="DEC27"/>
      <c r="DED27"/>
      <c r="DEE27"/>
      <c r="DEF27"/>
      <c r="DEG27"/>
      <c r="DEH27"/>
      <c r="DEI27"/>
      <c r="DEJ27"/>
      <c r="DEK27"/>
      <c r="DEL27"/>
      <c r="DEM27"/>
      <c r="DEN27"/>
      <c r="DEO27"/>
      <c r="DEP27"/>
      <c r="DEQ27"/>
      <c r="DER27"/>
      <c r="DES27"/>
      <c r="DET27"/>
      <c r="DEU27"/>
      <c r="DEV27"/>
      <c r="DEW27"/>
      <c r="DEX27"/>
      <c r="DEY27"/>
      <c r="DEZ27"/>
      <c r="DFA27"/>
      <c r="DFB27"/>
      <c r="DFC27"/>
      <c r="DFD27"/>
      <c r="DFE27"/>
      <c r="DFF27"/>
      <c r="DFG27"/>
      <c r="DFH27"/>
      <c r="DFI27"/>
      <c r="DFJ27"/>
      <c r="DFK27"/>
      <c r="DFL27"/>
      <c r="DFM27"/>
      <c r="DFN27"/>
      <c r="DFO27"/>
      <c r="DFP27"/>
      <c r="DFQ27"/>
      <c r="DFR27"/>
      <c r="DFS27"/>
      <c r="DFT27"/>
      <c r="DFU27"/>
      <c r="DFV27"/>
      <c r="DFW27"/>
      <c r="DFX27"/>
      <c r="DFY27"/>
      <c r="DFZ27"/>
      <c r="DGA27"/>
      <c r="DGB27"/>
      <c r="DGC27"/>
      <c r="DGD27"/>
      <c r="DGE27"/>
      <c r="DGF27"/>
      <c r="DGG27"/>
      <c r="DGH27"/>
      <c r="DGI27"/>
      <c r="DGJ27"/>
      <c r="DGK27"/>
      <c r="DGL27"/>
      <c r="DGM27"/>
      <c r="DGN27"/>
      <c r="DGO27"/>
      <c r="DGP27"/>
      <c r="DGQ27"/>
      <c r="DGR27"/>
      <c r="DGS27"/>
      <c r="DGT27"/>
      <c r="DGU27"/>
      <c r="DGV27"/>
      <c r="DGW27"/>
      <c r="DGX27"/>
      <c r="DGY27"/>
      <c r="DGZ27"/>
      <c r="DHA27"/>
      <c r="DHB27"/>
      <c r="DHC27"/>
      <c r="DHD27"/>
      <c r="DHE27"/>
      <c r="DHF27"/>
      <c r="DHG27"/>
      <c r="DHH27"/>
      <c r="DHI27"/>
      <c r="DHJ27"/>
      <c r="DHK27"/>
      <c r="DHL27"/>
      <c r="DHM27"/>
      <c r="DHN27"/>
      <c r="DHO27"/>
      <c r="DHP27"/>
      <c r="DHQ27"/>
      <c r="DHR27"/>
      <c r="DHS27"/>
      <c r="DHT27"/>
      <c r="DHU27"/>
      <c r="DHV27"/>
      <c r="DHW27"/>
      <c r="DHX27"/>
      <c r="DHY27"/>
      <c r="DHZ27"/>
      <c r="DIA27"/>
      <c r="DIB27"/>
      <c r="DIC27"/>
      <c r="DID27"/>
      <c r="DIE27"/>
      <c r="DIF27"/>
      <c r="DIG27"/>
      <c r="DIH27"/>
      <c r="DII27"/>
      <c r="DIJ27"/>
      <c r="DIK27"/>
      <c r="DIL27"/>
      <c r="DIM27"/>
      <c r="DIN27"/>
      <c r="DIO27"/>
      <c r="DIP27"/>
      <c r="DIQ27"/>
      <c r="DIR27"/>
      <c r="DIS27"/>
      <c r="DIT27"/>
      <c r="DIU27"/>
      <c r="DIV27"/>
      <c r="DIW27"/>
      <c r="DIX27"/>
      <c r="DIY27"/>
      <c r="DIZ27"/>
      <c r="DJA27"/>
      <c r="DJB27"/>
      <c r="DJC27"/>
      <c r="DJD27"/>
      <c r="DJE27"/>
      <c r="DJF27"/>
      <c r="DJG27"/>
      <c r="DJH27"/>
      <c r="DJI27"/>
      <c r="DJJ27"/>
      <c r="DJK27"/>
      <c r="DJL27"/>
      <c r="DJM27"/>
      <c r="DJN27"/>
      <c r="DJO27"/>
      <c r="DJP27"/>
      <c r="DJQ27"/>
      <c r="DJR27"/>
      <c r="DJS27"/>
      <c r="DJT27"/>
      <c r="DJU27"/>
      <c r="DJV27"/>
      <c r="DJW27"/>
      <c r="DJX27"/>
      <c r="DJY27"/>
      <c r="DJZ27"/>
      <c r="DKA27"/>
      <c r="DKB27"/>
      <c r="DKC27"/>
      <c r="DKD27"/>
      <c r="DKE27"/>
      <c r="DKF27"/>
      <c r="DKG27"/>
      <c r="DKH27"/>
      <c r="DKI27"/>
      <c r="DKJ27"/>
      <c r="DKK27"/>
      <c r="DKL27"/>
      <c r="DKM27"/>
      <c r="DKN27"/>
      <c r="DKO27"/>
      <c r="DKP27"/>
      <c r="DKQ27"/>
      <c r="DKR27"/>
      <c r="DKS27"/>
      <c r="DKT27"/>
      <c r="DKU27"/>
      <c r="DKV27"/>
      <c r="DKW27"/>
      <c r="DKX27"/>
      <c r="DKY27"/>
      <c r="DKZ27"/>
      <c r="DLA27"/>
      <c r="DLB27"/>
      <c r="DLC27"/>
      <c r="DLD27"/>
      <c r="DLE27"/>
      <c r="DLF27"/>
      <c r="DLG27"/>
      <c r="DLH27"/>
      <c r="DLI27"/>
      <c r="DLJ27"/>
      <c r="DLK27"/>
      <c r="DLL27"/>
      <c r="DLM27"/>
      <c r="DLN27"/>
      <c r="DLO27"/>
      <c r="DLP27"/>
      <c r="DLQ27"/>
      <c r="DLR27"/>
      <c r="DLS27"/>
      <c r="DLT27"/>
      <c r="DLU27"/>
      <c r="DLV27"/>
      <c r="DLW27"/>
      <c r="DLX27"/>
      <c r="DLY27"/>
      <c r="DLZ27"/>
      <c r="DMA27"/>
      <c r="DMB27"/>
      <c r="DMC27"/>
      <c r="DMD27"/>
      <c r="DME27"/>
      <c r="DMF27"/>
      <c r="DMG27"/>
      <c r="DMH27"/>
      <c r="DMI27"/>
      <c r="DMJ27"/>
      <c r="DMK27"/>
      <c r="DML27"/>
      <c r="DMM27"/>
      <c r="DMN27"/>
      <c r="DMO27"/>
      <c r="DMP27"/>
      <c r="DMQ27"/>
      <c r="DMR27"/>
      <c r="DMS27"/>
      <c r="DMT27"/>
      <c r="DMU27"/>
      <c r="DMV27"/>
      <c r="DMW27"/>
      <c r="DMX27"/>
      <c r="DMY27"/>
      <c r="DMZ27"/>
      <c r="DNA27"/>
      <c r="DNB27"/>
      <c r="DNC27"/>
      <c r="DND27"/>
      <c r="DNE27"/>
      <c r="DNF27"/>
      <c r="DNG27"/>
      <c r="DNH27"/>
      <c r="DNI27"/>
      <c r="DNJ27"/>
      <c r="DNK27"/>
      <c r="DNL27"/>
      <c r="DNM27"/>
      <c r="DNN27"/>
      <c r="DNO27"/>
      <c r="DNP27"/>
      <c r="DNQ27"/>
      <c r="DNR27"/>
      <c r="DNS27"/>
      <c r="DNT27"/>
      <c r="DNU27"/>
      <c r="DNV27"/>
      <c r="DNW27"/>
      <c r="DNX27"/>
      <c r="DNY27"/>
      <c r="DNZ27"/>
      <c r="DOA27"/>
      <c r="DOB27"/>
      <c r="DOC27"/>
      <c r="DOD27"/>
      <c r="DOE27"/>
      <c r="DOF27"/>
      <c r="DOG27"/>
      <c r="DOH27"/>
      <c r="DOI27"/>
      <c r="DOJ27"/>
      <c r="DOK27"/>
      <c r="DOL27"/>
      <c r="DOM27"/>
      <c r="DON27"/>
      <c r="DOO27"/>
      <c r="DOP27"/>
      <c r="DOQ27"/>
      <c r="DOR27"/>
      <c r="DOS27"/>
      <c r="DOT27"/>
      <c r="DOU27"/>
      <c r="DOV27"/>
      <c r="DOW27"/>
      <c r="DOX27"/>
      <c r="DOY27"/>
      <c r="DOZ27"/>
      <c r="DPA27"/>
      <c r="DPB27"/>
      <c r="DPC27"/>
      <c r="DPD27"/>
      <c r="DPE27"/>
      <c r="DPF27"/>
      <c r="DPG27"/>
      <c r="DPH27"/>
      <c r="DPI27"/>
      <c r="DPJ27"/>
      <c r="DPK27"/>
      <c r="DPL27"/>
      <c r="DPM27"/>
      <c r="DPN27"/>
      <c r="DPO27"/>
      <c r="DPP27"/>
      <c r="DPQ27"/>
      <c r="DPR27"/>
      <c r="DPS27"/>
      <c r="DPT27"/>
      <c r="DPU27"/>
      <c r="DPV27"/>
      <c r="DPW27"/>
      <c r="DPX27"/>
      <c r="DPY27"/>
      <c r="DPZ27"/>
      <c r="DQA27"/>
      <c r="DQB27"/>
      <c r="DQC27"/>
      <c r="DQD27"/>
      <c r="DQE27"/>
      <c r="DQF27"/>
      <c r="DQG27"/>
      <c r="DQH27"/>
      <c r="DQI27"/>
      <c r="DQJ27"/>
      <c r="DQK27"/>
      <c r="DQL27"/>
      <c r="DQM27"/>
      <c r="DQN27"/>
      <c r="DQO27"/>
      <c r="DQP27"/>
      <c r="DQQ27"/>
      <c r="DQR27"/>
      <c r="DQS27"/>
      <c r="DQT27"/>
      <c r="DQU27"/>
      <c r="DQV27"/>
      <c r="DQW27"/>
      <c r="DQX27"/>
      <c r="DQY27"/>
      <c r="DQZ27"/>
      <c r="DRA27"/>
      <c r="DRB27"/>
      <c r="DRC27"/>
      <c r="DRD27"/>
      <c r="DRE27"/>
      <c r="DRF27"/>
      <c r="DRG27"/>
      <c r="DRH27"/>
      <c r="DRI27"/>
      <c r="DRJ27"/>
      <c r="DRK27"/>
      <c r="DRL27"/>
      <c r="DRM27"/>
      <c r="DRN27"/>
      <c r="DRO27"/>
      <c r="DRP27"/>
      <c r="DRQ27"/>
      <c r="DRR27"/>
      <c r="DRS27"/>
      <c r="DRT27"/>
      <c r="DRU27"/>
      <c r="DRV27"/>
      <c r="DRW27"/>
      <c r="DRX27"/>
      <c r="DRY27"/>
      <c r="DRZ27"/>
      <c r="DSA27"/>
      <c r="DSB27"/>
      <c r="DSC27"/>
      <c r="DSD27"/>
      <c r="DSE27"/>
      <c r="DSF27"/>
      <c r="DSG27"/>
      <c r="DSH27"/>
      <c r="DSI27"/>
      <c r="DSJ27"/>
      <c r="DSK27"/>
      <c r="DSL27"/>
      <c r="DSM27"/>
      <c r="DSN27"/>
      <c r="DSO27"/>
      <c r="DSP27"/>
      <c r="DSQ27"/>
      <c r="DSR27"/>
      <c r="DSS27"/>
      <c r="DST27"/>
      <c r="DSU27"/>
      <c r="DSV27"/>
      <c r="DSW27"/>
      <c r="DSX27"/>
      <c r="DSY27"/>
      <c r="DSZ27"/>
      <c r="DTA27"/>
      <c r="DTB27"/>
      <c r="DTC27"/>
      <c r="DTD27"/>
      <c r="DTE27"/>
      <c r="DTF27"/>
      <c r="DTG27"/>
      <c r="DTH27"/>
      <c r="DTI27"/>
      <c r="DTJ27"/>
      <c r="DTK27"/>
      <c r="DTL27"/>
      <c r="DTM27"/>
      <c r="DTN27"/>
      <c r="DTO27"/>
      <c r="DTP27"/>
      <c r="DTQ27"/>
      <c r="DTR27"/>
      <c r="DTS27"/>
      <c r="DTT27"/>
      <c r="DTU27"/>
      <c r="DTV27"/>
      <c r="DTW27"/>
      <c r="DTX27"/>
      <c r="DTY27"/>
      <c r="DTZ27"/>
      <c r="DUA27"/>
      <c r="DUB27"/>
      <c r="DUC27"/>
      <c r="DUD27"/>
      <c r="DUE27"/>
      <c r="DUF27"/>
      <c r="DUG27"/>
      <c r="DUH27"/>
      <c r="DUI27"/>
      <c r="DUJ27"/>
      <c r="DUK27"/>
      <c r="DUL27"/>
      <c r="DUM27"/>
      <c r="DUN27"/>
      <c r="DUO27"/>
      <c r="DUP27"/>
      <c r="DUQ27"/>
      <c r="DUR27"/>
      <c r="DUS27"/>
      <c r="DUT27"/>
      <c r="DUU27"/>
      <c r="DUV27"/>
      <c r="DUW27"/>
      <c r="DUX27"/>
      <c r="DUY27"/>
      <c r="DUZ27"/>
      <c r="DVA27"/>
      <c r="DVB27"/>
      <c r="DVC27"/>
      <c r="DVD27"/>
      <c r="DVE27"/>
      <c r="DVF27"/>
      <c r="DVG27"/>
      <c r="DVH27"/>
      <c r="DVI27"/>
      <c r="DVJ27"/>
      <c r="DVK27"/>
      <c r="DVL27"/>
      <c r="DVM27"/>
      <c r="DVN27"/>
      <c r="DVO27"/>
      <c r="DVP27"/>
      <c r="DVQ27"/>
      <c r="DVR27"/>
      <c r="DVS27"/>
      <c r="DVT27"/>
      <c r="DVU27"/>
      <c r="DVV27"/>
      <c r="DVW27"/>
      <c r="DVX27"/>
      <c r="DVY27"/>
      <c r="DVZ27"/>
      <c r="DWA27"/>
      <c r="DWB27"/>
      <c r="DWC27"/>
      <c r="DWD27"/>
      <c r="DWE27"/>
      <c r="DWF27"/>
      <c r="DWG27"/>
      <c r="DWH27"/>
      <c r="DWI27"/>
      <c r="DWJ27"/>
      <c r="DWK27"/>
      <c r="DWL27"/>
      <c r="DWM27"/>
      <c r="DWN27"/>
      <c r="DWO27"/>
      <c r="DWP27"/>
      <c r="DWQ27"/>
      <c r="DWR27"/>
      <c r="DWS27"/>
      <c r="DWT27"/>
      <c r="DWU27"/>
      <c r="DWV27"/>
      <c r="DWW27"/>
      <c r="DWX27"/>
      <c r="DWY27"/>
      <c r="DWZ27"/>
      <c r="DXA27"/>
      <c r="DXB27"/>
      <c r="DXC27"/>
      <c r="DXD27"/>
      <c r="DXE27"/>
      <c r="DXF27"/>
      <c r="DXG27"/>
      <c r="DXH27"/>
      <c r="DXI27"/>
      <c r="DXJ27"/>
      <c r="DXK27"/>
      <c r="DXL27"/>
      <c r="DXM27"/>
      <c r="DXN27"/>
      <c r="DXO27"/>
      <c r="DXP27"/>
      <c r="DXQ27"/>
      <c r="DXR27"/>
      <c r="DXS27"/>
      <c r="DXT27"/>
      <c r="DXU27"/>
      <c r="DXV27"/>
      <c r="DXW27"/>
      <c r="DXX27"/>
      <c r="DXY27"/>
      <c r="DXZ27"/>
      <c r="DYA27"/>
      <c r="DYB27"/>
      <c r="DYC27"/>
      <c r="DYD27"/>
      <c r="DYE27"/>
      <c r="DYF27"/>
      <c r="DYG27"/>
      <c r="DYH27"/>
      <c r="DYI27"/>
      <c r="DYJ27"/>
      <c r="DYK27"/>
      <c r="DYL27"/>
      <c r="DYM27"/>
      <c r="DYN27"/>
      <c r="DYO27"/>
      <c r="DYP27"/>
      <c r="DYQ27"/>
      <c r="DYR27"/>
      <c r="DYS27"/>
      <c r="DYT27"/>
      <c r="DYU27"/>
      <c r="DYV27"/>
      <c r="DYW27"/>
      <c r="DYX27"/>
      <c r="DYY27"/>
      <c r="DYZ27"/>
      <c r="DZA27"/>
      <c r="DZB27"/>
      <c r="DZC27"/>
      <c r="DZD27"/>
      <c r="DZE27"/>
      <c r="DZF27"/>
      <c r="DZG27"/>
      <c r="DZH27"/>
      <c r="DZI27"/>
      <c r="DZJ27"/>
      <c r="DZK27"/>
      <c r="DZL27"/>
      <c r="DZM27"/>
      <c r="DZN27"/>
      <c r="DZO27"/>
      <c r="DZP27"/>
      <c r="DZQ27"/>
      <c r="DZR27"/>
      <c r="DZS27"/>
      <c r="DZT27"/>
      <c r="DZU27"/>
      <c r="DZV27"/>
      <c r="DZW27"/>
      <c r="DZX27"/>
      <c r="DZY27"/>
      <c r="DZZ27"/>
      <c r="EAA27"/>
      <c r="EAB27"/>
      <c r="EAC27"/>
      <c r="EAD27"/>
      <c r="EAE27"/>
      <c r="EAF27"/>
      <c r="EAG27"/>
      <c r="EAH27"/>
      <c r="EAI27"/>
      <c r="EAJ27"/>
      <c r="EAK27"/>
      <c r="EAL27"/>
      <c r="EAM27"/>
      <c r="EAN27"/>
      <c r="EAO27"/>
      <c r="EAP27"/>
      <c r="EAQ27"/>
      <c r="EAR27"/>
      <c r="EAS27"/>
      <c r="EAT27"/>
      <c r="EAU27"/>
      <c r="EAV27"/>
      <c r="EAW27"/>
      <c r="EAX27"/>
      <c r="EAY27"/>
      <c r="EAZ27"/>
      <c r="EBA27"/>
      <c r="EBB27"/>
      <c r="EBC27"/>
      <c r="EBD27"/>
      <c r="EBE27"/>
      <c r="EBF27"/>
      <c r="EBG27"/>
      <c r="EBH27"/>
      <c r="EBI27"/>
      <c r="EBJ27"/>
      <c r="EBK27"/>
      <c r="EBL27"/>
      <c r="EBM27"/>
      <c r="EBN27"/>
      <c r="EBO27"/>
      <c r="EBP27"/>
      <c r="EBQ27"/>
      <c r="EBR27"/>
      <c r="EBS27"/>
      <c r="EBT27"/>
      <c r="EBU27"/>
      <c r="EBV27"/>
      <c r="EBW27"/>
      <c r="EBX27"/>
      <c r="EBY27"/>
      <c r="EBZ27"/>
      <c r="ECA27"/>
      <c r="ECB27"/>
      <c r="ECC27"/>
      <c r="ECD27"/>
      <c r="ECE27"/>
      <c r="ECF27"/>
      <c r="ECG27"/>
      <c r="ECH27"/>
      <c r="ECI27"/>
      <c r="ECJ27"/>
      <c r="ECK27"/>
      <c r="ECL27"/>
      <c r="ECM27"/>
      <c r="ECN27"/>
      <c r="ECO27"/>
      <c r="ECP27"/>
      <c r="ECQ27"/>
      <c r="ECR27"/>
      <c r="ECS27"/>
      <c r="ECT27"/>
      <c r="ECU27"/>
      <c r="ECV27"/>
      <c r="ECW27"/>
      <c r="ECX27"/>
      <c r="ECY27"/>
      <c r="ECZ27"/>
      <c r="EDA27"/>
      <c r="EDB27"/>
      <c r="EDC27"/>
      <c r="EDD27"/>
      <c r="EDE27"/>
      <c r="EDF27"/>
      <c r="EDG27"/>
      <c r="EDH27"/>
      <c r="EDI27"/>
      <c r="EDJ27"/>
      <c r="EDK27"/>
      <c r="EDL27"/>
      <c r="EDM27"/>
      <c r="EDN27"/>
      <c r="EDO27"/>
      <c r="EDP27"/>
      <c r="EDQ27"/>
      <c r="EDR27"/>
      <c r="EDS27"/>
      <c r="EDT27"/>
      <c r="EDU27"/>
      <c r="EDV27"/>
      <c r="EDW27"/>
      <c r="EDX27"/>
      <c r="EDY27"/>
      <c r="EDZ27"/>
      <c r="EEA27"/>
      <c r="EEB27"/>
      <c r="EEC27"/>
      <c r="EED27"/>
      <c r="EEE27"/>
      <c r="EEF27"/>
      <c r="EEG27"/>
      <c r="EEH27"/>
      <c r="EEI27"/>
      <c r="EEJ27"/>
      <c r="EEK27"/>
      <c r="EEL27"/>
      <c r="EEM27"/>
      <c r="EEN27"/>
      <c r="EEO27"/>
      <c r="EEP27"/>
      <c r="EEQ27"/>
      <c r="EER27"/>
      <c r="EES27"/>
      <c r="EET27"/>
      <c r="EEU27"/>
      <c r="EEV27"/>
      <c r="EEW27"/>
      <c r="EEX27"/>
      <c r="EEY27"/>
      <c r="EEZ27"/>
      <c r="EFA27"/>
      <c r="EFB27"/>
      <c r="EFC27"/>
      <c r="EFD27"/>
      <c r="EFE27"/>
      <c r="EFF27"/>
      <c r="EFG27"/>
      <c r="EFH27"/>
      <c r="EFI27"/>
      <c r="EFJ27"/>
      <c r="EFK27"/>
      <c r="EFL27"/>
      <c r="EFM27"/>
      <c r="EFN27"/>
      <c r="EFO27"/>
      <c r="EFP27"/>
      <c r="EFQ27"/>
      <c r="EFR27"/>
      <c r="EFS27"/>
      <c r="EFT27"/>
      <c r="EFU27"/>
      <c r="EFV27"/>
      <c r="EFW27"/>
      <c r="EFX27"/>
      <c r="EFY27"/>
      <c r="EFZ27"/>
      <c r="EGA27"/>
      <c r="EGB27"/>
      <c r="EGC27"/>
      <c r="EGD27"/>
      <c r="EGE27"/>
      <c r="EGF27"/>
      <c r="EGG27"/>
      <c r="EGH27"/>
      <c r="EGI27"/>
      <c r="EGJ27"/>
      <c r="EGK27"/>
      <c r="EGL27"/>
      <c r="EGM27"/>
      <c r="EGN27"/>
      <c r="EGO27"/>
      <c r="EGP27"/>
      <c r="EGQ27"/>
      <c r="EGR27"/>
      <c r="EGS27"/>
      <c r="EGT27"/>
      <c r="EGU27"/>
      <c r="EGV27"/>
      <c r="EGW27"/>
      <c r="EGX27"/>
      <c r="EGY27"/>
      <c r="EGZ27"/>
      <c r="EHA27"/>
      <c r="EHB27"/>
      <c r="EHC27"/>
      <c r="EHD27"/>
      <c r="EHE27"/>
      <c r="EHF27"/>
      <c r="EHG27"/>
      <c r="EHH27"/>
      <c r="EHI27"/>
      <c r="EHJ27"/>
      <c r="EHK27"/>
      <c r="EHL27"/>
      <c r="EHM27"/>
      <c r="EHN27"/>
      <c r="EHO27"/>
      <c r="EHP27"/>
      <c r="EHQ27"/>
      <c r="EHR27"/>
      <c r="EHS27"/>
      <c r="EHT27"/>
      <c r="EHU27"/>
      <c r="EHV27"/>
      <c r="EHW27"/>
      <c r="EHX27"/>
      <c r="EHY27"/>
      <c r="EHZ27"/>
      <c r="EIA27"/>
      <c r="EIB27"/>
      <c r="EIC27"/>
      <c r="EID27"/>
      <c r="EIE27"/>
      <c r="EIF27"/>
      <c r="EIG27"/>
      <c r="EIH27"/>
      <c r="EII27"/>
      <c r="EIJ27"/>
      <c r="EIK27"/>
      <c r="EIL27"/>
      <c r="EIM27"/>
      <c r="EIN27"/>
      <c r="EIO27"/>
      <c r="EIP27"/>
      <c r="EIQ27"/>
      <c r="EIR27"/>
      <c r="EIS27"/>
      <c r="EIT27"/>
      <c r="EIU27"/>
      <c r="EIV27"/>
      <c r="EIW27"/>
      <c r="EIX27"/>
      <c r="EIY27"/>
      <c r="EIZ27"/>
      <c r="EJA27"/>
      <c r="EJB27"/>
      <c r="EJC27"/>
      <c r="EJD27"/>
      <c r="EJE27"/>
      <c r="EJF27"/>
      <c r="EJG27"/>
      <c r="EJH27"/>
      <c r="EJI27"/>
      <c r="EJJ27"/>
      <c r="EJK27"/>
      <c r="EJL27"/>
      <c r="EJM27"/>
      <c r="EJN27"/>
      <c r="EJO27"/>
      <c r="EJP27"/>
      <c r="EJQ27"/>
      <c r="EJR27"/>
      <c r="EJS27"/>
      <c r="EJT27"/>
      <c r="EJU27"/>
      <c r="EJV27"/>
      <c r="EJW27"/>
      <c r="EJX27"/>
      <c r="EJY27"/>
      <c r="EJZ27"/>
      <c r="EKA27"/>
      <c r="EKB27"/>
      <c r="EKC27"/>
      <c r="EKD27"/>
      <c r="EKE27"/>
      <c r="EKF27"/>
      <c r="EKG27"/>
      <c r="EKH27"/>
      <c r="EKI27"/>
      <c r="EKJ27"/>
      <c r="EKK27"/>
      <c r="EKL27"/>
      <c r="EKM27"/>
      <c r="EKN27"/>
      <c r="EKO27"/>
      <c r="EKP27"/>
      <c r="EKQ27"/>
      <c r="EKR27"/>
      <c r="EKS27"/>
      <c r="EKT27"/>
      <c r="EKU27"/>
      <c r="EKV27"/>
      <c r="EKW27"/>
      <c r="EKX27"/>
      <c r="EKY27"/>
      <c r="EKZ27"/>
      <c r="ELA27"/>
      <c r="ELB27"/>
      <c r="ELC27"/>
      <c r="ELD27"/>
      <c r="ELE27"/>
      <c r="ELF27"/>
      <c r="ELG27"/>
      <c r="ELH27"/>
      <c r="ELI27"/>
      <c r="ELJ27"/>
      <c r="ELK27"/>
      <c r="ELL27"/>
      <c r="ELM27"/>
      <c r="ELN27"/>
      <c r="ELO27"/>
      <c r="ELP27"/>
      <c r="ELQ27"/>
      <c r="ELR27"/>
      <c r="ELS27"/>
      <c r="ELT27"/>
      <c r="ELU27"/>
      <c r="ELV27"/>
      <c r="ELW27"/>
      <c r="ELX27"/>
      <c r="ELY27"/>
      <c r="ELZ27"/>
      <c r="EMA27"/>
      <c r="EMB27"/>
      <c r="EMC27"/>
      <c r="EMD27"/>
      <c r="EME27"/>
      <c r="EMF27"/>
      <c r="EMG27"/>
      <c r="EMH27"/>
      <c r="EMI27"/>
      <c r="EMJ27"/>
      <c r="EMK27"/>
      <c r="EML27"/>
      <c r="EMM27"/>
      <c r="EMN27"/>
      <c r="EMO27"/>
      <c r="EMP27"/>
      <c r="EMQ27"/>
      <c r="EMR27"/>
      <c r="EMS27"/>
      <c r="EMT27"/>
      <c r="EMU27"/>
      <c r="EMV27"/>
      <c r="EMW27"/>
      <c r="EMX27"/>
      <c r="EMY27"/>
      <c r="EMZ27"/>
      <c r="ENA27"/>
      <c r="ENB27"/>
      <c r="ENC27"/>
      <c r="END27"/>
      <c r="ENE27"/>
      <c r="ENF27"/>
      <c r="ENG27"/>
      <c r="ENH27"/>
      <c r="ENI27"/>
      <c r="ENJ27"/>
      <c r="ENK27"/>
      <c r="ENL27"/>
      <c r="ENM27"/>
      <c r="ENN27"/>
      <c r="ENO27"/>
      <c r="ENP27"/>
      <c r="ENQ27"/>
      <c r="ENR27"/>
      <c r="ENS27"/>
      <c r="ENT27"/>
      <c r="ENU27"/>
      <c r="ENV27"/>
      <c r="ENW27"/>
      <c r="ENX27"/>
      <c r="ENY27"/>
      <c r="ENZ27"/>
      <c r="EOA27"/>
      <c r="EOB27"/>
      <c r="EOC27"/>
      <c r="EOD27"/>
      <c r="EOE27"/>
      <c r="EOF27"/>
      <c r="EOG27"/>
      <c r="EOH27"/>
      <c r="EOI27"/>
      <c r="EOJ27"/>
      <c r="EOK27"/>
      <c r="EOL27"/>
      <c r="EOM27"/>
      <c r="EON27"/>
      <c r="EOO27"/>
      <c r="EOP27"/>
      <c r="EOQ27"/>
      <c r="EOR27"/>
      <c r="EOS27"/>
      <c r="EOT27"/>
      <c r="EOU27"/>
      <c r="EOV27"/>
      <c r="EOW27"/>
      <c r="EOX27"/>
      <c r="EOY27"/>
      <c r="EOZ27"/>
      <c r="EPA27"/>
      <c r="EPB27"/>
      <c r="EPC27"/>
      <c r="EPD27"/>
      <c r="EPE27"/>
      <c r="EPF27"/>
      <c r="EPG27"/>
      <c r="EPH27"/>
      <c r="EPI27"/>
      <c r="EPJ27"/>
      <c r="EPK27"/>
      <c r="EPL27"/>
      <c r="EPM27"/>
      <c r="EPN27"/>
      <c r="EPO27"/>
      <c r="EPP27"/>
      <c r="EPQ27"/>
      <c r="EPR27"/>
      <c r="EPS27"/>
      <c r="EPT27"/>
      <c r="EPU27"/>
      <c r="EPV27"/>
      <c r="EPW27"/>
      <c r="EPX27"/>
      <c r="EPY27"/>
      <c r="EPZ27"/>
      <c r="EQA27"/>
      <c r="EQB27"/>
      <c r="EQC27"/>
      <c r="EQD27"/>
      <c r="EQE27"/>
      <c r="EQF27"/>
      <c r="EQG27"/>
      <c r="EQH27"/>
      <c r="EQI27"/>
      <c r="EQJ27"/>
      <c r="EQK27"/>
      <c r="EQL27"/>
      <c r="EQM27"/>
      <c r="EQN27"/>
      <c r="EQO27"/>
      <c r="EQP27"/>
      <c r="EQQ27"/>
      <c r="EQR27"/>
      <c r="EQS27"/>
      <c r="EQT27"/>
      <c r="EQU27"/>
      <c r="EQV27"/>
      <c r="EQW27"/>
      <c r="EQX27"/>
      <c r="EQY27"/>
      <c r="EQZ27"/>
      <c r="ERA27"/>
      <c r="ERB27"/>
      <c r="ERC27"/>
      <c r="ERD27"/>
      <c r="ERE27"/>
      <c r="ERF27"/>
      <c r="ERG27"/>
      <c r="ERH27"/>
      <c r="ERI27"/>
      <c r="ERJ27"/>
      <c r="ERK27"/>
      <c r="ERL27"/>
      <c r="ERM27"/>
      <c r="ERN27"/>
      <c r="ERO27"/>
      <c r="ERP27"/>
      <c r="ERQ27"/>
      <c r="ERR27"/>
      <c r="ERS27"/>
      <c r="ERT27"/>
      <c r="ERU27"/>
      <c r="ERV27"/>
      <c r="ERW27"/>
      <c r="ERX27"/>
      <c r="ERY27"/>
      <c r="ERZ27"/>
      <c r="ESA27"/>
      <c r="ESB27"/>
      <c r="ESC27"/>
      <c r="ESD27"/>
      <c r="ESE27"/>
      <c r="ESF27"/>
      <c r="ESG27"/>
      <c r="ESH27"/>
      <c r="ESI27"/>
      <c r="ESJ27"/>
      <c r="ESK27"/>
      <c r="ESL27"/>
      <c r="ESM27"/>
      <c r="ESN27"/>
      <c r="ESO27"/>
      <c r="ESP27"/>
      <c r="ESQ27"/>
      <c r="ESR27"/>
      <c r="ESS27"/>
      <c r="EST27"/>
      <c r="ESU27"/>
      <c r="ESV27"/>
      <c r="ESW27"/>
      <c r="ESX27"/>
      <c r="ESY27"/>
      <c r="ESZ27"/>
      <c r="ETA27"/>
      <c r="ETB27"/>
      <c r="ETC27"/>
      <c r="ETD27"/>
      <c r="ETE27"/>
      <c r="ETF27"/>
      <c r="ETG27"/>
      <c r="ETH27"/>
      <c r="ETI27"/>
      <c r="ETJ27"/>
      <c r="ETK27"/>
      <c r="ETL27"/>
      <c r="ETM27"/>
      <c r="ETN27"/>
      <c r="ETO27"/>
      <c r="ETP27"/>
      <c r="ETQ27"/>
      <c r="ETR27"/>
      <c r="ETS27"/>
      <c r="ETT27"/>
      <c r="ETU27"/>
      <c r="ETV27"/>
      <c r="ETW27"/>
      <c r="ETX27"/>
      <c r="ETY27"/>
      <c r="ETZ27"/>
      <c r="EUA27"/>
      <c r="EUB27"/>
      <c r="EUC27"/>
      <c r="EUD27"/>
      <c r="EUE27"/>
      <c r="EUF27"/>
      <c r="EUG27"/>
      <c r="EUH27"/>
      <c r="EUI27"/>
      <c r="EUJ27"/>
      <c r="EUK27"/>
      <c r="EUL27"/>
      <c r="EUM27"/>
      <c r="EUN27"/>
      <c r="EUO27"/>
      <c r="EUP27"/>
      <c r="EUQ27"/>
      <c r="EUR27"/>
      <c r="EUS27"/>
      <c r="EUT27"/>
      <c r="EUU27"/>
      <c r="EUV27"/>
      <c r="EUW27"/>
      <c r="EUX27"/>
      <c r="EUY27"/>
      <c r="EUZ27"/>
      <c r="EVA27"/>
      <c r="EVB27"/>
      <c r="EVC27"/>
      <c r="EVD27"/>
      <c r="EVE27"/>
      <c r="EVF27"/>
      <c r="EVG27"/>
      <c r="EVH27"/>
      <c r="EVI27"/>
      <c r="EVJ27"/>
      <c r="EVK27"/>
      <c r="EVL27"/>
      <c r="EVM27"/>
      <c r="EVN27"/>
      <c r="EVO27"/>
      <c r="EVP27"/>
      <c r="EVQ27"/>
      <c r="EVR27"/>
      <c r="EVS27"/>
      <c r="EVT27"/>
      <c r="EVU27"/>
      <c r="EVV27"/>
      <c r="EVW27"/>
      <c r="EVX27"/>
      <c r="EVY27"/>
      <c r="EVZ27"/>
      <c r="EWA27"/>
      <c r="EWB27"/>
      <c r="EWC27"/>
      <c r="EWD27"/>
      <c r="EWE27"/>
      <c r="EWF27"/>
      <c r="EWG27"/>
      <c r="EWH27"/>
      <c r="EWI27"/>
      <c r="EWJ27"/>
      <c r="EWK27"/>
      <c r="EWL27"/>
      <c r="EWM27"/>
      <c r="EWN27"/>
      <c r="EWO27"/>
      <c r="EWP27"/>
      <c r="EWQ27"/>
      <c r="EWR27"/>
      <c r="EWS27"/>
      <c r="EWT27"/>
      <c r="EWU27"/>
      <c r="EWV27"/>
      <c r="EWW27"/>
      <c r="EWX27"/>
      <c r="EWY27"/>
      <c r="EWZ27"/>
      <c r="EXA27"/>
      <c r="EXB27"/>
      <c r="EXC27"/>
      <c r="EXD27"/>
      <c r="EXE27"/>
      <c r="EXF27"/>
      <c r="EXG27"/>
      <c r="EXH27"/>
      <c r="EXI27"/>
      <c r="EXJ27"/>
      <c r="EXK27"/>
      <c r="EXL27"/>
      <c r="EXM27"/>
      <c r="EXN27"/>
      <c r="EXO27"/>
      <c r="EXP27"/>
      <c r="EXQ27"/>
      <c r="EXR27"/>
      <c r="EXS27"/>
      <c r="EXT27"/>
      <c r="EXU27"/>
      <c r="EXV27"/>
      <c r="EXW27"/>
      <c r="EXX27"/>
      <c r="EXY27"/>
      <c r="EXZ27"/>
      <c r="EYA27"/>
      <c r="EYB27"/>
      <c r="EYC27"/>
      <c r="EYD27"/>
      <c r="EYE27"/>
      <c r="EYF27"/>
      <c r="EYG27"/>
      <c r="EYH27"/>
      <c r="EYI27"/>
      <c r="EYJ27"/>
      <c r="EYK27"/>
      <c r="EYL27"/>
      <c r="EYM27"/>
      <c r="EYN27"/>
      <c r="EYO27"/>
      <c r="EYP27"/>
      <c r="EYQ27"/>
      <c r="EYR27"/>
      <c r="EYS27"/>
      <c r="EYT27"/>
      <c r="EYU27"/>
      <c r="EYV27"/>
      <c r="EYW27"/>
      <c r="EYX27"/>
      <c r="EYY27"/>
      <c r="EYZ27"/>
      <c r="EZA27"/>
      <c r="EZB27"/>
      <c r="EZC27"/>
      <c r="EZD27"/>
      <c r="EZE27"/>
      <c r="EZF27"/>
      <c r="EZG27"/>
      <c r="EZH27"/>
      <c r="EZI27"/>
      <c r="EZJ27"/>
      <c r="EZK27"/>
      <c r="EZL27"/>
      <c r="EZM27"/>
      <c r="EZN27"/>
      <c r="EZO27"/>
      <c r="EZP27"/>
      <c r="EZQ27"/>
      <c r="EZR27"/>
      <c r="EZS27"/>
      <c r="EZT27"/>
      <c r="EZU27"/>
      <c r="EZV27"/>
      <c r="EZW27"/>
      <c r="EZX27"/>
      <c r="EZY27"/>
      <c r="EZZ27"/>
      <c r="FAA27"/>
      <c r="FAB27"/>
      <c r="FAC27"/>
      <c r="FAD27"/>
      <c r="FAE27"/>
      <c r="FAF27"/>
      <c r="FAG27"/>
      <c r="FAH27"/>
      <c r="FAI27"/>
      <c r="FAJ27"/>
      <c r="FAK27"/>
      <c r="FAL27"/>
      <c r="FAM27"/>
      <c r="FAN27"/>
      <c r="FAO27"/>
      <c r="FAP27"/>
      <c r="FAQ27"/>
      <c r="FAR27"/>
      <c r="FAS27"/>
      <c r="FAT27"/>
      <c r="FAU27"/>
      <c r="FAV27"/>
      <c r="FAW27"/>
      <c r="FAX27"/>
      <c r="FAY27"/>
      <c r="FAZ27"/>
      <c r="FBA27"/>
      <c r="FBB27"/>
      <c r="FBC27"/>
      <c r="FBD27"/>
      <c r="FBE27"/>
      <c r="FBF27"/>
      <c r="FBG27"/>
      <c r="FBH27"/>
      <c r="FBI27"/>
      <c r="FBJ27"/>
      <c r="FBK27"/>
      <c r="FBL27"/>
      <c r="FBM27"/>
      <c r="FBN27"/>
      <c r="FBO27"/>
      <c r="FBP27"/>
      <c r="FBQ27"/>
      <c r="FBR27"/>
      <c r="FBS27"/>
      <c r="FBT27"/>
      <c r="FBU27"/>
      <c r="FBV27"/>
      <c r="FBW27"/>
      <c r="FBX27"/>
      <c r="FBY27"/>
      <c r="FBZ27"/>
      <c r="FCA27"/>
      <c r="FCB27"/>
      <c r="FCC27"/>
      <c r="FCD27"/>
      <c r="FCE27"/>
      <c r="FCF27"/>
      <c r="FCG27"/>
      <c r="FCH27"/>
      <c r="FCI27"/>
      <c r="FCJ27"/>
      <c r="FCK27"/>
      <c r="FCL27"/>
      <c r="FCM27"/>
      <c r="FCN27"/>
      <c r="FCO27"/>
      <c r="FCP27"/>
      <c r="FCQ27"/>
      <c r="FCR27"/>
      <c r="FCS27"/>
      <c r="FCT27"/>
      <c r="FCU27"/>
      <c r="FCV27"/>
      <c r="FCW27"/>
      <c r="FCX27"/>
      <c r="FCY27"/>
      <c r="FCZ27"/>
      <c r="FDA27"/>
      <c r="FDB27"/>
      <c r="FDC27"/>
      <c r="FDD27"/>
      <c r="FDE27"/>
      <c r="FDF27"/>
      <c r="FDG27"/>
      <c r="FDH27"/>
      <c r="FDI27"/>
      <c r="FDJ27"/>
      <c r="FDK27"/>
      <c r="FDL27"/>
      <c r="FDM27"/>
      <c r="FDN27"/>
      <c r="FDO27"/>
      <c r="FDP27"/>
      <c r="FDQ27"/>
      <c r="FDR27"/>
      <c r="FDS27"/>
      <c r="FDT27"/>
      <c r="FDU27"/>
      <c r="FDV27"/>
      <c r="FDW27"/>
      <c r="FDX27"/>
      <c r="FDY27"/>
      <c r="FDZ27"/>
      <c r="FEA27"/>
      <c r="FEB27"/>
      <c r="FEC27"/>
      <c r="FED27"/>
      <c r="FEE27"/>
      <c r="FEF27"/>
      <c r="FEG27"/>
      <c r="FEH27"/>
      <c r="FEI27"/>
      <c r="FEJ27"/>
      <c r="FEK27"/>
      <c r="FEL27"/>
      <c r="FEM27"/>
      <c r="FEN27"/>
      <c r="FEO27"/>
      <c r="FEP27"/>
      <c r="FEQ27"/>
      <c r="FER27"/>
      <c r="FES27"/>
      <c r="FET27"/>
      <c r="FEU27"/>
      <c r="FEV27"/>
      <c r="FEW27"/>
      <c r="FEX27"/>
      <c r="FEY27"/>
      <c r="FEZ27"/>
      <c r="FFA27"/>
      <c r="FFB27"/>
      <c r="FFC27"/>
      <c r="FFD27"/>
      <c r="FFE27"/>
      <c r="FFF27"/>
      <c r="FFG27"/>
      <c r="FFH27"/>
      <c r="FFI27"/>
      <c r="FFJ27"/>
      <c r="FFK27"/>
      <c r="FFL27"/>
      <c r="FFM27"/>
      <c r="FFN27"/>
      <c r="FFO27"/>
      <c r="FFP27"/>
      <c r="FFQ27"/>
      <c r="FFR27"/>
      <c r="FFS27"/>
      <c r="FFT27"/>
      <c r="FFU27"/>
      <c r="FFV27"/>
      <c r="FFW27"/>
      <c r="FFX27"/>
      <c r="FFY27"/>
      <c r="FFZ27"/>
      <c r="FGA27"/>
      <c r="FGB27"/>
      <c r="FGC27"/>
      <c r="FGD27"/>
      <c r="FGE27"/>
      <c r="FGF27"/>
      <c r="FGG27"/>
      <c r="FGH27"/>
      <c r="FGI27"/>
      <c r="FGJ27"/>
      <c r="FGK27"/>
      <c r="FGL27"/>
      <c r="FGM27"/>
      <c r="FGN27"/>
      <c r="FGO27"/>
      <c r="FGP27"/>
      <c r="FGQ27"/>
      <c r="FGR27"/>
      <c r="FGS27"/>
      <c r="FGT27"/>
      <c r="FGU27"/>
      <c r="FGV27"/>
      <c r="FGW27"/>
      <c r="FGX27"/>
      <c r="FGY27"/>
      <c r="FGZ27"/>
      <c r="FHA27"/>
      <c r="FHB27"/>
      <c r="FHC27"/>
      <c r="FHD27"/>
      <c r="FHE27"/>
      <c r="FHF27"/>
      <c r="FHG27"/>
      <c r="FHH27"/>
      <c r="FHI27"/>
      <c r="FHJ27"/>
      <c r="FHK27"/>
      <c r="FHL27"/>
      <c r="FHM27"/>
      <c r="FHN27"/>
      <c r="FHO27"/>
      <c r="FHP27"/>
      <c r="FHQ27"/>
      <c r="FHR27"/>
      <c r="FHS27"/>
      <c r="FHT27"/>
      <c r="FHU27"/>
      <c r="FHV27"/>
      <c r="FHW27"/>
      <c r="FHX27"/>
      <c r="FHY27"/>
      <c r="FHZ27"/>
      <c r="FIA27"/>
      <c r="FIB27"/>
      <c r="FIC27"/>
      <c r="FID27"/>
      <c r="FIE27"/>
      <c r="FIF27"/>
      <c r="FIG27"/>
      <c r="FIH27"/>
      <c r="FII27"/>
      <c r="FIJ27"/>
      <c r="FIK27"/>
      <c r="FIL27"/>
      <c r="FIM27"/>
      <c r="FIN27"/>
      <c r="FIO27"/>
      <c r="FIP27"/>
      <c r="FIQ27"/>
      <c r="FIR27"/>
      <c r="FIS27"/>
      <c r="FIT27"/>
      <c r="FIU27"/>
      <c r="FIV27"/>
      <c r="FIW27"/>
      <c r="FIX27"/>
      <c r="FIY27"/>
      <c r="FIZ27"/>
      <c r="FJA27"/>
      <c r="FJB27"/>
      <c r="FJC27"/>
      <c r="FJD27"/>
      <c r="FJE27"/>
      <c r="FJF27"/>
      <c r="FJG27"/>
      <c r="FJH27"/>
      <c r="FJI27"/>
      <c r="FJJ27"/>
      <c r="FJK27"/>
      <c r="FJL27"/>
      <c r="FJM27"/>
      <c r="FJN27"/>
      <c r="FJO27"/>
      <c r="FJP27"/>
      <c r="FJQ27"/>
      <c r="FJR27"/>
      <c r="FJS27"/>
      <c r="FJT27"/>
      <c r="FJU27"/>
      <c r="FJV27"/>
      <c r="FJW27"/>
      <c r="FJX27"/>
      <c r="FJY27"/>
      <c r="FJZ27"/>
      <c r="FKA27"/>
      <c r="FKB27"/>
      <c r="FKC27"/>
      <c r="FKD27"/>
      <c r="FKE27"/>
      <c r="FKF27"/>
      <c r="FKG27"/>
      <c r="FKH27"/>
      <c r="FKI27"/>
      <c r="FKJ27"/>
      <c r="FKK27"/>
      <c r="FKL27"/>
      <c r="FKM27"/>
      <c r="FKN27"/>
      <c r="FKO27"/>
      <c r="FKP27"/>
      <c r="FKQ27"/>
      <c r="FKR27"/>
      <c r="FKS27"/>
      <c r="FKT27"/>
      <c r="FKU27"/>
      <c r="FKV27"/>
      <c r="FKW27"/>
      <c r="FKX27"/>
      <c r="FKY27"/>
      <c r="FKZ27"/>
      <c r="FLA27"/>
      <c r="FLB27"/>
      <c r="FLC27"/>
      <c r="FLD27"/>
      <c r="FLE27"/>
      <c r="FLF27"/>
      <c r="FLG27"/>
      <c r="FLH27"/>
      <c r="FLI27"/>
      <c r="FLJ27"/>
      <c r="FLK27"/>
      <c r="FLL27"/>
      <c r="FLM27"/>
      <c r="FLN27"/>
      <c r="FLO27"/>
      <c r="FLP27"/>
      <c r="FLQ27"/>
      <c r="FLR27"/>
      <c r="FLS27"/>
      <c r="FLT27"/>
      <c r="FLU27"/>
      <c r="FLV27"/>
      <c r="FLW27"/>
      <c r="FLX27"/>
      <c r="FLY27"/>
      <c r="FLZ27"/>
      <c r="FMA27"/>
      <c r="FMB27"/>
      <c r="FMC27"/>
      <c r="FMD27"/>
      <c r="FME27"/>
      <c r="FMF27"/>
      <c r="FMG27"/>
      <c r="FMH27"/>
      <c r="FMI27"/>
      <c r="FMJ27"/>
      <c r="FMK27"/>
      <c r="FML27"/>
      <c r="FMM27"/>
      <c r="FMN27"/>
      <c r="FMO27"/>
      <c r="FMP27"/>
      <c r="FMQ27"/>
      <c r="FMR27"/>
      <c r="FMS27"/>
      <c r="FMT27"/>
      <c r="FMU27"/>
      <c r="FMV27"/>
      <c r="FMW27"/>
      <c r="FMX27"/>
      <c r="FMY27"/>
      <c r="FMZ27"/>
      <c r="FNA27"/>
      <c r="FNB27"/>
      <c r="FNC27"/>
      <c r="FND27"/>
      <c r="FNE27"/>
      <c r="FNF27"/>
      <c r="FNG27"/>
      <c r="FNH27"/>
      <c r="FNI27"/>
      <c r="FNJ27"/>
      <c r="FNK27"/>
      <c r="FNL27"/>
      <c r="FNM27"/>
      <c r="FNN27"/>
      <c r="FNO27"/>
      <c r="FNP27"/>
      <c r="FNQ27"/>
      <c r="FNR27"/>
      <c r="FNS27"/>
      <c r="FNT27"/>
      <c r="FNU27"/>
      <c r="FNV27"/>
      <c r="FNW27"/>
      <c r="FNX27"/>
      <c r="FNY27"/>
      <c r="FNZ27"/>
      <c r="FOA27"/>
      <c r="FOB27"/>
      <c r="FOC27"/>
      <c r="FOD27"/>
      <c r="FOE27"/>
      <c r="FOF27"/>
      <c r="FOG27"/>
      <c r="FOH27"/>
      <c r="FOI27"/>
      <c r="FOJ27"/>
      <c r="FOK27"/>
      <c r="FOL27"/>
      <c r="FOM27"/>
      <c r="FON27"/>
      <c r="FOO27"/>
      <c r="FOP27"/>
      <c r="FOQ27"/>
      <c r="FOR27"/>
      <c r="FOS27"/>
      <c r="FOT27"/>
      <c r="FOU27"/>
      <c r="FOV27"/>
      <c r="FOW27"/>
      <c r="FOX27"/>
      <c r="FOY27"/>
      <c r="FOZ27"/>
      <c r="FPA27"/>
      <c r="FPB27"/>
      <c r="FPC27"/>
      <c r="FPD27"/>
      <c r="FPE27"/>
      <c r="FPF27"/>
      <c r="FPG27"/>
      <c r="FPH27"/>
      <c r="FPI27"/>
      <c r="FPJ27"/>
      <c r="FPK27"/>
      <c r="FPL27"/>
      <c r="FPM27"/>
      <c r="FPN27"/>
      <c r="FPO27"/>
      <c r="FPP27"/>
      <c r="FPQ27"/>
      <c r="FPR27"/>
      <c r="FPS27"/>
      <c r="FPT27"/>
      <c r="FPU27"/>
      <c r="FPV27"/>
      <c r="FPW27"/>
      <c r="FPX27"/>
      <c r="FPY27"/>
      <c r="FPZ27"/>
      <c r="FQA27"/>
      <c r="FQB27"/>
      <c r="FQC27"/>
      <c r="FQD27"/>
      <c r="FQE27"/>
      <c r="FQF27"/>
      <c r="FQG27"/>
      <c r="FQH27"/>
      <c r="FQI27"/>
      <c r="FQJ27"/>
      <c r="FQK27"/>
      <c r="FQL27"/>
      <c r="FQM27"/>
      <c r="FQN27"/>
      <c r="FQO27"/>
      <c r="FQP27"/>
      <c r="FQQ27"/>
      <c r="FQR27"/>
      <c r="FQS27"/>
      <c r="FQT27"/>
      <c r="FQU27"/>
      <c r="FQV27"/>
      <c r="FQW27"/>
      <c r="FQX27"/>
      <c r="FQY27"/>
      <c r="FQZ27"/>
      <c r="FRA27"/>
      <c r="FRB27"/>
      <c r="FRC27"/>
      <c r="FRD27"/>
      <c r="FRE27"/>
      <c r="FRF27"/>
      <c r="FRG27"/>
      <c r="FRH27"/>
      <c r="FRI27"/>
      <c r="FRJ27"/>
      <c r="FRK27"/>
      <c r="FRL27"/>
      <c r="FRM27"/>
      <c r="FRN27"/>
      <c r="FRO27"/>
      <c r="FRP27"/>
      <c r="FRQ27"/>
      <c r="FRR27"/>
      <c r="FRS27"/>
      <c r="FRT27"/>
      <c r="FRU27"/>
      <c r="FRV27"/>
      <c r="FRW27"/>
      <c r="FRX27"/>
      <c r="FRY27"/>
      <c r="FRZ27"/>
      <c r="FSA27"/>
      <c r="FSB27"/>
      <c r="FSC27"/>
      <c r="FSD27"/>
      <c r="FSE27"/>
      <c r="FSF27"/>
      <c r="FSG27"/>
      <c r="FSH27"/>
      <c r="FSI27"/>
      <c r="FSJ27"/>
      <c r="FSK27"/>
      <c r="FSL27"/>
      <c r="FSM27"/>
      <c r="FSN27"/>
      <c r="FSO27"/>
      <c r="FSP27"/>
      <c r="FSQ27"/>
      <c r="FSR27"/>
      <c r="FSS27"/>
      <c r="FST27"/>
      <c r="FSU27"/>
      <c r="FSV27"/>
      <c r="FSW27"/>
      <c r="FSX27"/>
      <c r="FSY27"/>
      <c r="FSZ27"/>
      <c r="FTA27"/>
      <c r="FTB27"/>
      <c r="FTC27"/>
      <c r="FTD27"/>
      <c r="FTE27"/>
      <c r="FTF27"/>
      <c r="FTG27"/>
      <c r="FTH27"/>
      <c r="FTI27"/>
      <c r="FTJ27"/>
      <c r="FTK27"/>
      <c r="FTL27"/>
      <c r="FTM27"/>
      <c r="FTN27"/>
      <c r="FTO27"/>
      <c r="FTP27"/>
      <c r="FTQ27"/>
      <c r="FTR27"/>
      <c r="FTS27"/>
      <c r="FTT27"/>
      <c r="FTU27"/>
      <c r="FTV27"/>
      <c r="FTW27"/>
      <c r="FTX27"/>
      <c r="FTY27"/>
      <c r="FTZ27"/>
      <c r="FUA27"/>
      <c r="FUB27"/>
      <c r="FUC27"/>
      <c r="FUD27"/>
      <c r="FUE27"/>
      <c r="FUF27"/>
      <c r="FUG27"/>
      <c r="FUH27"/>
      <c r="FUI27"/>
      <c r="FUJ27"/>
      <c r="FUK27"/>
      <c r="FUL27"/>
      <c r="FUM27"/>
      <c r="FUN27"/>
      <c r="FUO27"/>
      <c r="FUP27"/>
      <c r="FUQ27"/>
      <c r="FUR27"/>
      <c r="FUS27"/>
      <c r="FUT27"/>
      <c r="FUU27"/>
      <c r="FUV27"/>
      <c r="FUW27"/>
      <c r="FUX27"/>
      <c r="FUY27"/>
      <c r="FUZ27"/>
      <c r="FVA27"/>
      <c r="FVB27"/>
      <c r="FVC27"/>
      <c r="FVD27"/>
      <c r="FVE27"/>
      <c r="FVF27"/>
      <c r="FVG27"/>
      <c r="FVH27"/>
      <c r="FVI27"/>
      <c r="FVJ27"/>
      <c r="FVK27"/>
      <c r="FVL27"/>
      <c r="FVM27"/>
      <c r="FVN27"/>
      <c r="FVO27"/>
      <c r="FVP27"/>
      <c r="FVQ27"/>
      <c r="FVR27"/>
      <c r="FVS27"/>
      <c r="FVT27"/>
      <c r="FVU27"/>
      <c r="FVV27"/>
      <c r="FVW27"/>
      <c r="FVX27"/>
      <c r="FVY27"/>
      <c r="FVZ27"/>
      <c r="FWA27"/>
      <c r="FWB27"/>
      <c r="FWC27"/>
      <c r="FWD27"/>
      <c r="FWE27"/>
      <c r="FWF27"/>
      <c r="FWG27"/>
      <c r="FWH27"/>
      <c r="FWI27"/>
      <c r="FWJ27"/>
      <c r="FWK27"/>
      <c r="FWL27"/>
      <c r="FWM27"/>
      <c r="FWN27"/>
      <c r="FWO27"/>
      <c r="FWP27"/>
      <c r="FWQ27"/>
      <c r="FWR27"/>
      <c r="FWS27"/>
      <c r="FWT27"/>
      <c r="FWU27"/>
      <c r="FWV27"/>
      <c r="FWW27"/>
      <c r="FWX27"/>
      <c r="FWY27"/>
      <c r="FWZ27"/>
      <c r="FXA27"/>
      <c r="FXB27"/>
      <c r="FXC27"/>
      <c r="FXD27"/>
      <c r="FXE27"/>
      <c r="FXF27"/>
      <c r="FXG27"/>
      <c r="FXH27"/>
      <c r="FXI27"/>
      <c r="FXJ27"/>
      <c r="FXK27"/>
      <c r="FXL27"/>
      <c r="FXM27"/>
      <c r="FXN27"/>
      <c r="FXO27"/>
      <c r="FXP27"/>
      <c r="FXQ27"/>
      <c r="FXR27"/>
      <c r="FXS27"/>
      <c r="FXT27"/>
      <c r="FXU27"/>
      <c r="FXV27"/>
      <c r="FXW27"/>
      <c r="FXX27"/>
      <c r="FXY27"/>
      <c r="FXZ27"/>
      <c r="FYA27"/>
      <c r="FYB27"/>
      <c r="FYC27"/>
      <c r="FYD27"/>
      <c r="FYE27"/>
      <c r="FYF27"/>
      <c r="FYG27"/>
      <c r="FYH27"/>
      <c r="FYI27"/>
      <c r="FYJ27"/>
      <c r="FYK27"/>
      <c r="FYL27"/>
      <c r="FYM27"/>
      <c r="FYN27"/>
      <c r="FYO27"/>
      <c r="FYP27"/>
      <c r="FYQ27"/>
      <c r="FYR27"/>
      <c r="FYS27"/>
      <c r="FYT27"/>
      <c r="FYU27"/>
      <c r="FYV27"/>
      <c r="FYW27"/>
      <c r="FYX27"/>
      <c r="FYY27"/>
      <c r="FYZ27"/>
      <c r="FZA27"/>
      <c r="FZB27"/>
      <c r="FZC27"/>
      <c r="FZD27"/>
      <c r="FZE27"/>
      <c r="FZF27"/>
      <c r="FZG27"/>
      <c r="FZH27"/>
      <c r="FZI27"/>
      <c r="FZJ27"/>
      <c r="FZK27"/>
      <c r="FZL27"/>
      <c r="FZM27"/>
      <c r="FZN27"/>
      <c r="FZO27"/>
      <c r="FZP27"/>
      <c r="FZQ27"/>
      <c r="FZR27"/>
      <c r="FZS27"/>
      <c r="FZT27"/>
      <c r="FZU27"/>
      <c r="FZV27"/>
      <c r="FZW27"/>
      <c r="FZX27"/>
      <c r="FZY27"/>
      <c r="FZZ27"/>
      <c r="GAA27"/>
      <c r="GAB27"/>
      <c r="GAC27"/>
      <c r="GAD27"/>
      <c r="GAE27"/>
      <c r="GAF27"/>
      <c r="GAG27"/>
      <c r="GAH27"/>
      <c r="GAI27"/>
      <c r="GAJ27"/>
      <c r="GAK27"/>
      <c r="GAL27"/>
      <c r="GAM27"/>
      <c r="GAN27"/>
      <c r="GAO27"/>
      <c r="GAP27"/>
      <c r="GAQ27"/>
      <c r="GAR27"/>
      <c r="GAS27"/>
      <c r="GAT27"/>
      <c r="GAU27"/>
      <c r="GAV27"/>
      <c r="GAW27"/>
      <c r="GAX27"/>
      <c r="GAY27"/>
      <c r="GAZ27"/>
      <c r="GBA27"/>
      <c r="GBB27"/>
      <c r="GBC27"/>
      <c r="GBD27"/>
      <c r="GBE27"/>
      <c r="GBF27"/>
      <c r="GBG27"/>
      <c r="GBH27"/>
      <c r="GBI27"/>
      <c r="GBJ27"/>
      <c r="GBK27"/>
      <c r="GBL27"/>
      <c r="GBM27"/>
      <c r="GBN27"/>
      <c r="GBO27"/>
      <c r="GBP27"/>
      <c r="GBQ27"/>
      <c r="GBR27"/>
      <c r="GBS27"/>
      <c r="GBT27"/>
      <c r="GBU27"/>
      <c r="GBV27"/>
      <c r="GBW27"/>
      <c r="GBX27"/>
      <c r="GBY27"/>
      <c r="GBZ27"/>
      <c r="GCA27"/>
      <c r="GCB27"/>
      <c r="GCC27"/>
      <c r="GCD27"/>
      <c r="GCE27"/>
      <c r="GCF27"/>
      <c r="GCG27"/>
      <c r="GCH27"/>
      <c r="GCI27"/>
      <c r="GCJ27"/>
      <c r="GCK27"/>
      <c r="GCL27"/>
      <c r="GCM27"/>
      <c r="GCN27"/>
      <c r="GCO27"/>
      <c r="GCP27"/>
      <c r="GCQ27"/>
      <c r="GCR27"/>
      <c r="GCS27"/>
      <c r="GCT27"/>
      <c r="GCU27"/>
      <c r="GCV27"/>
      <c r="GCW27"/>
      <c r="GCX27"/>
      <c r="GCY27"/>
      <c r="GCZ27"/>
      <c r="GDA27"/>
      <c r="GDB27"/>
      <c r="GDC27"/>
      <c r="GDD27"/>
      <c r="GDE27"/>
      <c r="GDF27"/>
      <c r="GDG27"/>
      <c r="GDH27"/>
      <c r="GDI27"/>
      <c r="GDJ27"/>
      <c r="GDK27"/>
      <c r="GDL27"/>
      <c r="GDM27"/>
      <c r="GDN27"/>
      <c r="GDO27"/>
      <c r="GDP27"/>
      <c r="GDQ27"/>
      <c r="GDR27"/>
      <c r="GDS27"/>
      <c r="GDT27"/>
      <c r="GDU27"/>
      <c r="GDV27"/>
      <c r="GDW27"/>
      <c r="GDX27"/>
      <c r="GDY27"/>
      <c r="GDZ27"/>
      <c r="GEA27"/>
      <c r="GEB27"/>
      <c r="GEC27"/>
      <c r="GED27"/>
      <c r="GEE27"/>
      <c r="GEF27"/>
      <c r="GEG27"/>
      <c r="GEH27"/>
      <c r="GEI27"/>
      <c r="GEJ27"/>
      <c r="GEK27"/>
      <c r="GEL27"/>
      <c r="GEM27"/>
      <c r="GEN27"/>
      <c r="GEO27"/>
      <c r="GEP27"/>
      <c r="GEQ27"/>
      <c r="GER27"/>
      <c r="GES27"/>
      <c r="GET27"/>
      <c r="GEU27"/>
      <c r="GEV27"/>
      <c r="GEW27"/>
      <c r="GEX27"/>
      <c r="GEY27"/>
      <c r="GEZ27"/>
      <c r="GFA27"/>
      <c r="GFB27"/>
      <c r="GFC27"/>
      <c r="GFD27"/>
      <c r="GFE27"/>
      <c r="GFF27"/>
      <c r="GFG27"/>
      <c r="GFH27"/>
      <c r="GFI27"/>
      <c r="GFJ27"/>
      <c r="GFK27"/>
      <c r="GFL27"/>
      <c r="GFM27"/>
      <c r="GFN27"/>
      <c r="GFO27"/>
      <c r="GFP27"/>
      <c r="GFQ27"/>
      <c r="GFR27"/>
      <c r="GFS27"/>
      <c r="GFT27"/>
      <c r="GFU27"/>
      <c r="GFV27"/>
      <c r="GFW27"/>
      <c r="GFX27"/>
      <c r="GFY27"/>
      <c r="GFZ27"/>
      <c r="GGA27"/>
      <c r="GGB27"/>
      <c r="GGC27"/>
      <c r="GGD27"/>
      <c r="GGE27"/>
      <c r="GGF27"/>
      <c r="GGG27"/>
      <c r="GGH27"/>
      <c r="GGI27"/>
      <c r="GGJ27"/>
      <c r="GGK27"/>
      <c r="GGL27"/>
      <c r="GGM27"/>
      <c r="GGN27"/>
      <c r="GGO27"/>
      <c r="GGP27"/>
      <c r="GGQ27"/>
      <c r="GGR27"/>
      <c r="GGS27"/>
      <c r="GGT27"/>
      <c r="GGU27"/>
      <c r="GGV27"/>
      <c r="GGW27"/>
      <c r="GGX27"/>
      <c r="GGY27"/>
      <c r="GGZ27"/>
      <c r="GHA27"/>
      <c r="GHB27"/>
      <c r="GHC27"/>
      <c r="GHD27"/>
      <c r="GHE27"/>
      <c r="GHF27"/>
      <c r="GHG27"/>
      <c r="GHH27"/>
      <c r="GHI27"/>
      <c r="GHJ27"/>
      <c r="GHK27"/>
      <c r="GHL27"/>
      <c r="GHM27"/>
      <c r="GHN27"/>
      <c r="GHO27"/>
      <c r="GHP27"/>
      <c r="GHQ27"/>
      <c r="GHR27"/>
      <c r="GHS27"/>
      <c r="GHT27"/>
      <c r="GHU27"/>
      <c r="GHV27"/>
      <c r="GHW27"/>
      <c r="GHX27"/>
      <c r="GHY27"/>
      <c r="GHZ27"/>
      <c r="GIA27"/>
      <c r="GIB27"/>
      <c r="GIC27"/>
      <c r="GID27"/>
      <c r="GIE27"/>
      <c r="GIF27"/>
      <c r="GIG27"/>
      <c r="GIH27"/>
      <c r="GII27"/>
      <c r="GIJ27"/>
      <c r="GIK27"/>
      <c r="GIL27"/>
      <c r="GIM27"/>
      <c r="GIN27"/>
      <c r="GIO27"/>
      <c r="GIP27"/>
      <c r="GIQ27"/>
      <c r="GIR27"/>
      <c r="GIS27"/>
      <c r="GIT27"/>
      <c r="GIU27"/>
      <c r="GIV27"/>
      <c r="GIW27"/>
      <c r="GIX27"/>
      <c r="GIY27"/>
      <c r="GIZ27"/>
      <c r="GJA27"/>
      <c r="GJB27"/>
      <c r="GJC27"/>
      <c r="GJD27"/>
      <c r="GJE27"/>
      <c r="GJF27"/>
      <c r="GJG27"/>
      <c r="GJH27"/>
      <c r="GJI27"/>
      <c r="GJJ27"/>
      <c r="GJK27"/>
      <c r="GJL27"/>
      <c r="GJM27"/>
      <c r="GJN27"/>
      <c r="GJO27"/>
      <c r="GJP27"/>
      <c r="GJQ27"/>
      <c r="GJR27"/>
      <c r="GJS27"/>
      <c r="GJT27"/>
      <c r="GJU27"/>
      <c r="GJV27"/>
      <c r="GJW27"/>
      <c r="GJX27"/>
      <c r="GJY27"/>
      <c r="GJZ27"/>
      <c r="GKA27"/>
      <c r="GKB27"/>
      <c r="GKC27"/>
      <c r="GKD27"/>
      <c r="GKE27"/>
      <c r="GKF27"/>
      <c r="GKG27"/>
      <c r="GKH27"/>
      <c r="GKI27"/>
      <c r="GKJ27"/>
      <c r="GKK27"/>
      <c r="GKL27"/>
      <c r="GKM27"/>
      <c r="GKN27"/>
      <c r="GKO27"/>
      <c r="GKP27"/>
      <c r="GKQ27"/>
      <c r="GKR27"/>
      <c r="GKS27"/>
      <c r="GKT27"/>
      <c r="GKU27"/>
      <c r="GKV27"/>
      <c r="GKW27"/>
      <c r="GKX27"/>
      <c r="GKY27"/>
      <c r="GKZ27"/>
      <c r="GLA27"/>
      <c r="GLB27"/>
      <c r="GLC27"/>
      <c r="GLD27"/>
      <c r="GLE27"/>
      <c r="GLF27"/>
      <c r="GLG27"/>
      <c r="GLH27"/>
      <c r="GLI27"/>
      <c r="GLJ27"/>
      <c r="GLK27"/>
      <c r="GLL27"/>
      <c r="GLM27"/>
      <c r="GLN27"/>
      <c r="GLO27"/>
      <c r="GLP27"/>
      <c r="GLQ27"/>
      <c r="GLR27"/>
      <c r="GLS27"/>
      <c r="GLT27"/>
      <c r="GLU27"/>
      <c r="GLV27"/>
      <c r="GLW27"/>
      <c r="GLX27"/>
      <c r="GLY27"/>
      <c r="GLZ27"/>
      <c r="GMA27"/>
      <c r="GMB27"/>
      <c r="GMC27"/>
      <c r="GMD27"/>
      <c r="GME27"/>
      <c r="GMF27"/>
      <c r="GMG27"/>
      <c r="GMH27"/>
      <c r="GMI27"/>
      <c r="GMJ27"/>
      <c r="GMK27"/>
      <c r="GML27"/>
      <c r="GMM27"/>
      <c r="GMN27"/>
      <c r="GMO27"/>
      <c r="GMP27"/>
      <c r="GMQ27"/>
      <c r="GMR27"/>
      <c r="GMS27"/>
      <c r="GMT27"/>
      <c r="GMU27"/>
      <c r="GMV27"/>
      <c r="GMW27"/>
      <c r="GMX27"/>
      <c r="GMY27"/>
      <c r="GMZ27"/>
      <c r="GNA27"/>
      <c r="GNB27"/>
      <c r="GNC27"/>
      <c r="GND27"/>
      <c r="GNE27"/>
      <c r="GNF27"/>
      <c r="GNG27"/>
      <c r="GNH27"/>
      <c r="GNI27"/>
      <c r="GNJ27"/>
      <c r="GNK27"/>
      <c r="GNL27"/>
      <c r="GNM27"/>
      <c r="GNN27"/>
      <c r="GNO27"/>
      <c r="GNP27"/>
      <c r="GNQ27"/>
      <c r="GNR27"/>
      <c r="GNS27"/>
      <c r="GNT27"/>
      <c r="GNU27"/>
      <c r="GNV27"/>
      <c r="GNW27"/>
      <c r="GNX27"/>
      <c r="GNY27"/>
      <c r="GNZ27"/>
      <c r="GOA27"/>
      <c r="GOB27"/>
      <c r="GOC27"/>
      <c r="GOD27"/>
      <c r="GOE27"/>
      <c r="GOF27"/>
      <c r="GOG27"/>
      <c r="GOH27"/>
      <c r="GOI27"/>
      <c r="GOJ27"/>
      <c r="GOK27"/>
      <c r="GOL27"/>
      <c r="GOM27"/>
      <c r="GON27"/>
      <c r="GOO27"/>
      <c r="GOP27"/>
      <c r="GOQ27"/>
      <c r="GOR27"/>
      <c r="GOS27"/>
      <c r="GOT27"/>
      <c r="GOU27"/>
      <c r="GOV27"/>
      <c r="GOW27"/>
      <c r="GOX27"/>
      <c r="GOY27"/>
      <c r="GOZ27"/>
      <c r="GPA27"/>
      <c r="GPB27"/>
      <c r="GPC27"/>
      <c r="GPD27"/>
      <c r="GPE27"/>
      <c r="GPF27"/>
      <c r="GPG27"/>
      <c r="GPH27"/>
      <c r="GPI27"/>
      <c r="GPJ27"/>
      <c r="GPK27"/>
      <c r="GPL27"/>
      <c r="GPM27"/>
      <c r="GPN27"/>
      <c r="GPO27"/>
      <c r="GPP27"/>
      <c r="GPQ27"/>
      <c r="GPR27"/>
      <c r="GPS27"/>
      <c r="GPT27"/>
      <c r="GPU27"/>
      <c r="GPV27"/>
      <c r="GPW27"/>
      <c r="GPX27"/>
      <c r="GPY27"/>
      <c r="GPZ27"/>
      <c r="GQA27"/>
      <c r="GQB27"/>
      <c r="GQC27"/>
      <c r="GQD27"/>
      <c r="GQE27"/>
      <c r="GQF27"/>
      <c r="GQG27"/>
      <c r="GQH27"/>
      <c r="GQI27"/>
      <c r="GQJ27"/>
      <c r="GQK27"/>
      <c r="GQL27"/>
      <c r="GQM27"/>
      <c r="GQN27"/>
      <c r="GQO27"/>
      <c r="GQP27"/>
      <c r="GQQ27"/>
      <c r="GQR27"/>
      <c r="GQS27"/>
      <c r="GQT27"/>
      <c r="GQU27"/>
      <c r="GQV27"/>
      <c r="GQW27"/>
      <c r="GQX27"/>
      <c r="GQY27"/>
      <c r="GQZ27"/>
      <c r="GRA27"/>
      <c r="GRB27"/>
      <c r="GRC27"/>
      <c r="GRD27"/>
      <c r="GRE27"/>
      <c r="GRF27"/>
      <c r="GRG27"/>
      <c r="GRH27"/>
      <c r="GRI27"/>
      <c r="GRJ27"/>
      <c r="GRK27"/>
      <c r="GRL27"/>
      <c r="GRM27"/>
      <c r="GRN27"/>
      <c r="GRO27"/>
      <c r="GRP27"/>
      <c r="GRQ27"/>
      <c r="GRR27"/>
      <c r="GRS27"/>
      <c r="GRT27"/>
      <c r="GRU27"/>
      <c r="GRV27"/>
      <c r="GRW27"/>
      <c r="GRX27"/>
      <c r="GRY27"/>
      <c r="GRZ27"/>
      <c r="GSA27"/>
      <c r="GSB27"/>
      <c r="GSC27"/>
      <c r="GSD27"/>
      <c r="GSE27"/>
      <c r="GSF27"/>
      <c r="GSG27"/>
      <c r="GSH27"/>
      <c r="GSI27"/>
      <c r="GSJ27"/>
      <c r="GSK27"/>
      <c r="GSL27"/>
      <c r="GSM27"/>
      <c r="GSN27"/>
      <c r="GSO27"/>
      <c r="GSP27"/>
      <c r="GSQ27"/>
      <c r="GSR27"/>
      <c r="GSS27"/>
      <c r="GST27"/>
      <c r="GSU27"/>
      <c r="GSV27"/>
      <c r="GSW27"/>
      <c r="GSX27"/>
      <c r="GSY27"/>
      <c r="GSZ27"/>
      <c r="GTA27"/>
      <c r="GTB27"/>
      <c r="GTC27"/>
      <c r="GTD27"/>
      <c r="GTE27"/>
      <c r="GTF27"/>
      <c r="GTG27"/>
      <c r="GTH27"/>
      <c r="GTI27"/>
      <c r="GTJ27"/>
      <c r="GTK27"/>
      <c r="GTL27"/>
      <c r="GTM27"/>
      <c r="GTN27"/>
      <c r="GTO27"/>
      <c r="GTP27"/>
      <c r="GTQ27"/>
      <c r="GTR27"/>
      <c r="GTS27"/>
      <c r="GTT27"/>
      <c r="GTU27"/>
      <c r="GTV27"/>
      <c r="GTW27"/>
      <c r="GTX27"/>
      <c r="GTY27"/>
      <c r="GTZ27"/>
      <c r="GUA27"/>
      <c r="GUB27"/>
      <c r="GUC27"/>
      <c r="GUD27"/>
      <c r="GUE27"/>
      <c r="GUF27"/>
      <c r="GUG27"/>
      <c r="GUH27"/>
      <c r="GUI27"/>
      <c r="GUJ27"/>
      <c r="GUK27"/>
      <c r="GUL27"/>
      <c r="GUM27"/>
      <c r="GUN27"/>
      <c r="GUO27"/>
      <c r="GUP27"/>
      <c r="GUQ27"/>
      <c r="GUR27"/>
      <c r="GUS27"/>
      <c r="GUT27"/>
      <c r="GUU27"/>
      <c r="GUV27"/>
      <c r="GUW27"/>
      <c r="GUX27"/>
      <c r="GUY27"/>
      <c r="GUZ27"/>
      <c r="GVA27"/>
      <c r="GVB27"/>
      <c r="GVC27"/>
      <c r="GVD27"/>
      <c r="GVE27"/>
      <c r="GVF27"/>
      <c r="GVG27"/>
      <c r="GVH27"/>
      <c r="GVI27"/>
      <c r="GVJ27"/>
      <c r="GVK27"/>
      <c r="GVL27"/>
      <c r="GVM27"/>
      <c r="GVN27"/>
      <c r="GVO27"/>
      <c r="GVP27"/>
      <c r="GVQ27"/>
      <c r="GVR27"/>
      <c r="GVS27"/>
      <c r="GVT27"/>
      <c r="GVU27"/>
      <c r="GVV27"/>
      <c r="GVW27"/>
      <c r="GVX27"/>
      <c r="GVY27"/>
      <c r="GVZ27"/>
      <c r="GWA27"/>
      <c r="GWB27"/>
      <c r="GWC27"/>
      <c r="GWD27"/>
      <c r="GWE27"/>
      <c r="GWF27"/>
      <c r="GWG27"/>
      <c r="GWH27"/>
      <c r="GWI27"/>
      <c r="GWJ27"/>
      <c r="GWK27"/>
      <c r="GWL27"/>
      <c r="GWM27"/>
      <c r="GWN27"/>
      <c r="GWO27"/>
      <c r="GWP27"/>
      <c r="GWQ27"/>
      <c r="GWR27"/>
      <c r="GWS27"/>
      <c r="GWT27"/>
      <c r="GWU27"/>
      <c r="GWV27"/>
      <c r="GWW27"/>
      <c r="GWX27"/>
      <c r="GWY27"/>
      <c r="GWZ27"/>
      <c r="GXA27"/>
      <c r="GXB27"/>
      <c r="GXC27"/>
      <c r="GXD27"/>
      <c r="GXE27"/>
      <c r="GXF27"/>
      <c r="GXG27"/>
      <c r="GXH27"/>
      <c r="GXI27"/>
      <c r="GXJ27"/>
      <c r="GXK27"/>
      <c r="GXL27"/>
      <c r="GXM27"/>
      <c r="GXN27"/>
      <c r="GXO27"/>
      <c r="GXP27"/>
      <c r="GXQ27"/>
      <c r="GXR27"/>
      <c r="GXS27"/>
      <c r="GXT27"/>
      <c r="GXU27"/>
      <c r="GXV27"/>
      <c r="GXW27"/>
      <c r="GXX27"/>
      <c r="GXY27"/>
      <c r="GXZ27"/>
      <c r="GYA27"/>
      <c r="GYB27"/>
      <c r="GYC27"/>
      <c r="GYD27"/>
      <c r="GYE27"/>
      <c r="GYF27"/>
      <c r="GYG27"/>
      <c r="GYH27"/>
      <c r="GYI27"/>
      <c r="GYJ27"/>
      <c r="GYK27"/>
      <c r="GYL27"/>
      <c r="GYM27"/>
      <c r="GYN27"/>
      <c r="GYO27"/>
      <c r="GYP27"/>
      <c r="GYQ27"/>
      <c r="GYR27"/>
      <c r="GYS27"/>
      <c r="GYT27"/>
      <c r="GYU27"/>
      <c r="GYV27"/>
      <c r="GYW27"/>
      <c r="GYX27"/>
      <c r="GYY27"/>
      <c r="GYZ27"/>
      <c r="GZA27"/>
      <c r="GZB27"/>
      <c r="GZC27"/>
      <c r="GZD27"/>
      <c r="GZE27"/>
      <c r="GZF27"/>
      <c r="GZG27"/>
      <c r="GZH27"/>
      <c r="GZI27"/>
      <c r="GZJ27"/>
      <c r="GZK27"/>
      <c r="GZL27"/>
      <c r="GZM27"/>
      <c r="GZN27"/>
      <c r="GZO27"/>
      <c r="GZP27"/>
      <c r="GZQ27"/>
      <c r="GZR27"/>
      <c r="GZS27"/>
      <c r="GZT27"/>
      <c r="GZU27"/>
      <c r="GZV27"/>
      <c r="GZW27"/>
      <c r="GZX27"/>
      <c r="GZY27"/>
      <c r="GZZ27"/>
      <c r="HAA27"/>
      <c r="HAB27"/>
      <c r="HAC27"/>
      <c r="HAD27"/>
      <c r="HAE27"/>
      <c r="HAF27"/>
      <c r="HAG27"/>
      <c r="HAH27"/>
      <c r="HAI27"/>
      <c r="HAJ27"/>
      <c r="HAK27"/>
      <c r="HAL27"/>
      <c r="HAM27"/>
      <c r="HAN27"/>
      <c r="HAO27"/>
      <c r="HAP27"/>
      <c r="HAQ27"/>
      <c r="HAR27"/>
      <c r="HAS27"/>
      <c r="HAT27"/>
      <c r="HAU27"/>
      <c r="HAV27"/>
      <c r="HAW27"/>
      <c r="HAX27"/>
      <c r="HAY27"/>
      <c r="HAZ27"/>
      <c r="HBA27"/>
      <c r="HBB27"/>
      <c r="HBC27"/>
      <c r="HBD27"/>
      <c r="HBE27"/>
      <c r="HBF27"/>
      <c r="HBG27"/>
      <c r="HBH27"/>
      <c r="HBI27"/>
      <c r="HBJ27"/>
      <c r="HBK27"/>
      <c r="HBL27"/>
      <c r="HBM27"/>
      <c r="HBN27"/>
      <c r="HBO27"/>
      <c r="HBP27"/>
      <c r="HBQ27"/>
      <c r="HBR27"/>
      <c r="HBS27"/>
      <c r="HBT27"/>
      <c r="HBU27"/>
      <c r="HBV27"/>
      <c r="HBW27"/>
      <c r="HBX27"/>
      <c r="HBY27"/>
      <c r="HBZ27"/>
      <c r="HCA27"/>
      <c r="HCB27"/>
      <c r="HCC27"/>
      <c r="HCD27"/>
      <c r="HCE27"/>
      <c r="HCF27"/>
      <c r="HCG27"/>
      <c r="HCH27"/>
      <c r="HCI27"/>
      <c r="HCJ27"/>
      <c r="HCK27"/>
      <c r="HCL27"/>
      <c r="HCM27"/>
      <c r="HCN27"/>
      <c r="HCO27"/>
      <c r="HCP27"/>
      <c r="HCQ27"/>
      <c r="HCR27"/>
      <c r="HCS27"/>
      <c r="HCT27"/>
      <c r="HCU27"/>
      <c r="HCV27"/>
      <c r="HCW27"/>
      <c r="HCX27"/>
      <c r="HCY27"/>
      <c r="HCZ27"/>
      <c r="HDA27"/>
      <c r="HDB27"/>
      <c r="HDC27"/>
      <c r="HDD27"/>
      <c r="HDE27"/>
      <c r="HDF27"/>
      <c r="HDG27"/>
      <c r="HDH27"/>
      <c r="HDI27"/>
      <c r="HDJ27"/>
      <c r="HDK27"/>
      <c r="HDL27"/>
      <c r="HDM27"/>
      <c r="HDN27"/>
      <c r="HDO27"/>
      <c r="HDP27"/>
      <c r="HDQ27"/>
      <c r="HDR27"/>
      <c r="HDS27"/>
      <c r="HDT27"/>
      <c r="HDU27"/>
      <c r="HDV27"/>
      <c r="HDW27"/>
      <c r="HDX27"/>
      <c r="HDY27"/>
      <c r="HDZ27"/>
      <c r="HEA27"/>
      <c r="HEB27"/>
      <c r="HEC27"/>
      <c r="HED27"/>
      <c r="HEE27"/>
      <c r="HEF27"/>
      <c r="HEG27"/>
      <c r="HEH27"/>
      <c r="HEI27"/>
      <c r="HEJ27"/>
      <c r="HEK27"/>
      <c r="HEL27"/>
      <c r="HEM27"/>
      <c r="HEN27"/>
      <c r="HEO27"/>
      <c r="HEP27"/>
      <c r="HEQ27"/>
      <c r="HER27"/>
      <c r="HES27"/>
      <c r="HET27"/>
      <c r="HEU27"/>
      <c r="HEV27"/>
      <c r="HEW27"/>
      <c r="HEX27"/>
      <c r="HEY27"/>
      <c r="HEZ27"/>
      <c r="HFA27"/>
      <c r="HFB27"/>
      <c r="HFC27"/>
      <c r="HFD27"/>
      <c r="HFE27"/>
      <c r="HFF27"/>
      <c r="HFG27"/>
      <c r="HFH27"/>
      <c r="HFI27"/>
      <c r="HFJ27"/>
      <c r="HFK27"/>
      <c r="HFL27"/>
      <c r="HFM27"/>
      <c r="HFN27"/>
      <c r="HFO27"/>
      <c r="HFP27"/>
      <c r="HFQ27"/>
      <c r="HFR27"/>
      <c r="HFS27"/>
      <c r="HFT27"/>
      <c r="HFU27"/>
      <c r="HFV27"/>
      <c r="HFW27"/>
      <c r="HFX27"/>
      <c r="HFY27"/>
      <c r="HFZ27"/>
      <c r="HGA27"/>
      <c r="HGB27"/>
      <c r="HGC27"/>
      <c r="HGD27"/>
      <c r="HGE27"/>
      <c r="HGF27"/>
      <c r="HGG27"/>
      <c r="HGH27"/>
      <c r="HGI27"/>
      <c r="HGJ27"/>
      <c r="HGK27"/>
      <c r="HGL27"/>
      <c r="HGM27"/>
      <c r="HGN27"/>
      <c r="HGO27"/>
      <c r="HGP27"/>
      <c r="HGQ27"/>
      <c r="HGR27"/>
      <c r="HGS27"/>
      <c r="HGT27"/>
      <c r="HGU27"/>
      <c r="HGV27"/>
      <c r="HGW27"/>
      <c r="HGX27"/>
      <c r="HGY27"/>
      <c r="HGZ27"/>
      <c r="HHA27"/>
      <c r="HHB27"/>
      <c r="HHC27"/>
      <c r="HHD27"/>
      <c r="HHE27"/>
      <c r="HHF27"/>
      <c r="HHG27"/>
      <c r="HHH27"/>
      <c r="HHI27"/>
      <c r="HHJ27"/>
      <c r="HHK27"/>
      <c r="HHL27"/>
      <c r="HHM27"/>
      <c r="HHN27"/>
      <c r="HHO27"/>
      <c r="HHP27"/>
      <c r="HHQ27"/>
      <c r="HHR27"/>
      <c r="HHS27"/>
      <c r="HHT27"/>
      <c r="HHU27"/>
      <c r="HHV27"/>
      <c r="HHW27"/>
      <c r="HHX27"/>
      <c r="HHY27"/>
      <c r="HHZ27"/>
      <c r="HIA27"/>
      <c r="HIB27"/>
      <c r="HIC27"/>
      <c r="HID27"/>
      <c r="HIE27"/>
      <c r="HIF27"/>
      <c r="HIG27"/>
      <c r="HIH27"/>
      <c r="HII27"/>
      <c r="HIJ27"/>
      <c r="HIK27"/>
      <c r="HIL27"/>
      <c r="HIM27"/>
      <c r="HIN27"/>
      <c r="HIO27"/>
      <c r="HIP27"/>
      <c r="HIQ27"/>
      <c r="HIR27"/>
      <c r="HIS27"/>
      <c r="HIT27"/>
      <c r="HIU27"/>
      <c r="HIV27"/>
      <c r="HIW27"/>
      <c r="HIX27"/>
      <c r="HIY27"/>
      <c r="HIZ27"/>
      <c r="HJA27"/>
      <c r="HJB27"/>
      <c r="HJC27"/>
      <c r="HJD27"/>
      <c r="HJE27"/>
      <c r="HJF27"/>
      <c r="HJG27"/>
      <c r="HJH27"/>
      <c r="HJI27"/>
      <c r="HJJ27"/>
      <c r="HJK27"/>
      <c r="HJL27"/>
      <c r="HJM27"/>
      <c r="HJN27"/>
      <c r="HJO27"/>
      <c r="HJP27"/>
      <c r="HJQ27"/>
      <c r="HJR27"/>
      <c r="HJS27"/>
      <c r="HJT27"/>
      <c r="HJU27"/>
      <c r="HJV27"/>
      <c r="HJW27"/>
      <c r="HJX27"/>
      <c r="HJY27"/>
      <c r="HJZ27"/>
      <c r="HKA27"/>
      <c r="HKB27"/>
      <c r="HKC27"/>
      <c r="HKD27"/>
      <c r="HKE27"/>
      <c r="HKF27"/>
      <c r="HKG27"/>
      <c r="HKH27"/>
      <c r="HKI27"/>
      <c r="HKJ27"/>
      <c r="HKK27"/>
      <c r="HKL27"/>
      <c r="HKM27"/>
      <c r="HKN27"/>
      <c r="HKO27"/>
      <c r="HKP27"/>
      <c r="HKQ27"/>
      <c r="HKR27"/>
      <c r="HKS27"/>
      <c r="HKT27"/>
      <c r="HKU27"/>
      <c r="HKV27"/>
      <c r="HKW27"/>
      <c r="HKX27"/>
      <c r="HKY27"/>
      <c r="HKZ27"/>
      <c r="HLA27"/>
      <c r="HLB27"/>
      <c r="HLC27"/>
      <c r="HLD27"/>
      <c r="HLE27"/>
      <c r="HLF27"/>
      <c r="HLG27"/>
      <c r="HLH27"/>
      <c r="HLI27"/>
      <c r="HLJ27"/>
      <c r="HLK27"/>
      <c r="HLL27"/>
      <c r="HLM27"/>
      <c r="HLN27"/>
      <c r="HLO27"/>
      <c r="HLP27"/>
      <c r="HLQ27"/>
      <c r="HLR27"/>
      <c r="HLS27"/>
      <c r="HLT27"/>
      <c r="HLU27"/>
      <c r="HLV27"/>
      <c r="HLW27"/>
      <c r="HLX27"/>
      <c r="HLY27"/>
      <c r="HLZ27"/>
      <c r="HMA27"/>
      <c r="HMB27"/>
      <c r="HMC27"/>
      <c r="HMD27"/>
      <c r="HME27"/>
      <c r="HMF27"/>
      <c r="HMG27"/>
      <c r="HMH27"/>
      <c r="HMI27"/>
      <c r="HMJ27"/>
      <c r="HMK27"/>
      <c r="HML27"/>
      <c r="HMM27"/>
      <c r="HMN27"/>
      <c r="HMO27"/>
      <c r="HMP27"/>
      <c r="HMQ27"/>
      <c r="HMR27"/>
      <c r="HMS27"/>
      <c r="HMT27"/>
      <c r="HMU27"/>
      <c r="HMV27"/>
      <c r="HMW27"/>
      <c r="HMX27"/>
      <c r="HMY27"/>
      <c r="HMZ27"/>
      <c r="HNA27"/>
      <c r="HNB27"/>
      <c r="HNC27"/>
      <c r="HND27"/>
      <c r="HNE27"/>
      <c r="HNF27"/>
      <c r="HNG27"/>
      <c r="HNH27"/>
      <c r="HNI27"/>
      <c r="HNJ27"/>
      <c r="HNK27"/>
      <c r="HNL27"/>
      <c r="HNM27"/>
      <c r="HNN27"/>
      <c r="HNO27"/>
      <c r="HNP27"/>
      <c r="HNQ27"/>
      <c r="HNR27"/>
      <c r="HNS27"/>
      <c r="HNT27"/>
      <c r="HNU27"/>
      <c r="HNV27"/>
      <c r="HNW27"/>
      <c r="HNX27"/>
      <c r="HNY27"/>
      <c r="HNZ27"/>
      <c r="HOA27"/>
      <c r="HOB27"/>
      <c r="HOC27"/>
      <c r="HOD27"/>
      <c r="HOE27"/>
      <c r="HOF27"/>
      <c r="HOG27"/>
      <c r="HOH27"/>
      <c r="HOI27"/>
      <c r="HOJ27"/>
      <c r="HOK27"/>
      <c r="HOL27"/>
      <c r="HOM27"/>
      <c r="HON27"/>
      <c r="HOO27"/>
      <c r="HOP27"/>
      <c r="HOQ27"/>
      <c r="HOR27"/>
      <c r="HOS27"/>
      <c r="HOT27"/>
      <c r="HOU27"/>
      <c r="HOV27"/>
      <c r="HOW27"/>
      <c r="HOX27"/>
      <c r="HOY27"/>
      <c r="HOZ27"/>
      <c r="HPA27"/>
      <c r="HPB27"/>
      <c r="HPC27"/>
      <c r="HPD27"/>
      <c r="HPE27"/>
      <c r="HPF27"/>
      <c r="HPG27"/>
      <c r="HPH27"/>
      <c r="HPI27"/>
      <c r="HPJ27"/>
      <c r="HPK27"/>
      <c r="HPL27"/>
      <c r="HPM27"/>
      <c r="HPN27"/>
      <c r="HPO27"/>
      <c r="HPP27"/>
      <c r="HPQ27"/>
      <c r="HPR27"/>
      <c r="HPS27"/>
      <c r="HPT27"/>
      <c r="HPU27"/>
      <c r="HPV27"/>
      <c r="HPW27"/>
      <c r="HPX27"/>
      <c r="HPY27"/>
      <c r="HPZ27"/>
      <c r="HQA27"/>
      <c r="HQB27"/>
      <c r="HQC27"/>
      <c r="HQD27"/>
      <c r="HQE27"/>
      <c r="HQF27"/>
      <c r="HQG27"/>
      <c r="HQH27"/>
      <c r="HQI27"/>
      <c r="HQJ27"/>
      <c r="HQK27"/>
      <c r="HQL27"/>
      <c r="HQM27"/>
      <c r="HQN27"/>
      <c r="HQO27"/>
      <c r="HQP27"/>
      <c r="HQQ27"/>
      <c r="HQR27"/>
      <c r="HQS27"/>
      <c r="HQT27"/>
      <c r="HQU27"/>
      <c r="HQV27"/>
      <c r="HQW27"/>
      <c r="HQX27"/>
      <c r="HQY27"/>
      <c r="HQZ27"/>
      <c r="HRA27"/>
      <c r="HRB27"/>
      <c r="HRC27"/>
      <c r="HRD27"/>
      <c r="HRE27"/>
      <c r="HRF27"/>
      <c r="HRG27"/>
      <c r="HRH27"/>
      <c r="HRI27"/>
      <c r="HRJ27"/>
      <c r="HRK27"/>
      <c r="HRL27"/>
      <c r="HRM27"/>
      <c r="HRN27"/>
      <c r="HRO27"/>
      <c r="HRP27"/>
      <c r="HRQ27"/>
      <c r="HRR27"/>
      <c r="HRS27"/>
      <c r="HRT27"/>
      <c r="HRU27"/>
      <c r="HRV27"/>
      <c r="HRW27"/>
      <c r="HRX27"/>
      <c r="HRY27"/>
      <c r="HRZ27"/>
      <c r="HSA27"/>
      <c r="HSB27"/>
      <c r="HSC27"/>
      <c r="HSD27"/>
      <c r="HSE27"/>
      <c r="HSF27"/>
      <c r="HSG27"/>
      <c r="HSH27"/>
      <c r="HSI27"/>
      <c r="HSJ27"/>
      <c r="HSK27"/>
      <c r="HSL27"/>
      <c r="HSM27"/>
      <c r="HSN27"/>
      <c r="HSO27"/>
      <c r="HSP27"/>
      <c r="HSQ27"/>
      <c r="HSR27"/>
      <c r="HSS27"/>
      <c r="HST27"/>
      <c r="HSU27"/>
      <c r="HSV27"/>
      <c r="HSW27"/>
      <c r="HSX27"/>
      <c r="HSY27"/>
      <c r="HSZ27"/>
      <c r="HTA27"/>
      <c r="HTB27"/>
      <c r="HTC27"/>
      <c r="HTD27"/>
      <c r="HTE27"/>
      <c r="HTF27"/>
      <c r="HTG27"/>
      <c r="HTH27"/>
      <c r="HTI27"/>
      <c r="HTJ27"/>
      <c r="HTK27"/>
      <c r="HTL27"/>
      <c r="HTM27"/>
      <c r="HTN27"/>
      <c r="HTO27"/>
      <c r="HTP27"/>
      <c r="HTQ27"/>
      <c r="HTR27"/>
      <c r="HTS27"/>
      <c r="HTT27"/>
      <c r="HTU27"/>
      <c r="HTV27"/>
      <c r="HTW27"/>
      <c r="HTX27"/>
      <c r="HTY27"/>
      <c r="HTZ27"/>
      <c r="HUA27"/>
      <c r="HUB27"/>
      <c r="HUC27"/>
      <c r="HUD27"/>
      <c r="HUE27"/>
      <c r="HUF27"/>
      <c r="HUG27"/>
      <c r="HUH27"/>
      <c r="HUI27"/>
      <c r="HUJ27"/>
      <c r="HUK27"/>
      <c r="HUL27"/>
      <c r="HUM27"/>
      <c r="HUN27"/>
      <c r="HUO27"/>
      <c r="HUP27"/>
      <c r="HUQ27"/>
      <c r="HUR27"/>
      <c r="HUS27"/>
      <c r="HUT27"/>
      <c r="HUU27"/>
      <c r="HUV27"/>
      <c r="HUW27"/>
      <c r="HUX27"/>
      <c r="HUY27"/>
      <c r="HUZ27"/>
      <c r="HVA27"/>
      <c r="HVB27"/>
      <c r="HVC27"/>
      <c r="HVD27"/>
      <c r="HVE27"/>
      <c r="HVF27"/>
      <c r="HVG27"/>
      <c r="HVH27"/>
      <c r="HVI27"/>
      <c r="HVJ27"/>
      <c r="HVK27"/>
      <c r="HVL27"/>
      <c r="HVM27"/>
      <c r="HVN27"/>
      <c r="HVO27"/>
      <c r="HVP27"/>
      <c r="HVQ27"/>
      <c r="HVR27"/>
      <c r="HVS27"/>
      <c r="HVT27"/>
      <c r="HVU27"/>
      <c r="HVV27"/>
      <c r="HVW27"/>
      <c r="HVX27"/>
      <c r="HVY27"/>
      <c r="HVZ27"/>
      <c r="HWA27"/>
      <c r="HWB27"/>
      <c r="HWC27"/>
      <c r="HWD27"/>
      <c r="HWE27"/>
      <c r="HWF27"/>
      <c r="HWG27"/>
      <c r="HWH27"/>
      <c r="HWI27"/>
      <c r="HWJ27"/>
      <c r="HWK27"/>
      <c r="HWL27"/>
      <c r="HWM27"/>
      <c r="HWN27"/>
      <c r="HWO27"/>
      <c r="HWP27"/>
      <c r="HWQ27"/>
      <c r="HWR27"/>
      <c r="HWS27"/>
      <c r="HWT27"/>
      <c r="HWU27"/>
      <c r="HWV27"/>
      <c r="HWW27"/>
      <c r="HWX27"/>
      <c r="HWY27"/>
      <c r="HWZ27"/>
      <c r="HXA27"/>
      <c r="HXB27"/>
      <c r="HXC27"/>
      <c r="HXD27"/>
      <c r="HXE27"/>
      <c r="HXF27"/>
      <c r="HXG27"/>
      <c r="HXH27"/>
      <c r="HXI27"/>
      <c r="HXJ27"/>
      <c r="HXK27"/>
      <c r="HXL27"/>
      <c r="HXM27"/>
      <c r="HXN27"/>
      <c r="HXO27"/>
      <c r="HXP27"/>
      <c r="HXQ27"/>
      <c r="HXR27"/>
      <c r="HXS27"/>
      <c r="HXT27"/>
      <c r="HXU27"/>
      <c r="HXV27"/>
      <c r="HXW27"/>
      <c r="HXX27"/>
      <c r="HXY27"/>
      <c r="HXZ27"/>
      <c r="HYA27"/>
      <c r="HYB27"/>
      <c r="HYC27"/>
      <c r="HYD27"/>
      <c r="HYE27"/>
      <c r="HYF27"/>
      <c r="HYG27"/>
      <c r="HYH27"/>
      <c r="HYI27"/>
      <c r="HYJ27"/>
      <c r="HYK27"/>
      <c r="HYL27"/>
      <c r="HYM27"/>
      <c r="HYN27"/>
      <c r="HYO27"/>
      <c r="HYP27"/>
      <c r="HYQ27"/>
      <c r="HYR27"/>
      <c r="HYS27"/>
      <c r="HYT27"/>
      <c r="HYU27"/>
      <c r="HYV27"/>
      <c r="HYW27"/>
      <c r="HYX27"/>
      <c r="HYY27"/>
      <c r="HYZ27"/>
      <c r="HZA27"/>
      <c r="HZB27"/>
      <c r="HZC27"/>
      <c r="HZD27"/>
      <c r="HZE27"/>
      <c r="HZF27"/>
      <c r="HZG27"/>
      <c r="HZH27"/>
      <c r="HZI27"/>
      <c r="HZJ27"/>
      <c r="HZK27"/>
      <c r="HZL27"/>
      <c r="HZM27"/>
      <c r="HZN27"/>
      <c r="HZO27"/>
      <c r="HZP27"/>
      <c r="HZQ27"/>
      <c r="HZR27"/>
      <c r="HZS27"/>
      <c r="HZT27"/>
      <c r="HZU27"/>
      <c r="HZV27"/>
      <c r="HZW27"/>
      <c r="HZX27"/>
      <c r="HZY27"/>
      <c r="HZZ27"/>
      <c r="IAA27"/>
      <c r="IAB27"/>
      <c r="IAC27"/>
      <c r="IAD27"/>
      <c r="IAE27"/>
      <c r="IAF27"/>
      <c r="IAG27"/>
      <c r="IAH27"/>
      <c r="IAI27"/>
      <c r="IAJ27"/>
      <c r="IAK27"/>
      <c r="IAL27"/>
      <c r="IAM27"/>
      <c r="IAN27"/>
      <c r="IAO27"/>
      <c r="IAP27"/>
      <c r="IAQ27"/>
      <c r="IAR27"/>
      <c r="IAS27"/>
      <c r="IAT27"/>
      <c r="IAU27"/>
      <c r="IAV27"/>
      <c r="IAW27"/>
      <c r="IAX27"/>
      <c r="IAY27"/>
      <c r="IAZ27"/>
      <c r="IBA27"/>
      <c r="IBB27"/>
      <c r="IBC27"/>
      <c r="IBD27"/>
      <c r="IBE27"/>
      <c r="IBF27"/>
      <c r="IBG27"/>
      <c r="IBH27"/>
      <c r="IBI27"/>
      <c r="IBJ27"/>
      <c r="IBK27"/>
      <c r="IBL27"/>
      <c r="IBM27"/>
      <c r="IBN27"/>
      <c r="IBO27"/>
      <c r="IBP27"/>
      <c r="IBQ27"/>
      <c r="IBR27"/>
      <c r="IBS27"/>
      <c r="IBT27"/>
      <c r="IBU27"/>
      <c r="IBV27"/>
      <c r="IBW27"/>
      <c r="IBX27"/>
      <c r="IBY27"/>
      <c r="IBZ27"/>
      <c r="ICA27"/>
      <c r="ICB27"/>
      <c r="ICC27"/>
      <c r="ICD27"/>
      <c r="ICE27"/>
      <c r="ICF27"/>
      <c r="ICG27"/>
      <c r="ICH27"/>
      <c r="ICI27"/>
      <c r="ICJ27"/>
      <c r="ICK27"/>
      <c r="ICL27"/>
      <c r="ICM27"/>
      <c r="ICN27"/>
      <c r="ICO27"/>
      <c r="ICP27"/>
      <c r="ICQ27"/>
      <c r="ICR27"/>
      <c r="ICS27"/>
      <c r="ICT27"/>
      <c r="ICU27"/>
      <c r="ICV27"/>
      <c r="ICW27"/>
      <c r="ICX27"/>
      <c r="ICY27"/>
      <c r="ICZ27"/>
      <c r="IDA27"/>
      <c r="IDB27"/>
      <c r="IDC27"/>
      <c r="IDD27"/>
      <c r="IDE27"/>
      <c r="IDF27"/>
      <c r="IDG27"/>
      <c r="IDH27"/>
      <c r="IDI27"/>
      <c r="IDJ27"/>
      <c r="IDK27"/>
      <c r="IDL27"/>
      <c r="IDM27"/>
      <c r="IDN27"/>
      <c r="IDO27"/>
      <c r="IDP27"/>
      <c r="IDQ27"/>
      <c r="IDR27"/>
      <c r="IDS27"/>
      <c r="IDT27"/>
      <c r="IDU27"/>
      <c r="IDV27"/>
      <c r="IDW27"/>
      <c r="IDX27"/>
      <c r="IDY27"/>
      <c r="IDZ27"/>
      <c r="IEA27"/>
      <c r="IEB27"/>
      <c r="IEC27"/>
      <c r="IED27"/>
      <c r="IEE27"/>
      <c r="IEF27"/>
      <c r="IEG27"/>
      <c r="IEH27"/>
      <c r="IEI27"/>
      <c r="IEJ27"/>
      <c r="IEK27"/>
      <c r="IEL27"/>
      <c r="IEM27"/>
      <c r="IEN27"/>
      <c r="IEO27"/>
      <c r="IEP27"/>
      <c r="IEQ27"/>
      <c r="IER27"/>
      <c r="IES27"/>
      <c r="IET27"/>
      <c r="IEU27"/>
      <c r="IEV27"/>
      <c r="IEW27"/>
      <c r="IEX27"/>
      <c r="IEY27"/>
      <c r="IEZ27"/>
      <c r="IFA27"/>
      <c r="IFB27"/>
      <c r="IFC27"/>
      <c r="IFD27"/>
      <c r="IFE27"/>
      <c r="IFF27"/>
      <c r="IFG27"/>
      <c r="IFH27"/>
      <c r="IFI27"/>
      <c r="IFJ27"/>
      <c r="IFK27"/>
      <c r="IFL27"/>
      <c r="IFM27"/>
      <c r="IFN27"/>
      <c r="IFO27"/>
      <c r="IFP27"/>
      <c r="IFQ27"/>
      <c r="IFR27"/>
      <c r="IFS27"/>
      <c r="IFT27"/>
      <c r="IFU27"/>
      <c r="IFV27"/>
      <c r="IFW27"/>
      <c r="IFX27"/>
      <c r="IFY27"/>
      <c r="IFZ27"/>
      <c r="IGA27"/>
      <c r="IGB27"/>
      <c r="IGC27"/>
      <c r="IGD27"/>
      <c r="IGE27"/>
      <c r="IGF27"/>
      <c r="IGG27"/>
      <c r="IGH27"/>
      <c r="IGI27"/>
      <c r="IGJ27"/>
      <c r="IGK27"/>
      <c r="IGL27"/>
      <c r="IGM27"/>
      <c r="IGN27"/>
      <c r="IGO27"/>
      <c r="IGP27"/>
      <c r="IGQ27"/>
      <c r="IGR27"/>
      <c r="IGS27"/>
      <c r="IGT27"/>
      <c r="IGU27"/>
      <c r="IGV27"/>
      <c r="IGW27"/>
      <c r="IGX27"/>
      <c r="IGY27"/>
      <c r="IGZ27"/>
      <c r="IHA27"/>
      <c r="IHB27"/>
      <c r="IHC27"/>
      <c r="IHD27"/>
      <c r="IHE27"/>
      <c r="IHF27"/>
      <c r="IHG27"/>
      <c r="IHH27"/>
      <c r="IHI27"/>
      <c r="IHJ27"/>
      <c r="IHK27"/>
      <c r="IHL27"/>
      <c r="IHM27"/>
      <c r="IHN27"/>
      <c r="IHO27"/>
      <c r="IHP27"/>
      <c r="IHQ27"/>
      <c r="IHR27"/>
      <c r="IHS27"/>
      <c r="IHT27"/>
      <c r="IHU27"/>
      <c r="IHV27"/>
      <c r="IHW27"/>
      <c r="IHX27"/>
      <c r="IHY27"/>
      <c r="IHZ27"/>
      <c r="IIA27"/>
      <c r="IIB27"/>
      <c r="IIC27"/>
      <c r="IID27"/>
      <c r="IIE27"/>
      <c r="IIF27"/>
      <c r="IIG27"/>
      <c r="IIH27"/>
      <c r="III27"/>
      <c r="IIJ27"/>
      <c r="IIK27"/>
      <c r="IIL27"/>
      <c r="IIM27"/>
      <c r="IIN27"/>
      <c r="IIO27"/>
      <c r="IIP27"/>
      <c r="IIQ27"/>
      <c r="IIR27"/>
      <c r="IIS27"/>
      <c r="IIT27"/>
      <c r="IIU27"/>
      <c r="IIV27"/>
      <c r="IIW27"/>
      <c r="IIX27"/>
      <c r="IIY27"/>
      <c r="IIZ27"/>
      <c r="IJA27"/>
      <c r="IJB27"/>
      <c r="IJC27"/>
      <c r="IJD27"/>
      <c r="IJE27"/>
      <c r="IJF27"/>
      <c r="IJG27"/>
      <c r="IJH27"/>
      <c r="IJI27"/>
      <c r="IJJ27"/>
      <c r="IJK27"/>
      <c r="IJL27"/>
      <c r="IJM27"/>
      <c r="IJN27"/>
      <c r="IJO27"/>
      <c r="IJP27"/>
      <c r="IJQ27"/>
      <c r="IJR27"/>
      <c r="IJS27"/>
      <c r="IJT27"/>
      <c r="IJU27"/>
      <c r="IJV27"/>
      <c r="IJW27"/>
      <c r="IJX27"/>
      <c r="IJY27"/>
      <c r="IJZ27"/>
      <c r="IKA27"/>
      <c r="IKB27"/>
      <c r="IKC27"/>
      <c r="IKD27"/>
      <c r="IKE27"/>
      <c r="IKF27"/>
      <c r="IKG27"/>
      <c r="IKH27"/>
      <c r="IKI27"/>
      <c r="IKJ27"/>
      <c r="IKK27"/>
      <c r="IKL27"/>
      <c r="IKM27"/>
      <c r="IKN27"/>
      <c r="IKO27"/>
      <c r="IKP27"/>
      <c r="IKQ27"/>
      <c r="IKR27"/>
      <c r="IKS27"/>
      <c r="IKT27"/>
      <c r="IKU27"/>
      <c r="IKV27"/>
      <c r="IKW27"/>
      <c r="IKX27"/>
      <c r="IKY27"/>
      <c r="IKZ27"/>
      <c r="ILA27"/>
      <c r="ILB27"/>
      <c r="ILC27"/>
      <c r="ILD27"/>
      <c r="ILE27"/>
      <c r="ILF27"/>
      <c r="ILG27"/>
      <c r="ILH27"/>
      <c r="ILI27"/>
      <c r="ILJ27"/>
      <c r="ILK27"/>
      <c r="ILL27"/>
      <c r="ILM27"/>
      <c r="ILN27"/>
      <c r="ILO27"/>
      <c r="ILP27"/>
      <c r="ILQ27"/>
      <c r="ILR27"/>
      <c r="ILS27"/>
      <c r="ILT27"/>
      <c r="ILU27"/>
      <c r="ILV27"/>
      <c r="ILW27"/>
      <c r="ILX27"/>
      <c r="ILY27"/>
      <c r="ILZ27"/>
      <c r="IMA27"/>
      <c r="IMB27"/>
      <c r="IMC27"/>
      <c r="IMD27"/>
      <c r="IME27"/>
      <c r="IMF27"/>
      <c r="IMG27"/>
      <c r="IMH27"/>
      <c r="IMI27"/>
      <c r="IMJ27"/>
      <c r="IMK27"/>
      <c r="IML27"/>
      <c r="IMM27"/>
      <c r="IMN27"/>
      <c r="IMO27"/>
      <c r="IMP27"/>
      <c r="IMQ27"/>
      <c r="IMR27"/>
      <c r="IMS27"/>
      <c r="IMT27"/>
      <c r="IMU27"/>
      <c r="IMV27"/>
      <c r="IMW27"/>
      <c r="IMX27"/>
      <c r="IMY27"/>
      <c r="IMZ27"/>
      <c r="INA27"/>
      <c r="INB27"/>
      <c r="INC27"/>
      <c r="IND27"/>
      <c r="INE27"/>
      <c r="INF27"/>
      <c r="ING27"/>
      <c r="INH27"/>
      <c r="INI27"/>
      <c r="INJ27"/>
      <c r="INK27"/>
      <c r="INL27"/>
      <c r="INM27"/>
      <c r="INN27"/>
      <c r="INO27"/>
      <c r="INP27"/>
      <c r="INQ27"/>
      <c r="INR27"/>
      <c r="INS27"/>
      <c r="INT27"/>
      <c r="INU27"/>
      <c r="INV27"/>
      <c r="INW27"/>
      <c r="INX27"/>
      <c r="INY27"/>
      <c r="INZ27"/>
      <c r="IOA27"/>
      <c r="IOB27"/>
      <c r="IOC27"/>
      <c r="IOD27"/>
      <c r="IOE27"/>
      <c r="IOF27"/>
      <c r="IOG27"/>
      <c r="IOH27"/>
      <c r="IOI27"/>
      <c r="IOJ27"/>
      <c r="IOK27"/>
      <c r="IOL27"/>
      <c r="IOM27"/>
      <c r="ION27"/>
      <c r="IOO27"/>
      <c r="IOP27"/>
      <c r="IOQ27"/>
      <c r="IOR27"/>
      <c r="IOS27"/>
      <c r="IOT27"/>
      <c r="IOU27"/>
      <c r="IOV27"/>
      <c r="IOW27"/>
      <c r="IOX27"/>
      <c r="IOY27"/>
      <c r="IOZ27"/>
      <c r="IPA27"/>
      <c r="IPB27"/>
      <c r="IPC27"/>
      <c r="IPD27"/>
      <c r="IPE27"/>
      <c r="IPF27"/>
      <c r="IPG27"/>
      <c r="IPH27"/>
      <c r="IPI27"/>
      <c r="IPJ27"/>
      <c r="IPK27"/>
      <c r="IPL27"/>
      <c r="IPM27"/>
      <c r="IPN27"/>
      <c r="IPO27"/>
      <c r="IPP27"/>
      <c r="IPQ27"/>
      <c r="IPR27"/>
      <c r="IPS27"/>
      <c r="IPT27"/>
      <c r="IPU27"/>
      <c r="IPV27"/>
      <c r="IPW27"/>
      <c r="IPX27"/>
      <c r="IPY27"/>
      <c r="IPZ27"/>
      <c r="IQA27"/>
      <c r="IQB27"/>
      <c r="IQC27"/>
      <c r="IQD27"/>
      <c r="IQE27"/>
      <c r="IQF27"/>
      <c r="IQG27"/>
      <c r="IQH27"/>
      <c r="IQI27"/>
      <c r="IQJ27"/>
      <c r="IQK27"/>
      <c r="IQL27"/>
      <c r="IQM27"/>
      <c r="IQN27"/>
      <c r="IQO27"/>
      <c r="IQP27"/>
      <c r="IQQ27"/>
      <c r="IQR27"/>
      <c r="IQS27"/>
      <c r="IQT27"/>
      <c r="IQU27"/>
      <c r="IQV27"/>
      <c r="IQW27"/>
      <c r="IQX27"/>
      <c r="IQY27"/>
      <c r="IQZ27"/>
      <c r="IRA27"/>
      <c r="IRB27"/>
      <c r="IRC27"/>
      <c r="IRD27"/>
      <c r="IRE27"/>
      <c r="IRF27"/>
      <c r="IRG27"/>
      <c r="IRH27"/>
      <c r="IRI27"/>
      <c r="IRJ27"/>
      <c r="IRK27"/>
      <c r="IRL27"/>
      <c r="IRM27"/>
      <c r="IRN27"/>
      <c r="IRO27"/>
      <c r="IRP27"/>
      <c r="IRQ27"/>
      <c r="IRR27"/>
      <c r="IRS27"/>
      <c r="IRT27"/>
      <c r="IRU27"/>
      <c r="IRV27"/>
      <c r="IRW27"/>
      <c r="IRX27"/>
      <c r="IRY27"/>
      <c r="IRZ27"/>
      <c r="ISA27"/>
      <c r="ISB27"/>
      <c r="ISC27"/>
      <c r="ISD27"/>
      <c r="ISE27"/>
      <c r="ISF27"/>
      <c r="ISG27"/>
      <c r="ISH27"/>
      <c r="ISI27"/>
      <c r="ISJ27"/>
      <c r="ISK27"/>
      <c r="ISL27"/>
      <c r="ISM27"/>
      <c r="ISN27"/>
      <c r="ISO27"/>
      <c r="ISP27"/>
      <c r="ISQ27"/>
      <c r="ISR27"/>
      <c r="ISS27"/>
      <c r="IST27"/>
      <c r="ISU27"/>
      <c r="ISV27"/>
      <c r="ISW27"/>
      <c r="ISX27"/>
      <c r="ISY27"/>
      <c r="ISZ27"/>
      <c r="ITA27"/>
      <c r="ITB27"/>
      <c r="ITC27"/>
      <c r="ITD27"/>
      <c r="ITE27"/>
      <c r="ITF27"/>
      <c r="ITG27"/>
      <c r="ITH27"/>
      <c r="ITI27"/>
      <c r="ITJ27"/>
      <c r="ITK27"/>
      <c r="ITL27"/>
      <c r="ITM27"/>
      <c r="ITN27"/>
      <c r="ITO27"/>
      <c r="ITP27"/>
      <c r="ITQ27"/>
      <c r="ITR27"/>
      <c r="ITS27"/>
      <c r="ITT27"/>
      <c r="ITU27"/>
      <c r="ITV27"/>
      <c r="ITW27"/>
      <c r="ITX27"/>
      <c r="ITY27"/>
      <c r="ITZ27"/>
      <c r="IUA27"/>
      <c r="IUB27"/>
      <c r="IUC27"/>
      <c r="IUD27"/>
      <c r="IUE27"/>
      <c r="IUF27"/>
      <c r="IUG27"/>
      <c r="IUH27"/>
      <c r="IUI27"/>
      <c r="IUJ27"/>
      <c r="IUK27"/>
      <c r="IUL27"/>
      <c r="IUM27"/>
      <c r="IUN27"/>
      <c r="IUO27"/>
      <c r="IUP27"/>
      <c r="IUQ27"/>
      <c r="IUR27"/>
      <c r="IUS27"/>
      <c r="IUT27"/>
      <c r="IUU27"/>
      <c r="IUV27"/>
      <c r="IUW27"/>
      <c r="IUX27"/>
      <c r="IUY27"/>
      <c r="IUZ27"/>
      <c r="IVA27"/>
      <c r="IVB27"/>
      <c r="IVC27"/>
      <c r="IVD27"/>
      <c r="IVE27"/>
      <c r="IVF27"/>
      <c r="IVG27"/>
      <c r="IVH27"/>
      <c r="IVI27"/>
      <c r="IVJ27"/>
      <c r="IVK27"/>
      <c r="IVL27"/>
      <c r="IVM27"/>
      <c r="IVN27"/>
      <c r="IVO27"/>
      <c r="IVP27"/>
      <c r="IVQ27"/>
      <c r="IVR27"/>
      <c r="IVS27"/>
      <c r="IVT27"/>
      <c r="IVU27"/>
      <c r="IVV27"/>
      <c r="IVW27"/>
      <c r="IVX27"/>
      <c r="IVY27"/>
      <c r="IVZ27"/>
      <c r="IWA27"/>
      <c r="IWB27"/>
      <c r="IWC27"/>
      <c r="IWD27"/>
      <c r="IWE27"/>
      <c r="IWF27"/>
      <c r="IWG27"/>
      <c r="IWH27"/>
      <c r="IWI27"/>
      <c r="IWJ27"/>
      <c r="IWK27"/>
      <c r="IWL27"/>
      <c r="IWM27"/>
      <c r="IWN27"/>
      <c r="IWO27"/>
      <c r="IWP27"/>
      <c r="IWQ27"/>
      <c r="IWR27"/>
      <c r="IWS27"/>
      <c r="IWT27"/>
      <c r="IWU27"/>
      <c r="IWV27"/>
      <c r="IWW27"/>
      <c r="IWX27"/>
      <c r="IWY27"/>
      <c r="IWZ27"/>
      <c r="IXA27"/>
      <c r="IXB27"/>
      <c r="IXC27"/>
      <c r="IXD27"/>
      <c r="IXE27"/>
      <c r="IXF27"/>
      <c r="IXG27"/>
      <c r="IXH27"/>
      <c r="IXI27"/>
      <c r="IXJ27"/>
      <c r="IXK27"/>
      <c r="IXL27"/>
      <c r="IXM27"/>
      <c r="IXN27"/>
      <c r="IXO27"/>
      <c r="IXP27"/>
      <c r="IXQ27"/>
      <c r="IXR27"/>
      <c r="IXS27"/>
      <c r="IXT27"/>
      <c r="IXU27"/>
      <c r="IXV27"/>
      <c r="IXW27"/>
      <c r="IXX27"/>
      <c r="IXY27"/>
      <c r="IXZ27"/>
      <c r="IYA27"/>
      <c r="IYB27"/>
      <c r="IYC27"/>
      <c r="IYD27"/>
      <c r="IYE27"/>
      <c r="IYF27"/>
      <c r="IYG27"/>
      <c r="IYH27"/>
      <c r="IYI27"/>
      <c r="IYJ27"/>
      <c r="IYK27"/>
      <c r="IYL27"/>
      <c r="IYM27"/>
      <c r="IYN27"/>
      <c r="IYO27"/>
      <c r="IYP27"/>
      <c r="IYQ27"/>
      <c r="IYR27"/>
      <c r="IYS27"/>
      <c r="IYT27"/>
      <c r="IYU27"/>
      <c r="IYV27"/>
      <c r="IYW27"/>
      <c r="IYX27"/>
      <c r="IYY27"/>
      <c r="IYZ27"/>
      <c r="IZA27"/>
      <c r="IZB27"/>
      <c r="IZC27"/>
      <c r="IZD27"/>
      <c r="IZE27"/>
      <c r="IZF27"/>
      <c r="IZG27"/>
      <c r="IZH27"/>
      <c r="IZI27"/>
      <c r="IZJ27"/>
      <c r="IZK27"/>
      <c r="IZL27"/>
      <c r="IZM27"/>
      <c r="IZN27"/>
      <c r="IZO27"/>
      <c r="IZP27"/>
      <c r="IZQ27"/>
      <c r="IZR27"/>
      <c r="IZS27"/>
      <c r="IZT27"/>
      <c r="IZU27"/>
      <c r="IZV27"/>
      <c r="IZW27"/>
      <c r="IZX27"/>
      <c r="IZY27"/>
      <c r="IZZ27"/>
      <c r="JAA27"/>
      <c r="JAB27"/>
      <c r="JAC27"/>
      <c r="JAD27"/>
      <c r="JAE27"/>
      <c r="JAF27"/>
      <c r="JAG27"/>
      <c r="JAH27"/>
      <c r="JAI27"/>
      <c r="JAJ27"/>
      <c r="JAK27"/>
      <c r="JAL27"/>
      <c r="JAM27"/>
      <c r="JAN27"/>
      <c r="JAO27"/>
      <c r="JAP27"/>
      <c r="JAQ27"/>
      <c r="JAR27"/>
      <c r="JAS27"/>
      <c r="JAT27"/>
      <c r="JAU27"/>
      <c r="JAV27"/>
      <c r="JAW27"/>
      <c r="JAX27"/>
      <c r="JAY27"/>
      <c r="JAZ27"/>
      <c r="JBA27"/>
      <c r="JBB27"/>
      <c r="JBC27"/>
      <c r="JBD27"/>
      <c r="JBE27"/>
      <c r="JBF27"/>
      <c r="JBG27"/>
      <c r="JBH27"/>
      <c r="JBI27"/>
      <c r="JBJ27"/>
      <c r="JBK27"/>
      <c r="JBL27"/>
      <c r="JBM27"/>
      <c r="JBN27"/>
      <c r="JBO27"/>
      <c r="JBP27"/>
      <c r="JBQ27"/>
      <c r="JBR27"/>
      <c r="JBS27"/>
      <c r="JBT27"/>
      <c r="JBU27"/>
      <c r="JBV27"/>
      <c r="JBW27"/>
      <c r="JBX27"/>
      <c r="JBY27"/>
      <c r="JBZ27"/>
      <c r="JCA27"/>
      <c r="JCB27"/>
      <c r="JCC27"/>
      <c r="JCD27"/>
      <c r="JCE27"/>
      <c r="JCF27"/>
      <c r="JCG27"/>
      <c r="JCH27"/>
      <c r="JCI27"/>
      <c r="JCJ27"/>
      <c r="JCK27"/>
      <c r="JCL27"/>
      <c r="JCM27"/>
      <c r="JCN27"/>
      <c r="JCO27"/>
      <c r="JCP27"/>
      <c r="JCQ27"/>
      <c r="JCR27"/>
      <c r="JCS27"/>
      <c r="JCT27"/>
      <c r="JCU27"/>
      <c r="JCV27"/>
      <c r="JCW27"/>
      <c r="JCX27"/>
      <c r="JCY27"/>
      <c r="JCZ27"/>
      <c r="JDA27"/>
      <c r="JDB27"/>
      <c r="JDC27"/>
      <c r="JDD27"/>
      <c r="JDE27"/>
      <c r="JDF27"/>
      <c r="JDG27"/>
      <c r="JDH27"/>
      <c r="JDI27"/>
      <c r="JDJ27"/>
      <c r="JDK27"/>
      <c r="JDL27"/>
      <c r="JDM27"/>
      <c r="JDN27"/>
      <c r="JDO27"/>
      <c r="JDP27"/>
      <c r="JDQ27"/>
      <c r="JDR27"/>
      <c r="JDS27"/>
      <c r="JDT27"/>
      <c r="JDU27"/>
      <c r="JDV27"/>
      <c r="JDW27"/>
      <c r="JDX27"/>
      <c r="JDY27"/>
      <c r="JDZ27"/>
      <c r="JEA27"/>
      <c r="JEB27"/>
      <c r="JEC27"/>
      <c r="JED27"/>
      <c r="JEE27"/>
      <c r="JEF27"/>
      <c r="JEG27"/>
      <c r="JEH27"/>
      <c r="JEI27"/>
      <c r="JEJ27"/>
      <c r="JEK27"/>
      <c r="JEL27"/>
      <c r="JEM27"/>
      <c r="JEN27"/>
      <c r="JEO27"/>
      <c r="JEP27"/>
      <c r="JEQ27"/>
      <c r="JER27"/>
      <c r="JES27"/>
      <c r="JET27"/>
      <c r="JEU27"/>
      <c r="JEV27"/>
      <c r="JEW27"/>
      <c r="JEX27"/>
      <c r="JEY27"/>
      <c r="JEZ27"/>
      <c r="JFA27"/>
      <c r="JFB27"/>
      <c r="JFC27"/>
      <c r="JFD27"/>
      <c r="JFE27"/>
      <c r="JFF27"/>
      <c r="JFG27"/>
      <c r="JFH27"/>
      <c r="JFI27"/>
      <c r="JFJ27"/>
      <c r="JFK27"/>
      <c r="JFL27"/>
      <c r="JFM27"/>
      <c r="JFN27"/>
      <c r="JFO27"/>
      <c r="JFP27"/>
      <c r="JFQ27"/>
      <c r="JFR27"/>
      <c r="JFS27"/>
      <c r="JFT27"/>
      <c r="JFU27"/>
      <c r="JFV27"/>
      <c r="JFW27"/>
      <c r="JFX27"/>
      <c r="JFY27"/>
      <c r="JFZ27"/>
      <c r="JGA27"/>
      <c r="JGB27"/>
      <c r="JGC27"/>
      <c r="JGD27"/>
      <c r="JGE27"/>
      <c r="JGF27"/>
      <c r="JGG27"/>
      <c r="JGH27"/>
      <c r="JGI27"/>
      <c r="JGJ27"/>
      <c r="JGK27"/>
      <c r="JGL27"/>
      <c r="JGM27"/>
      <c r="JGN27"/>
      <c r="JGO27"/>
      <c r="JGP27"/>
      <c r="JGQ27"/>
      <c r="JGR27"/>
      <c r="JGS27"/>
      <c r="JGT27"/>
      <c r="JGU27"/>
      <c r="JGV27"/>
      <c r="JGW27"/>
      <c r="JGX27"/>
      <c r="JGY27"/>
      <c r="JGZ27"/>
      <c r="JHA27"/>
      <c r="JHB27"/>
      <c r="JHC27"/>
      <c r="JHD27"/>
      <c r="JHE27"/>
      <c r="JHF27"/>
      <c r="JHG27"/>
      <c r="JHH27"/>
      <c r="JHI27"/>
      <c r="JHJ27"/>
      <c r="JHK27"/>
      <c r="JHL27"/>
      <c r="JHM27"/>
      <c r="JHN27"/>
      <c r="JHO27"/>
      <c r="JHP27"/>
      <c r="JHQ27"/>
      <c r="JHR27"/>
      <c r="JHS27"/>
      <c r="JHT27"/>
      <c r="JHU27"/>
      <c r="JHV27"/>
      <c r="JHW27"/>
      <c r="JHX27"/>
      <c r="JHY27"/>
      <c r="JHZ27"/>
      <c r="JIA27"/>
      <c r="JIB27"/>
      <c r="JIC27"/>
      <c r="JID27"/>
      <c r="JIE27"/>
      <c r="JIF27"/>
      <c r="JIG27"/>
      <c r="JIH27"/>
      <c r="JII27"/>
      <c r="JIJ27"/>
      <c r="JIK27"/>
      <c r="JIL27"/>
      <c r="JIM27"/>
      <c r="JIN27"/>
      <c r="JIO27"/>
      <c r="JIP27"/>
      <c r="JIQ27"/>
      <c r="JIR27"/>
      <c r="JIS27"/>
      <c r="JIT27"/>
      <c r="JIU27"/>
      <c r="JIV27"/>
      <c r="JIW27"/>
      <c r="JIX27"/>
      <c r="JIY27"/>
      <c r="JIZ27"/>
      <c r="JJA27"/>
      <c r="JJB27"/>
      <c r="JJC27"/>
      <c r="JJD27"/>
      <c r="JJE27"/>
      <c r="JJF27"/>
      <c r="JJG27"/>
      <c r="JJH27"/>
      <c r="JJI27"/>
      <c r="JJJ27"/>
      <c r="JJK27"/>
      <c r="JJL27"/>
      <c r="JJM27"/>
      <c r="JJN27"/>
      <c r="JJO27"/>
      <c r="JJP27"/>
      <c r="JJQ27"/>
      <c r="JJR27"/>
      <c r="JJS27"/>
      <c r="JJT27"/>
      <c r="JJU27"/>
      <c r="JJV27"/>
      <c r="JJW27"/>
      <c r="JJX27"/>
      <c r="JJY27"/>
      <c r="JJZ27"/>
      <c r="JKA27"/>
      <c r="JKB27"/>
      <c r="JKC27"/>
      <c r="JKD27"/>
      <c r="JKE27"/>
      <c r="JKF27"/>
      <c r="JKG27"/>
      <c r="JKH27"/>
      <c r="JKI27"/>
      <c r="JKJ27"/>
      <c r="JKK27"/>
      <c r="JKL27"/>
      <c r="JKM27"/>
      <c r="JKN27"/>
      <c r="JKO27"/>
      <c r="JKP27"/>
      <c r="JKQ27"/>
      <c r="JKR27"/>
      <c r="JKS27"/>
      <c r="JKT27"/>
      <c r="JKU27"/>
      <c r="JKV27"/>
      <c r="JKW27"/>
      <c r="JKX27"/>
      <c r="JKY27"/>
      <c r="JKZ27"/>
      <c r="JLA27"/>
      <c r="JLB27"/>
      <c r="JLC27"/>
      <c r="JLD27"/>
      <c r="JLE27"/>
      <c r="JLF27"/>
      <c r="JLG27"/>
      <c r="JLH27"/>
      <c r="JLI27"/>
      <c r="JLJ27"/>
      <c r="JLK27"/>
      <c r="JLL27"/>
      <c r="JLM27"/>
      <c r="JLN27"/>
      <c r="JLO27"/>
      <c r="JLP27"/>
      <c r="JLQ27"/>
      <c r="JLR27"/>
      <c r="JLS27"/>
      <c r="JLT27"/>
      <c r="JLU27"/>
      <c r="JLV27"/>
      <c r="JLW27"/>
      <c r="JLX27"/>
      <c r="JLY27"/>
      <c r="JLZ27"/>
      <c r="JMA27"/>
      <c r="JMB27"/>
      <c r="JMC27"/>
      <c r="JMD27"/>
      <c r="JME27"/>
      <c r="JMF27"/>
      <c r="JMG27"/>
      <c r="JMH27"/>
      <c r="JMI27"/>
      <c r="JMJ27"/>
      <c r="JMK27"/>
      <c r="JML27"/>
      <c r="JMM27"/>
      <c r="JMN27"/>
      <c r="JMO27"/>
      <c r="JMP27"/>
      <c r="JMQ27"/>
      <c r="JMR27"/>
      <c r="JMS27"/>
      <c r="JMT27"/>
      <c r="JMU27"/>
      <c r="JMV27"/>
      <c r="JMW27"/>
      <c r="JMX27"/>
      <c r="JMY27"/>
      <c r="JMZ27"/>
      <c r="JNA27"/>
      <c r="JNB27"/>
      <c r="JNC27"/>
      <c r="JND27"/>
      <c r="JNE27"/>
      <c r="JNF27"/>
      <c r="JNG27"/>
      <c r="JNH27"/>
      <c r="JNI27"/>
      <c r="JNJ27"/>
      <c r="JNK27"/>
      <c r="JNL27"/>
      <c r="JNM27"/>
      <c r="JNN27"/>
      <c r="JNO27"/>
      <c r="JNP27"/>
      <c r="JNQ27"/>
      <c r="JNR27"/>
      <c r="JNS27"/>
      <c r="JNT27"/>
      <c r="JNU27"/>
      <c r="JNV27"/>
      <c r="JNW27"/>
      <c r="JNX27"/>
      <c r="JNY27"/>
      <c r="JNZ27"/>
      <c r="JOA27"/>
      <c r="JOB27"/>
      <c r="JOC27"/>
      <c r="JOD27"/>
      <c r="JOE27"/>
      <c r="JOF27"/>
      <c r="JOG27"/>
      <c r="JOH27"/>
      <c r="JOI27"/>
      <c r="JOJ27"/>
      <c r="JOK27"/>
      <c r="JOL27"/>
      <c r="JOM27"/>
      <c r="JON27"/>
      <c r="JOO27"/>
      <c r="JOP27"/>
      <c r="JOQ27"/>
      <c r="JOR27"/>
      <c r="JOS27"/>
      <c r="JOT27"/>
      <c r="JOU27"/>
      <c r="JOV27"/>
      <c r="JOW27"/>
      <c r="JOX27"/>
      <c r="JOY27"/>
      <c r="JOZ27"/>
      <c r="JPA27"/>
      <c r="JPB27"/>
      <c r="JPC27"/>
      <c r="JPD27"/>
      <c r="JPE27"/>
      <c r="JPF27"/>
      <c r="JPG27"/>
      <c r="JPH27"/>
      <c r="JPI27"/>
      <c r="JPJ27"/>
      <c r="JPK27"/>
      <c r="JPL27"/>
      <c r="JPM27"/>
      <c r="JPN27"/>
      <c r="JPO27"/>
      <c r="JPP27"/>
      <c r="JPQ27"/>
      <c r="JPR27"/>
      <c r="JPS27"/>
      <c r="JPT27"/>
      <c r="JPU27"/>
      <c r="JPV27"/>
      <c r="JPW27"/>
      <c r="JPX27"/>
      <c r="JPY27"/>
      <c r="JPZ27"/>
      <c r="JQA27"/>
      <c r="JQB27"/>
      <c r="JQC27"/>
      <c r="JQD27"/>
      <c r="JQE27"/>
      <c r="JQF27"/>
      <c r="JQG27"/>
      <c r="JQH27"/>
      <c r="JQI27"/>
      <c r="JQJ27"/>
      <c r="JQK27"/>
      <c r="JQL27"/>
      <c r="JQM27"/>
      <c r="JQN27"/>
      <c r="JQO27"/>
      <c r="JQP27"/>
      <c r="JQQ27"/>
      <c r="JQR27"/>
      <c r="JQS27"/>
      <c r="JQT27"/>
      <c r="JQU27"/>
      <c r="JQV27"/>
      <c r="JQW27"/>
      <c r="JQX27"/>
      <c r="JQY27"/>
      <c r="JQZ27"/>
      <c r="JRA27"/>
      <c r="JRB27"/>
      <c r="JRC27"/>
      <c r="JRD27"/>
      <c r="JRE27"/>
      <c r="JRF27"/>
      <c r="JRG27"/>
      <c r="JRH27"/>
      <c r="JRI27"/>
      <c r="JRJ27"/>
      <c r="JRK27"/>
      <c r="JRL27"/>
      <c r="JRM27"/>
      <c r="JRN27"/>
      <c r="JRO27"/>
      <c r="JRP27"/>
      <c r="JRQ27"/>
      <c r="JRR27"/>
      <c r="JRS27"/>
      <c r="JRT27"/>
      <c r="JRU27"/>
      <c r="JRV27"/>
      <c r="JRW27"/>
      <c r="JRX27"/>
      <c r="JRY27"/>
      <c r="JRZ27"/>
      <c r="JSA27"/>
      <c r="JSB27"/>
      <c r="JSC27"/>
      <c r="JSD27"/>
      <c r="JSE27"/>
      <c r="JSF27"/>
      <c r="JSG27"/>
      <c r="JSH27"/>
      <c r="JSI27"/>
      <c r="JSJ27"/>
      <c r="JSK27"/>
      <c r="JSL27"/>
      <c r="JSM27"/>
      <c r="JSN27"/>
      <c r="JSO27"/>
      <c r="JSP27"/>
      <c r="JSQ27"/>
      <c r="JSR27"/>
      <c r="JSS27"/>
      <c r="JST27"/>
      <c r="JSU27"/>
      <c r="JSV27"/>
      <c r="JSW27"/>
      <c r="JSX27"/>
      <c r="JSY27"/>
      <c r="JSZ27"/>
      <c r="JTA27"/>
      <c r="JTB27"/>
      <c r="JTC27"/>
      <c r="JTD27"/>
      <c r="JTE27"/>
      <c r="JTF27"/>
      <c r="JTG27"/>
      <c r="JTH27"/>
      <c r="JTI27"/>
      <c r="JTJ27"/>
      <c r="JTK27"/>
      <c r="JTL27"/>
      <c r="JTM27"/>
      <c r="JTN27"/>
      <c r="JTO27"/>
      <c r="JTP27"/>
      <c r="JTQ27"/>
      <c r="JTR27"/>
      <c r="JTS27"/>
      <c r="JTT27"/>
      <c r="JTU27"/>
      <c r="JTV27"/>
      <c r="JTW27"/>
      <c r="JTX27"/>
      <c r="JTY27"/>
      <c r="JTZ27"/>
      <c r="JUA27"/>
      <c r="JUB27"/>
      <c r="JUC27"/>
      <c r="JUD27"/>
      <c r="JUE27"/>
      <c r="JUF27"/>
      <c r="JUG27"/>
      <c r="JUH27"/>
      <c r="JUI27"/>
      <c r="JUJ27"/>
      <c r="JUK27"/>
      <c r="JUL27"/>
      <c r="JUM27"/>
      <c r="JUN27"/>
      <c r="JUO27"/>
      <c r="JUP27"/>
      <c r="JUQ27"/>
      <c r="JUR27"/>
      <c r="JUS27"/>
      <c r="JUT27"/>
      <c r="JUU27"/>
      <c r="JUV27"/>
      <c r="JUW27"/>
      <c r="JUX27"/>
      <c r="JUY27"/>
      <c r="JUZ27"/>
      <c r="JVA27"/>
      <c r="JVB27"/>
      <c r="JVC27"/>
      <c r="JVD27"/>
      <c r="JVE27"/>
      <c r="JVF27"/>
      <c r="JVG27"/>
      <c r="JVH27"/>
      <c r="JVI27"/>
      <c r="JVJ27"/>
      <c r="JVK27"/>
      <c r="JVL27"/>
      <c r="JVM27"/>
      <c r="JVN27"/>
      <c r="JVO27"/>
      <c r="JVP27"/>
      <c r="JVQ27"/>
      <c r="JVR27"/>
      <c r="JVS27"/>
      <c r="JVT27"/>
      <c r="JVU27"/>
      <c r="JVV27"/>
      <c r="JVW27"/>
      <c r="JVX27"/>
      <c r="JVY27"/>
      <c r="JVZ27"/>
      <c r="JWA27"/>
      <c r="JWB27"/>
      <c r="JWC27"/>
      <c r="JWD27"/>
      <c r="JWE27"/>
      <c r="JWF27"/>
      <c r="JWG27"/>
      <c r="JWH27"/>
      <c r="JWI27"/>
      <c r="JWJ27"/>
      <c r="JWK27"/>
      <c r="JWL27"/>
      <c r="JWM27"/>
      <c r="JWN27"/>
      <c r="JWO27"/>
      <c r="JWP27"/>
      <c r="JWQ27"/>
      <c r="JWR27"/>
      <c r="JWS27"/>
      <c r="JWT27"/>
      <c r="JWU27"/>
      <c r="JWV27"/>
      <c r="JWW27"/>
      <c r="JWX27"/>
      <c r="JWY27"/>
      <c r="JWZ27"/>
      <c r="JXA27"/>
      <c r="JXB27"/>
      <c r="JXC27"/>
      <c r="JXD27"/>
      <c r="JXE27"/>
      <c r="JXF27"/>
      <c r="JXG27"/>
      <c r="JXH27"/>
      <c r="JXI27"/>
      <c r="JXJ27"/>
      <c r="JXK27"/>
      <c r="JXL27"/>
      <c r="JXM27"/>
      <c r="JXN27"/>
      <c r="JXO27"/>
      <c r="JXP27"/>
      <c r="JXQ27"/>
      <c r="JXR27"/>
      <c r="JXS27"/>
      <c r="JXT27"/>
      <c r="JXU27"/>
      <c r="JXV27"/>
      <c r="JXW27"/>
      <c r="JXX27"/>
      <c r="JXY27"/>
      <c r="JXZ27"/>
      <c r="JYA27"/>
      <c r="JYB27"/>
      <c r="JYC27"/>
      <c r="JYD27"/>
      <c r="JYE27"/>
      <c r="JYF27"/>
      <c r="JYG27"/>
      <c r="JYH27"/>
      <c r="JYI27"/>
      <c r="JYJ27"/>
      <c r="JYK27"/>
      <c r="JYL27"/>
      <c r="JYM27"/>
      <c r="JYN27"/>
      <c r="JYO27"/>
      <c r="JYP27"/>
      <c r="JYQ27"/>
      <c r="JYR27"/>
      <c r="JYS27"/>
      <c r="JYT27"/>
      <c r="JYU27"/>
      <c r="JYV27"/>
      <c r="JYW27"/>
      <c r="JYX27"/>
      <c r="JYY27"/>
      <c r="JYZ27"/>
      <c r="JZA27"/>
      <c r="JZB27"/>
      <c r="JZC27"/>
      <c r="JZD27"/>
      <c r="JZE27"/>
      <c r="JZF27"/>
      <c r="JZG27"/>
      <c r="JZH27"/>
      <c r="JZI27"/>
      <c r="JZJ27"/>
      <c r="JZK27"/>
      <c r="JZL27"/>
      <c r="JZM27"/>
      <c r="JZN27"/>
      <c r="JZO27"/>
      <c r="JZP27"/>
      <c r="JZQ27"/>
      <c r="JZR27"/>
      <c r="JZS27"/>
      <c r="JZT27"/>
      <c r="JZU27"/>
      <c r="JZV27"/>
      <c r="JZW27"/>
      <c r="JZX27"/>
      <c r="JZY27"/>
      <c r="JZZ27"/>
      <c r="KAA27"/>
      <c r="KAB27"/>
      <c r="KAC27"/>
      <c r="KAD27"/>
      <c r="KAE27"/>
      <c r="KAF27"/>
      <c r="KAG27"/>
      <c r="KAH27"/>
      <c r="KAI27"/>
      <c r="KAJ27"/>
      <c r="KAK27"/>
      <c r="KAL27"/>
      <c r="KAM27"/>
      <c r="KAN27"/>
      <c r="KAO27"/>
      <c r="KAP27"/>
      <c r="KAQ27"/>
      <c r="KAR27"/>
      <c r="KAS27"/>
      <c r="KAT27"/>
      <c r="KAU27"/>
      <c r="KAV27"/>
      <c r="KAW27"/>
      <c r="KAX27"/>
      <c r="KAY27"/>
      <c r="KAZ27"/>
      <c r="KBA27"/>
      <c r="KBB27"/>
      <c r="KBC27"/>
      <c r="KBD27"/>
      <c r="KBE27"/>
      <c r="KBF27"/>
      <c r="KBG27"/>
      <c r="KBH27"/>
      <c r="KBI27"/>
      <c r="KBJ27"/>
      <c r="KBK27"/>
      <c r="KBL27"/>
      <c r="KBM27"/>
      <c r="KBN27"/>
      <c r="KBO27"/>
      <c r="KBP27"/>
      <c r="KBQ27"/>
      <c r="KBR27"/>
      <c r="KBS27"/>
      <c r="KBT27"/>
      <c r="KBU27"/>
      <c r="KBV27"/>
      <c r="KBW27"/>
      <c r="KBX27"/>
      <c r="KBY27"/>
      <c r="KBZ27"/>
      <c r="KCA27"/>
      <c r="KCB27"/>
      <c r="KCC27"/>
      <c r="KCD27"/>
      <c r="KCE27"/>
      <c r="KCF27"/>
      <c r="KCG27"/>
      <c r="KCH27"/>
      <c r="KCI27"/>
      <c r="KCJ27"/>
      <c r="KCK27"/>
      <c r="KCL27"/>
      <c r="KCM27"/>
      <c r="KCN27"/>
      <c r="KCO27"/>
      <c r="KCP27"/>
      <c r="KCQ27"/>
      <c r="KCR27"/>
      <c r="KCS27"/>
      <c r="KCT27"/>
      <c r="KCU27"/>
      <c r="KCV27"/>
      <c r="KCW27"/>
      <c r="KCX27"/>
      <c r="KCY27"/>
      <c r="KCZ27"/>
      <c r="KDA27"/>
      <c r="KDB27"/>
      <c r="KDC27"/>
      <c r="KDD27"/>
      <c r="KDE27"/>
      <c r="KDF27"/>
      <c r="KDG27"/>
      <c r="KDH27"/>
      <c r="KDI27"/>
      <c r="KDJ27"/>
      <c r="KDK27"/>
      <c r="KDL27"/>
      <c r="KDM27"/>
      <c r="KDN27"/>
      <c r="KDO27"/>
      <c r="KDP27"/>
      <c r="KDQ27"/>
      <c r="KDR27"/>
      <c r="KDS27"/>
      <c r="KDT27"/>
      <c r="KDU27"/>
      <c r="KDV27"/>
      <c r="KDW27"/>
      <c r="KDX27"/>
      <c r="KDY27"/>
      <c r="KDZ27"/>
      <c r="KEA27"/>
      <c r="KEB27"/>
      <c r="KEC27"/>
      <c r="KED27"/>
      <c r="KEE27"/>
      <c r="KEF27"/>
      <c r="KEG27"/>
      <c r="KEH27"/>
      <c r="KEI27"/>
      <c r="KEJ27"/>
      <c r="KEK27"/>
      <c r="KEL27"/>
      <c r="KEM27"/>
      <c r="KEN27"/>
      <c r="KEO27"/>
      <c r="KEP27"/>
      <c r="KEQ27"/>
      <c r="KER27"/>
      <c r="KES27"/>
      <c r="KET27"/>
      <c r="KEU27"/>
      <c r="KEV27"/>
      <c r="KEW27"/>
      <c r="KEX27"/>
      <c r="KEY27"/>
      <c r="KEZ27"/>
      <c r="KFA27"/>
      <c r="KFB27"/>
      <c r="KFC27"/>
      <c r="KFD27"/>
      <c r="KFE27"/>
      <c r="KFF27"/>
      <c r="KFG27"/>
      <c r="KFH27"/>
      <c r="KFI27"/>
      <c r="KFJ27"/>
      <c r="KFK27"/>
      <c r="KFL27"/>
      <c r="KFM27"/>
      <c r="KFN27"/>
      <c r="KFO27"/>
      <c r="KFP27"/>
      <c r="KFQ27"/>
      <c r="KFR27"/>
      <c r="KFS27"/>
      <c r="KFT27"/>
      <c r="KFU27"/>
      <c r="KFV27"/>
      <c r="KFW27"/>
      <c r="KFX27"/>
      <c r="KFY27"/>
      <c r="KFZ27"/>
      <c r="KGA27"/>
      <c r="KGB27"/>
      <c r="KGC27"/>
      <c r="KGD27"/>
      <c r="KGE27"/>
      <c r="KGF27"/>
      <c r="KGG27"/>
      <c r="KGH27"/>
      <c r="KGI27"/>
      <c r="KGJ27"/>
      <c r="KGK27"/>
      <c r="KGL27"/>
      <c r="KGM27"/>
      <c r="KGN27"/>
      <c r="KGO27"/>
      <c r="KGP27"/>
      <c r="KGQ27"/>
      <c r="KGR27"/>
      <c r="KGS27"/>
      <c r="KGT27"/>
      <c r="KGU27"/>
      <c r="KGV27"/>
      <c r="KGW27"/>
      <c r="KGX27"/>
      <c r="KGY27"/>
      <c r="KGZ27"/>
      <c r="KHA27"/>
      <c r="KHB27"/>
      <c r="KHC27"/>
      <c r="KHD27"/>
      <c r="KHE27"/>
      <c r="KHF27"/>
      <c r="KHG27"/>
      <c r="KHH27"/>
      <c r="KHI27"/>
      <c r="KHJ27"/>
      <c r="KHK27"/>
      <c r="KHL27"/>
      <c r="KHM27"/>
      <c r="KHN27"/>
      <c r="KHO27"/>
      <c r="KHP27"/>
      <c r="KHQ27"/>
      <c r="KHR27"/>
      <c r="KHS27"/>
      <c r="KHT27"/>
      <c r="KHU27"/>
      <c r="KHV27"/>
      <c r="KHW27"/>
      <c r="KHX27"/>
      <c r="KHY27"/>
      <c r="KHZ27"/>
      <c r="KIA27"/>
      <c r="KIB27"/>
      <c r="KIC27"/>
      <c r="KID27"/>
      <c r="KIE27"/>
      <c r="KIF27"/>
      <c r="KIG27"/>
      <c r="KIH27"/>
      <c r="KII27"/>
      <c r="KIJ27"/>
      <c r="KIK27"/>
      <c r="KIL27"/>
      <c r="KIM27"/>
      <c r="KIN27"/>
      <c r="KIO27"/>
      <c r="KIP27"/>
      <c r="KIQ27"/>
      <c r="KIR27"/>
      <c r="KIS27"/>
      <c r="KIT27"/>
      <c r="KIU27"/>
      <c r="KIV27"/>
      <c r="KIW27"/>
      <c r="KIX27"/>
      <c r="KIY27"/>
      <c r="KIZ27"/>
      <c r="KJA27"/>
      <c r="KJB27"/>
      <c r="KJC27"/>
      <c r="KJD27"/>
      <c r="KJE27"/>
      <c r="KJF27"/>
      <c r="KJG27"/>
      <c r="KJH27"/>
      <c r="KJI27"/>
      <c r="KJJ27"/>
      <c r="KJK27"/>
      <c r="KJL27"/>
      <c r="KJM27"/>
      <c r="KJN27"/>
      <c r="KJO27"/>
      <c r="KJP27"/>
      <c r="KJQ27"/>
      <c r="KJR27"/>
      <c r="KJS27"/>
      <c r="KJT27"/>
      <c r="KJU27"/>
      <c r="KJV27"/>
      <c r="KJW27"/>
      <c r="KJX27"/>
      <c r="KJY27"/>
      <c r="KJZ27"/>
      <c r="KKA27"/>
      <c r="KKB27"/>
      <c r="KKC27"/>
      <c r="KKD27"/>
      <c r="KKE27"/>
      <c r="KKF27"/>
      <c r="KKG27"/>
      <c r="KKH27"/>
      <c r="KKI27"/>
      <c r="KKJ27"/>
      <c r="KKK27"/>
      <c r="KKL27"/>
      <c r="KKM27"/>
      <c r="KKN27"/>
      <c r="KKO27"/>
      <c r="KKP27"/>
      <c r="KKQ27"/>
      <c r="KKR27"/>
      <c r="KKS27"/>
      <c r="KKT27"/>
      <c r="KKU27"/>
      <c r="KKV27"/>
      <c r="KKW27"/>
      <c r="KKX27"/>
      <c r="KKY27"/>
      <c r="KKZ27"/>
      <c r="KLA27"/>
      <c r="KLB27"/>
      <c r="KLC27"/>
      <c r="KLD27"/>
      <c r="KLE27"/>
      <c r="KLF27"/>
      <c r="KLG27"/>
      <c r="KLH27"/>
      <c r="KLI27"/>
      <c r="KLJ27"/>
      <c r="KLK27"/>
      <c r="KLL27"/>
      <c r="KLM27"/>
      <c r="KLN27"/>
      <c r="KLO27"/>
      <c r="KLP27"/>
      <c r="KLQ27"/>
      <c r="KLR27"/>
      <c r="KLS27"/>
      <c r="KLT27"/>
      <c r="KLU27"/>
      <c r="KLV27"/>
      <c r="KLW27"/>
      <c r="KLX27"/>
      <c r="KLY27"/>
      <c r="KLZ27"/>
      <c r="KMA27"/>
      <c r="KMB27"/>
      <c r="KMC27"/>
      <c r="KMD27"/>
      <c r="KME27"/>
      <c r="KMF27"/>
      <c r="KMG27"/>
      <c r="KMH27"/>
      <c r="KMI27"/>
      <c r="KMJ27"/>
      <c r="KMK27"/>
      <c r="KML27"/>
      <c r="KMM27"/>
      <c r="KMN27"/>
      <c r="KMO27"/>
      <c r="KMP27"/>
      <c r="KMQ27"/>
      <c r="KMR27"/>
      <c r="KMS27"/>
      <c r="KMT27"/>
      <c r="KMU27"/>
      <c r="KMV27"/>
      <c r="KMW27"/>
      <c r="KMX27"/>
      <c r="KMY27"/>
      <c r="KMZ27"/>
      <c r="KNA27"/>
      <c r="KNB27"/>
      <c r="KNC27"/>
      <c r="KND27"/>
      <c r="KNE27"/>
      <c r="KNF27"/>
      <c r="KNG27"/>
      <c r="KNH27"/>
      <c r="KNI27"/>
      <c r="KNJ27"/>
      <c r="KNK27"/>
      <c r="KNL27"/>
      <c r="KNM27"/>
      <c r="KNN27"/>
      <c r="KNO27"/>
      <c r="KNP27"/>
      <c r="KNQ27"/>
      <c r="KNR27"/>
      <c r="KNS27"/>
      <c r="KNT27"/>
      <c r="KNU27"/>
      <c r="KNV27"/>
      <c r="KNW27"/>
      <c r="KNX27"/>
      <c r="KNY27"/>
      <c r="KNZ27"/>
      <c r="KOA27"/>
      <c r="KOB27"/>
      <c r="KOC27"/>
      <c r="KOD27"/>
      <c r="KOE27"/>
      <c r="KOF27"/>
      <c r="KOG27"/>
      <c r="KOH27"/>
      <c r="KOI27"/>
      <c r="KOJ27"/>
      <c r="KOK27"/>
      <c r="KOL27"/>
      <c r="KOM27"/>
      <c r="KON27"/>
      <c r="KOO27"/>
      <c r="KOP27"/>
      <c r="KOQ27"/>
      <c r="KOR27"/>
      <c r="KOS27"/>
      <c r="KOT27"/>
      <c r="KOU27"/>
      <c r="KOV27"/>
      <c r="KOW27"/>
      <c r="KOX27"/>
      <c r="KOY27"/>
      <c r="KOZ27"/>
      <c r="KPA27"/>
      <c r="KPB27"/>
      <c r="KPC27"/>
      <c r="KPD27"/>
      <c r="KPE27"/>
      <c r="KPF27"/>
      <c r="KPG27"/>
      <c r="KPH27"/>
      <c r="KPI27"/>
      <c r="KPJ27"/>
      <c r="KPK27"/>
      <c r="KPL27"/>
      <c r="KPM27"/>
      <c r="KPN27"/>
      <c r="KPO27"/>
      <c r="KPP27"/>
      <c r="KPQ27"/>
      <c r="KPR27"/>
      <c r="KPS27"/>
      <c r="KPT27"/>
      <c r="KPU27"/>
      <c r="KPV27"/>
      <c r="KPW27"/>
      <c r="KPX27"/>
      <c r="KPY27"/>
      <c r="KPZ27"/>
      <c r="KQA27"/>
      <c r="KQB27"/>
      <c r="KQC27"/>
      <c r="KQD27"/>
      <c r="KQE27"/>
      <c r="KQF27"/>
      <c r="KQG27"/>
      <c r="KQH27"/>
      <c r="KQI27"/>
      <c r="KQJ27"/>
      <c r="KQK27"/>
      <c r="KQL27"/>
      <c r="KQM27"/>
      <c r="KQN27"/>
      <c r="KQO27"/>
      <c r="KQP27"/>
      <c r="KQQ27"/>
      <c r="KQR27"/>
      <c r="KQS27"/>
      <c r="KQT27"/>
      <c r="KQU27"/>
      <c r="KQV27"/>
      <c r="KQW27"/>
      <c r="KQX27"/>
      <c r="KQY27"/>
      <c r="KQZ27"/>
      <c r="KRA27"/>
      <c r="KRB27"/>
      <c r="KRC27"/>
      <c r="KRD27"/>
      <c r="KRE27"/>
      <c r="KRF27"/>
      <c r="KRG27"/>
      <c r="KRH27"/>
      <c r="KRI27"/>
      <c r="KRJ27"/>
      <c r="KRK27"/>
      <c r="KRL27"/>
      <c r="KRM27"/>
      <c r="KRN27"/>
      <c r="KRO27"/>
      <c r="KRP27"/>
      <c r="KRQ27"/>
      <c r="KRR27"/>
      <c r="KRS27"/>
      <c r="KRT27"/>
      <c r="KRU27"/>
      <c r="KRV27"/>
      <c r="KRW27"/>
      <c r="KRX27"/>
      <c r="KRY27"/>
      <c r="KRZ27"/>
      <c r="KSA27"/>
      <c r="KSB27"/>
      <c r="KSC27"/>
      <c r="KSD27"/>
      <c r="KSE27"/>
      <c r="KSF27"/>
      <c r="KSG27"/>
      <c r="KSH27"/>
      <c r="KSI27"/>
      <c r="KSJ27"/>
      <c r="KSK27"/>
      <c r="KSL27"/>
      <c r="KSM27"/>
      <c r="KSN27"/>
      <c r="KSO27"/>
      <c r="KSP27"/>
      <c r="KSQ27"/>
      <c r="KSR27"/>
      <c r="KSS27"/>
      <c r="KST27"/>
      <c r="KSU27"/>
      <c r="KSV27"/>
      <c r="KSW27"/>
      <c r="KSX27"/>
      <c r="KSY27"/>
      <c r="KSZ27"/>
      <c r="KTA27"/>
      <c r="KTB27"/>
      <c r="KTC27"/>
      <c r="KTD27"/>
      <c r="KTE27"/>
      <c r="KTF27"/>
      <c r="KTG27"/>
      <c r="KTH27"/>
      <c r="KTI27"/>
      <c r="KTJ27"/>
      <c r="KTK27"/>
      <c r="KTL27"/>
      <c r="KTM27"/>
      <c r="KTN27"/>
      <c r="KTO27"/>
      <c r="KTP27"/>
      <c r="KTQ27"/>
      <c r="KTR27"/>
      <c r="KTS27"/>
      <c r="KTT27"/>
      <c r="KTU27"/>
      <c r="KTV27"/>
      <c r="KTW27"/>
      <c r="KTX27"/>
      <c r="KTY27"/>
      <c r="KTZ27"/>
      <c r="KUA27"/>
      <c r="KUB27"/>
      <c r="KUC27"/>
      <c r="KUD27"/>
      <c r="KUE27"/>
      <c r="KUF27"/>
      <c r="KUG27"/>
      <c r="KUH27"/>
      <c r="KUI27"/>
      <c r="KUJ27"/>
      <c r="KUK27"/>
      <c r="KUL27"/>
      <c r="KUM27"/>
      <c r="KUN27"/>
      <c r="KUO27"/>
      <c r="KUP27"/>
      <c r="KUQ27"/>
      <c r="KUR27"/>
      <c r="KUS27"/>
      <c r="KUT27"/>
      <c r="KUU27"/>
      <c r="KUV27"/>
      <c r="KUW27"/>
      <c r="KUX27"/>
      <c r="KUY27"/>
      <c r="KUZ27"/>
      <c r="KVA27"/>
      <c r="KVB27"/>
      <c r="KVC27"/>
      <c r="KVD27"/>
      <c r="KVE27"/>
      <c r="KVF27"/>
      <c r="KVG27"/>
      <c r="KVH27"/>
      <c r="KVI27"/>
      <c r="KVJ27"/>
      <c r="KVK27"/>
      <c r="KVL27"/>
      <c r="KVM27"/>
      <c r="KVN27"/>
      <c r="KVO27"/>
      <c r="KVP27"/>
      <c r="KVQ27"/>
      <c r="KVR27"/>
      <c r="KVS27"/>
      <c r="KVT27"/>
      <c r="KVU27"/>
      <c r="KVV27"/>
      <c r="KVW27"/>
      <c r="KVX27"/>
      <c r="KVY27"/>
      <c r="KVZ27"/>
      <c r="KWA27"/>
      <c r="KWB27"/>
      <c r="KWC27"/>
      <c r="KWD27"/>
      <c r="KWE27"/>
      <c r="KWF27"/>
      <c r="KWG27"/>
      <c r="KWH27"/>
      <c r="KWI27"/>
      <c r="KWJ27"/>
      <c r="KWK27"/>
      <c r="KWL27"/>
      <c r="KWM27"/>
      <c r="KWN27"/>
      <c r="KWO27"/>
      <c r="KWP27"/>
      <c r="KWQ27"/>
      <c r="KWR27"/>
      <c r="KWS27"/>
      <c r="KWT27"/>
      <c r="KWU27"/>
      <c r="KWV27"/>
      <c r="KWW27"/>
      <c r="KWX27"/>
      <c r="KWY27"/>
      <c r="KWZ27"/>
      <c r="KXA27"/>
      <c r="KXB27"/>
      <c r="KXC27"/>
      <c r="KXD27"/>
      <c r="KXE27"/>
      <c r="KXF27"/>
      <c r="KXG27"/>
      <c r="KXH27"/>
      <c r="KXI27"/>
      <c r="KXJ27"/>
      <c r="KXK27"/>
      <c r="KXL27"/>
      <c r="KXM27"/>
      <c r="KXN27"/>
      <c r="KXO27"/>
      <c r="KXP27"/>
      <c r="KXQ27"/>
      <c r="KXR27"/>
      <c r="KXS27"/>
      <c r="KXT27"/>
      <c r="KXU27"/>
      <c r="KXV27"/>
      <c r="KXW27"/>
      <c r="KXX27"/>
      <c r="KXY27"/>
      <c r="KXZ27"/>
      <c r="KYA27"/>
      <c r="KYB27"/>
      <c r="KYC27"/>
      <c r="KYD27"/>
      <c r="KYE27"/>
      <c r="KYF27"/>
      <c r="KYG27"/>
      <c r="KYH27"/>
      <c r="KYI27"/>
      <c r="KYJ27"/>
      <c r="KYK27"/>
      <c r="KYL27"/>
      <c r="KYM27"/>
      <c r="KYN27"/>
      <c r="KYO27"/>
      <c r="KYP27"/>
      <c r="KYQ27"/>
      <c r="KYR27"/>
      <c r="KYS27"/>
      <c r="KYT27"/>
      <c r="KYU27"/>
      <c r="KYV27"/>
      <c r="KYW27"/>
      <c r="KYX27"/>
      <c r="KYY27"/>
      <c r="KYZ27"/>
      <c r="KZA27"/>
      <c r="KZB27"/>
      <c r="KZC27"/>
      <c r="KZD27"/>
      <c r="KZE27"/>
      <c r="KZF27"/>
      <c r="KZG27"/>
      <c r="KZH27"/>
      <c r="KZI27"/>
      <c r="KZJ27"/>
      <c r="KZK27"/>
      <c r="KZL27"/>
      <c r="KZM27"/>
      <c r="KZN27"/>
      <c r="KZO27"/>
      <c r="KZP27"/>
      <c r="KZQ27"/>
      <c r="KZR27"/>
      <c r="KZS27"/>
      <c r="KZT27"/>
      <c r="KZU27"/>
      <c r="KZV27"/>
      <c r="KZW27"/>
      <c r="KZX27"/>
      <c r="KZY27"/>
      <c r="KZZ27"/>
      <c r="LAA27"/>
      <c r="LAB27"/>
      <c r="LAC27"/>
      <c r="LAD27"/>
      <c r="LAE27"/>
      <c r="LAF27"/>
      <c r="LAG27"/>
      <c r="LAH27"/>
      <c r="LAI27"/>
      <c r="LAJ27"/>
      <c r="LAK27"/>
      <c r="LAL27"/>
      <c r="LAM27"/>
      <c r="LAN27"/>
      <c r="LAO27"/>
      <c r="LAP27"/>
      <c r="LAQ27"/>
      <c r="LAR27"/>
      <c r="LAS27"/>
      <c r="LAT27"/>
      <c r="LAU27"/>
      <c r="LAV27"/>
      <c r="LAW27"/>
      <c r="LAX27"/>
      <c r="LAY27"/>
      <c r="LAZ27"/>
      <c r="LBA27"/>
      <c r="LBB27"/>
      <c r="LBC27"/>
      <c r="LBD27"/>
      <c r="LBE27"/>
      <c r="LBF27"/>
      <c r="LBG27"/>
      <c r="LBH27"/>
      <c r="LBI27"/>
      <c r="LBJ27"/>
      <c r="LBK27"/>
      <c r="LBL27"/>
      <c r="LBM27"/>
      <c r="LBN27"/>
      <c r="LBO27"/>
      <c r="LBP27"/>
      <c r="LBQ27"/>
      <c r="LBR27"/>
      <c r="LBS27"/>
      <c r="LBT27"/>
      <c r="LBU27"/>
      <c r="LBV27"/>
      <c r="LBW27"/>
      <c r="LBX27"/>
      <c r="LBY27"/>
      <c r="LBZ27"/>
      <c r="LCA27"/>
      <c r="LCB27"/>
      <c r="LCC27"/>
      <c r="LCD27"/>
      <c r="LCE27"/>
      <c r="LCF27"/>
      <c r="LCG27"/>
      <c r="LCH27"/>
      <c r="LCI27"/>
      <c r="LCJ27"/>
      <c r="LCK27"/>
      <c r="LCL27"/>
      <c r="LCM27"/>
      <c r="LCN27"/>
      <c r="LCO27"/>
      <c r="LCP27"/>
      <c r="LCQ27"/>
      <c r="LCR27"/>
      <c r="LCS27"/>
      <c r="LCT27"/>
      <c r="LCU27"/>
      <c r="LCV27"/>
      <c r="LCW27"/>
      <c r="LCX27"/>
      <c r="LCY27"/>
      <c r="LCZ27"/>
      <c r="LDA27"/>
      <c r="LDB27"/>
      <c r="LDC27"/>
      <c r="LDD27"/>
      <c r="LDE27"/>
      <c r="LDF27"/>
      <c r="LDG27"/>
      <c r="LDH27"/>
      <c r="LDI27"/>
      <c r="LDJ27"/>
      <c r="LDK27"/>
      <c r="LDL27"/>
      <c r="LDM27"/>
      <c r="LDN27"/>
      <c r="LDO27"/>
      <c r="LDP27"/>
      <c r="LDQ27"/>
      <c r="LDR27"/>
      <c r="LDS27"/>
      <c r="LDT27"/>
      <c r="LDU27"/>
      <c r="LDV27"/>
      <c r="LDW27"/>
      <c r="LDX27"/>
      <c r="LDY27"/>
      <c r="LDZ27"/>
      <c r="LEA27"/>
      <c r="LEB27"/>
      <c r="LEC27"/>
      <c r="LED27"/>
      <c r="LEE27"/>
      <c r="LEF27"/>
      <c r="LEG27"/>
      <c r="LEH27"/>
      <c r="LEI27"/>
      <c r="LEJ27"/>
      <c r="LEK27"/>
      <c r="LEL27"/>
      <c r="LEM27"/>
      <c r="LEN27"/>
      <c r="LEO27"/>
      <c r="LEP27"/>
      <c r="LEQ27"/>
      <c r="LER27"/>
      <c r="LES27"/>
      <c r="LET27"/>
      <c r="LEU27"/>
      <c r="LEV27"/>
      <c r="LEW27"/>
      <c r="LEX27"/>
      <c r="LEY27"/>
      <c r="LEZ27"/>
      <c r="LFA27"/>
      <c r="LFB27"/>
      <c r="LFC27"/>
      <c r="LFD27"/>
      <c r="LFE27"/>
      <c r="LFF27"/>
      <c r="LFG27"/>
      <c r="LFH27"/>
      <c r="LFI27"/>
      <c r="LFJ27"/>
      <c r="LFK27"/>
      <c r="LFL27"/>
      <c r="LFM27"/>
      <c r="LFN27"/>
      <c r="LFO27"/>
      <c r="LFP27"/>
      <c r="LFQ27"/>
      <c r="LFR27"/>
      <c r="LFS27"/>
      <c r="LFT27"/>
      <c r="LFU27"/>
      <c r="LFV27"/>
      <c r="LFW27"/>
      <c r="LFX27"/>
      <c r="LFY27"/>
      <c r="LFZ27"/>
      <c r="LGA27"/>
      <c r="LGB27"/>
      <c r="LGC27"/>
      <c r="LGD27"/>
      <c r="LGE27"/>
      <c r="LGF27"/>
      <c r="LGG27"/>
      <c r="LGH27"/>
      <c r="LGI27"/>
      <c r="LGJ27"/>
      <c r="LGK27"/>
      <c r="LGL27"/>
      <c r="LGM27"/>
      <c r="LGN27"/>
      <c r="LGO27"/>
      <c r="LGP27"/>
      <c r="LGQ27"/>
      <c r="LGR27"/>
      <c r="LGS27"/>
      <c r="LGT27"/>
      <c r="LGU27"/>
      <c r="LGV27"/>
      <c r="LGW27"/>
      <c r="LGX27"/>
      <c r="LGY27"/>
      <c r="LGZ27"/>
      <c r="LHA27"/>
      <c r="LHB27"/>
      <c r="LHC27"/>
      <c r="LHD27"/>
      <c r="LHE27"/>
      <c r="LHF27"/>
      <c r="LHG27"/>
      <c r="LHH27"/>
      <c r="LHI27"/>
      <c r="LHJ27"/>
      <c r="LHK27"/>
      <c r="LHL27"/>
      <c r="LHM27"/>
      <c r="LHN27"/>
      <c r="LHO27"/>
      <c r="LHP27"/>
      <c r="LHQ27"/>
      <c r="LHR27"/>
      <c r="LHS27"/>
      <c r="LHT27"/>
      <c r="LHU27"/>
      <c r="LHV27"/>
      <c r="LHW27"/>
      <c r="LHX27"/>
      <c r="LHY27"/>
      <c r="LHZ27"/>
      <c r="LIA27"/>
      <c r="LIB27"/>
      <c r="LIC27"/>
      <c r="LID27"/>
      <c r="LIE27"/>
      <c r="LIF27"/>
      <c r="LIG27"/>
      <c r="LIH27"/>
      <c r="LII27"/>
      <c r="LIJ27"/>
      <c r="LIK27"/>
      <c r="LIL27"/>
      <c r="LIM27"/>
      <c r="LIN27"/>
      <c r="LIO27"/>
      <c r="LIP27"/>
      <c r="LIQ27"/>
      <c r="LIR27"/>
      <c r="LIS27"/>
      <c r="LIT27"/>
      <c r="LIU27"/>
      <c r="LIV27"/>
      <c r="LIW27"/>
      <c r="LIX27"/>
      <c r="LIY27"/>
      <c r="LIZ27"/>
      <c r="LJA27"/>
      <c r="LJB27"/>
      <c r="LJC27"/>
      <c r="LJD27"/>
      <c r="LJE27"/>
      <c r="LJF27"/>
      <c r="LJG27"/>
      <c r="LJH27"/>
      <c r="LJI27"/>
      <c r="LJJ27"/>
      <c r="LJK27"/>
      <c r="LJL27"/>
      <c r="LJM27"/>
      <c r="LJN27"/>
      <c r="LJO27"/>
      <c r="LJP27"/>
      <c r="LJQ27"/>
      <c r="LJR27"/>
      <c r="LJS27"/>
      <c r="LJT27"/>
      <c r="LJU27"/>
      <c r="LJV27"/>
      <c r="LJW27"/>
      <c r="LJX27"/>
      <c r="LJY27"/>
      <c r="LJZ27"/>
      <c r="LKA27"/>
      <c r="LKB27"/>
      <c r="LKC27"/>
      <c r="LKD27"/>
      <c r="LKE27"/>
      <c r="LKF27"/>
      <c r="LKG27"/>
      <c r="LKH27"/>
      <c r="LKI27"/>
      <c r="LKJ27"/>
      <c r="LKK27"/>
      <c r="LKL27"/>
      <c r="LKM27"/>
      <c r="LKN27"/>
      <c r="LKO27"/>
      <c r="LKP27"/>
      <c r="LKQ27"/>
      <c r="LKR27"/>
      <c r="LKS27"/>
      <c r="LKT27"/>
      <c r="LKU27"/>
      <c r="LKV27"/>
      <c r="LKW27"/>
      <c r="LKX27"/>
      <c r="LKY27"/>
      <c r="LKZ27"/>
      <c r="LLA27"/>
      <c r="LLB27"/>
      <c r="LLC27"/>
      <c r="LLD27"/>
      <c r="LLE27"/>
      <c r="LLF27"/>
      <c r="LLG27"/>
      <c r="LLH27"/>
      <c r="LLI27"/>
      <c r="LLJ27"/>
      <c r="LLK27"/>
      <c r="LLL27"/>
      <c r="LLM27"/>
      <c r="LLN27"/>
      <c r="LLO27"/>
      <c r="LLP27"/>
      <c r="LLQ27"/>
      <c r="LLR27"/>
      <c r="LLS27"/>
      <c r="LLT27"/>
      <c r="LLU27"/>
      <c r="LLV27"/>
      <c r="LLW27"/>
      <c r="LLX27"/>
      <c r="LLY27"/>
      <c r="LLZ27"/>
      <c r="LMA27"/>
      <c r="LMB27"/>
      <c r="LMC27"/>
      <c r="LMD27"/>
      <c r="LME27"/>
      <c r="LMF27"/>
      <c r="LMG27"/>
      <c r="LMH27"/>
      <c r="LMI27"/>
      <c r="LMJ27"/>
      <c r="LMK27"/>
      <c r="LML27"/>
      <c r="LMM27"/>
      <c r="LMN27"/>
      <c r="LMO27"/>
      <c r="LMP27"/>
      <c r="LMQ27"/>
      <c r="LMR27"/>
      <c r="LMS27"/>
      <c r="LMT27"/>
      <c r="LMU27"/>
      <c r="LMV27"/>
      <c r="LMW27"/>
      <c r="LMX27"/>
      <c r="LMY27"/>
      <c r="LMZ27"/>
      <c r="LNA27"/>
      <c r="LNB27"/>
      <c r="LNC27"/>
      <c r="LND27"/>
      <c r="LNE27"/>
      <c r="LNF27"/>
      <c r="LNG27"/>
      <c r="LNH27"/>
      <c r="LNI27"/>
      <c r="LNJ27"/>
      <c r="LNK27"/>
      <c r="LNL27"/>
      <c r="LNM27"/>
      <c r="LNN27"/>
      <c r="LNO27"/>
      <c r="LNP27"/>
      <c r="LNQ27"/>
      <c r="LNR27"/>
      <c r="LNS27"/>
      <c r="LNT27"/>
      <c r="LNU27"/>
      <c r="LNV27"/>
      <c r="LNW27"/>
      <c r="LNX27"/>
      <c r="LNY27"/>
      <c r="LNZ27"/>
      <c r="LOA27"/>
      <c r="LOB27"/>
      <c r="LOC27"/>
      <c r="LOD27"/>
      <c r="LOE27"/>
      <c r="LOF27"/>
      <c r="LOG27"/>
      <c r="LOH27"/>
      <c r="LOI27"/>
      <c r="LOJ27"/>
      <c r="LOK27"/>
      <c r="LOL27"/>
      <c r="LOM27"/>
      <c r="LON27"/>
      <c r="LOO27"/>
      <c r="LOP27"/>
      <c r="LOQ27"/>
      <c r="LOR27"/>
      <c r="LOS27"/>
      <c r="LOT27"/>
      <c r="LOU27"/>
      <c r="LOV27"/>
      <c r="LOW27"/>
      <c r="LOX27"/>
      <c r="LOY27"/>
      <c r="LOZ27"/>
      <c r="LPA27"/>
      <c r="LPB27"/>
      <c r="LPC27"/>
      <c r="LPD27"/>
      <c r="LPE27"/>
      <c r="LPF27"/>
      <c r="LPG27"/>
      <c r="LPH27"/>
      <c r="LPI27"/>
      <c r="LPJ27"/>
      <c r="LPK27"/>
      <c r="LPL27"/>
      <c r="LPM27"/>
      <c r="LPN27"/>
      <c r="LPO27"/>
      <c r="LPP27"/>
      <c r="LPQ27"/>
      <c r="LPR27"/>
      <c r="LPS27"/>
      <c r="LPT27"/>
      <c r="LPU27"/>
      <c r="LPV27"/>
      <c r="LPW27"/>
      <c r="LPX27"/>
      <c r="LPY27"/>
      <c r="LPZ27"/>
      <c r="LQA27"/>
      <c r="LQB27"/>
      <c r="LQC27"/>
      <c r="LQD27"/>
      <c r="LQE27"/>
      <c r="LQF27"/>
      <c r="LQG27"/>
      <c r="LQH27"/>
      <c r="LQI27"/>
      <c r="LQJ27"/>
      <c r="LQK27"/>
      <c r="LQL27"/>
      <c r="LQM27"/>
      <c r="LQN27"/>
      <c r="LQO27"/>
      <c r="LQP27"/>
      <c r="LQQ27"/>
      <c r="LQR27"/>
      <c r="LQS27"/>
      <c r="LQT27"/>
      <c r="LQU27"/>
      <c r="LQV27"/>
      <c r="LQW27"/>
      <c r="LQX27"/>
      <c r="LQY27"/>
      <c r="LQZ27"/>
      <c r="LRA27"/>
      <c r="LRB27"/>
      <c r="LRC27"/>
      <c r="LRD27"/>
      <c r="LRE27"/>
      <c r="LRF27"/>
      <c r="LRG27"/>
      <c r="LRH27"/>
      <c r="LRI27"/>
      <c r="LRJ27"/>
      <c r="LRK27"/>
      <c r="LRL27"/>
      <c r="LRM27"/>
      <c r="LRN27"/>
      <c r="LRO27"/>
      <c r="LRP27"/>
      <c r="LRQ27"/>
      <c r="LRR27"/>
      <c r="LRS27"/>
      <c r="LRT27"/>
      <c r="LRU27"/>
      <c r="LRV27"/>
      <c r="LRW27"/>
      <c r="LRX27"/>
      <c r="LRY27"/>
      <c r="LRZ27"/>
      <c r="LSA27"/>
      <c r="LSB27"/>
      <c r="LSC27"/>
      <c r="LSD27"/>
      <c r="LSE27"/>
      <c r="LSF27"/>
      <c r="LSG27"/>
      <c r="LSH27"/>
      <c r="LSI27"/>
      <c r="LSJ27"/>
      <c r="LSK27"/>
      <c r="LSL27"/>
      <c r="LSM27"/>
      <c r="LSN27"/>
      <c r="LSO27"/>
      <c r="LSP27"/>
      <c r="LSQ27"/>
      <c r="LSR27"/>
      <c r="LSS27"/>
      <c r="LST27"/>
      <c r="LSU27"/>
      <c r="LSV27"/>
      <c r="LSW27"/>
      <c r="LSX27"/>
      <c r="LSY27"/>
      <c r="LSZ27"/>
      <c r="LTA27"/>
      <c r="LTB27"/>
      <c r="LTC27"/>
      <c r="LTD27"/>
      <c r="LTE27"/>
      <c r="LTF27"/>
      <c r="LTG27"/>
      <c r="LTH27"/>
      <c r="LTI27"/>
      <c r="LTJ27"/>
      <c r="LTK27"/>
      <c r="LTL27"/>
      <c r="LTM27"/>
      <c r="LTN27"/>
      <c r="LTO27"/>
      <c r="LTP27"/>
      <c r="LTQ27"/>
      <c r="LTR27"/>
      <c r="LTS27"/>
      <c r="LTT27"/>
      <c r="LTU27"/>
      <c r="LTV27"/>
      <c r="LTW27"/>
      <c r="LTX27"/>
      <c r="LTY27"/>
      <c r="LTZ27"/>
      <c r="LUA27"/>
      <c r="LUB27"/>
      <c r="LUC27"/>
      <c r="LUD27"/>
      <c r="LUE27"/>
      <c r="LUF27"/>
      <c r="LUG27"/>
      <c r="LUH27"/>
      <c r="LUI27"/>
      <c r="LUJ27"/>
      <c r="LUK27"/>
      <c r="LUL27"/>
      <c r="LUM27"/>
      <c r="LUN27"/>
      <c r="LUO27"/>
      <c r="LUP27"/>
      <c r="LUQ27"/>
      <c r="LUR27"/>
      <c r="LUS27"/>
      <c r="LUT27"/>
      <c r="LUU27"/>
      <c r="LUV27"/>
      <c r="LUW27"/>
      <c r="LUX27"/>
      <c r="LUY27"/>
      <c r="LUZ27"/>
      <c r="LVA27"/>
      <c r="LVB27"/>
      <c r="LVC27"/>
      <c r="LVD27"/>
      <c r="LVE27"/>
      <c r="LVF27"/>
      <c r="LVG27"/>
      <c r="LVH27"/>
      <c r="LVI27"/>
      <c r="LVJ27"/>
      <c r="LVK27"/>
      <c r="LVL27"/>
      <c r="LVM27"/>
      <c r="LVN27"/>
      <c r="LVO27"/>
      <c r="LVP27"/>
      <c r="LVQ27"/>
      <c r="LVR27"/>
      <c r="LVS27"/>
      <c r="LVT27"/>
      <c r="LVU27"/>
      <c r="LVV27"/>
      <c r="LVW27"/>
      <c r="LVX27"/>
      <c r="LVY27"/>
      <c r="LVZ27"/>
      <c r="LWA27"/>
      <c r="LWB27"/>
      <c r="LWC27"/>
      <c r="LWD27"/>
      <c r="LWE27"/>
      <c r="LWF27"/>
      <c r="LWG27"/>
      <c r="LWH27"/>
      <c r="LWI27"/>
      <c r="LWJ27"/>
      <c r="LWK27"/>
      <c r="LWL27"/>
      <c r="LWM27"/>
      <c r="LWN27"/>
      <c r="LWO27"/>
      <c r="LWP27"/>
      <c r="LWQ27"/>
      <c r="LWR27"/>
      <c r="LWS27"/>
      <c r="LWT27"/>
      <c r="LWU27"/>
      <c r="LWV27"/>
      <c r="LWW27"/>
      <c r="LWX27"/>
      <c r="LWY27"/>
      <c r="LWZ27"/>
      <c r="LXA27"/>
      <c r="LXB27"/>
      <c r="LXC27"/>
      <c r="LXD27"/>
      <c r="LXE27"/>
      <c r="LXF27"/>
      <c r="LXG27"/>
      <c r="LXH27"/>
      <c r="LXI27"/>
      <c r="LXJ27"/>
      <c r="LXK27"/>
      <c r="LXL27"/>
      <c r="LXM27"/>
      <c r="LXN27"/>
      <c r="LXO27"/>
      <c r="LXP27"/>
      <c r="LXQ27"/>
      <c r="LXR27"/>
      <c r="LXS27"/>
      <c r="LXT27"/>
      <c r="LXU27"/>
      <c r="LXV27"/>
      <c r="LXW27"/>
      <c r="LXX27"/>
      <c r="LXY27"/>
      <c r="LXZ27"/>
      <c r="LYA27"/>
      <c r="LYB27"/>
      <c r="LYC27"/>
      <c r="LYD27"/>
      <c r="LYE27"/>
      <c r="LYF27"/>
      <c r="LYG27"/>
      <c r="LYH27"/>
      <c r="LYI27"/>
      <c r="LYJ27"/>
      <c r="LYK27"/>
      <c r="LYL27"/>
      <c r="LYM27"/>
      <c r="LYN27"/>
      <c r="LYO27"/>
      <c r="LYP27"/>
      <c r="LYQ27"/>
      <c r="LYR27"/>
      <c r="LYS27"/>
      <c r="LYT27"/>
      <c r="LYU27"/>
      <c r="LYV27"/>
      <c r="LYW27"/>
      <c r="LYX27"/>
      <c r="LYY27"/>
      <c r="LYZ27"/>
      <c r="LZA27"/>
      <c r="LZB27"/>
      <c r="LZC27"/>
      <c r="LZD27"/>
      <c r="LZE27"/>
      <c r="LZF27"/>
      <c r="LZG27"/>
      <c r="LZH27"/>
      <c r="LZI27"/>
      <c r="LZJ27"/>
      <c r="LZK27"/>
      <c r="LZL27"/>
      <c r="LZM27"/>
      <c r="LZN27"/>
      <c r="LZO27"/>
      <c r="LZP27"/>
      <c r="LZQ27"/>
      <c r="LZR27"/>
      <c r="LZS27"/>
      <c r="LZT27"/>
      <c r="LZU27"/>
      <c r="LZV27"/>
      <c r="LZW27"/>
      <c r="LZX27"/>
      <c r="LZY27"/>
      <c r="LZZ27"/>
      <c r="MAA27"/>
      <c r="MAB27"/>
      <c r="MAC27"/>
      <c r="MAD27"/>
      <c r="MAE27"/>
      <c r="MAF27"/>
      <c r="MAG27"/>
      <c r="MAH27"/>
      <c r="MAI27"/>
      <c r="MAJ27"/>
      <c r="MAK27"/>
      <c r="MAL27"/>
      <c r="MAM27"/>
      <c r="MAN27"/>
      <c r="MAO27"/>
      <c r="MAP27"/>
      <c r="MAQ27"/>
      <c r="MAR27"/>
      <c r="MAS27"/>
      <c r="MAT27"/>
      <c r="MAU27"/>
      <c r="MAV27"/>
      <c r="MAW27"/>
      <c r="MAX27"/>
      <c r="MAY27"/>
      <c r="MAZ27"/>
      <c r="MBA27"/>
      <c r="MBB27"/>
      <c r="MBC27"/>
      <c r="MBD27"/>
      <c r="MBE27"/>
      <c r="MBF27"/>
      <c r="MBG27"/>
      <c r="MBH27"/>
      <c r="MBI27"/>
      <c r="MBJ27"/>
      <c r="MBK27"/>
      <c r="MBL27"/>
      <c r="MBM27"/>
      <c r="MBN27"/>
      <c r="MBO27"/>
      <c r="MBP27"/>
      <c r="MBQ27"/>
      <c r="MBR27"/>
      <c r="MBS27"/>
      <c r="MBT27"/>
      <c r="MBU27"/>
      <c r="MBV27"/>
      <c r="MBW27"/>
      <c r="MBX27"/>
      <c r="MBY27"/>
      <c r="MBZ27"/>
      <c r="MCA27"/>
      <c r="MCB27"/>
      <c r="MCC27"/>
      <c r="MCD27"/>
      <c r="MCE27"/>
      <c r="MCF27"/>
      <c r="MCG27"/>
      <c r="MCH27"/>
      <c r="MCI27"/>
      <c r="MCJ27"/>
      <c r="MCK27"/>
      <c r="MCL27"/>
      <c r="MCM27"/>
      <c r="MCN27"/>
      <c r="MCO27"/>
      <c r="MCP27"/>
      <c r="MCQ27"/>
      <c r="MCR27"/>
      <c r="MCS27"/>
      <c r="MCT27"/>
      <c r="MCU27"/>
      <c r="MCV27"/>
      <c r="MCW27"/>
      <c r="MCX27"/>
      <c r="MCY27"/>
      <c r="MCZ27"/>
      <c r="MDA27"/>
      <c r="MDB27"/>
      <c r="MDC27"/>
      <c r="MDD27"/>
      <c r="MDE27"/>
      <c r="MDF27"/>
      <c r="MDG27"/>
      <c r="MDH27"/>
      <c r="MDI27"/>
      <c r="MDJ27"/>
      <c r="MDK27"/>
      <c r="MDL27"/>
      <c r="MDM27"/>
      <c r="MDN27"/>
      <c r="MDO27"/>
      <c r="MDP27"/>
      <c r="MDQ27"/>
      <c r="MDR27"/>
      <c r="MDS27"/>
      <c r="MDT27"/>
      <c r="MDU27"/>
      <c r="MDV27"/>
      <c r="MDW27"/>
      <c r="MDX27"/>
      <c r="MDY27"/>
      <c r="MDZ27"/>
      <c r="MEA27"/>
      <c r="MEB27"/>
      <c r="MEC27"/>
      <c r="MED27"/>
      <c r="MEE27"/>
      <c r="MEF27"/>
      <c r="MEG27"/>
      <c r="MEH27"/>
      <c r="MEI27"/>
      <c r="MEJ27"/>
      <c r="MEK27"/>
      <c r="MEL27"/>
      <c r="MEM27"/>
      <c r="MEN27"/>
      <c r="MEO27"/>
      <c r="MEP27"/>
      <c r="MEQ27"/>
      <c r="MER27"/>
      <c r="MES27"/>
      <c r="MET27"/>
      <c r="MEU27"/>
      <c r="MEV27"/>
      <c r="MEW27"/>
      <c r="MEX27"/>
      <c r="MEY27"/>
      <c r="MEZ27"/>
      <c r="MFA27"/>
      <c r="MFB27"/>
      <c r="MFC27"/>
      <c r="MFD27"/>
      <c r="MFE27"/>
      <c r="MFF27"/>
      <c r="MFG27"/>
      <c r="MFH27"/>
      <c r="MFI27"/>
      <c r="MFJ27"/>
      <c r="MFK27"/>
      <c r="MFL27"/>
      <c r="MFM27"/>
      <c r="MFN27"/>
      <c r="MFO27"/>
      <c r="MFP27"/>
      <c r="MFQ27"/>
      <c r="MFR27"/>
      <c r="MFS27"/>
      <c r="MFT27"/>
      <c r="MFU27"/>
      <c r="MFV27"/>
      <c r="MFW27"/>
      <c r="MFX27"/>
      <c r="MFY27"/>
      <c r="MFZ27"/>
      <c r="MGA27"/>
      <c r="MGB27"/>
      <c r="MGC27"/>
      <c r="MGD27"/>
      <c r="MGE27"/>
      <c r="MGF27"/>
      <c r="MGG27"/>
      <c r="MGH27"/>
      <c r="MGI27"/>
      <c r="MGJ27"/>
      <c r="MGK27"/>
      <c r="MGL27"/>
      <c r="MGM27"/>
      <c r="MGN27"/>
      <c r="MGO27"/>
      <c r="MGP27"/>
      <c r="MGQ27"/>
      <c r="MGR27"/>
      <c r="MGS27"/>
      <c r="MGT27"/>
      <c r="MGU27"/>
      <c r="MGV27"/>
      <c r="MGW27"/>
      <c r="MGX27"/>
      <c r="MGY27"/>
      <c r="MGZ27"/>
      <c r="MHA27"/>
      <c r="MHB27"/>
      <c r="MHC27"/>
      <c r="MHD27"/>
      <c r="MHE27"/>
      <c r="MHF27"/>
      <c r="MHG27"/>
      <c r="MHH27"/>
      <c r="MHI27"/>
      <c r="MHJ27"/>
      <c r="MHK27"/>
      <c r="MHL27"/>
      <c r="MHM27"/>
      <c r="MHN27"/>
      <c r="MHO27"/>
      <c r="MHP27"/>
      <c r="MHQ27"/>
      <c r="MHR27"/>
      <c r="MHS27"/>
      <c r="MHT27"/>
      <c r="MHU27"/>
      <c r="MHV27"/>
      <c r="MHW27"/>
      <c r="MHX27"/>
      <c r="MHY27"/>
      <c r="MHZ27"/>
      <c r="MIA27"/>
      <c r="MIB27"/>
      <c r="MIC27"/>
      <c r="MID27"/>
      <c r="MIE27"/>
      <c r="MIF27"/>
      <c r="MIG27"/>
      <c r="MIH27"/>
      <c r="MII27"/>
      <c r="MIJ27"/>
      <c r="MIK27"/>
      <c r="MIL27"/>
      <c r="MIM27"/>
      <c r="MIN27"/>
      <c r="MIO27"/>
      <c r="MIP27"/>
      <c r="MIQ27"/>
      <c r="MIR27"/>
      <c r="MIS27"/>
      <c r="MIT27"/>
      <c r="MIU27"/>
      <c r="MIV27"/>
      <c r="MIW27"/>
      <c r="MIX27"/>
      <c r="MIY27"/>
      <c r="MIZ27"/>
      <c r="MJA27"/>
      <c r="MJB27"/>
      <c r="MJC27"/>
      <c r="MJD27"/>
      <c r="MJE27"/>
      <c r="MJF27"/>
      <c r="MJG27"/>
      <c r="MJH27"/>
      <c r="MJI27"/>
      <c r="MJJ27"/>
      <c r="MJK27"/>
      <c r="MJL27"/>
      <c r="MJM27"/>
      <c r="MJN27"/>
      <c r="MJO27"/>
      <c r="MJP27"/>
      <c r="MJQ27"/>
      <c r="MJR27"/>
      <c r="MJS27"/>
      <c r="MJT27"/>
      <c r="MJU27"/>
      <c r="MJV27"/>
      <c r="MJW27"/>
      <c r="MJX27"/>
      <c r="MJY27"/>
      <c r="MJZ27"/>
      <c r="MKA27"/>
      <c r="MKB27"/>
      <c r="MKC27"/>
      <c r="MKD27"/>
      <c r="MKE27"/>
      <c r="MKF27"/>
      <c r="MKG27"/>
      <c r="MKH27"/>
      <c r="MKI27"/>
      <c r="MKJ27"/>
      <c r="MKK27"/>
      <c r="MKL27"/>
      <c r="MKM27"/>
      <c r="MKN27"/>
      <c r="MKO27"/>
      <c r="MKP27"/>
      <c r="MKQ27"/>
      <c r="MKR27"/>
      <c r="MKS27"/>
      <c r="MKT27"/>
      <c r="MKU27"/>
      <c r="MKV27"/>
      <c r="MKW27"/>
      <c r="MKX27"/>
      <c r="MKY27"/>
      <c r="MKZ27"/>
      <c r="MLA27"/>
      <c r="MLB27"/>
      <c r="MLC27"/>
      <c r="MLD27"/>
      <c r="MLE27"/>
      <c r="MLF27"/>
      <c r="MLG27"/>
      <c r="MLH27"/>
      <c r="MLI27"/>
      <c r="MLJ27"/>
      <c r="MLK27"/>
      <c r="MLL27"/>
      <c r="MLM27"/>
      <c r="MLN27"/>
      <c r="MLO27"/>
      <c r="MLP27"/>
      <c r="MLQ27"/>
      <c r="MLR27"/>
      <c r="MLS27"/>
      <c r="MLT27"/>
      <c r="MLU27"/>
      <c r="MLV27"/>
      <c r="MLW27"/>
      <c r="MLX27"/>
      <c r="MLY27"/>
      <c r="MLZ27"/>
      <c r="MMA27"/>
      <c r="MMB27"/>
      <c r="MMC27"/>
      <c r="MMD27"/>
      <c r="MME27"/>
      <c r="MMF27"/>
      <c r="MMG27"/>
      <c r="MMH27"/>
      <c r="MMI27"/>
      <c r="MMJ27"/>
      <c r="MMK27"/>
      <c r="MML27"/>
      <c r="MMM27"/>
      <c r="MMN27"/>
      <c r="MMO27"/>
      <c r="MMP27"/>
      <c r="MMQ27"/>
      <c r="MMR27"/>
      <c r="MMS27"/>
      <c r="MMT27"/>
      <c r="MMU27"/>
      <c r="MMV27"/>
      <c r="MMW27"/>
      <c r="MMX27"/>
      <c r="MMY27"/>
      <c r="MMZ27"/>
      <c r="MNA27"/>
      <c r="MNB27"/>
      <c r="MNC27"/>
      <c r="MND27"/>
      <c r="MNE27"/>
      <c r="MNF27"/>
      <c r="MNG27"/>
      <c r="MNH27"/>
      <c r="MNI27"/>
      <c r="MNJ27"/>
      <c r="MNK27"/>
      <c r="MNL27"/>
      <c r="MNM27"/>
      <c r="MNN27"/>
      <c r="MNO27"/>
      <c r="MNP27"/>
      <c r="MNQ27"/>
      <c r="MNR27"/>
      <c r="MNS27"/>
      <c r="MNT27"/>
      <c r="MNU27"/>
      <c r="MNV27"/>
      <c r="MNW27"/>
      <c r="MNX27"/>
      <c r="MNY27"/>
      <c r="MNZ27"/>
      <c r="MOA27"/>
      <c r="MOB27"/>
      <c r="MOC27"/>
      <c r="MOD27"/>
      <c r="MOE27"/>
      <c r="MOF27"/>
      <c r="MOG27"/>
      <c r="MOH27"/>
      <c r="MOI27"/>
      <c r="MOJ27"/>
      <c r="MOK27"/>
      <c r="MOL27"/>
      <c r="MOM27"/>
      <c r="MON27"/>
      <c r="MOO27"/>
      <c r="MOP27"/>
      <c r="MOQ27"/>
      <c r="MOR27"/>
      <c r="MOS27"/>
      <c r="MOT27"/>
      <c r="MOU27"/>
      <c r="MOV27"/>
      <c r="MOW27"/>
      <c r="MOX27"/>
      <c r="MOY27"/>
      <c r="MOZ27"/>
      <c r="MPA27"/>
      <c r="MPB27"/>
      <c r="MPC27"/>
      <c r="MPD27"/>
      <c r="MPE27"/>
      <c r="MPF27"/>
      <c r="MPG27"/>
      <c r="MPH27"/>
      <c r="MPI27"/>
      <c r="MPJ27"/>
      <c r="MPK27"/>
      <c r="MPL27"/>
      <c r="MPM27"/>
      <c r="MPN27"/>
      <c r="MPO27"/>
      <c r="MPP27"/>
      <c r="MPQ27"/>
      <c r="MPR27"/>
      <c r="MPS27"/>
      <c r="MPT27"/>
      <c r="MPU27"/>
      <c r="MPV27"/>
      <c r="MPW27"/>
      <c r="MPX27"/>
      <c r="MPY27"/>
      <c r="MPZ27"/>
      <c r="MQA27"/>
      <c r="MQB27"/>
      <c r="MQC27"/>
      <c r="MQD27"/>
      <c r="MQE27"/>
      <c r="MQF27"/>
      <c r="MQG27"/>
      <c r="MQH27"/>
      <c r="MQI27"/>
      <c r="MQJ27"/>
      <c r="MQK27"/>
      <c r="MQL27"/>
      <c r="MQM27"/>
      <c r="MQN27"/>
      <c r="MQO27"/>
      <c r="MQP27"/>
      <c r="MQQ27"/>
      <c r="MQR27"/>
      <c r="MQS27"/>
      <c r="MQT27"/>
      <c r="MQU27"/>
      <c r="MQV27"/>
      <c r="MQW27"/>
      <c r="MQX27"/>
      <c r="MQY27"/>
      <c r="MQZ27"/>
      <c r="MRA27"/>
      <c r="MRB27"/>
      <c r="MRC27"/>
      <c r="MRD27"/>
      <c r="MRE27"/>
      <c r="MRF27"/>
      <c r="MRG27"/>
      <c r="MRH27"/>
      <c r="MRI27"/>
      <c r="MRJ27"/>
      <c r="MRK27"/>
      <c r="MRL27"/>
      <c r="MRM27"/>
      <c r="MRN27"/>
      <c r="MRO27"/>
      <c r="MRP27"/>
      <c r="MRQ27"/>
      <c r="MRR27"/>
      <c r="MRS27"/>
      <c r="MRT27"/>
      <c r="MRU27"/>
      <c r="MRV27"/>
      <c r="MRW27"/>
      <c r="MRX27"/>
      <c r="MRY27"/>
      <c r="MRZ27"/>
      <c r="MSA27"/>
      <c r="MSB27"/>
      <c r="MSC27"/>
      <c r="MSD27"/>
      <c r="MSE27"/>
      <c r="MSF27"/>
      <c r="MSG27"/>
      <c r="MSH27"/>
      <c r="MSI27"/>
      <c r="MSJ27"/>
      <c r="MSK27"/>
      <c r="MSL27"/>
      <c r="MSM27"/>
      <c r="MSN27"/>
      <c r="MSO27"/>
      <c r="MSP27"/>
      <c r="MSQ27"/>
      <c r="MSR27"/>
      <c r="MSS27"/>
      <c r="MST27"/>
      <c r="MSU27"/>
      <c r="MSV27"/>
      <c r="MSW27"/>
      <c r="MSX27"/>
      <c r="MSY27"/>
      <c r="MSZ27"/>
      <c r="MTA27"/>
      <c r="MTB27"/>
      <c r="MTC27"/>
      <c r="MTD27"/>
      <c r="MTE27"/>
      <c r="MTF27"/>
      <c r="MTG27"/>
      <c r="MTH27"/>
      <c r="MTI27"/>
      <c r="MTJ27"/>
      <c r="MTK27"/>
      <c r="MTL27"/>
      <c r="MTM27"/>
      <c r="MTN27"/>
      <c r="MTO27"/>
      <c r="MTP27"/>
      <c r="MTQ27"/>
      <c r="MTR27"/>
      <c r="MTS27"/>
      <c r="MTT27"/>
      <c r="MTU27"/>
      <c r="MTV27"/>
      <c r="MTW27"/>
      <c r="MTX27"/>
      <c r="MTY27"/>
      <c r="MTZ27"/>
      <c r="MUA27"/>
      <c r="MUB27"/>
      <c r="MUC27"/>
      <c r="MUD27"/>
      <c r="MUE27"/>
      <c r="MUF27"/>
      <c r="MUG27"/>
      <c r="MUH27"/>
      <c r="MUI27"/>
      <c r="MUJ27"/>
      <c r="MUK27"/>
      <c r="MUL27"/>
      <c r="MUM27"/>
      <c r="MUN27"/>
      <c r="MUO27"/>
      <c r="MUP27"/>
      <c r="MUQ27"/>
      <c r="MUR27"/>
      <c r="MUS27"/>
      <c r="MUT27"/>
      <c r="MUU27"/>
      <c r="MUV27"/>
      <c r="MUW27"/>
      <c r="MUX27"/>
      <c r="MUY27"/>
      <c r="MUZ27"/>
      <c r="MVA27"/>
      <c r="MVB27"/>
      <c r="MVC27"/>
      <c r="MVD27"/>
      <c r="MVE27"/>
      <c r="MVF27"/>
      <c r="MVG27"/>
      <c r="MVH27"/>
      <c r="MVI27"/>
      <c r="MVJ27"/>
      <c r="MVK27"/>
      <c r="MVL27"/>
      <c r="MVM27"/>
      <c r="MVN27"/>
      <c r="MVO27"/>
      <c r="MVP27"/>
      <c r="MVQ27"/>
      <c r="MVR27"/>
      <c r="MVS27"/>
      <c r="MVT27"/>
      <c r="MVU27"/>
      <c r="MVV27"/>
      <c r="MVW27"/>
      <c r="MVX27"/>
      <c r="MVY27"/>
      <c r="MVZ27"/>
      <c r="MWA27"/>
      <c r="MWB27"/>
      <c r="MWC27"/>
      <c r="MWD27"/>
      <c r="MWE27"/>
      <c r="MWF27"/>
      <c r="MWG27"/>
      <c r="MWH27"/>
      <c r="MWI27"/>
      <c r="MWJ27"/>
      <c r="MWK27"/>
      <c r="MWL27"/>
      <c r="MWM27"/>
      <c r="MWN27"/>
      <c r="MWO27"/>
      <c r="MWP27"/>
      <c r="MWQ27"/>
      <c r="MWR27"/>
      <c r="MWS27"/>
      <c r="MWT27"/>
      <c r="MWU27"/>
      <c r="MWV27"/>
      <c r="MWW27"/>
      <c r="MWX27"/>
      <c r="MWY27"/>
      <c r="MWZ27"/>
      <c r="MXA27"/>
      <c r="MXB27"/>
      <c r="MXC27"/>
      <c r="MXD27"/>
      <c r="MXE27"/>
      <c r="MXF27"/>
      <c r="MXG27"/>
      <c r="MXH27"/>
      <c r="MXI27"/>
      <c r="MXJ27"/>
      <c r="MXK27"/>
      <c r="MXL27"/>
      <c r="MXM27"/>
      <c r="MXN27"/>
      <c r="MXO27"/>
      <c r="MXP27"/>
      <c r="MXQ27"/>
      <c r="MXR27"/>
      <c r="MXS27"/>
      <c r="MXT27"/>
      <c r="MXU27"/>
      <c r="MXV27"/>
      <c r="MXW27"/>
      <c r="MXX27"/>
      <c r="MXY27"/>
      <c r="MXZ27"/>
      <c r="MYA27"/>
      <c r="MYB27"/>
      <c r="MYC27"/>
      <c r="MYD27"/>
      <c r="MYE27"/>
      <c r="MYF27"/>
      <c r="MYG27"/>
      <c r="MYH27"/>
      <c r="MYI27"/>
      <c r="MYJ27"/>
      <c r="MYK27"/>
      <c r="MYL27"/>
      <c r="MYM27"/>
      <c r="MYN27"/>
      <c r="MYO27"/>
      <c r="MYP27"/>
      <c r="MYQ27"/>
      <c r="MYR27"/>
      <c r="MYS27"/>
      <c r="MYT27"/>
      <c r="MYU27"/>
      <c r="MYV27"/>
      <c r="MYW27"/>
      <c r="MYX27"/>
      <c r="MYY27"/>
      <c r="MYZ27"/>
      <c r="MZA27"/>
      <c r="MZB27"/>
      <c r="MZC27"/>
      <c r="MZD27"/>
      <c r="MZE27"/>
      <c r="MZF27"/>
      <c r="MZG27"/>
      <c r="MZH27"/>
      <c r="MZI27"/>
      <c r="MZJ27"/>
      <c r="MZK27"/>
      <c r="MZL27"/>
      <c r="MZM27"/>
      <c r="MZN27"/>
      <c r="MZO27"/>
      <c r="MZP27"/>
      <c r="MZQ27"/>
      <c r="MZR27"/>
      <c r="MZS27"/>
      <c r="MZT27"/>
      <c r="MZU27"/>
      <c r="MZV27"/>
      <c r="MZW27"/>
      <c r="MZX27"/>
      <c r="MZY27"/>
      <c r="MZZ27"/>
      <c r="NAA27"/>
      <c r="NAB27"/>
      <c r="NAC27"/>
      <c r="NAD27"/>
      <c r="NAE27"/>
      <c r="NAF27"/>
      <c r="NAG27"/>
      <c r="NAH27"/>
      <c r="NAI27"/>
      <c r="NAJ27"/>
      <c r="NAK27"/>
      <c r="NAL27"/>
      <c r="NAM27"/>
      <c r="NAN27"/>
      <c r="NAO27"/>
      <c r="NAP27"/>
      <c r="NAQ27"/>
      <c r="NAR27"/>
      <c r="NAS27"/>
      <c r="NAT27"/>
      <c r="NAU27"/>
      <c r="NAV27"/>
      <c r="NAW27"/>
      <c r="NAX27"/>
      <c r="NAY27"/>
      <c r="NAZ27"/>
      <c r="NBA27"/>
      <c r="NBB27"/>
      <c r="NBC27"/>
      <c r="NBD27"/>
      <c r="NBE27"/>
      <c r="NBF27"/>
      <c r="NBG27"/>
      <c r="NBH27"/>
      <c r="NBI27"/>
      <c r="NBJ27"/>
      <c r="NBK27"/>
      <c r="NBL27"/>
      <c r="NBM27"/>
      <c r="NBN27"/>
      <c r="NBO27"/>
      <c r="NBP27"/>
      <c r="NBQ27"/>
      <c r="NBR27"/>
      <c r="NBS27"/>
      <c r="NBT27"/>
      <c r="NBU27"/>
      <c r="NBV27"/>
      <c r="NBW27"/>
      <c r="NBX27"/>
      <c r="NBY27"/>
      <c r="NBZ27"/>
      <c r="NCA27"/>
      <c r="NCB27"/>
      <c r="NCC27"/>
      <c r="NCD27"/>
      <c r="NCE27"/>
      <c r="NCF27"/>
      <c r="NCG27"/>
      <c r="NCH27"/>
      <c r="NCI27"/>
      <c r="NCJ27"/>
      <c r="NCK27"/>
      <c r="NCL27"/>
      <c r="NCM27"/>
      <c r="NCN27"/>
      <c r="NCO27"/>
      <c r="NCP27"/>
      <c r="NCQ27"/>
      <c r="NCR27"/>
      <c r="NCS27"/>
      <c r="NCT27"/>
      <c r="NCU27"/>
      <c r="NCV27"/>
      <c r="NCW27"/>
      <c r="NCX27"/>
      <c r="NCY27"/>
      <c r="NCZ27"/>
      <c r="NDA27"/>
      <c r="NDB27"/>
      <c r="NDC27"/>
      <c r="NDD27"/>
      <c r="NDE27"/>
      <c r="NDF27"/>
      <c r="NDG27"/>
      <c r="NDH27"/>
      <c r="NDI27"/>
      <c r="NDJ27"/>
      <c r="NDK27"/>
      <c r="NDL27"/>
      <c r="NDM27"/>
      <c r="NDN27"/>
      <c r="NDO27"/>
      <c r="NDP27"/>
      <c r="NDQ27"/>
      <c r="NDR27"/>
      <c r="NDS27"/>
      <c r="NDT27"/>
      <c r="NDU27"/>
      <c r="NDV27"/>
      <c r="NDW27"/>
      <c r="NDX27"/>
      <c r="NDY27"/>
      <c r="NDZ27"/>
      <c r="NEA27"/>
      <c r="NEB27"/>
      <c r="NEC27"/>
      <c r="NED27"/>
      <c r="NEE27"/>
      <c r="NEF27"/>
      <c r="NEG27"/>
      <c r="NEH27"/>
      <c r="NEI27"/>
      <c r="NEJ27"/>
      <c r="NEK27"/>
      <c r="NEL27"/>
      <c r="NEM27"/>
      <c r="NEN27"/>
      <c r="NEO27"/>
      <c r="NEP27"/>
      <c r="NEQ27"/>
      <c r="NER27"/>
      <c r="NES27"/>
      <c r="NET27"/>
      <c r="NEU27"/>
      <c r="NEV27"/>
      <c r="NEW27"/>
      <c r="NEX27"/>
      <c r="NEY27"/>
      <c r="NEZ27"/>
      <c r="NFA27"/>
      <c r="NFB27"/>
      <c r="NFC27"/>
      <c r="NFD27"/>
      <c r="NFE27"/>
      <c r="NFF27"/>
      <c r="NFG27"/>
      <c r="NFH27"/>
      <c r="NFI27"/>
      <c r="NFJ27"/>
      <c r="NFK27"/>
      <c r="NFL27"/>
      <c r="NFM27"/>
      <c r="NFN27"/>
      <c r="NFO27"/>
      <c r="NFP27"/>
      <c r="NFQ27"/>
      <c r="NFR27"/>
      <c r="NFS27"/>
      <c r="NFT27"/>
      <c r="NFU27"/>
      <c r="NFV27"/>
      <c r="NFW27"/>
      <c r="NFX27"/>
      <c r="NFY27"/>
      <c r="NFZ27"/>
      <c r="NGA27"/>
      <c r="NGB27"/>
      <c r="NGC27"/>
      <c r="NGD27"/>
      <c r="NGE27"/>
      <c r="NGF27"/>
      <c r="NGG27"/>
      <c r="NGH27"/>
      <c r="NGI27"/>
      <c r="NGJ27"/>
      <c r="NGK27"/>
      <c r="NGL27"/>
      <c r="NGM27"/>
      <c r="NGN27"/>
      <c r="NGO27"/>
      <c r="NGP27"/>
      <c r="NGQ27"/>
      <c r="NGR27"/>
      <c r="NGS27"/>
      <c r="NGT27"/>
      <c r="NGU27"/>
      <c r="NGV27"/>
      <c r="NGW27"/>
      <c r="NGX27"/>
      <c r="NGY27"/>
      <c r="NGZ27"/>
      <c r="NHA27"/>
      <c r="NHB27"/>
      <c r="NHC27"/>
      <c r="NHD27"/>
      <c r="NHE27"/>
      <c r="NHF27"/>
      <c r="NHG27"/>
      <c r="NHH27"/>
      <c r="NHI27"/>
      <c r="NHJ27"/>
      <c r="NHK27"/>
      <c r="NHL27"/>
      <c r="NHM27"/>
      <c r="NHN27"/>
      <c r="NHO27"/>
      <c r="NHP27"/>
      <c r="NHQ27"/>
      <c r="NHR27"/>
      <c r="NHS27"/>
      <c r="NHT27"/>
      <c r="NHU27"/>
      <c r="NHV27"/>
      <c r="NHW27"/>
      <c r="NHX27"/>
      <c r="NHY27"/>
      <c r="NHZ27"/>
      <c r="NIA27"/>
      <c r="NIB27"/>
      <c r="NIC27"/>
      <c r="NID27"/>
      <c r="NIE27"/>
      <c r="NIF27"/>
      <c r="NIG27"/>
      <c r="NIH27"/>
      <c r="NII27"/>
      <c r="NIJ27"/>
      <c r="NIK27"/>
      <c r="NIL27"/>
      <c r="NIM27"/>
      <c r="NIN27"/>
      <c r="NIO27"/>
      <c r="NIP27"/>
      <c r="NIQ27"/>
      <c r="NIR27"/>
      <c r="NIS27"/>
      <c r="NIT27"/>
      <c r="NIU27"/>
      <c r="NIV27"/>
      <c r="NIW27"/>
      <c r="NIX27"/>
      <c r="NIY27"/>
      <c r="NIZ27"/>
      <c r="NJA27"/>
      <c r="NJB27"/>
      <c r="NJC27"/>
      <c r="NJD27"/>
      <c r="NJE27"/>
      <c r="NJF27"/>
      <c r="NJG27"/>
      <c r="NJH27"/>
      <c r="NJI27"/>
      <c r="NJJ27"/>
      <c r="NJK27"/>
      <c r="NJL27"/>
      <c r="NJM27"/>
      <c r="NJN27"/>
      <c r="NJO27"/>
      <c r="NJP27"/>
      <c r="NJQ27"/>
      <c r="NJR27"/>
      <c r="NJS27"/>
      <c r="NJT27"/>
      <c r="NJU27"/>
      <c r="NJV27"/>
      <c r="NJW27"/>
      <c r="NJX27"/>
      <c r="NJY27"/>
      <c r="NJZ27"/>
      <c r="NKA27"/>
      <c r="NKB27"/>
      <c r="NKC27"/>
      <c r="NKD27"/>
      <c r="NKE27"/>
      <c r="NKF27"/>
      <c r="NKG27"/>
      <c r="NKH27"/>
      <c r="NKI27"/>
      <c r="NKJ27"/>
      <c r="NKK27"/>
      <c r="NKL27"/>
      <c r="NKM27"/>
      <c r="NKN27"/>
      <c r="NKO27"/>
      <c r="NKP27"/>
      <c r="NKQ27"/>
      <c r="NKR27"/>
      <c r="NKS27"/>
      <c r="NKT27"/>
      <c r="NKU27"/>
      <c r="NKV27"/>
      <c r="NKW27"/>
      <c r="NKX27"/>
      <c r="NKY27"/>
      <c r="NKZ27"/>
      <c r="NLA27"/>
      <c r="NLB27"/>
      <c r="NLC27"/>
      <c r="NLD27"/>
      <c r="NLE27"/>
      <c r="NLF27"/>
      <c r="NLG27"/>
      <c r="NLH27"/>
      <c r="NLI27"/>
      <c r="NLJ27"/>
      <c r="NLK27"/>
      <c r="NLL27"/>
      <c r="NLM27"/>
      <c r="NLN27"/>
      <c r="NLO27"/>
      <c r="NLP27"/>
      <c r="NLQ27"/>
      <c r="NLR27"/>
      <c r="NLS27"/>
      <c r="NLT27"/>
      <c r="NLU27"/>
      <c r="NLV27"/>
      <c r="NLW27"/>
      <c r="NLX27"/>
      <c r="NLY27"/>
      <c r="NLZ27"/>
      <c r="NMA27"/>
      <c r="NMB27"/>
      <c r="NMC27"/>
      <c r="NMD27"/>
      <c r="NME27"/>
      <c r="NMF27"/>
      <c r="NMG27"/>
      <c r="NMH27"/>
      <c r="NMI27"/>
      <c r="NMJ27"/>
      <c r="NMK27"/>
      <c r="NML27"/>
      <c r="NMM27"/>
      <c r="NMN27"/>
      <c r="NMO27"/>
      <c r="NMP27"/>
      <c r="NMQ27"/>
      <c r="NMR27"/>
      <c r="NMS27"/>
      <c r="NMT27"/>
      <c r="NMU27"/>
      <c r="NMV27"/>
      <c r="NMW27"/>
      <c r="NMX27"/>
      <c r="NMY27"/>
      <c r="NMZ27"/>
      <c r="NNA27"/>
      <c r="NNB27"/>
      <c r="NNC27"/>
      <c r="NND27"/>
      <c r="NNE27"/>
      <c r="NNF27"/>
      <c r="NNG27"/>
      <c r="NNH27"/>
      <c r="NNI27"/>
      <c r="NNJ27"/>
      <c r="NNK27"/>
      <c r="NNL27"/>
      <c r="NNM27"/>
      <c r="NNN27"/>
      <c r="NNO27"/>
      <c r="NNP27"/>
      <c r="NNQ27"/>
      <c r="NNR27"/>
      <c r="NNS27"/>
      <c r="NNT27"/>
      <c r="NNU27"/>
      <c r="NNV27"/>
      <c r="NNW27"/>
      <c r="NNX27"/>
      <c r="NNY27"/>
      <c r="NNZ27"/>
      <c r="NOA27"/>
      <c r="NOB27"/>
      <c r="NOC27"/>
      <c r="NOD27"/>
      <c r="NOE27"/>
      <c r="NOF27"/>
      <c r="NOG27"/>
      <c r="NOH27"/>
      <c r="NOI27"/>
      <c r="NOJ27"/>
      <c r="NOK27"/>
      <c r="NOL27"/>
      <c r="NOM27"/>
      <c r="NON27"/>
      <c r="NOO27"/>
      <c r="NOP27"/>
      <c r="NOQ27"/>
      <c r="NOR27"/>
      <c r="NOS27"/>
      <c r="NOT27"/>
      <c r="NOU27"/>
      <c r="NOV27"/>
      <c r="NOW27"/>
      <c r="NOX27"/>
      <c r="NOY27"/>
      <c r="NOZ27"/>
      <c r="NPA27"/>
      <c r="NPB27"/>
      <c r="NPC27"/>
      <c r="NPD27"/>
      <c r="NPE27"/>
      <c r="NPF27"/>
      <c r="NPG27"/>
      <c r="NPH27"/>
      <c r="NPI27"/>
      <c r="NPJ27"/>
      <c r="NPK27"/>
      <c r="NPL27"/>
      <c r="NPM27"/>
      <c r="NPN27"/>
      <c r="NPO27"/>
      <c r="NPP27"/>
      <c r="NPQ27"/>
      <c r="NPR27"/>
      <c r="NPS27"/>
      <c r="NPT27"/>
      <c r="NPU27"/>
      <c r="NPV27"/>
      <c r="NPW27"/>
      <c r="NPX27"/>
      <c r="NPY27"/>
      <c r="NPZ27"/>
      <c r="NQA27"/>
      <c r="NQB27"/>
      <c r="NQC27"/>
      <c r="NQD27"/>
      <c r="NQE27"/>
      <c r="NQF27"/>
      <c r="NQG27"/>
      <c r="NQH27"/>
      <c r="NQI27"/>
      <c r="NQJ27"/>
      <c r="NQK27"/>
      <c r="NQL27"/>
      <c r="NQM27"/>
      <c r="NQN27"/>
      <c r="NQO27"/>
      <c r="NQP27"/>
      <c r="NQQ27"/>
      <c r="NQR27"/>
      <c r="NQS27"/>
      <c r="NQT27"/>
      <c r="NQU27"/>
      <c r="NQV27"/>
      <c r="NQW27"/>
      <c r="NQX27"/>
      <c r="NQY27"/>
      <c r="NQZ27"/>
      <c r="NRA27"/>
      <c r="NRB27"/>
      <c r="NRC27"/>
      <c r="NRD27"/>
      <c r="NRE27"/>
      <c r="NRF27"/>
      <c r="NRG27"/>
      <c r="NRH27"/>
      <c r="NRI27"/>
      <c r="NRJ27"/>
      <c r="NRK27"/>
      <c r="NRL27"/>
      <c r="NRM27"/>
      <c r="NRN27"/>
      <c r="NRO27"/>
      <c r="NRP27"/>
      <c r="NRQ27"/>
      <c r="NRR27"/>
      <c r="NRS27"/>
      <c r="NRT27"/>
      <c r="NRU27"/>
      <c r="NRV27"/>
      <c r="NRW27"/>
      <c r="NRX27"/>
      <c r="NRY27"/>
      <c r="NRZ27"/>
      <c r="NSA27"/>
      <c r="NSB27"/>
      <c r="NSC27"/>
      <c r="NSD27"/>
      <c r="NSE27"/>
      <c r="NSF27"/>
      <c r="NSG27"/>
      <c r="NSH27"/>
      <c r="NSI27"/>
      <c r="NSJ27"/>
      <c r="NSK27"/>
      <c r="NSL27"/>
      <c r="NSM27"/>
      <c r="NSN27"/>
      <c r="NSO27"/>
      <c r="NSP27"/>
      <c r="NSQ27"/>
      <c r="NSR27"/>
      <c r="NSS27"/>
      <c r="NST27"/>
      <c r="NSU27"/>
      <c r="NSV27"/>
      <c r="NSW27"/>
      <c r="NSX27"/>
      <c r="NSY27"/>
      <c r="NSZ27"/>
      <c r="NTA27"/>
      <c r="NTB27"/>
      <c r="NTC27"/>
      <c r="NTD27"/>
      <c r="NTE27"/>
      <c r="NTF27"/>
      <c r="NTG27"/>
      <c r="NTH27"/>
      <c r="NTI27"/>
      <c r="NTJ27"/>
      <c r="NTK27"/>
      <c r="NTL27"/>
      <c r="NTM27"/>
      <c r="NTN27"/>
      <c r="NTO27"/>
      <c r="NTP27"/>
      <c r="NTQ27"/>
      <c r="NTR27"/>
      <c r="NTS27"/>
      <c r="NTT27"/>
      <c r="NTU27"/>
      <c r="NTV27"/>
      <c r="NTW27"/>
      <c r="NTX27"/>
      <c r="NTY27"/>
      <c r="NTZ27"/>
      <c r="NUA27"/>
      <c r="NUB27"/>
      <c r="NUC27"/>
      <c r="NUD27"/>
      <c r="NUE27"/>
      <c r="NUF27"/>
      <c r="NUG27"/>
      <c r="NUH27"/>
      <c r="NUI27"/>
      <c r="NUJ27"/>
      <c r="NUK27"/>
      <c r="NUL27"/>
      <c r="NUM27"/>
      <c r="NUN27"/>
      <c r="NUO27"/>
      <c r="NUP27"/>
      <c r="NUQ27"/>
      <c r="NUR27"/>
      <c r="NUS27"/>
      <c r="NUT27"/>
      <c r="NUU27"/>
      <c r="NUV27"/>
      <c r="NUW27"/>
      <c r="NUX27"/>
      <c r="NUY27"/>
      <c r="NUZ27"/>
      <c r="NVA27"/>
      <c r="NVB27"/>
      <c r="NVC27"/>
      <c r="NVD27"/>
      <c r="NVE27"/>
      <c r="NVF27"/>
      <c r="NVG27"/>
      <c r="NVH27"/>
      <c r="NVI27"/>
      <c r="NVJ27"/>
      <c r="NVK27"/>
      <c r="NVL27"/>
      <c r="NVM27"/>
      <c r="NVN27"/>
      <c r="NVO27"/>
      <c r="NVP27"/>
      <c r="NVQ27"/>
      <c r="NVR27"/>
      <c r="NVS27"/>
      <c r="NVT27"/>
      <c r="NVU27"/>
      <c r="NVV27"/>
      <c r="NVW27"/>
      <c r="NVX27"/>
      <c r="NVY27"/>
      <c r="NVZ27"/>
      <c r="NWA27"/>
      <c r="NWB27"/>
      <c r="NWC27"/>
      <c r="NWD27"/>
      <c r="NWE27"/>
      <c r="NWF27"/>
      <c r="NWG27"/>
      <c r="NWH27"/>
      <c r="NWI27"/>
      <c r="NWJ27"/>
      <c r="NWK27"/>
      <c r="NWL27"/>
      <c r="NWM27"/>
      <c r="NWN27"/>
      <c r="NWO27"/>
      <c r="NWP27"/>
      <c r="NWQ27"/>
      <c r="NWR27"/>
      <c r="NWS27"/>
      <c r="NWT27"/>
      <c r="NWU27"/>
      <c r="NWV27"/>
      <c r="NWW27"/>
      <c r="NWX27"/>
      <c r="NWY27"/>
      <c r="NWZ27"/>
      <c r="NXA27"/>
      <c r="NXB27"/>
      <c r="NXC27"/>
      <c r="NXD27"/>
      <c r="NXE27"/>
      <c r="NXF27"/>
      <c r="NXG27"/>
      <c r="NXH27"/>
      <c r="NXI27"/>
      <c r="NXJ27"/>
      <c r="NXK27"/>
      <c r="NXL27"/>
      <c r="NXM27"/>
      <c r="NXN27"/>
      <c r="NXO27"/>
      <c r="NXP27"/>
      <c r="NXQ27"/>
      <c r="NXR27"/>
      <c r="NXS27"/>
      <c r="NXT27"/>
      <c r="NXU27"/>
      <c r="NXV27"/>
      <c r="NXW27"/>
      <c r="NXX27"/>
      <c r="NXY27"/>
      <c r="NXZ27"/>
      <c r="NYA27"/>
      <c r="NYB27"/>
      <c r="NYC27"/>
      <c r="NYD27"/>
      <c r="NYE27"/>
      <c r="NYF27"/>
      <c r="NYG27"/>
      <c r="NYH27"/>
      <c r="NYI27"/>
      <c r="NYJ27"/>
      <c r="NYK27"/>
      <c r="NYL27"/>
      <c r="NYM27"/>
      <c r="NYN27"/>
      <c r="NYO27"/>
      <c r="NYP27"/>
      <c r="NYQ27"/>
      <c r="NYR27"/>
      <c r="NYS27"/>
      <c r="NYT27"/>
      <c r="NYU27"/>
      <c r="NYV27"/>
      <c r="NYW27"/>
      <c r="NYX27"/>
      <c r="NYY27"/>
      <c r="NYZ27"/>
      <c r="NZA27"/>
      <c r="NZB27"/>
      <c r="NZC27"/>
      <c r="NZD27"/>
      <c r="NZE27"/>
      <c r="NZF27"/>
      <c r="NZG27"/>
      <c r="NZH27"/>
      <c r="NZI27"/>
      <c r="NZJ27"/>
      <c r="NZK27"/>
      <c r="NZL27"/>
      <c r="NZM27"/>
      <c r="NZN27"/>
      <c r="NZO27"/>
      <c r="NZP27"/>
      <c r="NZQ27"/>
      <c r="NZR27"/>
      <c r="NZS27"/>
      <c r="NZT27"/>
      <c r="NZU27"/>
      <c r="NZV27"/>
      <c r="NZW27"/>
      <c r="NZX27"/>
      <c r="NZY27"/>
      <c r="NZZ27"/>
      <c r="OAA27"/>
      <c r="OAB27"/>
      <c r="OAC27"/>
      <c r="OAD27"/>
      <c r="OAE27"/>
      <c r="OAF27"/>
      <c r="OAG27"/>
      <c r="OAH27"/>
      <c r="OAI27"/>
      <c r="OAJ27"/>
      <c r="OAK27"/>
      <c r="OAL27"/>
      <c r="OAM27"/>
      <c r="OAN27"/>
      <c r="OAO27"/>
      <c r="OAP27"/>
      <c r="OAQ27"/>
      <c r="OAR27"/>
      <c r="OAS27"/>
      <c r="OAT27"/>
      <c r="OAU27"/>
      <c r="OAV27"/>
      <c r="OAW27"/>
      <c r="OAX27"/>
      <c r="OAY27"/>
      <c r="OAZ27"/>
      <c r="OBA27"/>
      <c r="OBB27"/>
      <c r="OBC27"/>
      <c r="OBD27"/>
      <c r="OBE27"/>
      <c r="OBF27"/>
      <c r="OBG27"/>
      <c r="OBH27"/>
      <c r="OBI27"/>
      <c r="OBJ27"/>
      <c r="OBK27"/>
      <c r="OBL27"/>
      <c r="OBM27"/>
      <c r="OBN27"/>
      <c r="OBO27"/>
      <c r="OBP27"/>
      <c r="OBQ27"/>
      <c r="OBR27"/>
      <c r="OBS27"/>
      <c r="OBT27"/>
      <c r="OBU27"/>
      <c r="OBV27"/>
      <c r="OBW27"/>
      <c r="OBX27"/>
      <c r="OBY27"/>
      <c r="OBZ27"/>
      <c r="OCA27"/>
      <c r="OCB27"/>
      <c r="OCC27"/>
      <c r="OCD27"/>
      <c r="OCE27"/>
      <c r="OCF27"/>
      <c r="OCG27"/>
      <c r="OCH27"/>
      <c r="OCI27"/>
      <c r="OCJ27"/>
      <c r="OCK27"/>
      <c r="OCL27"/>
      <c r="OCM27"/>
      <c r="OCN27"/>
      <c r="OCO27"/>
      <c r="OCP27"/>
      <c r="OCQ27"/>
      <c r="OCR27"/>
      <c r="OCS27"/>
      <c r="OCT27"/>
      <c r="OCU27"/>
      <c r="OCV27"/>
      <c r="OCW27"/>
      <c r="OCX27"/>
      <c r="OCY27"/>
      <c r="OCZ27"/>
      <c r="ODA27"/>
      <c r="ODB27"/>
      <c r="ODC27"/>
      <c r="ODD27"/>
      <c r="ODE27"/>
      <c r="ODF27"/>
      <c r="ODG27"/>
      <c r="ODH27"/>
      <c r="ODI27"/>
      <c r="ODJ27"/>
      <c r="ODK27"/>
      <c r="ODL27"/>
      <c r="ODM27"/>
      <c r="ODN27"/>
      <c r="ODO27"/>
      <c r="ODP27"/>
      <c r="ODQ27"/>
      <c r="ODR27"/>
      <c r="ODS27"/>
      <c r="ODT27"/>
      <c r="ODU27"/>
      <c r="ODV27"/>
      <c r="ODW27"/>
      <c r="ODX27"/>
      <c r="ODY27"/>
      <c r="ODZ27"/>
      <c r="OEA27"/>
      <c r="OEB27"/>
      <c r="OEC27"/>
      <c r="OED27"/>
      <c r="OEE27"/>
      <c r="OEF27"/>
      <c r="OEG27"/>
      <c r="OEH27"/>
      <c r="OEI27"/>
      <c r="OEJ27"/>
      <c r="OEK27"/>
      <c r="OEL27"/>
      <c r="OEM27"/>
      <c r="OEN27"/>
      <c r="OEO27"/>
      <c r="OEP27"/>
      <c r="OEQ27"/>
      <c r="OER27"/>
      <c r="OES27"/>
      <c r="OET27"/>
      <c r="OEU27"/>
      <c r="OEV27"/>
      <c r="OEW27"/>
      <c r="OEX27"/>
      <c r="OEY27"/>
      <c r="OEZ27"/>
      <c r="OFA27"/>
      <c r="OFB27"/>
      <c r="OFC27"/>
      <c r="OFD27"/>
      <c r="OFE27"/>
      <c r="OFF27"/>
      <c r="OFG27"/>
      <c r="OFH27"/>
      <c r="OFI27"/>
      <c r="OFJ27"/>
      <c r="OFK27"/>
      <c r="OFL27"/>
      <c r="OFM27"/>
      <c r="OFN27"/>
      <c r="OFO27"/>
      <c r="OFP27"/>
      <c r="OFQ27"/>
      <c r="OFR27"/>
      <c r="OFS27"/>
      <c r="OFT27"/>
      <c r="OFU27"/>
      <c r="OFV27"/>
      <c r="OFW27"/>
      <c r="OFX27"/>
      <c r="OFY27"/>
      <c r="OFZ27"/>
      <c r="OGA27"/>
      <c r="OGB27"/>
      <c r="OGC27"/>
      <c r="OGD27"/>
      <c r="OGE27"/>
      <c r="OGF27"/>
      <c r="OGG27"/>
      <c r="OGH27"/>
      <c r="OGI27"/>
      <c r="OGJ27"/>
      <c r="OGK27"/>
      <c r="OGL27"/>
      <c r="OGM27"/>
      <c r="OGN27"/>
      <c r="OGO27"/>
      <c r="OGP27"/>
      <c r="OGQ27"/>
      <c r="OGR27"/>
      <c r="OGS27"/>
      <c r="OGT27"/>
      <c r="OGU27"/>
      <c r="OGV27"/>
      <c r="OGW27"/>
      <c r="OGX27"/>
      <c r="OGY27"/>
      <c r="OGZ27"/>
      <c r="OHA27"/>
      <c r="OHB27"/>
      <c r="OHC27"/>
      <c r="OHD27"/>
      <c r="OHE27"/>
      <c r="OHF27"/>
      <c r="OHG27"/>
      <c r="OHH27"/>
      <c r="OHI27"/>
      <c r="OHJ27"/>
      <c r="OHK27"/>
      <c r="OHL27"/>
      <c r="OHM27"/>
      <c r="OHN27"/>
      <c r="OHO27"/>
      <c r="OHP27"/>
      <c r="OHQ27"/>
      <c r="OHR27"/>
      <c r="OHS27"/>
      <c r="OHT27"/>
      <c r="OHU27"/>
      <c r="OHV27"/>
      <c r="OHW27"/>
      <c r="OHX27"/>
      <c r="OHY27"/>
      <c r="OHZ27"/>
      <c r="OIA27"/>
      <c r="OIB27"/>
      <c r="OIC27"/>
      <c r="OID27"/>
      <c r="OIE27"/>
      <c r="OIF27"/>
      <c r="OIG27"/>
      <c r="OIH27"/>
      <c r="OII27"/>
      <c r="OIJ27"/>
      <c r="OIK27"/>
      <c r="OIL27"/>
      <c r="OIM27"/>
      <c r="OIN27"/>
      <c r="OIO27"/>
      <c r="OIP27"/>
      <c r="OIQ27"/>
      <c r="OIR27"/>
      <c r="OIS27"/>
      <c r="OIT27"/>
      <c r="OIU27"/>
      <c r="OIV27"/>
      <c r="OIW27"/>
      <c r="OIX27"/>
      <c r="OIY27"/>
      <c r="OIZ27"/>
      <c r="OJA27"/>
      <c r="OJB27"/>
      <c r="OJC27"/>
      <c r="OJD27"/>
      <c r="OJE27"/>
      <c r="OJF27"/>
      <c r="OJG27"/>
      <c r="OJH27"/>
      <c r="OJI27"/>
      <c r="OJJ27"/>
      <c r="OJK27"/>
      <c r="OJL27"/>
      <c r="OJM27"/>
      <c r="OJN27"/>
      <c r="OJO27"/>
      <c r="OJP27"/>
      <c r="OJQ27"/>
      <c r="OJR27"/>
      <c r="OJS27"/>
      <c r="OJT27"/>
      <c r="OJU27"/>
      <c r="OJV27"/>
      <c r="OJW27"/>
      <c r="OJX27"/>
      <c r="OJY27"/>
      <c r="OJZ27"/>
      <c r="OKA27"/>
      <c r="OKB27"/>
      <c r="OKC27"/>
      <c r="OKD27"/>
      <c r="OKE27"/>
      <c r="OKF27"/>
      <c r="OKG27"/>
      <c r="OKH27"/>
      <c r="OKI27"/>
      <c r="OKJ27"/>
      <c r="OKK27"/>
      <c r="OKL27"/>
      <c r="OKM27"/>
      <c r="OKN27"/>
      <c r="OKO27"/>
      <c r="OKP27"/>
      <c r="OKQ27"/>
      <c r="OKR27"/>
      <c r="OKS27"/>
      <c r="OKT27"/>
      <c r="OKU27"/>
      <c r="OKV27"/>
      <c r="OKW27"/>
      <c r="OKX27"/>
      <c r="OKY27"/>
      <c r="OKZ27"/>
      <c r="OLA27"/>
      <c r="OLB27"/>
      <c r="OLC27"/>
      <c r="OLD27"/>
      <c r="OLE27"/>
      <c r="OLF27"/>
      <c r="OLG27"/>
      <c r="OLH27"/>
      <c r="OLI27"/>
      <c r="OLJ27"/>
      <c r="OLK27"/>
      <c r="OLL27"/>
      <c r="OLM27"/>
      <c r="OLN27"/>
      <c r="OLO27"/>
      <c r="OLP27"/>
      <c r="OLQ27"/>
      <c r="OLR27"/>
      <c r="OLS27"/>
      <c r="OLT27"/>
      <c r="OLU27"/>
      <c r="OLV27"/>
      <c r="OLW27"/>
      <c r="OLX27"/>
      <c r="OLY27"/>
      <c r="OLZ27"/>
      <c r="OMA27"/>
      <c r="OMB27"/>
      <c r="OMC27"/>
      <c r="OMD27"/>
      <c r="OME27"/>
      <c r="OMF27"/>
      <c r="OMG27"/>
      <c r="OMH27"/>
      <c r="OMI27"/>
      <c r="OMJ27"/>
      <c r="OMK27"/>
      <c r="OML27"/>
      <c r="OMM27"/>
      <c r="OMN27"/>
      <c r="OMO27"/>
      <c r="OMP27"/>
      <c r="OMQ27"/>
      <c r="OMR27"/>
      <c r="OMS27"/>
      <c r="OMT27"/>
      <c r="OMU27"/>
      <c r="OMV27"/>
      <c r="OMW27"/>
      <c r="OMX27"/>
      <c r="OMY27"/>
      <c r="OMZ27"/>
      <c r="ONA27"/>
      <c r="ONB27"/>
      <c r="ONC27"/>
      <c r="OND27"/>
      <c r="ONE27"/>
      <c r="ONF27"/>
      <c r="ONG27"/>
      <c r="ONH27"/>
      <c r="ONI27"/>
      <c r="ONJ27"/>
      <c r="ONK27"/>
      <c r="ONL27"/>
      <c r="ONM27"/>
      <c r="ONN27"/>
      <c r="ONO27"/>
      <c r="ONP27"/>
      <c r="ONQ27"/>
      <c r="ONR27"/>
      <c r="ONS27"/>
      <c r="ONT27"/>
      <c r="ONU27"/>
      <c r="ONV27"/>
      <c r="ONW27"/>
      <c r="ONX27"/>
      <c r="ONY27"/>
      <c r="ONZ27"/>
      <c r="OOA27"/>
      <c r="OOB27"/>
      <c r="OOC27"/>
      <c r="OOD27"/>
      <c r="OOE27"/>
      <c r="OOF27"/>
      <c r="OOG27"/>
      <c r="OOH27"/>
      <c r="OOI27"/>
      <c r="OOJ27"/>
      <c r="OOK27"/>
      <c r="OOL27"/>
      <c r="OOM27"/>
      <c r="OON27"/>
      <c r="OOO27"/>
      <c r="OOP27"/>
      <c r="OOQ27"/>
      <c r="OOR27"/>
      <c r="OOS27"/>
      <c r="OOT27"/>
      <c r="OOU27"/>
      <c r="OOV27"/>
      <c r="OOW27"/>
      <c r="OOX27"/>
      <c r="OOY27"/>
      <c r="OOZ27"/>
      <c r="OPA27"/>
      <c r="OPB27"/>
      <c r="OPC27"/>
      <c r="OPD27"/>
      <c r="OPE27"/>
      <c r="OPF27"/>
      <c r="OPG27"/>
      <c r="OPH27"/>
      <c r="OPI27"/>
      <c r="OPJ27"/>
      <c r="OPK27"/>
      <c r="OPL27"/>
      <c r="OPM27"/>
      <c r="OPN27"/>
      <c r="OPO27"/>
      <c r="OPP27"/>
      <c r="OPQ27"/>
      <c r="OPR27"/>
      <c r="OPS27"/>
      <c r="OPT27"/>
      <c r="OPU27"/>
      <c r="OPV27"/>
      <c r="OPW27"/>
      <c r="OPX27"/>
      <c r="OPY27"/>
      <c r="OPZ27"/>
      <c r="OQA27"/>
      <c r="OQB27"/>
      <c r="OQC27"/>
      <c r="OQD27"/>
      <c r="OQE27"/>
      <c r="OQF27"/>
      <c r="OQG27"/>
      <c r="OQH27"/>
      <c r="OQI27"/>
      <c r="OQJ27"/>
      <c r="OQK27"/>
      <c r="OQL27"/>
      <c r="OQM27"/>
      <c r="OQN27"/>
      <c r="OQO27"/>
      <c r="OQP27"/>
      <c r="OQQ27"/>
      <c r="OQR27"/>
      <c r="OQS27"/>
      <c r="OQT27"/>
      <c r="OQU27"/>
      <c r="OQV27"/>
      <c r="OQW27"/>
      <c r="OQX27"/>
      <c r="OQY27"/>
      <c r="OQZ27"/>
      <c r="ORA27"/>
      <c r="ORB27"/>
      <c r="ORC27"/>
      <c r="ORD27"/>
      <c r="ORE27"/>
      <c r="ORF27"/>
      <c r="ORG27"/>
      <c r="ORH27"/>
      <c r="ORI27"/>
      <c r="ORJ27"/>
      <c r="ORK27"/>
      <c r="ORL27"/>
      <c r="ORM27"/>
      <c r="ORN27"/>
      <c r="ORO27"/>
      <c r="ORP27"/>
      <c r="ORQ27"/>
      <c r="ORR27"/>
      <c r="ORS27"/>
      <c r="ORT27"/>
      <c r="ORU27"/>
      <c r="ORV27"/>
      <c r="ORW27"/>
      <c r="ORX27"/>
      <c r="ORY27"/>
      <c r="ORZ27"/>
      <c r="OSA27"/>
      <c r="OSB27"/>
      <c r="OSC27"/>
      <c r="OSD27"/>
      <c r="OSE27"/>
      <c r="OSF27"/>
      <c r="OSG27"/>
      <c r="OSH27"/>
      <c r="OSI27"/>
      <c r="OSJ27"/>
      <c r="OSK27"/>
      <c r="OSL27"/>
      <c r="OSM27"/>
      <c r="OSN27"/>
      <c r="OSO27"/>
      <c r="OSP27"/>
      <c r="OSQ27"/>
      <c r="OSR27"/>
      <c r="OSS27"/>
      <c r="OST27"/>
      <c r="OSU27"/>
      <c r="OSV27"/>
      <c r="OSW27"/>
      <c r="OSX27"/>
      <c r="OSY27"/>
      <c r="OSZ27"/>
      <c r="OTA27"/>
      <c r="OTB27"/>
      <c r="OTC27"/>
      <c r="OTD27"/>
      <c r="OTE27"/>
      <c r="OTF27"/>
      <c r="OTG27"/>
      <c r="OTH27"/>
      <c r="OTI27"/>
      <c r="OTJ27"/>
      <c r="OTK27"/>
      <c r="OTL27"/>
      <c r="OTM27"/>
      <c r="OTN27"/>
      <c r="OTO27"/>
      <c r="OTP27"/>
      <c r="OTQ27"/>
      <c r="OTR27"/>
      <c r="OTS27"/>
      <c r="OTT27"/>
      <c r="OTU27"/>
      <c r="OTV27"/>
      <c r="OTW27"/>
      <c r="OTX27"/>
      <c r="OTY27"/>
      <c r="OTZ27"/>
      <c r="OUA27"/>
      <c r="OUB27"/>
      <c r="OUC27"/>
      <c r="OUD27"/>
      <c r="OUE27"/>
      <c r="OUF27"/>
      <c r="OUG27"/>
      <c r="OUH27"/>
      <c r="OUI27"/>
      <c r="OUJ27"/>
      <c r="OUK27"/>
      <c r="OUL27"/>
      <c r="OUM27"/>
      <c r="OUN27"/>
      <c r="OUO27"/>
      <c r="OUP27"/>
      <c r="OUQ27"/>
      <c r="OUR27"/>
      <c r="OUS27"/>
      <c r="OUT27"/>
      <c r="OUU27"/>
      <c r="OUV27"/>
      <c r="OUW27"/>
      <c r="OUX27"/>
      <c r="OUY27"/>
      <c r="OUZ27"/>
      <c r="OVA27"/>
      <c r="OVB27"/>
      <c r="OVC27"/>
      <c r="OVD27"/>
      <c r="OVE27"/>
      <c r="OVF27"/>
      <c r="OVG27"/>
      <c r="OVH27"/>
      <c r="OVI27"/>
      <c r="OVJ27"/>
      <c r="OVK27"/>
      <c r="OVL27"/>
      <c r="OVM27"/>
      <c r="OVN27"/>
      <c r="OVO27"/>
      <c r="OVP27"/>
      <c r="OVQ27"/>
      <c r="OVR27"/>
      <c r="OVS27"/>
      <c r="OVT27"/>
      <c r="OVU27"/>
      <c r="OVV27"/>
      <c r="OVW27"/>
      <c r="OVX27"/>
      <c r="OVY27"/>
      <c r="OVZ27"/>
      <c r="OWA27"/>
      <c r="OWB27"/>
      <c r="OWC27"/>
      <c r="OWD27"/>
      <c r="OWE27"/>
      <c r="OWF27"/>
      <c r="OWG27"/>
      <c r="OWH27"/>
      <c r="OWI27"/>
      <c r="OWJ27"/>
      <c r="OWK27"/>
      <c r="OWL27"/>
      <c r="OWM27"/>
      <c r="OWN27"/>
      <c r="OWO27"/>
      <c r="OWP27"/>
      <c r="OWQ27"/>
      <c r="OWR27"/>
      <c r="OWS27"/>
      <c r="OWT27"/>
      <c r="OWU27"/>
      <c r="OWV27"/>
      <c r="OWW27"/>
      <c r="OWX27"/>
      <c r="OWY27"/>
      <c r="OWZ27"/>
      <c r="OXA27"/>
      <c r="OXB27"/>
      <c r="OXC27"/>
      <c r="OXD27"/>
      <c r="OXE27"/>
      <c r="OXF27"/>
      <c r="OXG27"/>
      <c r="OXH27"/>
      <c r="OXI27"/>
      <c r="OXJ27"/>
      <c r="OXK27"/>
      <c r="OXL27"/>
      <c r="OXM27"/>
      <c r="OXN27"/>
      <c r="OXO27"/>
      <c r="OXP27"/>
      <c r="OXQ27"/>
      <c r="OXR27"/>
      <c r="OXS27"/>
      <c r="OXT27"/>
      <c r="OXU27"/>
      <c r="OXV27"/>
      <c r="OXW27"/>
      <c r="OXX27"/>
      <c r="OXY27"/>
      <c r="OXZ27"/>
      <c r="OYA27"/>
      <c r="OYB27"/>
      <c r="OYC27"/>
      <c r="OYD27"/>
      <c r="OYE27"/>
      <c r="OYF27"/>
      <c r="OYG27"/>
      <c r="OYH27"/>
      <c r="OYI27"/>
      <c r="OYJ27"/>
      <c r="OYK27"/>
      <c r="OYL27"/>
      <c r="OYM27"/>
      <c r="OYN27"/>
      <c r="OYO27"/>
      <c r="OYP27"/>
      <c r="OYQ27"/>
      <c r="OYR27"/>
      <c r="OYS27"/>
      <c r="OYT27"/>
      <c r="OYU27"/>
      <c r="OYV27"/>
      <c r="OYW27"/>
      <c r="OYX27"/>
      <c r="OYY27"/>
      <c r="OYZ27"/>
      <c r="OZA27"/>
      <c r="OZB27"/>
      <c r="OZC27"/>
      <c r="OZD27"/>
      <c r="OZE27"/>
      <c r="OZF27"/>
      <c r="OZG27"/>
      <c r="OZH27"/>
      <c r="OZI27"/>
      <c r="OZJ27"/>
      <c r="OZK27"/>
      <c r="OZL27"/>
      <c r="OZM27"/>
      <c r="OZN27"/>
      <c r="OZO27"/>
      <c r="OZP27"/>
      <c r="OZQ27"/>
      <c r="OZR27"/>
      <c r="OZS27"/>
      <c r="OZT27"/>
      <c r="OZU27"/>
      <c r="OZV27"/>
      <c r="OZW27"/>
      <c r="OZX27"/>
      <c r="OZY27"/>
      <c r="OZZ27"/>
      <c r="PAA27"/>
      <c r="PAB27"/>
      <c r="PAC27"/>
      <c r="PAD27"/>
      <c r="PAE27"/>
      <c r="PAF27"/>
      <c r="PAG27"/>
      <c r="PAH27"/>
      <c r="PAI27"/>
      <c r="PAJ27"/>
      <c r="PAK27"/>
      <c r="PAL27"/>
      <c r="PAM27"/>
      <c r="PAN27"/>
      <c r="PAO27"/>
      <c r="PAP27"/>
      <c r="PAQ27"/>
      <c r="PAR27"/>
      <c r="PAS27"/>
      <c r="PAT27"/>
      <c r="PAU27"/>
      <c r="PAV27"/>
      <c r="PAW27"/>
      <c r="PAX27"/>
      <c r="PAY27"/>
      <c r="PAZ27"/>
      <c r="PBA27"/>
      <c r="PBB27"/>
      <c r="PBC27"/>
      <c r="PBD27"/>
      <c r="PBE27"/>
      <c r="PBF27"/>
      <c r="PBG27"/>
      <c r="PBH27"/>
      <c r="PBI27"/>
      <c r="PBJ27"/>
      <c r="PBK27"/>
      <c r="PBL27"/>
      <c r="PBM27"/>
      <c r="PBN27"/>
      <c r="PBO27"/>
      <c r="PBP27"/>
      <c r="PBQ27"/>
      <c r="PBR27"/>
      <c r="PBS27"/>
      <c r="PBT27"/>
      <c r="PBU27"/>
      <c r="PBV27"/>
      <c r="PBW27"/>
      <c r="PBX27"/>
      <c r="PBY27"/>
      <c r="PBZ27"/>
      <c r="PCA27"/>
      <c r="PCB27"/>
      <c r="PCC27"/>
      <c r="PCD27"/>
      <c r="PCE27"/>
      <c r="PCF27"/>
      <c r="PCG27"/>
      <c r="PCH27"/>
      <c r="PCI27"/>
      <c r="PCJ27"/>
      <c r="PCK27"/>
      <c r="PCL27"/>
      <c r="PCM27"/>
      <c r="PCN27"/>
      <c r="PCO27"/>
      <c r="PCP27"/>
      <c r="PCQ27"/>
      <c r="PCR27"/>
      <c r="PCS27"/>
      <c r="PCT27"/>
      <c r="PCU27"/>
      <c r="PCV27"/>
      <c r="PCW27"/>
      <c r="PCX27"/>
      <c r="PCY27"/>
      <c r="PCZ27"/>
      <c r="PDA27"/>
      <c r="PDB27"/>
      <c r="PDC27"/>
      <c r="PDD27"/>
      <c r="PDE27"/>
      <c r="PDF27"/>
      <c r="PDG27"/>
      <c r="PDH27"/>
      <c r="PDI27"/>
      <c r="PDJ27"/>
      <c r="PDK27"/>
      <c r="PDL27"/>
      <c r="PDM27"/>
      <c r="PDN27"/>
      <c r="PDO27"/>
      <c r="PDP27"/>
      <c r="PDQ27"/>
      <c r="PDR27"/>
      <c r="PDS27"/>
      <c r="PDT27"/>
      <c r="PDU27"/>
      <c r="PDV27"/>
      <c r="PDW27"/>
      <c r="PDX27"/>
      <c r="PDY27"/>
      <c r="PDZ27"/>
      <c r="PEA27"/>
      <c r="PEB27"/>
      <c r="PEC27"/>
      <c r="PED27"/>
      <c r="PEE27"/>
      <c r="PEF27"/>
      <c r="PEG27"/>
      <c r="PEH27"/>
      <c r="PEI27"/>
      <c r="PEJ27"/>
      <c r="PEK27"/>
      <c r="PEL27"/>
      <c r="PEM27"/>
      <c r="PEN27"/>
      <c r="PEO27"/>
      <c r="PEP27"/>
      <c r="PEQ27"/>
      <c r="PER27"/>
      <c r="PES27"/>
      <c r="PET27"/>
      <c r="PEU27"/>
      <c r="PEV27"/>
      <c r="PEW27"/>
      <c r="PEX27"/>
      <c r="PEY27"/>
      <c r="PEZ27"/>
      <c r="PFA27"/>
      <c r="PFB27"/>
      <c r="PFC27"/>
      <c r="PFD27"/>
      <c r="PFE27"/>
      <c r="PFF27"/>
      <c r="PFG27"/>
      <c r="PFH27"/>
      <c r="PFI27"/>
      <c r="PFJ27"/>
      <c r="PFK27"/>
      <c r="PFL27"/>
      <c r="PFM27"/>
      <c r="PFN27"/>
      <c r="PFO27"/>
      <c r="PFP27"/>
      <c r="PFQ27"/>
      <c r="PFR27"/>
      <c r="PFS27"/>
      <c r="PFT27"/>
      <c r="PFU27"/>
      <c r="PFV27"/>
      <c r="PFW27"/>
      <c r="PFX27"/>
      <c r="PFY27"/>
      <c r="PFZ27"/>
      <c r="PGA27"/>
      <c r="PGB27"/>
      <c r="PGC27"/>
      <c r="PGD27"/>
      <c r="PGE27"/>
      <c r="PGF27"/>
      <c r="PGG27"/>
      <c r="PGH27"/>
      <c r="PGI27"/>
      <c r="PGJ27"/>
      <c r="PGK27"/>
      <c r="PGL27"/>
      <c r="PGM27"/>
      <c r="PGN27"/>
      <c r="PGO27"/>
      <c r="PGP27"/>
      <c r="PGQ27"/>
      <c r="PGR27"/>
      <c r="PGS27"/>
      <c r="PGT27"/>
      <c r="PGU27"/>
      <c r="PGV27"/>
      <c r="PGW27"/>
      <c r="PGX27"/>
      <c r="PGY27"/>
      <c r="PGZ27"/>
      <c r="PHA27"/>
      <c r="PHB27"/>
      <c r="PHC27"/>
      <c r="PHD27"/>
      <c r="PHE27"/>
      <c r="PHF27"/>
      <c r="PHG27"/>
      <c r="PHH27"/>
      <c r="PHI27"/>
      <c r="PHJ27"/>
      <c r="PHK27"/>
      <c r="PHL27"/>
      <c r="PHM27"/>
      <c r="PHN27"/>
      <c r="PHO27"/>
      <c r="PHP27"/>
      <c r="PHQ27"/>
      <c r="PHR27"/>
      <c r="PHS27"/>
      <c r="PHT27"/>
      <c r="PHU27"/>
      <c r="PHV27"/>
      <c r="PHW27"/>
      <c r="PHX27"/>
      <c r="PHY27"/>
      <c r="PHZ27"/>
      <c r="PIA27"/>
      <c r="PIB27"/>
      <c r="PIC27"/>
      <c r="PID27"/>
      <c r="PIE27"/>
      <c r="PIF27"/>
      <c r="PIG27"/>
      <c r="PIH27"/>
      <c r="PII27"/>
      <c r="PIJ27"/>
      <c r="PIK27"/>
      <c r="PIL27"/>
      <c r="PIM27"/>
      <c r="PIN27"/>
      <c r="PIO27"/>
      <c r="PIP27"/>
      <c r="PIQ27"/>
      <c r="PIR27"/>
      <c r="PIS27"/>
      <c r="PIT27"/>
      <c r="PIU27"/>
      <c r="PIV27"/>
      <c r="PIW27"/>
      <c r="PIX27"/>
      <c r="PIY27"/>
      <c r="PIZ27"/>
      <c r="PJA27"/>
      <c r="PJB27"/>
      <c r="PJC27"/>
      <c r="PJD27"/>
      <c r="PJE27"/>
      <c r="PJF27"/>
      <c r="PJG27"/>
      <c r="PJH27"/>
      <c r="PJI27"/>
      <c r="PJJ27"/>
      <c r="PJK27"/>
      <c r="PJL27"/>
      <c r="PJM27"/>
      <c r="PJN27"/>
      <c r="PJO27"/>
      <c r="PJP27"/>
      <c r="PJQ27"/>
      <c r="PJR27"/>
      <c r="PJS27"/>
      <c r="PJT27"/>
      <c r="PJU27"/>
      <c r="PJV27"/>
      <c r="PJW27"/>
      <c r="PJX27"/>
      <c r="PJY27"/>
      <c r="PJZ27"/>
      <c r="PKA27"/>
      <c r="PKB27"/>
      <c r="PKC27"/>
      <c r="PKD27"/>
      <c r="PKE27"/>
      <c r="PKF27"/>
      <c r="PKG27"/>
      <c r="PKH27"/>
      <c r="PKI27"/>
      <c r="PKJ27"/>
      <c r="PKK27"/>
      <c r="PKL27"/>
      <c r="PKM27"/>
      <c r="PKN27"/>
      <c r="PKO27"/>
      <c r="PKP27"/>
      <c r="PKQ27"/>
      <c r="PKR27"/>
      <c r="PKS27"/>
      <c r="PKT27"/>
      <c r="PKU27"/>
      <c r="PKV27"/>
      <c r="PKW27"/>
      <c r="PKX27"/>
      <c r="PKY27"/>
      <c r="PKZ27"/>
      <c r="PLA27"/>
      <c r="PLB27"/>
      <c r="PLC27"/>
      <c r="PLD27"/>
      <c r="PLE27"/>
      <c r="PLF27"/>
      <c r="PLG27"/>
      <c r="PLH27"/>
      <c r="PLI27"/>
      <c r="PLJ27"/>
      <c r="PLK27"/>
      <c r="PLL27"/>
      <c r="PLM27"/>
      <c r="PLN27"/>
      <c r="PLO27"/>
      <c r="PLP27"/>
      <c r="PLQ27"/>
      <c r="PLR27"/>
      <c r="PLS27"/>
      <c r="PLT27"/>
      <c r="PLU27"/>
      <c r="PLV27"/>
      <c r="PLW27"/>
      <c r="PLX27"/>
      <c r="PLY27"/>
      <c r="PLZ27"/>
      <c r="PMA27"/>
      <c r="PMB27"/>
      <c r="PMC27"/>
      <c r="PMD27"/>
      <c r="PME27"/>
      <c r="PMF27"/>
      <c r="PMG27"/>
      <c r="PMH27"/>
      <c r="PMI27"/>
      <c r="PMJ27"/>
      <c r="PMK27"/>
      <c r="PML27"/>
      <c r="PMM27"/>
      <c r="PMN27"/>
      <c r="PMO27"/>
      <c r="PMP27"/>
      <c r="PMQ27"/>
      <c r="PMR27"/>
      <c r="PMS27"/>
      <c r="PMT27"/>
      <c r="PMU27"/>
      <c r="PMV27"/>
      <c r="PMW27"/>
      <c r="PMX27"/>
      <c r="PMY27"/>
      <c r="PMZ27"/>
      <c r="PNA27"/>
      <c r="PNB27"/>
      <c r="PNC27"/>
      <c r="PND27"/>
      <c r="PNE27"/>
      <c r="PNF27"/>
      <c r="PNG27"/>
      <c r="PNH27"/>
      <c r="PNI27"/>
      <c r="PNJ27"/>
      <c r="PNK27"/>
      <c r="PNL27"/>
      <c r="PNM27"/>
      <c r="PNN27"/>
      <c r="PNO27"/>
      <c r="PNP27"/>
      <c r="PNQ27"/>
      <c r="PNR27"/>
      <c r="PNS27"/>
      <c r="PNT27"/>
      <c r="PNU27"/>
      <c r="PNV27"/>
      <c r="PNW27"/>
      <c r="PNX27"/>
      <c r="PNY27"/>
      <c r="PNZ27"/>
      <c r="POA27"/>
      <c r="POB27"/>
      <c r="POC27"/>
      <c r="POD27"/>
      <c r="POE27"/>
      <c r="POF27"/>
      <c r="POG27"/>
      <c r="POH27"/>
      <c r="POI27"/>
      <c r="POJ27"/>
      <c r="POK27"/>
      <c r="POL27"/>
      <c r="POM27"/>
      <c r="PON27"/>
      <c r="POO27"/>
      <c r="POP27"/>
      <c r="POQ27"/>
      <c r="POR27"/>
      <c r="POS27"/>
      <c r="POT27"/>
      <c r="POU27"/>
      <c r="POV27"/>
      <c r="POW27"/>
      <c r="POX27"/>
      <c r="POY27"/>
      <c r="POZ27"/>
      <c r="PPA27"/>
      <c r="PPB27"/>
      <c r="PPC27"/>
      <c r="PPD27"/>
      <c r="PPE27"/>
      <c r="PPF27"/>
      <c r="PPG27"/>
      <c r="PPH27"/>
      <c r="PPI27"/>
      <c r="PPJ27"/>
      <c r="PPK27"/>
      <c r="PPL27"/>
      <c r="PPM27"/>
      <c r="PPN27"/>
      <c r="PPO27"/>
      <c r="PPP27"/>
      <c r="PPQ27"/>
      <c r="PPR27"/>
      <c r="PPS27"/>
      <c r="PPT27"/>
      <c r="PPU27"/>
      <c r="PPV27"/>
      <c r="PPW27"/>
      <c r="PPX27"/>
      <c r="PPY27"/>
      <c r="PPZ27"/>
      <c r="PQA27"/>
      <c r="PQB27"/>
      <c r="PQC27"/>
      <c r="PQD27"/>
      <c r="PQE27"/>
      <c r="PQF27"/>
      <c r="PQG27"/>
      <c r="PQH27"/>
      <c r="PQI27"/>
      <c r="PQJ27"/>
      <c r="PQK27"/>
      <c r="PQL27"/>
      <c r="PQM27"/>
      <c r="PQN27"/>
      <c r="PQO27"/>
      <c r="PQP27"/>
      <c r="PQQ27"/>
      <c r="PQR27"/>
      <c r="PQS27"/>
      <c r="PQT27"/>
      <c r="PQU27"/>
      <c r="PQV27"/>
      <c r="PQW27"/>
      <c r="PQX27"/>
      <c r="PQY27"/>
      <c r="PQZ27"/>
      <c r="PRA27"/>
      <c r="PRB27"/>
      <c r="PRC27"/>
      <c r="PRD27"/>
      <c r="PRE27"/>
      <c r="PRF27"/>
      <c r="PRG27"/>
      <c r="PRH27"/>
      <c r="PRI27"/>
      <c r="PRJ27"/>
      <c r="PRK27"/>
      <c r="PRL27"/>
      <c r="PRM27"/>
      <c r="PRN27"/>
      <c r="PRO27"/>
      <c r="PRP27"/>
      <c r="PRQ27"/>
      <c r="PRR27"/>
      <c r="PRS27"/>
      <c r="PRT27"/>
      <c r="PRU27"/>
      <c r="PRV27"/>
      <c r="PRW27"/>
      <c r="PRX27"/>
      <c r="PRY27"/>
      <c r="PRZ27"/>
      <c r="PSA27"/>
      <c r="PSB27"/>
      <c r="PSC27"/>
      <c r="PSD27"/>
      <c r="PSE27"/>
      <c r="PSF27"/>
      <c r="PSG27"/>
      <c r="PSH27"/>
      <c r="PSI27"/>
      <c r="PSJ27"/>
      <c r="PSK27"/>
      <c r="PSL27"/>
      <c r="PSM27"/>
      <c r="PSN27"/>
      <c r="PSO27"/>
      <c r="PSP27"/>
      <c r="PSQ27"/>
      <c r="PSR27"/>
      <c r="PSS27"/>
      <c r="PST27"/>
      <c r="PSU27"/>
      <c r="PSV27"/>
      <c r="PSW27"/>
      <c r="PSX27"/>
      <c r="PSY27"/>
      <c r="PSZ27"/>
      <c r="PTA27"/>
      <c r="PTB27"/>
      <c r="PTC27"/>
      <c r="PTD27"/>
      <c r="PTE27"/>
      <c r="PTF27"/>
      <c r="PTG27"/>
      <c r="PTH27"/>
      <c r="PTI27"/>
      <c r="PTJ27"/>
      <c r="PTK27"/>
      <c r="PTL27"/>
      <c r="PTM27"/>
      <c r="PTN27"/>
      <c r="PTO27"/>
      <c r="PTP27"/>
      <c r="PTQ27"/>
      <c r="PTR27"/>
      <c r="PTS27"/>
      <c r="PTT27"/>
      <c r="PTU27"/>
      <c r="PTV27"/>
      <c r="PTW27"/>
      <c r="PTX27"/>
      <c r="PTY27"/>
      <c r="PTZ27"/>
      <c r="PUA27"/>
      <c r="PUB27"/>
      <c r="PUC27"/>
      <c r="PUD27"/>
      <c r="PUE27"/>
      <c r="PUF27"/>
      <c r="PUG27"/>
      <c r="PUH27"/>
      <c r="PUI27"/>
      <c r="PUJ27"/>
      <c r="PUK27"/>
      <c r="PUL27"/>
      <c r="PUM27"/>
      <c r="PUN27"/>
      <c r="PUO27"/>
      <c r="PUP27"/>
      <c r="PUQ27"/>
      <c r="PUR27"/>
      <c r="PUS27"/>
      <c r="PUT27"/>
      <c r="PUU27"/>
      <c r="PUV27"/>
      <c r="PUW27"/>
      <c r="PUX27"/>
      <c r="PUY27"/>
      <c r="PUZ27"/>
      <c r="PVA27"/>
      <c r="PVB27"/>
      <c r="PVC27"/>
      <c r="PVD27"/>
      <c r="PVE27"/>
      <c r="PVF27"/>
      <c r="PVG27"/>
      <c r="PVH27"/>
      <c r="PVI27"/>
      <c r="PVJ27"/>
      <c r="PVK27"/>
      <c r="PVL27"/>
      <c r="PVM27"/>
      <c r="PVN27"/>
      <c r="PVO27"/>
      <c r="PVP27"/>
      <c r="PVQ27"/>
      <c r="PVR27"/>
      <c r="PVS27"/>
      <c r="PVT27"/>
      <c r="PVU27"/>
      <c r="PVV27"/>
      <c r="PVW27"/>
      <c r="PVX27"/>
      <c r="PVY27"/>
      <c r="PVZ27"/>
      <c r="PWA27"/>
      <c r="PWB27"/>
      <c r="PWC27"/>
      <c r="PWD27"/>
      <c r="PWE27"/>
      <c r="PWF27"/>
      <c r="PWG27"/>
      <c r="PWH27"/>
      <c r="PWI27"/>
      <c r="PWJ27"/>
      <c r="PWK27"/>
      <c r="PWL27"/>
      <c r="PWM27"/>
      <c r="PWN27"/>
      <c r="PWO27"/>
      <c r="PWP27"/>
      <c r="PWQ27"/>
      <c r="PWR27"/>
      <c r="PWS27"/>
      <c r="PWT27"/>
      <c r="PWU27"/>
      <c r="PWV27"/>
      <c r="PWW27"/>
      <c r="PWX27"/>
      <c r="PWY27"/>
      <c r="PWZ27"/>
      <c r="PXA27"/>
      <c r="PXB27"/>
      <c r="PXC27"/>
      <c r="PXD27"/>
      <c r="PXE27"/>
      <c r="PXF27"/>
      <c r="PXG27"/>
      <c r="PXH27"/>
      <c r="PXI27"/>
      <c r="PXJ27"/>
      <c r="PXK27"/>
      <c r="PXL27"/>
      <c r="PXM27"/>
      <c r="PXN27"/>
      <c r="PXO27"/>
      <c r="PXP27"/>
      <c r="PXQ27"/>
      <c r="PXR27"/>
      <c r="PXS27"/>
      <c r="PXT27"/>
      <c r="PXU27"/>
      <c r="PXV27"/>
      <c r="PXW27"/>
      <c r="PXX27"/>
      <c r="PXY27"/>
      <c r="PXZ27"/>
      <c r="PYA27"/>
      <c r="PYB27"/>
      <c r="PYC27"/>
      <c r="PYD27"/>
      <c r="PYE27"/>
      <c r="PYF27"/>
      <c r="PYG27"/>
      <c r="PYH27"/>
      <c r="PYI27"/>
      <c r="PYJ27"/>
      <c r="PYK27"/>
      <c r="PYL27"/>
      <c r="PYM27"/>
      <c r="PYN27"/>
      <c r="PYO27"/>
      <c r="PYP27"/>
      <c r="PYQ27"/>
      <c r="PYR27"/>
      <c r="PYS27"/>
      <c r="PYT27"/>
      <c r="PYU27"/>
      <c r="PYV27"/>
      <c r="PYW27"/>
      <c r="PYX27"/>
      <c r="PYY27"/>
      <c r="PYZ27"/>
      <c r="PZA27"/>
      <c r="PZB27"/>
      <c r="PZC27"/>
      <c r="PZD27"/>
      <c r="PZE27"/>
      <c r="PZF27"/>
      <c r="PZG27"/>
      <c r="PZH27"/>
      <c r="PZI27"/>
      <c r="PZJ27"/>
      <c r="PZK27"/>
      <c r="PZL27"/>
      <c r="PZM27"/>
      <c r="PZN27"/>
      <c r="PZO27"/>
      <c r="PZP27"/>
      <c r="PZQ27"/>
      <c r="PZR27"/>
      <c r="PZS27"/>
      <c r="PZT27"/>
      <c r="PZU27"/>
      <c r="PZV27"/>
      <c r="PZW27"/>
      <c r="PZX27"/>
      <c r="PZY27"/>
      <c r="PZZ27"/>
      <c r="QAA27"/>
      <c r="QAB27"/>
      <c r="QAC27"/>
      <c r="QAD27"/>
      <c r="QAE27"/>
      <c r="QAF27"/>
      <c r="QAG27"/>
      <c r="QAH27"/>
      <c r="QAI27"/>
      <c r="QAJ27"/>
      <c r="QAK27"/>
      <c r="QAL27"/>
      <c r="QAM27"/>
      <c r="QAN27"/>
      <c r="QAO27"/>
      <c r="QAP27"/>
      <c r="QAQ27"/>
      <c r="QAR27"/>
      <c r="QAS27"/>
      <c r="QAT27"/>
      <c r="QAU27"/>
      <c r="QAV27"/>
      <c r="QAW27"/>
      <c r="QAX27"/>
      <c r="QAY27"/>
      <c r="QAZ27"/>
      <c r="QBA27"/>
      <c r="QBB27"/>
      <c r="QBC27"/>
      <c r="QBD27"/>
      <c r="QBE27"/>
      <c r="QBF27"/>
      <c r="QBG27"/>
      <c r="QBH27"/>
      <c r="QBI27"/>
      <c r="QBJ27"/>
      <c r="QBK27"/>
      <c r="QBL27"/>
      <c r="QBM27"/>
      <c r="QBN27"/>
      <c r="QBO27"/>
      <c r="QBP27"/>
      <c r="QBQ27"/>
      <c r="QBR27"/>
      <c r="QBS27"/>
      <c r="QBT27"/>
      <c r="QBU27"/>
      <c r="QBV27"/>
      <c r="QBW27"/>
      <c r="QBX27"/>
      <c r="QBY27"/>
      <c r="QBZ27"/>
      <c r="QCA27"/>
      <c r="QCB27"/>
      <c r="QCC27"/>
      <c r="QCD27"/>
      <c r="QCE27"/>
      <c r="QCF27"/>
      <c r="QCG27"/>
      <c r="QCH27"/>
      <c r="QCI27"/>
      <c r="QCJ27"/>
      <c r="QCK27"/>
      <c r="QCL27"/>
      <c r="QCM27"/>
      <c r="QCN27"/>
      <c r="QCO27"/>
      <c r="QCP27"/>
      <c r="QCQ27"/>
      <c r="QCR27"/>
      <c r="QCS27"/>
      <c r="QCT27"/>
      <c r="QCU27"/>
      <c r="QCV27"/>
      <c r="QCW27"/>
      <c r="QCX27"/>
      <c r="QCY27"/>
      <c r="QCZ27"/>
      <c r="QDA27"/>
      <c r="QDB27"/>
      <c r="QDC27"/>
      <c r="QDD27"/>
      <c r="QDE27"/>
      <c r="QDF27"/>
      <c r="QDG27"/>
      <c r="QDH27"/>
      <c r="QDI27"/>
      <c r="QDJ27"/>
      <c r="QDK27"/>
      <c r="QDL27"/>
      <c r="QDM27"/>
      <c r="QDN27"/>
      <c r="QDO27"/>
      <c r="QDP27"/>
      <c r="QDQ27"/>
      <c r="QDR27"/>
      <c r="QDS27"/>
      <c r="QDT27"/>
      <c r="QDU27"/>
      <c r="QDV27"/>
      <c r="QDW27"/>
      <c r="QDX27"/>
      <c r="QDY27"/>
      <c r="QDZ27"/>
      <c r="QEA27"/>
      <c r="QEB27"/>
      <c r="QEC27"/>
      <c r="QED27"/>
      <c r="QEE27"/>
      <c r="QEF27"/>
      <c r="QEG27"/>
      <c r="QEH27"/>
      <c r="QEI27"/>
      <c r="QEJ27"/>
      <c r="QEK27"/>
      <c r="QEL27"/>
      <c r="QEM27"/>
      <c r="QEN27"/>
      <c r="QEO27"/>
      <c r="QEP27"/>
      <c r="QEQ27"/>
      <c r="QER27"/>
      <c r="QES27"/>
      <c r="QET27"/>
      <c r="QEU27"/>
      <c r="QEV27"/>
      <c r="QEW27"/>
      <c r="QEX27"/>
      <c r="QEY27"/>
      <c r="QEZ27"/>
      <c r="QFA27"/>
      <c r="QFB27"/>
      <c r="QFC27"/>
      <c r="QFD27"/>
      <c r="QFE27"/>
      <c r="QFF27"/>
      <c r="QFG27"/>
      <c r="QFH27"/>
      <c r="QFI27"/>
      <c r="QFJ27"/>
      <c r="QFK27"/>
      <c r="QFL27"/>
      <c r="QFM27"/>
      <c r="QFN27"/>
      <c r="QFO27"/>
      <c r="QFP27"/>
      <c r="QFQ27"/>
      <c r="QFR27"/>
      <c r="QFS27"/>
      <c r="QFT27"/>
      <c r="QFU27"/>
      <c r="QFV27"/>
      <c r="QFW27"/>
      <c r="QFX27"/>
      <c r="QFY27"/>
      <c r="QFZ27"/>
      <c r="QGA27"/>
      <c r="QGB27"/>
      <c r="QGC27"/>
      <c r="QGD27"/>
      <c r="QGE27"/>
      <c r="QGF27"/>
      <c r="QGG27"/>
      <c r="QGH27"/>
      <c r="QGI27"/>
      <c r="QGJ27"/>
      <c r="QGK27"/>
      <c r="QGL27"/>
      <c r="QGM27"/>
      <c r="QGN27"/>
      <c r="QGO27"/>
      <c r="QGP27"/>
      <c r="QGQ27"/>
      <c r="QGR27"/>
      <c r="QGS27"/>
      <c r="QGT27"/>
      <c r="QGU27"/>
      <c r="QGV27"/>
      <c r="QGW27"/>
      <c r="QGX27"/>
      <c r="QGY27"/>
      <c r="QGZ27"/>
      <c r="QHA27"/>
      <c r="QHB27"/>
      <c r="QHC27"/>
      <c r="QHD27"/>
      <c r="QHE27"/>
      <c r="QHF27"/>
      <c r="QHG27"/>
      <c r="QHH27"/>
      <c r="QHI27"/>
      <c r="QHJ27"/>
      <c r="QHK27"/>
      <c r="QHL27"/>
      <c r="QHM27"/>
      <c r="QHN27"/>
      <c r="QHO27"/>
      <c r="QHP27"/>
      <c r="QHQ27"/>
      <c r="QHR27"/>
      <c r="QHS27"/>
      <c r="QHT27"/>
      <c r="QHU27"/>
      <c r="QHV27"/>
      <c r="QHW27"/>
      <c r="QHX27"/>
      <c r="QHY27"/>
      <c r="QHZ27"/>
      <c r="QIA27"/>
      <c r="QIB27"/>
      <c r="QIC27"/>
      <c r="QID27"/>
      <c r="QIE27"/>
      <c r="QIF27"/>
      <c r="QIG27"/>
      <c r="QIH27"/>
      <c r="QII27"/>
      <c r="QIJ27"/>
      <c r="QIK27"/>
      <c r="QIL27"/>
      <c r="QIM27"/>
      <c r="QIN27"/>
      <c r="QIO27"/>
      <c r="QIP27"/>
      <c r="QIQ27"/>
      <c r="QIR27"/>
      <c r="QIS27"/>
      <c r="QIT27"/>
      <c r="QIU27"/>
      <c r="QIV27"/>
      <c r="QIW27"/>
      <c r="QIX27"/>
      <c r="QIY27"/>
      <c r="QIZ27"/>
      <c r="QJA27"/>
      <c r="QJB27"/>
      <c r="QJC27"/>
      <c r="QJD27"/>
      <c r="QJE27"/>
      <c r="QJF27"/>
      <c r="QJG27"/>
      <c r="QJH27"/>
      <c r="QJI27"/>
      <c r="QJJ27"/>
      <c r="QJK27"/>
      <c r="QJL27"/>
      <c r="QJM27"/>
      <c r="QJN27"/>
      <c r="QJO27"/>
      <c r="QJP27"/>
      <c r="QJQ27"/>
      <c r="QJR27"/>
      <c r="QJS27"/>
      <c r="QJT27"/>
      <c r="QJU27"/>
      <c r="QJV27"/>
      <c r="QJW27"/>
      <c r="QJX27"/>
      <c r="QJY27"/>
      <c r="QJZ27"/>
      <c r="QKA27"/>
      <c r="QKB27"/>
      <c r="QKC27"/>
      <c r="QKD27"/>
      <c r="QKE27"/>
      <c r="QKF27"/>
      <c r="QKG27"/>
      <c r="QKH27"/>
      <c r="QKI27"/>
      <c r="QKJ27"/>
      <c r="QKK27"/>
      <c r="QKL27"/>
      <c r="QKM27"/>
      <c r="QKN27"/>
      <c r="QKO27"/>
      <c r="QKP27"/>
      <c r="QKQ27"/>
      <c r="QKR27"/>
      <c r="QKS27"/>
      <c r="QKT27"/>
      <c r="QKU27"/>
      <c r="QKV27"/>
      <c r="QKW27"/>
      <c r="QKX27"/>
      <c r="QKY27"/>
      <c r="QKZ27"/>
      <c r="QLA27"/>
      <c r="QLB27"/>
      <c r="QLC27"/>
      <c r="QLD27"/>
      <c r="QLE27"/>
      <c r="QLF27"/>
      <c r="QLG27"/>
      <c r="QLH27"/>
      <c r="QLI27"/>
      <c r="QLJ27"/>
      <c r="QLK27"/>
      <c r="QLL27"/>
      <c r="QLM27"/>
      <c r="QLN27"/>
      <c r="QLO27"/>
      <c r="QLP27"/>
      <c r="QLQ27"/>
      <c r="QLR27"/>
      <c r="QLS27"/>
      <c r="QLT27"/>
      <c r="QLU27"/>
      <c r="QLV27"/>
      <c r="QLW27"/>
      <c r="QLX27"/>
      <c r="QLY27"/>
      <c r="QLZ27"/>
      <c r="QMA27"/>
      <c r="QMB27"/>
      <c r="QMC27"/>
      <c r="QMD27"/>
      <c r="QME27"/>
      <c r="QMF27"/>
      <c r="QMG27"/>
      <c r="QMH27"/>
      <c r="QMI27"/>
      <c r="QMJ27"/>
      <c r="QMK27"/>
      <c r="QML27"/>
      <c r="QMM27"/>
      <c r="QMN27"/>
      <c r="QMO27"/>
      <c r="QMP27"/>
      <c r="QMQ27"/>
      <c r="QMR27"/>
      <c r="QMS27"/>
      <c r="QMT27"/>
      <c r="QMU27"/>
      <c r="QMV27"/>
      <c r="QMW27"/>
      <c r="QMX27"/>
      <c r="QMY27"/>
      <c r="QMZ27"/>
      <c r="QNA27"/>
      <c r="QNB27"/>
      <c r="QNC27"/>
      <c r="QND27"/>
      <c r="QNE27"/>
      <c r="QNF27"/>
      <c r="QNG27"/>
      <c r="QNH27"/>
      <c r="QNI27"/>
      <c r="QNJ27"/>
      <c r="QNK27"/>
      <c r="QNL27"/>
      <c r="QNM27"/>
      <c r="QNN27"/>
      <c r="QNO27"/>
      <c r="QNP27"/>
      <c r="QNQ27"/>
      <c r="QNR27"/>
      <c r="QNS27"/>
      <c r="QNT27"/>
      <c r="QNU27"/>
      <c r="QNV27"/>
      <c r="QNW27"/>
      <c r="QNX27"/>
      <c r="QNY27"/>
      <c r="QNZ27"/>
      <c r="QOA27"/>
      <c r="QOB27"/>
      <c r="QOC27"/>
      <c r="QOD27"/>
      <c r="QOE27"/>
      <c r="QOF27"/>
      <c r="QOG27"/>
      <c r="QOH27"/>
      <c r="QOI27"/>
      <c r="QOJ27"/>
      <c r="QOK27"/>
      <c r="QOL27"/>
      <c r="QOM27"/>
      <c r="QON27"/>
      <c r="QOO27"/>
      <c r="QOP27"/>
      <c r="QOQ27"/>
      <c r="QOR27"/>
      <c r="QOS27"/>
      <c r="QOT27"/>
      <c r="QOU27"/>
      <c r="QOV27"/>
      <c r="QOW27"/>
      <c r="QOX27"/>
      <c r="QOY27"/>
      <c r="QOZ27"/>
      <c r="QPA27"/>
      <c r="QPB27"/>
      <c r="QPC27"/>
      <c r="QPD27"/>
      <c r="QPE27"/>
      <c r="QPF27"/>
      <c r="QPG27"/>
      <c r="QPH27"/>
      <c r="QPI27"/>
      <c r="QPJ27"/>
      <c r="QPK27"/>
      <c r="QPL27"/>
      <c r="QPM27"/>
      <c r="QPN27"/>
      <c r="QPO27"/>
      <c r="QPP27"/>
      <c r="QPQ27"/>
      <c r="QPR27"/>
      <c r="QPS27"/>
      <c r="QPT27"/>
      <c r="QPU27"/>
      <c r="QPV27"/>
      <c r="QPW27"/>
      <c r="QPX27"/>
      <c r="QPY27"/>
      <c r="QPZ27"/>
      <c r="QQA27"/>
      <c r="QQB27"/>
      <c r="QQC27"/>
      <c r="QQD27"/>
      <c r="QQE27"/>
      <c r="QQF27"/>
      <c r="QQG27"/>
      <c r="QQH27"/>
      <c r="QQI27"/>
      <c r="QQJ27"/>
      <c r="QQK27"/>
      <c r="QQL27"/>
      <c r="QQM27"/>
      <c r="QQN27"/>
      <c r="QQO27"/>
      <c r="QQP27"/>
      <c r="QQQ27"/>
      <c r="QQR27"/>
      <c r="QQS27"/>
      <c r="QQT27"/>
      <c r="QQU27"/>
      <c r="QQV27"/>
      <c r="QQW27"/>
      <c r="QQX27"/>
      <c r="QQY27"/>
      <c r="QQZ27"/>
      <c r="QRA27"/>
      <c r="QRB27"/>
      <c r="QRC27"/>
      <c r="QRD27"/>
      <c r="QRE27"/>
      <c r="QRF27"/>
      <c r="QRG27"/>
      <c r="QRH27"/>
      <c r="QRI27"/>
      <c r="QRJ27"/>
      <c r="QRK27"/>
      <c r="QRL27"/>
      <c r="QRM27"/>
      <c r="QRN27"/>
      <c r="QRO27"/>
      <c r="QRP27"/>
      <c r="QRQ27"/>
      <c r="QRR27"/>
      <c r="QRS27"/>
      <c r="QRT27"/>
      <c r="QRU27"/>
      <c r="QRV27"/>
      <c r="QRW27"/>
      <c r="QRX27"/>
      <c r="QRY27"/>
      <c r="QRZ27"/>
      <c r="QSA27"/>
      <c r="QSB27"/>
      <c r="QSC27"/>
      <c r="QSD27"/>
      <c r="QSE27"/>
      <c r="QSF27"/>
      <c r="QSG27"/>
      <c r="QSH27"/>
      <c r="QSI27"/>
      <c r="QSJ27"/>
      <c r="QSK27"/>
      <c r="QSL27"/>
      <c r="QSM27"/>
      <c r="QSN27"/>
      <c r="QSO27"/>
      <c r="QSP27"/>
      <c r="QSQ27"/>
      <c r="QSR27"/>
      <c r="QSS27"/>
      <c r="QST27"/>
      <c r="QSU27"/>
      <c r="QSV27"/>
      <c r="QSW27"/>
      <c r="QSX27"/>
      <c r="QSY27"/>
      <c r="QSZ27"/>
      <c r="QTA27"/>
      <c r="QTB27"/>
      <c r="QTC27"/>
      <c r="QTD27"/>
      <c r="QTE27"/>
      <c r="QTF27"/>
      <c r="QTG27"/>
      <c r="QTH27"/>
      <c r="QTI27"/>
      <c r="QTJ27"/>
      <c r="QTK27"/>
      <c r="QTL27"/>
      <c r="QTM27"/>
      <c r="QTN27"/>
      <c r="QTO27"/>
      <c r="QTP27"/>
      <c r="QTQ27"/>
      <c r="QTR27"/>
      <c r="QTS27"/>
      <c r="QTT27"/>
      <c r="QTU27"/>
      <c r="QTV27"/>
      <c r="QTW27"/>
      <c r="QTX27"/>
      <c r="QTY27"/>
      <c r="QTZ27"/>
      <c r="QUA27"/>
      <c r="QUB27"/>
      <c r="QUC27"/>
      <c r="QUD27"/>
      <c r="QUE27"/>
      <c r="QUF27"/>
      <c r="QUG27"/>
      <c r="QUH27"/>
      <c r="QUI27"/>
      <c r="QUJ27"/>
      <c r="QUK27"/>
      <c r="QUL27"/>
      <c r="QUM27"/>
      <c r="QUN27"/>
      <c r="QUO27"/>
      <c r="QUP27"/>
      <c r="QUQ27"/>
      <c r="QUR27"/>
      <c r="QUS27"/>
      <c r="QUT27"/>
      <c r="QUU27"/>
      <c r="QUV27"/>
      <c r="QUW27"/>
      <c r="QUX27"/>
      <c r="QUY27"/>
      <c r="QUZ27"/>
      <c r="QVA27"/>
      <c r="QVB27"/>
      <c r="QVC27"/>
      <c r="QVD27"/>
      <c r="QVE27"/>
      <c r="QVF27"/>
      <c r="QVG27"/>
      <c r="QVH27"/>
      <c r="QVI27"/>
      <c r="QVJ27"/>
      <c r="QVK27"/>
      <c r="QVL27"/>
      <c r="QVM27"/>
      <c r="QVN27"/>
      <c r="QVO27"/>
      <c r="QVP27"/>
      <c r="QVQ27"/>
      <c r="QVR27"/>
      <c r="QVS27"/>
      <c r="QVT27"/>
      <c r="QVU27"/>
      <c r="QVV27"/>
      <c r="QVW27"/>
      <c r="QVX27"/>
      <c r="QVY27"/>
      <c r="QVZ27"/>
      <c r="QWA27"/>
      <c r="QWB27"/>
      <c r="QWC27"/>
      <c r="QWD27"/>
      <c r="QWE27"/>
      <c r="QWF27"/>
      <c r="QWG27"/>
      <c r="QWH27"/>
      <c r="QWI27"/>
      <c r="QWJ27"/>
      <c r="QWK27"/>
      <c r="QWL27"/>
      <c r="QWM27"/>
      <c r="QWN27"/>
      <c r="QWO27"/>
      <c r="QWP27"/>
      <c r="QWQ27"/>
      <c r="QWR27"/>
      <c r="QWS27"/>
      <c r="QWT27"/>
      <c r="QWU27"/>
      <c r="QWV27"/>
      <c r="QWW27"/>
      <c r="QWX27"/>
      <c r="QWY27"/>
      <c r="QWZ27"/>
      <c r="QXA27"/>
      <c r="QXB27"/>
      <c r="QXC27"/>
      <c r="QXD27"/>
      <c r="QXE27"/>
      <c r="QXF27"/>
      <c r="QXG27"/>
      <c r="QXH27"/>
      <c r="QXI27"/>
      <c r="QXJ27"/>
      <c r="QXK27"/>
      <c r="QXL27"/>
      <c r="QXM27"/>
      <c r="QXN27"/>
      <c r="QXO27"/>
      <c r="QXP27"/>
      <c r="QXQ27"/>
      <c r="QXR27"/>
      <c r="QXS27"/>
      <c r="QXT27"/>
      <c r="QXU27"/>
      <c r="QXV27"/>
      <c r="QXW27"/>
      <c r="QXX27"/>
      <c r="QXY27"/>
      <c r="QXZ27"/>
      <c r="QYA27"/>
      <c r="QYB27"/>
      <c r="QYC27"/>
      <c r="QYD27"/>
      <c r="QYE27"/>
      <c r="QYF27"/>
      <c r="QYG27"/>
      <c r="QYH27"/>
      <c r="QYI27"/>
      <c r="QYJ27"/>
      <c r="QYK27"/>
      <c r="QYL27"/>
      <c r="QYM27"/>
      <c r="QYN27"/>
      <c r="QYO27"/>
      <c r="QYP27"/>
      <c r="QYQ27"/>
      <c r="QYR27"/>
      <c r="QYS27"/>
      <c r="QYT27"/>
      <c r="QYU27"/>
      <c r="QYV27"/>
      <c r="QYW27"/>
      <c r="QYX27"/>
      <c r="QYY27"/>
      <c r="QYZ27"/>
      <c r="QZA27"/>
      <c r="QZB27"/>
      <c r="QZC27"/>
      <c r="QZD27"/>
      <c r="QZE27"/>
      <c r="QZF27"/>
      <c r="QZG27"/>
      <c r="QZH27"/>
      <c r="QZI27"/>
      <c r="QZJ27"/>
      <c r="QZK27"/>
      <c r="QZL27"/>
      <c r="QZM27"/>
      <c r="QZN27"/>
      <c r="QZO27"/>
      <c r="QZP27"/>
      <c r="QZQ27"/>
      <c r="QZR27"/>
      <c r="QZS27"/>
      <c r="QZT27"/>
      <c r="QZU27"/>
      <c r="QZV27"/>
      <c r="QZW27"/>
      <c r="QZX27"/>
      <c r="QZY27"/>
      <c r="QZZ27"/>
      <c r="RAA27"/>
      <c r="RAB27"/>
      <c r="RAC27"/>
      <c r="RAD27"/>
      <c r="RAE27"/>
      <c r="RAF27"/>
      <c r="RAG27"/>
      <c r="RAH27"/>
      <c r="RAI27"/>
      <c r="RAJ27"/>
      <c r="RAK27"/>
      <c r="RAL27"/>
      <c r="RAM27"/>
      <c r="RAN27"/>
      <c r="RAO27"/>
      <c r="RAP27"/>
      <c r="RAQ27"/>
      <c r="RAR27"/>
      <c r="RAS27"/>
      <c r="RAT27"/>
      <c r="RAU27"/>
      <c r="RAV27"/>
      <c r="RAW27"/>
      <c r="RAX27"/>
      <c r="RAY27"/>
      <c r="RAZ27"/>
      <c r="RBA27"/>
      <c r="RBB27"/>
      <c r="RBC27"/>
      <c r="RBD27"/>
      <c r="RBE27"/>
      <c r="RBF27"/>
      <c r="RBG27"/>
      <c r="RBH27"/>
      <c r="RBI27"/>
      <c r="RBJ27"/>
      <c r="RBK27"/>
      <c r="RBL27"/>
      <c r="RBM27"/>
      <c r="RBN27"/>
      <c r="RBO27"/>
      <c r="RBP27"/>
      <c r="RBQ27"/>
      <c r="RBR27"/>
      <c r="RBS27"/>
      <c r="RBT27"/>
      <c r="RBU27"/>
      <c r="RBV27"/>
      <c r="RBW27"/>
      <c r="RBX27"/>
      <c r="RBY27"/>
      <c r="RBZ27"/>
      <c r="RCA27"/>
      <c r="RCB27"/>
      <c r="RCC27"/>
      <c r="RCD27"/>
      <c r="RCE27"/>
      <c r="RCF27"/>
      <c r="RCG27"/>
      <c r="RCH27"/>
      <c r="RCI27"/>
      <c r="RCJ27"/>
      <c r="RCK27"/>
      <c r="RCL27"/>
      <c r="RCM27"/>
      <c r="RCN27"/>
      <c r="RCO27"/>
      <c r="RCP27"/>
      <c r="RCQ27"/>
      <c r="RCR27"/>
      <c r="RCS27"/>
      <c r="RCT27"/>
      <c r="RCU27"/>
      <c r="RCV27"/>
      <c r="RCW27"/>
      <c r="RCX27"/>
      <c r="RCY27"/>
      <c r="RCZ27"/>
      <c r="RDA27"/>
      <c r="RDB27"/>
      <c r="RDC27"/>
      <c r="RDD27"/>
      <c r="RDE27"/>
      <c r="RDF27"/>
      <c r="RDG27"/>
      <c r="RDH27"/>
      <c r="RDI27"/>
      <c r="RDJ27"/>
      <c r="RDK27"/>
      <c r="RDL27"/>
      <c r="RDM27"/>
      <c r="RDN27"/>
      <c r="RDO27"/>
      <c r="RDP27"/>
      <c r="RDQ27"/>
      <c r="RDR27"/>
      <c r="RDS27"/>
      <c r="RDT27"/>
      <c r="RDU27"/>
      <c r="RDV27"/>
      <c r="RDW27"/>
      <c r="RDX27"/>
      <c r="RDY27"/>
      <c r="RDZ27"/>
      <c r="REA27"/>
      <c r="REB27"/>
      <c r="REC27"/>
      <c r="RED27"/>
      <c r="REE27"/>
      <c r="REF27"/>
      <c r="REG27"/>
      <c r="REH27"/>
      <c r="REI27"/>
      <c r="REJ27"/>
      <c r="REK27"/>
      <c r="REL27"/>
      <c r="REM27"/>
      <c r="REN27"/>
      <c r="REO27"/>
      <c r="REP27"/>
      <c r="REQ27"/>
      <c r="RER27"/>
      <c r="RES27"/>
      <c r="RET27"/>
      <c r="REU27"/>
      <c r="REV27"/>
      <c r="REW27"/>
      <c r="REX27"/>
      <c r="REY27"/>
      <c r="REZ27"/>
      <c r="RFA27"/>
      <c r="RFB27"/>
      <c r="RFC27"/>
      <c r="RFD27"/>
      <c r="RFE27"/>
      <c r="RFF27"/>
      <c r="RFG27"/>
      <c r="RFH27"/>
      <c r="RFI27"/>
      <c r="RFJ27"/>
      <c r="RFK27"/>
      <c r="RFL27"/>
      <c r="RFM27"/>
      <c r="RFN27"/>
      <c r="RFO27"/>
      <c r="RFP27"/>
      <c r="RFQ27"/>
      <c r="RFR27"/>
      <c r="RFS27"/>
      <c r="RFT27"/>
      <c r="RFU27"/>
      <c r="RFV27"/>
      <c r="RFW27"/>
      <c r="RFX27"/>
      <c r="RFY27"/>
      <c r="RFZ27"/>
      <c r="RGA27"/>
      <c r="RGB27"/>
      <c r="RGC27"/>
      <c r="RGD27"/>
      <c r="RGE27"/>
      <c r="RGF27"/>
      <c r="RGG27"/>
      <c r="RGH27"/>
      <c r="RGI27"/>
      <c r="RGJ27"/>
      <c r="RGK27"/>
      <c r="RGL27"/>
      <c r="RGM27"/>
      <c r="RGN27"/>
      <c r="RGO27"/>
      <c r="RGP27"/>
      <c r="RGQ27"/>
      <c r="RGR27"/>
      <c r="RGS27"/>
      <c r="RGT27"/>
      <c r="RGU27"/>
      <c r="RGV27"/>
      <c r="RGW27"/>
      <c r="RGX27"/>
      <c r="RGY27"/>
      <c r="RGZ27"/>
      <c r="RHA27"/>
      <c r="RHB27"/>
      <c r="RHC27"/>
      <c r="RHD27"/>
      <c r="RHE27"/>
      <c r="RHF27"/>
      <c r="RHG27"/>
      <c r="RHH27"/>
      <c r="RHI27"/>
      <c r="RHJ27"/>
      <c r="RHK27"/>
      <c r="RHL27"/>
      <c r="RHM27"/>
      <c r="RHN27"/>
      <c r="RHO27"/>
      <c r="RHP27"/>
      <c r="RHQ27"/>
      <c r="RHR27"/>
      <c r="RHS27"/>
      <c r="RHT27"/>
      <c r="RHU27"/>
      <c r="RHV27"/>
      <c r="RHW27"/>
      <c r="RHX27"/>
      <c r="RHY27"/>
      <c r="RHZ27"/>
      <c r="RIA27"/>
      <c r="RIB27"/>
      <c r="RIC27"/>
      <c r="RID27"/>
      <c r="RIE27"/>
      <c r="RIF27"/>
      <c r="RIG27"/>
      <c r="RIH27"/>
      <c r="RII27"/>
      <c r="RIJ27"/>
      <c r="RIK27"/>
      <c r="RIL27"/>
      <c r="RIM27"/>
      <c r="RIN27"/>
      <c r="RIO27"/>
      <c r="RIP27"/>
      <c r="RIQ27"/>
      <c r="RIR27"/>
      <c r="RIS27"/>
      <c r="RIT27"/>
      <c r="RIU27"/>
      <c r="RIV27"/>
      <c r="RIW27"/>
      <c r="RIX27"/>
      <c r="RIY27"/>
      <c r="RIZ27"/>
      <c r="RJA27"/>
      <c r="RJB27"/>
      <c r="RJC27"/>
      <c r="RJD27"/>
      <c r="RJE27"/>
      <c r="RJF27"/>
      <c r="RJG27"/>
      <c r="RJH27"/>
      <c r="RJI27"/>
      <c r="RJJ27"/>
      <c r="RJK27"/>
      <c r="RJL27"/>
      <c r="RJM27"/>
      <c r="RJN27"/>
      <c r="RJO27"/>
      <c r="RJP27"/>
      <c r="RJQ27"/>
      <c r="RJR27"/>
      <c r="RJS27"/>
      <c r="RJT27"/>
      <c r="RJU27"/>
      <c r="RJV27"/>
      <c r="RJW27"/>
      <c r="RJX27"/>
      <c r="RJY27"/>
      <c r="RJZ27"/>
      <c r="RKA27"/>
      <c r="RKB27"/>
      <c r="RKC27"/>
      <c r="RKD27"/>
      <c r="RKE27"/>
      <c r="RKF27"/>
      <c r="RKG27"/>
      <c r="RKH27"/>
      <c r="RKI27"/>
      <c r="RKJ27"/>
      <c r="RKK27"/>
      <c r="RKL27"/>
      <c r="RKM27"/>
      <c r="RKN27"/>
      <c r="RKO27"/>
      <c r="RKP27"/>
      <c r="RKQ27"/>
      <c r="RKR27"/>
      <c r="RKS27"/>
      <c r="RKT27"/>
      <c r="RKU27"/>
      <c r="RKV27"/>
      <c r="RKW27"/>
      <c r="RKX27"/>
      <c r="RKY27"/>
      <c r="RKZ27"/>
      <c r="RLA27"/>
      <c r="RLB27"/>
      <c r="RLC27"/>
      <c r="RLD27"/>
      <c r="RLE27"/>
      <c r="RLF27"/>
      <c r="RLG27"/>
      <c r="RLH27"/>
      <c r="RLI27"/>
      <c r="RLJ27"/>
      <c r="RLK27"/>
      <c r="RLL27"/>
      <c r="RLM27"/>
      <c r="RLN27"/>
      <c r="RLO27"/>
      <c r="RLP27"/>
      <c r="RLQ27"/>
      <c r="RLR27"/>
      <c r="RLS27"/>
      <c r="RLT27"/>
      <c r="RLU27"/>
      <c r="RLV27"/>
      <c r="RLW27"/>
      <c r="RLX27"/>
      <c r="RLY27"/>
      <c r="RLZ27"/>
      <c r="RMA27"/>
      <c r="RMB27"/>
      <c r="RMC27"/>
      <c r="RMD27"/>
      <c r="RME27"/>
      <c r="RMF27"/>
      <c r="RMG27"/>
      <c r="RMH27"/>
      <c r="RMI27"/>
      <c r="RMJ27"/>
      <c r="RMK27"/>
      <c r="RML27"/>
      <c r="RMM27"/>
      <c r="RMN27"/>
      <c r="RMO27"/>
      <c r="RMP27"/>
      <c r="RMQ27"/>
      <c r="RMR27"/>
      <c r="RMS27"/>
      <c r="RMT27"/>
      <c r="RMU27"/>
      <c r="RMV27"/>
      <c r="RMW27"/>
      <c r="RMX27"/>
      <c r="RMY27"/>
      <c r="RMZ27"/>
      <c r="RNA27"/>
      <c r="RNB27"/>
      <c r="RNC27"/>
      <c r="RND27"/>
      <c r="RNE27"/>
      <c r="RNF27"/>
      <c r="RNG27"/>
      <c r="RNH27"/>
      <c r="RNI27"/>
      <c r="RNJ27"/>
      <c r="RNK27"/>
      <c r="RNL27"/>
      <c r="RNM27"/>
      <c r="RNN27"/>
      <c r="RNO27"/>
      <c r="RNP27"/>
      <c r="RNQ27"/>
      <c r="RNR27"/>
      <c r="RNS27"/>
      <c r="RNT27"/>
      <c r="RNU27"/>
      <c r="RNV27"/>
      <c r="RNW27"/>
      <c r="RNX27"/>
      <c r="RNY27"/>
      <c r="RNZ27"/>
      <c r="ROA27"/>
      <c r="ROB27"/>
      <c r="ROC27"/>
      <c r="ROD27"/>
      <c r="ROE27"/>
      <c r="ROF27"/>
      <c r="ROG27"/>
      <c r="ROH27"/>
      <c r="ROI27"/>
      <c r="ROJ27"/>
      <c r="ROK27"/>
      <c r="ROL27"/>
      <c r="ROM27"/>
      <c r="RON27"/>
      <c r="ROO27"/>
      <c r="ROP27"/>
      <c r="ROQ27"/>
      <c r="ROR27"/>
      <c r="ROS27"/>
      <c r="ROT27"/>
      <c r="ROU27"/>
      <c r="ROV27"/>
      <c r="ROW27"/>
      <c r="ROX27"/>
      <c r="ROY27"/>
      <c r="ROZ27"/>
      <c r="RPA27"/>
      <c r="RPB27"/>
      <c r="RPC27"/>
      <c r="RPD27"/>
      <c r="RPE27"/>
      <c r="RPF27"/>
      <c r="RPG27"/>
      <c r="RPH27"/>
      <c r="RPI27"/>
      <c r="RPJ27"/>
      <c r="RPK27"/>
      <c r="RPL27"/>
      <c r="RPM27"/>
      <c r="RPN27"/>
      <c r="RPO27"/>
      <c r="RPP27"/>
      <c r="RPQ27"/>
      <c r="RPR27"/>
      <c r="RPS27"/>
      <c r="RPT27"/>
      <c r="RPU27"/>
      <c r="RPV27"/>
      <c r="RPW27"/>
      <c r="RPX27"/>
      <c r="RPY27"/>
      <c r="RPZ27"/>
      <c r="RQA27"/>
      <c r="RQB27"/>
      <c r="RQC27"/>
      <c r="RQD27"/>
      <c r="RQE27"/>
      <c r="RQF27"/>
      <c r="RQG27"/>
      <c r="RQH27"/>
      <c r="RQI27"/>
      <c r="RQJ27"/>
      <c r="RQK27"/>
      <c r="RQL27"/>
      <c r="RQM27"/>
      <c r="RQN27"/>
      <c r="RQO27"/>
      <c r="RQP27"/>
      <c r="RQQ27"/>
      <c r="RQR27"/>
      <c r="RQS27"/>
      <c r="RQT27"/>
      <c r="RQU27"/>
      <c r="RQV27"/>
      <c r="RQW27"/>
      <c r="RQX27"/>
      <c r="RQY27"/>
      <c r="RQZ27"/>
      <c r="RRA27"/>
      <c r="RRB27"/>
      <c r="RRC27"/>
      <c r="RRD27"/>
      <c r="RRE27"/>
      <c r="RRF27"/>
      <c r="RRG27"/>
      <c r="RRH27"/>
      <c r="RRI27"/>
      <c r="RRJ27"/>
      <c r="RRK27"/>
      <c r="RRL27"/>
      <c r="RRM27"/>
      <c r="RRN27"/>
      <c r="RRO27"/>
      <c r="RRP27"/>
      <c r="RRQ27"/>
      <c r="RRR27"/>
      <c r="RRS27"/>
      <c r="RRT27"/>
      <c r="RRU27"/>
      <c r="RRV27"/>
      <c r="RRW27"/>
      <c r="RRX27"/>
      <c r="RRY27"/>
      <c r="RRZ27"/>
      <c r="RSA27"/>
      <c r="RSB27"/>
      <c r="RSC27"/>
      <c r="RSD27"/>
      <c r="RSE27"/>
      <c r="RSF27"/>
      <c r="RSG27"/>
      <c r="RSH27"/>
      <c r="RSI27"/>
      <c r="RSJ27"/>
      <c r="RSK27"/>
      <c r="RSL27"/>
      <c r="RSM27"/>
      <c r="RSN27"/>
      <c r="RSO27"/>
      <c r="RSP27"/>
      <c r="RSQ27"/>
      <c r="RSR27"/>
      <c r="RSS27"/>
      <c r="RST27"/>
      <c r="RSU27"/>
      <c r="RSV27"/>
      <c r="RSW27"/>
      <c r="RSX27"/>
      <c r="RSY27"/>
      <c r="RSZ27"/>
      <c r="RTA27"/>
      <c r="RTB27"/>
      <c r="RTC27"/>
      <c r="RTD27"/>
      <c r="RTE27"/>
      <c r="RTF27"/>
      <c r="RTG27"/>
      <c r="RTH27"/>
      <c r="RTI27"/>
      <c r="RTJ27"/>
      <c r="RTK27"/>
      <c r="RTL27"/>
      <c r="RTM27"/>
      <c r="RTN27"/>
      <c r="RTO27"/>
      <c r="RTP27"/>
      <c r="RTQ27"/>
      <c r="RTR27"/>
      <c r="RTS27"/>
      <c r="RTT27"/>
      <c r="RTU27"/>
      <c r="RTV27"/>
      <c r="RTW27"/>
      <c r="RTX27"/>
      <c r="RTY27"/>
      <c r="RTZ27"/>
      <c r="RUA27"/>
      <c r="RUB27"/>
      <c r="RUC27"/>
      <c r="RUD27"/>
      <c r="RUE27"/>
      <c r="RUF27"/>
      <c r="RUG27"/>
      <c r="RUH27"/>
      <c r="RUI27"/>
      <c r="RUJ27"/>
      <c r="RUK27"/>
      <c r="RUL27"/>
      <c r="RUM27"/>
      <c r="RUN27"/>
      <c r="RUO27"/>
      <c r="RUP27"/>
      <c r="RUQ27"/>
      <c r="RUR27"/>
      <c r="RUS27"/>
      <c r="RUT27"/>
      <c r="RUU27"/>
      <c r="RUV27"/>
      <c r="RUW27"/>
      <c r="RUX27"/>
      <c r="RUY27"/>
      <c r="RUZ27"/>
      <c r="RVA27"/>
      <c r="RVB27"/>
      <c r="RVC27"/>
      <c r="RVD27"/>
      <c r="RVE27"/>
      <c r="RVF27"/>
      <c r="RVG27"/>
      <c r="RVH27"/>
      <c r="RVI27"/>
      <c r="RVJ27"/>
      <c r="RVK27"/>
      <c r="RVL27"/>
      <c r="RVM27"/>
      <c r="RVN27"/>
      <c r="RVO27"/>
      <c r="RVP27"/>
      <c r="RVQ27"/>
      <c r="RVR27"/>
      <c r="RVS27"/>
      <c r="RVT27"/>
      <c r="RVU27"/>
      <c r="RVV27"/>
      <c r="RVW27"/>
      <c r="RVX27"/>
      <c r="RVY27"/>
      <c r="RVZ27"/>
      <c r="RWA27"/>
      <c r="RWB27"/>
      <c r="RWC27"/>
      <c r="RWD27"/>
      <c r="RWE27"/>
      <c r="RWF27"/>
      <c r="RWG27"/>
      <c r="RWH27"/>
      <c r="RWI27"/>
      <c r="RWJ27"/>
      <c r="RWK27"/>
      <c r="RWL27"/>
      <c r="RWM27"/>
      <c r="RWN27"/>
      <c r="RWO27"/>
      <c r="RWP27"/>
      <c r="RWQ27"/>
      <c r="RWR27"/>
      <c r="RWS27"/>
      <c r="RWT27"/>
      <c r="RWU27"/>
      <c r="RWV27"/>
      <c r="RWW27"/>
      <c r="RWX27"/>
      <c r="RWY27"/>
      <c r="RWZ27"/>
      <c r="RXA27"/>
      <c r="RXB27"/>
      <c r="RXC27"/>
      <c r="RXD27"/>
      <c r="RXE27"/>
      <c r="RXF27"/>
      <c r="RXG27"/>
      <c r="RXH27"/>
      <c r="RXI27"/>
      <c r="RXJ27"/>
      <c r="RXK27"/>
      <c r="RXL27"/>
      <c r="RXM27"/>
      <c r="RXN27"/>
      <c r="RXO27"/>
      <c r="RXP27"/>
      <c r="RXQ27"/>
      <c r="RXR27"/>
      <c r="RXS27"/>
      <c r="RXT27"/>
      <c r="RXU27"/>
      <c r="RXV27"/>
      <c r="RXW27"/>
      <c r="RXX27"/>
      <c r="RXY27"/>
      <c r="RXZ27"/>
      <c r="RYA27"/>
      <c r="RYB27"/>
      <c r="RYC27"/>
      <c r="RYD27"/>
      <c r="RYE27"/>
      <c r="RYF27"/>
      <c r="RYG27"/>
      <c r="RYH27"/>
      <c r="RYI27"/>
      <c r="RYJ27"/>
      <c r="RYK27"/>
      <c r="RYL27"/>
      <c r="RYM27"/>
      <c r="RYN27"/>
      <c r="RYO27"/>
      <c r="RYP27"/>
      <c r="RYQ27"/>
      <c r="RYR27"/>
      <c r="RYS27"/>
      <c r="RYT27"/>
      <c r="RYU27"/>
      <c r="RYV27"/>
      <c r="RYW27"/>
      <c r="RYX27"/>
      <c r="RYY27"/>
      <c r="RYZ27"/>
      <c r="RZA27"/>
      <c r="RZB27"/>
      <c r="RZC27"/>
      <c r="RZD27"/>
      <c r="RZE27"/>
      <c r="RZF27"/>
      <c r="RZG27"/>
      <c r="RZH27"/>
      <c r="RZI27"/>
      <c r="RZJ27"/>
      <c r="RZK27"/>
      <c r="RZL27"/>
      <c r="RZM27"/>
      <c r="RZN27"/>
      <c r="RZO27"/>
      <c r="RZP27"/>
      <c r="RZQ27"/>
      <c r="RZR27"/>
      <c r="RZS27"/>
      <c r="RZT27"/>
      <c r="RZU27"/>
      <c r="RZV27"/>
      <c r="RZW27"/>
      <c r="RZX27"/>
      <c r="RZY27"/>
      <c r="RZZ27"/>
      <c r="SAA27"/>
      <c r="SAB27"/>
      <c r="SAC27"/>
      <c r="SAD27"/>
      <c r="SAE27"/>
      <c r="SAF27"/>
      <c r="SAG27"/>
      <c r="SAH27"/>
      <c r="SAI27"/>
      <c r="SAJ27"/>
      <c r="SAK27"/>
      <c r="SAL27"/>
      <c r="SAM27"/>
      <c r="SAN27"/>
      <c r="SAO27"/>
      <c r="SAP27"/>
      <c r="SAQ27"/>
      <c r="SAR27"/>
      <c r="SAS27"/>
      <c r="SAT27"/>
      <c r="SAU27"/>
      <c r="SAV27"/>
      <c r="SAW27"/>
      <c r="SAX27"/>
      <c r="SAY27"/>
      <c r="SAZ27"/>
      <c r="SBA27"/>
      <c r="SBB27"/>
      <c r="SBC27"/>
      <c r="SBD27"/>
      <c r="SBE27"/>
      <c r="SBF27"/>
      <c r="SBG27"/>
      <c r="SBH27"/>
      <c r="SBI27"/>
      <c r="SBJ27"/>
      <c r="SBK27"/>
      <c r="SBL27"/>
      <c r="SBM27"/>
      <c r="SBN27"/>
      <c r="SBO27"/>
      <c r="SBP27"/>
      <c r="SBQ27"/>
      <c r="SBR27"/>
      <c r="SBS27"/>
      <c r="SBT27"/>
      <c r="SBU27"/>
      <c r="SBV27"/>
      <c r="SBW27"/>
      <c r="SBX27"/>
      <c r="SBY27"/>
      <c r="SBZ27"/>
      <c r="SCA27"/>
      <c r="SCB27"/>
      <c r="SCC27"/>
      <c r="SCD27"/>
      <c r="SCE27"/>
      <c r="SCF27"/>
      <c r="SCG27"/>
      <c r="SCH27"/>
      <c r="SCI27"/>
      <c r="SCJ27"/>
      <c r="SCK27"/>
      <c r="SCL27"/>
      <c r="SCM27"/>
      <c r="SCN27"/>
      <c r="SCO27"/>
      <c r="SCP27"/>
      <c r="SCQ27"/>
      <c r="SCR27"/>
      <c r="SCS27"/>
      <c r="SCT27"/>
      <c r="SCU27"/>
      <c r="SCV27"/>
      <c r="SCW27"/>
      <c r="SCX27"/>
      <c r="SCY27"/>
      <c r="SCZ27"/>
      <c r="SDA27"/>
      <c r="SDB27"/>
      <c r="SDC27"/>
      <c r="SDD27"/>
      <c r="SDE27"/>
      <c r="SDF27"/>
      <c r="SDG27"/>
      <c r="SDH27"/>
      <c r="SDI27"/>
      <c r="SDJ27"/>
      <c r="SDK27"/>
      <c r="SDL27"/>
      <c r="SDM27"/>
      <c r="SDN27"/>
      <c r="SDO27"/>
      <c r="SDP27"/>
      <c r="SDQ27"/>
      <c r="SDR27"/>
      <c r="SDS27"/>
      <c r="SDT27"/>
      <c r="SDU27"/>
      <c r="SDV27"/>
      <c r="SDW27"/>
      <c r="SDX27"/>
      <c r="SDY27"/>
      <c r="SDZ27"/>
      <c r="SEA27"/>
      <c r="SEB27"/>
      <c r="SEC27"/>
      <c r="SED27"/>
      <c r="SEE27"/>
      <c r="SEF27"/>
      <c r="SEG27"/>
      <c r="SEH27"/>
      <c r="SEI27"/>
      <c r="SEJ27"/>
      <c r="SEK27"/>
      <c r="SEL27"/>
      <c r="SEM27"/>
      <c r="SEN27"/>
      <c r="SEO27"/>
      <c r="SEP27"/>
      <c r="SEQ27"/>
      <c r="SER27"/>
      <c r="SES27"/>
      <c r="SET27"/>
      <c r="SEU27"/>
      <c r="SEV27"/>
      <c r="SEW27"/>
      <c r="SEX27"/>
      <c r="SEY27"/>
      <c r="SEZ27"/>
      <c r="SFA27"/>
      <c r="SFB27"/>
      <c r="SFC27"/>
      <c r="SFD27"/>
      <c r="SFE27"/>
      <c r="SFF27"/>
      <c r="SFG27"/>
      <c r="SFH27"/>
      <c r="SFI27"/>
      <c r="SFJ27"/>
      <c r="SFK27"/>
      <c r="SFL27"/>
      <c r="SFM27"/>
      <c r="SFN27"/>
      <c r="SFO27"/>
      <c r="SFP27"/>
      <c r="SFQ27"/>
      <c r="SFR27"/>
      <c r="SFS27"/>
      <c r="SFT27"/>
      <c r="SFU27"/>
      <c r="SFV27"/>
      <c r="SFW27"/>
      <c r="SFX27"/>
      <c r="SFY27"/>
      <c r="SFZ27"/>
      <c r="SGA27"/>
      <c r="SGB27"/>
      <c r="SGC27"/>
      <c r="SGD27"/>
      <c r="SGE27"/>
      <c r="SGF27"/>
      <c r="SGG27"/>
      <c r="SGH27"/>
      <c r="SGI27"/>
      <c r="SGJ27"/>
      <c r="SGK27"/>
      <c r="SGL27"/>
      <c r="SGM27"/>
      <c r="SGN27"/>
      <c r="SGO27"/>
      <c r="SGP27"/>
      <c r="SGQ27"/>
      <c r="SGR27"/>
      <c r="SGS27"/>
      <c r="SGT27"/>
      <c r="SGU27"/>
      <c r="SGV27"/>
      <c r="SGW27"/>
      <c r="SGX27"/>
      <c r="SGY27"/>
      <c r="SGZ27"/>
      <c r="SHA27"/>
      <c r="SHB27"/>
      <c r="SHC27"/>
      <c r="SHD27"/>
      <c r="SHE27"/>
      <c r="SHF27"/>
      <c r="SHG27"/>
      <c r="SHH27"/>
      <c r="SHI27"/>
      <c r="SHJ27"/>
      <c r="SHK27"/>
      <c r="SHL27"/>
      <c r="SHM27"/>
      <c r="SHN27"/>
      <c r="SHO27"/>
      <c r="SHP27"/>
      <c r="SHQ27"/>
      <c r="SHR27"/>
      <c r="SHS27"/>
      <c r="SHT27"/>
      <c r="SHU27"/>
      <c r="SHV27"/>
      <c r="SHW27"/>
      <c r="SHX27"/>
      <c r="SHY27"/>
      <c r="SHZ27"/>
      <c r="SIA27"/>
      <c r="SIB27"/>
      <c r="SIC27"/>
      <c r="SID27"/>
      <c r="SIE27"/>
      <c r="SIF27"/>
      <c r="SIG27"/>
      <c r="SIH27"/>
      <c r="SII27"/>
      <c r="SIJ27"/>
      <c r="SIK27"/>
      <c r="SIL27"/>
      <c r="SIM27"/>
      <c r="SIN27"/>
      <c r="SIO27"/>
      <c r="SIP27"/>
      <c r="SIQ27"/>
      <c r="SIR27"/>
      <c r="SIS27"/>
      <c r="SIT27"/>
      <c r="SIU27"/>
      <c r="SIV27"/>
      <c r="SIW27"/>
      <c r="SIX27"/>
      <c r="SIY27"/>
      <c r="SIZ27"/>
      <c r="SJA27"/>
      <c r="SJB27"/>
      <c r="SJC27"/>
      <c r="SJD27"/>
      <c r="SJE27"/>
      <c r="SJF27"/>
      <c r="SJG27"/>
      <c r="SJH27"/>
      <c r="SJI27"/>
      <c r="SJJ27"/>
      <c r="SJK27"/>
      <c r="SJL27"/>
      <c r="SJM27"/>
      <c r="SJN27"/>
      <c r="SJO27"/>
      <c r="SJP27"/>
      <c r="SJQ27"/>
      <c r="SJR27"/>
      <c r="SJS27"/>
      <c r="SJT27"/>
      <c r="SJU27"/>
      <c r="SJV27"/>
      <c r="SJW27"/>
      <c r="SJX27"/>
      <c r="SJY27"/>
      <c r="SJZ27"/>
      <c r="SKA27"/>
      <c r="SKB27"/>
      <c r="SKC27"/>
      <c r="SKD27"/>
      <c r="SKE27"/>
      <c r="SKF27"/>
      <c r="SKG27"/>
      <c r="SKH27"/>
      <c r="SKI27"/>
      <c r="SKJ27"/>
      <c r="SKK27"/>
      <c r="SKL27"/>
      <c r="SKM27"/>
      <c r="SKN27"/>
      <c r="SKO27"/>
      <c r="SKP27"/>
      <c r="SKQ27"/>
      <c r="SKR27"/>
      <c r="SKS27"/>
      <c r="SKT27"/>
      <c r="SKU27"/>
      <c r="SKV27"/>
      <c r="SKW27"/>
      <c r="SKX27"/>
      <c r="SKY27"/>
      <c r="SKZ27"/>
      <c r="SLA27"/>
      <c r="SLB27"/>
      <c r="SLC27"/>
      <c r="SLD27"/>
      <c r="SLE27"/>
      <c r="SLF27"/>
      <c r="SLG27"/>
      <c r="SLH27"/>
      <c r="SLI27"/>
      <c r="SLJ27"/>
      <c r="SLK27"/>
      <c r="SLL27"/>
      <c r="SLM27"/>
      <c r="SLN27"/>
      <c r="SLO27"/>
      <c r="SLP27"/>
      <c r="SLQ27"/>
      <c r="SLR27"/>
      <c r="SLS27"/>
      <c r="SLT27"/>
      <c r="SLU27"/>
      <c r="SLV27"/>
      <c r="SLW27"/>
      <c r="SLX27"/>
      <c r="SLY27"/>
      <c r="SLZ27"/>
      <c r="SMA27"/>
      <c r="SMB27"/>
      <c r="SMC27"/>
      <c r="SMD27"/>
      <c r="SME27"/>
      <c r="SMF27"/>
      <c r="SMG27"/>
      <c r="SMH27"/>
      <c r="SMI27"/>
      <c r="SMJ27"/>
      <c r="SMK27"/>
      <c r="SML27"/>
      <c r="SMM27"/>
      <c r="SMN27"/>
      <c r="SMO27"/>
      <c r="SMP27"/>
      <c r="SMQ27"/>
      <c r="SMR27"/>
      <c r="SMS27"/>
      <c r="SMT27"/>
      <c r="SMU27"/>
      <c r="SMV27"/>
      <c r="SMW27"/>
      <c r="SMX27"/>
      <c r="SMY27"/>
      <c r="SMZ27"/>
      <c r="SNA27"/>
      <c r="SNB27"/>
      <c r="SNC27"/>
      <c r="SND27"/>
      <c r="SNE27"/>
      <c r="SNF27"/>
      <c r="SNG27"/>
      <c r="SNH27"/>
      <c r="SNI27"/>
      <c r="SNJ27"/>
      <c r="SNK27"/>
      <c r="SNL27"/>
      <c r="SNM27"/>
      <c r="SNN27"/>
      <c r="SNO27"/>
      <c r="SNP27"/>
      <c r="SNQ27"/>
      <c r="SNR27"/>
      <c r="SNS27"/>
      <c r="SNT27"/>
      <c r="SNU27"/>
      <c r="SNV27"/>
      <c r="SNW27"/>
      <c r="SNX27"/>
      <c r="SNY27"/>
      <c r="SNZ27"/>
      <c r="SOA27"/>
      <c r="SOB27"/>
      <c r="SOC27"/>
      <c r="SOD27"/>
      <c r="SOE27"/>
      <c r="SOF27"/>
      <c r="SOG27"/>
      <c r="SOH27"/>
      <c r="SOI27"/>
      <c r="SOJ27"/>
      <c r="SOK27"/>
      <c r="SOL27"/>
      <c r="SOM27"/>
      <c r="SON27"/>
      <c r="SOO27"/>
      <c r="SOP27"/>
      <c r="SOQ27"/>
      <c r="SOR27"/>
      <c r="SOS27"/>
      <c r="SOT27"/>
      <c r="SOU27"/>
      <c r="SOV27"/>
      <c r="SOW27"/>
      <c r="SOX27"/>
      <c r="SOY27"/>
      <c r="SOZ27"/>
      <c r="SPA27"/>
      <c r="SPB27"/>
      <c r="SPC27"/>
      <c r="SPD27"/>
      <c r="SPE27"/>
      <c r="SPF27"/>
      <c r="SPG27"/>
      <c r="SPH27"/>
      <c r="SPI27"/>
      <c r="SPJ27"/>
      <c r="SPK27"/>
      <c r="SPL27"/>
      <c r="SPM27"/>
      <c r="SPN27"/>
      <c r="SPO27"/>
      <c r="SPP27"/>
      <c r="SPQ27"/>
      <c r="SPR27"/>
      <c r="SPS27"/>
      <c r="SPT27"/>
      <c r="SPU27"/>
      <c r="SPV27"/>
      <c r="SPW27"/>
      <c r="SPX27"/>
      <c r="SPY27"/>
      <c r="SPZ27"/>
      <c r="SQA27"/>
      <c r="SQB27"/>
      <c r="SQC27"/>
      <c r="SQD27"/>
      <c r="SQE27"/>
      <c r="SQF27"/>
      <c r="SQG27"/>
      <c r="SQH27"/>
      <c r="SQI27"/>
      <c r="SQJ27"/>
      <c r="SQK27"/>
      <c r="SQL27"/>
      <c r="SQM27"/>
      <c r="SQN27"/>
      <c r="SQO27"/>
      <c r="SQP27"/>
      <c r="SQQ27"/>
      <c r="SQR27"/>
      <c r="SQS27"/>
      <c r="SQT27"/>
      <c r="SQU27"/>
      <c r="SQV27"/>
      <c r="SQW27"/>
      <c r="SQX27"/>
      <c r="SQY27"/>
      <c r="SQZ27"/>
      <c r="SRA27"/>
      <c r="SRB27"/>
      <c r="SRC27"/>
      <c r="SRD27"/>
      <c r="SRE27"/>
      <c r="SRF27"/>
      <c r="SRG27"/>
      <c r="SRH27"/>
      <c r="SRI27"/>
      <c r="SRJ27"/>
      <c r="SRK27"/>
      <c r="SRL27"/>
      <c r="SRM27"/>
      <c r="SRN27"/>
      <c r="SRO27"/>
      <c r="SRP27"/>
      <c r="SRQ27"/>
      <c r="SRR27"/>
      <c r="SRS27"/>
      <c r="SRT27"/>
      <c r="SRU27"/>
      <c r="SRV27"/>
      <c r="SRW27"/>
      <c r="SRX27"/>
      <c r="SRY27"/>
      <c r="SRZ27"/>
      <c r="SSA27"/>
      <c r="SSB27"/>
      <c r="SSC27"/>
      <c r="SSD27"/>
      <c r="SSE27"/>
      <c r="SSF27"/>
      <c r="SSG27"/>
      <c r="SSH27"/>
      <c r="SSI27"/>
      <c r="SSJ27"/>
      <c r="SSK27"/>
      <c r="SSL27"/>
      <c r="SSM27"/>
      <c r="SSN27"/>
      <c r="SSO27"/>
      <c r="SSP27"/>
      <c r="SSQ27"/>
      <c r="SSR27"/>
      <c r="SSS27"/>
      <c r="SST27"/>
      <c r="SSU27"/>
      <c r="SSV27"/>
      <c r="SSW27"/>
      <c r="SSX27"/>
      <c r="SSY27"/>
      <c r="SSZ27"/>
      <c r="STA27"/>
      <c r="STB27"/>
      <c r="STC27"/>
      <c r="STD27"/>
      <c r="STE27"/>
      <c r="STF27"/>
      <c r="STG27"/>
      <c r="STH27"/>
      <c r="STI27"/>
      <c r="STJ27"/>
      <c r="STK27"/>
      <c r="STL27"/>
      <c r="STM27"/>
      <c r="STN27"/>
      <c r="STO27"/>
      <c r="STP27"/>
      <c r="STQ27"/>
      <c r="STR27"/>
      <c r="STS27"/>
      <c r="STT27"/>
      <c r="STU27"/>
      <c r="STV27"/>
      <c r="STW27"/>
      <c r="STX27"/>
      <c r="STY27"/>
      <c r="STZ27"/>
      <c r="SUA27"/>
      <c r="SUB27"/>
      <c r="SUC27"/>
      <c r="SUD27"/>
      <c r="SUE27"/>
      <c r="SUF27"/>
      <c r="SUG27"/>
      <c r="SUH27"/>
      <c r="SUI27"/>
      <c r="SUJ27"/>
      <c r="SUK27"/>
      <c r="SUL27"/>
      <c r="SUM27"/>
      <c r="SUN27"/>
      <c r="SUO27"/>
      <c r="SUP27"/>
      <c r="SUQ27"/>
      <c r="SUR27"/>
      <c r="SUS27"/>
      <c r="SUT27"/>
      <c r="SUU27"/>
      <c r="SUV27"/>
      <c r="SUW27"/>
      <c r="SUX27"/>
      <c r="SUY27"/>
      <c r="SUZ27"/>
      <c r="SVA27"/>
      <c r="SVB27"/>
      <c r="SVC27"/>
      <c r="SVD27"/>
      <c r="SVE27"/>
      <c r="SVF27"/>
      <c r="SVG27"/>
      <c r="SVH27"/>
      <c r="SVI27"/>
      <c r="SVJ27"/>
      <c r="SVK27"/>
      <c r="SVL27"/>
      <c r="SVM27"/>
      <c r="SVN27"/>
      <c r="SVO27"/>
      <c r="SVP27"/>
      <c r="SVQ27"/>
      <c r="SVR27"/>
      <c r="SVS27"/>
      <c r="SVT27"/>
      <c r="SVU27"/>
      <c r="SVV27"/>
      <c r="SVW27"/>
      <c r="SVX27"/>
      <c r="SVY27"/>
      <c r="SVZ27"/>
      <c r="SWA27"/>
      <c r="SWB27"/>
      <c r="SWC27"/>
      <c r="SWD27"/>
      <c r="SWE27"/>
      <c r="SWF27"/>
      <c r="SWG27"/>
      <c r="SWH27"/>
      <c r="SWI27"/>
      <c r="SWJ27"/>
      <c r="SWK27"/>
      <c r="SWL27"/>
      <c r="SWM27"/>
      <c r="SWN27"/>
      <c r="SWO27"/>
      <c r="SWP27"/>
      <c r="SWQ27"/>
      <c r="SWR27"/>
      <c r="SWS27"/>
      <c r="SWT27"/>
      <c r="SWU27"/>
      <c r="SWV27"/>
      <c r="SWW27"/>
      <c r="SWX27"/>
      <c r="SWY27"/>
      <c r="SWZ27"/>
      <c r="SXA27"/>
      <c r="SXB27"/>
      <c r="SXC27"/>
      <c r="SXD27"/>
      <c r="SXE27"/>
      <c r="SXF27"/>
      <c r="SXG27"/>
      <c r="SXH27"/>
      <c r="SXI27"/>
      <c r="SXJ27"/>
      <c r="SXK27"/>
      <c r="SXL27"/>
      <c r="SXM27"/>
      <c r="SXN27"/>
      <c r="SXO27"/>
      <c r="SXP27"/>
      <c r="SXQ27"/>
      <c r="SXR27"/>
      <c r="SXS27"/>
      <c r="SXT27"/>
      <c r="SXU27"/>
      <c r="SXV27"/>
      <c r="SXW27"/>
      <c r="SXX27"/>
      <c r="SXY27"/>
      <c r="SXZ27"/>
      <c r="SYA27"/>
      <c r="SYB27"/>
      <c r="SYC27"/>
      <c r="SYD27"/>
      <c r="SYE27"/>
      <c r="SYF27"/>
      <c r="SYG27"/>
      <c r="SYH27"/>
      <c r="SYI27"/>
      <c r="SYJ27"/>
      <c r="SYK27"/>
      <c r="SYL27"/>
      <c r="SYM27"/>
      <c r="SYN27"/>
      <c r="SYO27"/>
      <c r="SYP27"/>
      <c r="SYQ27"/>
      <c r="SYR27"/>
      <c r="SYS27"/>
      <c r="SYT27"/>
      <c r="SYU27"/>
      <c r="SYV27"/>
      <c r="SYW27"/>
      <c r="SYX27"/>
      <c r="SYY27"/>
      <c r="SYZ27"/>
      <c r="SZA27"/>
      <c r="SZB27"/>
      <c r="SZC27"/>
      <c r="SZD27"/>
      <c r="SZE27"/>
      <c r="SZF27"/>
      <c r="SZG27"/>
      <c r="SZH27"/>
      <c r="SZI27"/>
      <c r="SZJ27"/>
      <c r="SZK27"/>
      <c r="SZL27"/>
      <c r="SZM27"/>
      <c r="SZN27"/>
      <c r="SZO27"/>
      <c r="SZP27"/>
      <c r="SZQ27"/>
      <c r="SZR27"/>
      <c r="SZS27"/>
      <c r="SZT27"/>
      <c r="SZU27"/>
      <c r="SZV27"/>
      <c r="SZW27"/>
      <c r="SZX27"/>
      <c r="SZY27"/>
      <c r="SZZ27"/>
      <c r="TAA27"/>
      <c r="TAB27"/>
      <c r="TAC27"/>
      <c r="TAD27"/>
      <c r="TAE27"/>
      <c r="TAF27"/>
      <c r="TAG27"/>
      <c r="TAH27"/>
      <c r="TAI27"/>
      <c r="TAJ27"/>
      <c r="TAK27"/>
      <c r="TAL27"/>
      <c r="TAM27"/>
      <c r="TAN27"/>
      <c r="TAO27"/>
      <c r="TAP27"/>
      <c r="TAQ27"/>
      <c r="TAR27"/>
      <c r="TAS27"/>
      <c r="TAT27"/>
      <c r="TAU27"/>
      <c r="TAV27"/>
      <c r="TAW27"/>
      <c r="TAX27"/>
      <c r="TAY27"/>
      <c r="TAZ27"/>
      <c r="TBA27"/>
      <c r="TBB27"/>
      <c r="TBC27"/>
      <c r="TBD27"/>
      <c r="TBE27"/>
      <c r="TBF27"/>
      <c r="TBG27"/>
      <c r="TBH27"/>
      <c r="TBI27"/>
      <c r="TBJ27"/>
      <c r="TBK27"/>
      <c r="TBL27"/>
      <c r="TBM27"/>
      <c r="TBN27"/>
      <c r="TBO27"/>
      <c r="TBP27"/>
      <c r="TBQ27"/>
      <c r="TBR27"/>
      <c r="TBS27"/>
      <c r="TBT27"/>
      <c r="TBU27"/>
      <c r="TBV27"/>
      <c r="TBW27"/>
      <c r="TBX27"/>
      <c r="TBY27"/>
      <c r="TBZ27"/>
      <c r="TCA27"/>
      <c r="TCB27"/>
      <c r="TCC27"/>
      <c r="TCD27"/>
      <c r="TCE27"/>
      <c r="TCF27"/>
      <c r="TCG27"/>
      <c r="TCH27"/>
      <c r="TCI27"/>
      <c r="TCJ27"/>
      <c r="TCK27"/>
      <c r="TCL27"/>
      <c r="TCM27"/>
      <c r="TCN27"/>
      <c r="TCO27"/>
      <c r="TCP27"/>
      <c r="TCQ27"/>
      <c r="TCR27"/>
      <c r="TCS27"/>
      <c r="TCT27"/>
      <c r="TCU27"/>
      <c r="TCV27"/>
      <c r="TCW27"/>
      <c r="TCX27"/>
      <c r="TCY27"/>
      <c r="TCZ27"/>
      <c r="TDA27"/>
      <c r="TDB27"/>
      <c r="TDC27"/>
      <c r="TDD27"/>
      <c r="TDE27"/>
      <c r="TDF27"/>
      <c r="TDG27"/>
      <c r="TDH27"/>
      <c r="TDI27"/>
      <c r="TDJ27"/>
      <c r="TDK27"/>
      <c r="TDL27"/>
      <c r="TDM27"/>
      <c r="TDN27"/>
      <c r="TDO27"/>
      <c r="TDP27"/>
      <c r="TDQ27"/>
      <c r="TDR27"/>
      <c r="TDS27"/>
      <c r="TDT27"/>
      <c r="TDU27"/>
      <c r="TDV27"/>
      <c r="TDW27"/>
      <c r="TDX27"/>
      <c r="TDY27"/>
      <c r="TDZ27"/>
      <c r="TEA27"/>
      <c r="TEB27"/>
      <c r="TEC27"/>
      <c r="TED27"/>
      <c r="TEE27"/>
      <c r="TEF27"/>
      <c r="TEG27"/>
      <c r="TEH27"/>
      <c r="TEI27"/>
      <c r="TEJ27"/>
      <c r="TEK27"/>
      <c r="TEL27"/>
      <c r="TEM27"/>
      <c r="TEN27"/>
      <c r="TEO27"/>
      <c r="TEP27"/>
      <c r="TEQ27"/>
      <c r="TER27"/>
      <c r="TES27"/>
      <c r="TET27"/>
      <c r="TEU27"/>
      <c r="TEV27"/>
      <c r="TEW27"/>
      <c r="TEX27"/>
      <c r="TEY27"/>
      <c r="TEZ27"/>
      <c r="TFA27"/>
      <c r="TFB27"/>
      <c r="TFC27"/>
      <c r="TFD27"/>
      <c r="TFE27"/>
      <c r="TFF27"/>
      <c r="TFG27"/>
      <c r="TFH27"/>
      <c r="TFI27"/>
      <c r="TFJ27"/>
      <c r="TFK27"/>
      <c r="TFL27"/>
      <c r="TFM27"/>
      <c r="TFN27"/>
      <c r="TFO27"/>
      <c r="TFP27"/>
      <c r="TFQ27"/>
      <c r="TFR27"/>
      <c r="TFS27"/>
      <c r="TFT27"/>
      <c r="TFU27"/>
      <c r="TFV27"/>
      <c r="TFW27"/>
      <c r="TFX27"/>
      <c r="TFY27"/>
      <c r="TFZ27"/>
      <c r="TGA27"/>
      <c r="TGB27"/>
      <c r="TGC27"/>
      <c r="TGD27"/>
      <c r="TGE27"/>
      <c r="TGF27"/>
      <c r="TGG27"/>
      <c r="TGH27"/>
      <c r="TGI27"/>
      <c r="TGJ27"/>
      <c r="TGK27"/>
      <c r="TGL27"/>
      <c r="TGM27"/>
      <c r="TGN27"/>
      <c r="TGO27"/>
      <c r="TGP27"/>
      <c r="TGQ27"/>
      <c r="TGR27"/>
      <c r="TGS27"/>
      <c r="TGT27"/>
      <c r="TGU27"/>
      <c r="TGV27"/>
      <c r="TGW27"/>
      <c r="TGX27"/>
      <c r="TGY27"/>
      <c r="TGZ27"/>
      <c r="THA27"/>
      <c r="THB27"/>
      <c r="THC27"/>
      <c r="THD27"/>
      <c r="THE27"/>
      <c r="THF27"/>
      <c r="THG27"/>
      <c r="THH27"/>
      <c r="THI27"/>
      <c r="THJ27"/>
      <c r="THK27"/>
      <c r="THL27"/>
      <c r="THM27"/>
      <c r="THN27"/>
      <c r="THO27"/>
      <c r="THP27"/>
      <c r="THQ27"/>
      <c r="THR27"/>
      <c r="THS27"/>
      <c r="THT27"/>
      <c r="THU27"/>
      <c r="THV27"/>
      <c r="THW27"/>
      <c r="THX27"/>
      <c r="THY27"/>
      <c r="THZ27"/>
      <c r="TIA27"/>
      <c r="TIB27"/>
      <c r="TIC27"/>
      <c r="TID27"/>
      <c r="TIE27"/>
      <c r="TIF27"/>
      <c r="TIG27"/>
      <c r="TIH27"/>
      <c r="TII27"/>
      <c r="TIJ27"/>
      <c r="TIK27"/>
      <c r="TIL27"/>
      <c r="TIM27"/>
      <c r="TIN27"/>
      <c r="TIO27"/>
      <c r="TIP27"/>
      <c r="TIQ27"/>
      <c r="TIR27"/>
      <c r="TIS27"/>
      <c r="TIT27"/>
      <c r="TIU27"/>
      <c r="TIV27"/>
      <c r="TIW27"/>
      <c r="TIX27"/>
      <c r="TIY27"/>
      <c r="TIZ27"/>
      <c r="TJA27"/>
      <c r="TJB27"/>
      <c r="TJC27"/>
      <c r="TJD27"/>
      <c r="TJE27"/>
      <c r="TJF27"/>
      <c r="TJG27"/>
      <c r="TJH27"/>
      <c r="TJI27"/>
      <c r="TJJ27"/>
      <c r="TJK27"/>
      <c r="TJL27"/>
      <c r="TJM27"/>
      <c r="TJN27"/>
      <c r="TJO27"/>
      <c r="TJP27"/>
      <c r="TJQ27"/>
      <c r="TJR27"/>
      <c r="TJS27"/>
      <c r="TJT27"/>
      <c r="TJU27"/>
      <c r="TJV27"/>
      <c r="TJW27"/>
      <c r="TJX27"/>
      <c r="TJY27"/>
      <c r="TJZ27"/>
      <c r="TKA27"/>
      <c r="TKB27"/>
      <c r="TKC27"/>
      <c r="TKD27"/>
      <c r="TKE27"/>
      <c r="TKF27"/>
      <c r="TKG27"/>
      <c r="TKH27"/>
      <c r="TKI27"/>
      <c r="TKJ27"/>
      <c r="TKK27"/>
      <c r="TKL27"/>
      <c r="TKM27"/>
      <c r="TKN27"/>
      <c r="TKO27"/>
      <c r="TKP27"/>
      <c r="TKQ27"/>
      <c r="TKR27"/>
      <c r="TKS27"/>
      <c r="TKT27"/>
      <c r="TKU27"/>
      <c r="TKV27"/>
      <c r="TKW27"/>
      <c r="TKX27"/>
      <c r="TKY27"/>
      <c r="TKZ27"/>
      <c r="TLA27"/>
      <c r="TLB27"/>
      <c r="TLC27"/>
      <c r="TLD27"/>
      <c r="TLE27"/>
      <c r="TLF27"/>
      <c r="TLG27"/>
      <c r="TLH27"/>
      <c r="TLI27"/>
      <c r="TLJ27"/>
      <c r="TLK27"/>
      <c r="TLL27"/>
      <c r="TLM27"/>
      <c r="TLN27"/>
      <c r="TLO27"/>
      <c r="TLP27"/>
      <c r="TLQ27"/>
      <c r="TLR27"/>
      <c r="TLS27"/>
      <c r="TLT27"/>
      <c r="TLU27"/>
      <c r="TLV27"/>
      <c r="TLW27"/>
      <c r="TLX27"/>
      <c r="TLY27"/>
      <c r="TLZ27"/>
      <c r="TMA27"/>
      <c r="TMB27"/>
      <c r="TMC27"/>
      <c r="TMD27"/>
      <c r="TME27"/>
      <c r="TMF27"/>
      <c r="TMG27"/>
      <c r="TMH27"/>
      <c r="TMI27"/>
      <c r="TMJ27"/>
      <c r="TMK27"/>
      <c r="TML27"/>
      <c r="TMM27"/>
      <c r="TMN27"/>
      <c r="TMO27"/>
      <c r="TMP27"/>
      <c r="TMQ27"/>
      <c r="TMR27"/>
      <c r="TMS27"/>
      <c r="TMT27"/>
      <c r="TMU27"/>
      <c r="TMV27"/>
      <c r="TMW27"/>
      <c r="TMX27"/>
      <c r="TMY27"/>
      <c r="TMZ27"/>
      <c r="TNA27"/>
      <c r="TNB27"/>
      <c r="TNC27"/>
      <c r="TND27"/>
      <c r="TNE27"/>
      <c r="TNF27"/>
      <c r="TNG27"/>
      <c r="TNH27"/>
      <c r="TNI27"/>
      <c r="TNJ27"/>
      <c r="TNK27"/>
      <c r="TNL27"/>
      <c r="TNM27"/>
      <c r="TNN27"/>
      <c r="TNO27"/>
      <c r="TNP27"/>
      <c r="TNQ27"/>
      <c r="TNR27"/>
      <c r="TNS27"/>
      <c r="TNT27"/>
      <c r="TNU27"/>
      <c r="TNV27"/>
      <c r="TNW27"/>
      <c r="TNX27"/>
      <c r="TNY27"/>
      <c r="TNZ27"/>
      <c r="TOA27"/>
      <c r="TOB27"/>
      <c r="TOC27"/>
      <c r="TOD27"/>
      <c r="TOE27"/>
      <c r="TOF27"/>
      <c r="TOG27"/>
      <c r="TOH27"/>
      <c r="TOI27"/>
      <c r="TOJ27"/>
      <c r="TOK27"/>
      <c r="TOL27"/>
      <c r="TOM27"/>
      <c r="TON27"/>
      <c r="TOO27"/>
      <c r="TOP27"/>
      <c r="TOQ27"/>
      <c r="TOR27"/>
      <c r="TOS27"/>
      <c r="TOT27"/>
      <c r="TOU27"/>
      <c r="TOV27"/>
      <c r="TOW27"/>
      <c r="TOX27"/>
      <c r="TOY27"/>
      <c r="TOZ27"/>
      <c r="TPA27"/>
      <c r="TPB27"/>
      <c r="TPC27"/>
      <c r="TPD27"/>
      <c r="TPE27"/>
      <c r="TPF27"/>
      <c r="TPG27"/>
      <c r="TPH27"/>
      <c r="TPI27"/>
      <c r="TPJ27"/>
      <c r="TPK27"/>
      <c r="TPL27"/>
      <c r="TPM27"/>
      <c r="TPN27"/>
      <c r="TPO27"/>
      <c r="TPP27"/>
      <c r="TPQ27"/>
      <c r="TPR27"/>
      <c r="TPS27"/>
      <c r="TPT27"/>
      <c r="TPU27"/>
      <c r="TPV27"/>
      <c r="TPW27"/>
      <c r="TPX27"/>
      <c r="TPY27"/>
      <c r="TPZ27"/>
      <c r="TQA27"/>
      <c r="TQB27"/>
      <c r="TQC27"/>
      <c r="TQD27"/>
      <c r="TQE27"/>
      <c r="TQF27"/>
      <c r="TQG27"/>
      <c r="TQH27"/>
      <c r="TQI27"/>
      <c r="TQJ27"/>
      <c r="TQK27"/>
      <c r="TQL27"/>
      <c r="TQM27"/>
      <c r="TQN27"/>
      <c r="TQO27"/>
      <c r="TQP27"/>
      <c r="TQQ27"/>
      <c r="TQR27"/>
      <c r="TQS27"/>
      <c r="TQT27"/>
      <c r="TQU27"/>
      <c r="TQV27"/>
      <c r="TQW27"/>
      <c r="TQX27"/>
      <c r="TQY27"/>
      <c r="TQZ27"/>
      <c r="TRA27"/>
      <c r="TRB27"/>
      <c r="TRC27"/>
      <c r="TRD27"/>
      <c r="TRE27"/>
      <c r="TRF27"/>
      <c r="TRG27"/>
      <c r="TRH27"/>
      <c r="TRI27"/>
      <c r="TRJ27"/>
      <c r="TRK27"/>
      <c r="TRL27"/>
      <c r="TRM27"/>
      <c r="TRN27"/>
      <c r="TRO27"/>
      <c r="TRP27"/>
      <c r="TRQ27"/>
      <c r="TRR27"/>
      <c r="TRS27"/>
      <c r="TRT27"/>
      <c r="TRU27"/>
      <c r="TRV27"/>
      <c r="TRW27"/>
      <c r="TRX27"/>
      <c r="TRY27"/>
      <c r="TRZ27"/>
      <c r="TSA27"/>
      <c r="TSB27"/>
      <c r="TSC27"/>
      <c r="TSD27"/>
      <c r="TSE27"/>
      <c r="TSF27"/>
      <c r="TSG27"/>
      <c r="TSH27"/>
      <c r="TSI27"/>
      <c r="TSJ27"/>
      <c r="TSK27"/>
      <c r="TSL27"/>
      <c r="TSM27"/>
      <c r="TSN27"/>
      <c r="TSO27"/>
      <c r="TSP27"/>
      <c r="TSQ27"/>
      <c r="TSR27"/>
      <c r="TSS27"/>
      <c r="TST27"/>
      <c r="TSU27"/>
      <c r="TSV27"/>
      <c r="TSW27"/>
      <c r="TSX27"/>
      <c r="TSY27"/>
      <c r="TSZ27"/>
      <c r="TTA27"/>
      <c r="TTB27"/>
      <c r="TTC27"/>
      <c r="TTD27"/>
      <c r="TTE27"/>
      <c r="TTF27"/>
      <c r="TTG27"/>
      <c r="TTH27"/>
      <c r="TTI27"/>
      <c r="TTJ27"/>
      <c r="TTK27"/>
      <c r="TTL27"/>
      <c r="TTM27"/>
      <c r="TTN27"/>
      <c r="TTO27"/>
      <c r="TTP27"/>
      <c r="TTQ27"/>
      <c r="TTR27"/>
      <c r="TTS27"/>
      <c r="TTT27"/>
      <c r="TTU27"/>
      <c r="TTV27"/>
      <c r="TTW27"/>
      <c r="TTX27"/>
      <c r="TTY27"/>
      <c r="TTZ27"/>
      <c r="TUA27"/>
      <c r="TUB27"/>
      <c r="TUC27"/>
      <c r="TUD27"/>
      <c r="TUE27"/>
      <c r="TUF27"/>
      <c r="TUG27"/>
      <c r="TUH27"/>
      <c r="TUI27"/>
      <c r="TUJ27"/>
      <c r="TUK27"/>
      <c r="TUL27"/>
      <c r="TUM27"/>
      <c r="TUN27"/>
      <c r="TUO27"/>
      <c r="TUP27"/>
      <c r="TUQ27"/>
      <c r="TUR27"/>
      <c r="TUS27"/>
      <c r="TUT27"/>
      <c r="TUU27"/>
      <c r="TUV27"/>
      <c r="TUW27"/>
      <c r="TUX27"/>
      <c r="TUY27"/>
      <c r="TUZ27"/>
      <c r="TVA27"/>
      <c r="TVB27"/>
      <c r="TVC27"/>
      <c r="TVD27"/>
      <c r="TVE27"/>
      <c r="TVF27"/>
      <c r="TVG27"/>
      <c r="TVH27"/>
      <c r="TVI27"/>
      <c r="TVJ27"/>
      <c r="TVK27"/>
      <c r="TVL27"/>
      <c r="TVM27"/>
      <c r="TVN27"/>
      <c r="TVO27"/>
      <c r="TVP27"/>
      <c r="TVQ27"/>
      <c r="TVR27"/>
      <c r="TVS27"/>
      <c r="TVT27"/>
      <c r="TVU27"/>
      <c r="TVV27"/>
      <c r="TVW27"/>
      <c r="TVX27"/>
      <c r="TVY27"/>
      <c r="TVZ27"/>
      <c r="TWA27"/>
      <c r="TWB27"/>
      <c r="TWC27"/>
      <c r="TWD27"/>
      <c r="TWE27"/>
      <c r="TWF27"/>
      <c r="TWG27"/>
      <c r="TWH27"/>
      <c r="TWI27"/>
      <c r="TWJ27"/>
      <c r="TWK27"/>
      <c r="TWL27"/>
      <c r="TWM27"/>
      <c r="TWN27"/>
      <c r="TWO27"/>
      <c r="TWP27"/>
      <c r="TWQ27"/>
      <c r="TWR27"/>
      <c r="TWS27"/>
      <c r="TWT27"/>
      <c r="TWU27"/>
      <c r="TWV27"/>
      <c r="TWW27"/>
      <c r="TWX27"/>
      <c r="TWY27"/>
      <c r="TWZ27"/>
      <c r="TXA27"/>
      <c r="TXB27"/>
      <c r="TXC27"/>
      <c r="TXD27"/>
      <c r="TXE27"/>
      <c r="TXF27"/>
      <c r="TXG27"/>
      <c r="TXH27"/>
      <c r="TXI27"/>
      <c r="TXJ27"/>
      <c r="TXK27"/>
      <c r="TXL27"/>
      <c r="TXM27"/>
      <c r="TXN27"/>
      <c r="TXO27"/>
      <c r="TXP27"/>
      <c r="TXQ27"/>
      <c r="TXR27"/>
      <c r="TXS27"/>
      <c r="TXT27"/>
      <c r="TXU27"/>
      <c r="TXV27"/>
      <c r="TXW27"/>
      <c r="TXX27"/>
      <c r="TXY27"/>
      <c r="TXZ27"/>
      <c r="TYA27"/>
      <c r="TYB27"/>
      <c r="TYC27"/>
      <c r="TYD27"/>
      <c r="TYE27"/>
      <c r="TYF27"/>
      <c r="TYG27"/>
      <c r="TYH27"/>
      <c r="TYI27"/>
      <c r="TYJ27"/>
      <c r="TYK27"/>
      <c r="TYL27"/>
      <c r="TYM27"/>
      <c r="TYN27"/>
      <c r="TYO27"/>
      <c r="TYP27"/>
      <c r="TYQ27"/>
      <c r="TYR27"/>
      <c r="TYS27"/>
      <c r="TYT27"/>
      <c r="TYU27"/>
      <c r="TYV27"/>
      <c r="TYW27"/>
      <c r="TYX27"/>
      <c r="TYY27"/>
      <c r="TYZ27"/>
      <c r="TZA27"/>
      <c r="TZB27"/>
      <c r="TZC27"/>
      <c r="TZD27"/>
      <c r="TZE27"/>
      <c r="TZF27"/>
      <c r="TZG27"/>
      <c r="TZH27"/>
      <c r="TZI27"/>
      <c r="TZJ27"/>
      <c r="TZK27"/>
      <c r="TZL27"/>
      <c r="TZM27"/>
      <c r="TZN27"/>
      <c r="TZO27"/>
      <c r="TZP27"/>
      <c r="TZQ27"/>
      <c r="TZR27"/>
      <c r="TZS27"/>
      <c r="TZT27"/>
      <c r="TZU27"/>
      <c r="TZV27"/>
      <c r="TZW27"/>
      <c r="TZX27"/>
      <c r="TZY27"/>
      <c r="TZZ27"/>
      <c r="UAA27"/>
      <c r="UAB27"/>
      <c r="UAC27"/>
      <c r="UAD27"/>
      <c r="UAE27"/>
      <c r="UAF27"/>
      <c r="UAG27"/>
      <c r="UAH27"/>
      <c r="UAI27"/>
      <c r="UAJ27"/>
      <c r="UAK27"/>
      <c r="UAL27"/>
      <c r="UAM27"/>
      <c r="UAN27"/>
      <c r="UAO27"/>
      <c r="UAP27"/>
      <c r="UAQ27"/>
      <c r="UAR27"/>
      <c r="UAS27"/>
      <c r="UAT27"/>
      <c r="UAU27"/>
      <c r="UAV27"/>
      <c r="UAW27"/>
      <c r="UAX27"/>
      <c r="UAY27"/>
      <c r="UAZ27"/>
      <c r="UBA27"/>
      <c r="UBB27"/>
      <c r="UBC27"/>
      <c r="UBD27"/>
      <c r="UBE27"/>
      <c r="UBF27"/>
      <c r="UBG27"/>
      <c r="UBH27"/>
      <c r="UBI27"/>
      <c r="UBJ27"/>
      <c r="UBK27"/>
      <c r="UBL27"/>
      <c r="UBM27"/>
      <c r="UBN27"/>
      <c r="UBO27"/>
      <c r="UBP27"/>
      <c r="UBQ27"/>
      <c r="UBR27"/>
      <c r="UBS27"/>
      <c r="UBT27"/>
      <c r="UBU27"/>
      <c r="UBV27"/>
      <c r="UBW27"/>
      <c r="UBX27"/>
      <c r="UBY27"/>
      <c r="UBZ27"/>
      <c r="UCA27"/>
      <c r="UCB27"/>
      <c r="UCC27"/>
      <c r="UCD27"/>
      <c r="UCE27"/>
      <c r="UCF27"/>
      <c r="UCG27"/>
      <c r="UCH27"/>
      <c r="UCI27"/>
      <c r="UCJ27"/>
      <c r="UCK27"/>
      <c r="UCL27"/>
      <c r="UCM27"/>
      <c r="UCN27"/>
      <c r="UCO27"/>
      <c r="UCP27"/>
      <c r="UCQ27"/>
      <c r="UCR27"/>
      <c r="UCS27"/>
      <c r="UCT27"/>
      <c r="UCU27"/>
      <c r="UCV27"/>
      <c r="UCW27"/>
      <c r="UCX27"/>
      <c r="UCY27"/>
      <c r="UCZ27"/>
      <c r="UDA27"/>
      <c r="UDB27"/>
      <c r="UDC27"/>
      <c r="UDD27"/>
      <c r="UDE27"/>
      <c r="UDF27"/>
      <c r="UDG27"/>
      <c r="UDH27"/>
      <c r="UDI27"/>
      <c r="UDJ27"/>
      <c r="UDK27"/>
      <c r="UDL27"/>
      <c r="UDM27"/>
      <c r="UDN27"/>
      <c r="UDO27"/>
      <c r="UDP27"/>
      <c r="UDQ27"/>
      <c r="UDR27"/>
      <c r="UDS27"/>
      <c r="UDT27"/>
      <c r="UDU27"/>
      <c r="UDV27"/>
      <c r="UDW27"/>
      <c r="UDX27"/>
      <c r="UDY27"/>
      <c r="UDZ27"/>
      <c r="UEA27"/>
      <c r="UEB27"/>
      <c r="UEC27"/>
      <c r="UED27"/>
      <c r="UEE27"/>
      <c r="UEF27"/>
      <c r="UEG27"/>
      <c r="UEH27"/>
      <c r="UEI27"/>
      <c r="UEJ27"/>
      <c r="UEK27"/>
      <c r="UEL27"/>
      <c r="UEM27"/>
      <c r="UEN27"/>
      <c r="UEO27"/>
      <c r="UEP27"/>
      <c r="UEQ27"/>
      <c r="UER27"/>
      <c r="UES27"/>
      <c r="UET27"/>
      <c r="UEU27"/>
      <c r="UEV27"/>
      <c r="UEW27"/>
      <c r="UEX27"/>
      <c r="UEY27"/>
      <c r="UEZ27"/>
      <c r="UFA27"/>
      <c r="UFB27"/>
      <c r="UFC27"/>
      <c r="UFD27"/>
      <c r="UFE27"/>
      <c r="UFF27"/>
      <c r="UFG27"/>
      <c r="UFH27"/>
      <c r="UFI27"/>
      <c r="UFJ27"/>
      <c r="UFK27"/>
      <c r="UFL27"/>
      <c r="UFM27"/>
      <c r="UFN27"/>
      <c r="UFO27"/>
      <c r="UFP27"/>
      <c r="UFQ27"/>
      <c r="UFR27"/>
      <c r="UFS27"/>
      <c r="UFT27"/>
      <c r="UFU27"/>
      <c r="UFV27"/>
      <c r="UFW27"/>
      <c r="UFX27"/>
      <c r="UFY27"/>
      <c r="UFZ27"/>
      <c r="UGA27"/>
      <c r="UGB27"/>
      <c r="UGC27"/>
      <c r="UGD27"/>
      <c r="UGE27"/>
      <c r="UGF27"/>
      <c r="UGG27"/>
      <c r="UGH27"/>
      <c r="UGI27"/>
      <c r="UGJ27"/>
      <c r="UGK27"/>
      <c r="UGL27"/>
      <c r="UGM27"/>
      <c r="UGN27"/>
      <c r="UGO27"/>
      <c r="UGP27"/>
      <c r="UGQ27"/>
      <c r="UGR27"/>
      <c r="UGS27"/>
      <c r="UGT27"/>
      <c r="UGU27"/>
      <c r="UGV27"/>
      <c r="UGW27"/>
      <c r="UGX27"/>
      <c r="UGY27"/>
      <c r="UGZ27"/>
      <c r="UHA27"/>
      <c r="UHB27"/>
      <c r="UHC27"/>
      <c r="UHD27"/>
      <c r="UHE27"/>
      <c r="UHF27"/>
      <c r="UHG27"/>
      <c r="UHH27"/>
      <c r="UHI27"/>
      <c r="UHJ27"/>
      <c r="UHK27"/>
      <c r="UHL27"/>
      <c r="UHM27"/>
      <c r="UHN27"/>
      <c r="UHO27"/>
      <c r="UHP27"/>
      <c r="UHQ27"/>
      <c r="UHR27"/>
      <c r="UHS27"/>
      <c r="UHT27"/>
      <c r="UHU27"/>
      <c r="UHV27"/>
      <c r="UHW27"/>
      <c r="UHX27"/>
      <c r="UHY27"/>
      <c r="UHZ27"/>
      <c r="UIA27"/>
      <c r="UIB27"/>
      <c r="UIC27"/>
      <c r="UID27"/>
      <c r="UIE27"/>
      <c r="UIF27"/>
      <c r="UIG27"/>
      <c r="UIH27"/>
      <c r="UII27"/>
      <c r="UIJ27"/>
      <c r="UIK27"/>
      <c r="UIL27"/>
      <c r="UIM27"/>
      <c r="UIN27"/>
      <c r="UIO27"/>
      <c r="UIP27"/>
      <c r="UIQ27"/>
      <c r="UIR27"/>
      <c r="UIS27"/>
      <c r="UIT27"/>
      <c r="UIU27"/>
      <c r="UIV27"/>
      <c r="UIW27"/>
      <c r="UIX27"/>
      <c r="UIY27"/>
      <c r="UIZ27"/>
      <c r="UJA27"/>
      <c r="UJB27"/>
      <c r="UJC27"/>
      <c r="UJD27"/>
      <c r="UJE27"/>
      <c r="UJF27"/>
      <c r="UJG27"/>
      <c r="UJH27"/>
      <c r="UJI27"/>
      <c r="UJJ27"/>
      <c r="UJK27"/>
      <c r="UJL27"/>
      <c r="UJM27"/>
      <c r="UJN27"/>
      <c r="UJO27"/>
      <c r="UJP27"/>
      <c r="UJQ27"/>
      <c r="UJR27"/>
      <c r="UJS27"/>
      <c r="UJT27"/>
      <c r="UJU27"/>
      <c r="UJV27"/>
      <c r="UJW27"/>
      <c r="UJX27"/>
      <c r="UJY27"/>
      <c r="UJZ27"/>
      <c r="UKA27"/>
      <c r="UKB27"/>
      <c r="UKC27"/>
      <c r="UKD27"/>
      <c r="UKE27"/>
      <c r="UKF27"/>
      <c r="UKG27"/>
      <c r="UKH27"/>
      <c r="UKI27"/>
      <c r="UKJ27"/>
      <c r="UKK27"/>
      <c r="UKL27"/>
      <c r="UKM27"/>
      <c r="UKN27"/>
      <c r="UKO27"/>
      <c r="UKP27"/>
      <c r="UKQ27"/>
      <c r="UKR27"/>
      <c r="UKS27"/>
      <c r="UKT27"/>
      <c r="UKU27"/>
      <c r="UKV27"/>
      <c r="UKW27"/>
      <c r="UKX27"/>
      <c r="UKY27"/>
      <c r="UKZ27"/>
      <c r="ULA27"/>
      <c r="ULB27"/>
      <c r="ULC27"/>
      <c r="ULD27"/>
      <c r="ULE27"/>
      <c r="ULF27"/>
      <c r="ULG27"/>
      <c r="ULH27"/>
      <c r="ULI27"/>
      <c r="ULJ27"/>
      <c r="ULK27"/>
      <c r="ULL27"/>
      <c r="ULM27"/>
      <c r="ULN27"/>
      <c r="ULO27"/>
      <c r="ULP27"/>
      <c r="ULQ27"/>
      <c r="ULR27"/>
      <c r="ULS27"/>
      <c r="ULT27"/>
      <c r="ULU27"/>
      <c r="ULV27"/>
      <c r="ULW27"/>
      <c r="ULX27"/>
      <c r="ULY27"/>
      <c r="ULZ27"/>
      <c r="UMA27"/>
      <c r="UMB27"/>
      <c r="UMC27"/>
      <c r="UMD27"/>
      <c r="UME27"/>
      <c r="UMF27"/>
      <c r="UMG27"/>
      <c r="UMH27"/>
      <c r="UMI27"/>
      <c r="UMJ27"/>
      <c r="UMK27"/>
      <c r="UML27"/>
      <c r="UMM27"/>
      <c r="UMN27"/>
      <c r="UMO27"/>
      <c r="UMP27"/>
      <c r="UMQ27"/>
      <c r="UMR27"/>
      <c r="UMS27"/>
      <c r="UMT27"/>
      <c r="UMU27"/>
      <c r="UMV27"/>
      <c r="UMW27"/>
      <c r="UMX27"/>
      <c r="UMY27"/>
      <c r="UMZ27"/>
      <c r="UNA27"/>
      <c r="UNB27"/>
      <c r="UNC27"/>
      <c r="UND27"/>
      <c r="UNE27"/>
      <c r="UNF27"/>
      <c r="UNG27"/>
      <c r="UNH27"/>
      <c r="UNI27"/>
      <c r="UNJ27"/>
      <c r="UNK27"/>
      <c r="UNL27"/>
      <c r="UNM27"/>
      <c r="UNN27"/>
      <c r="UNO27"/>
      <c r="UNP27"/>
      <c r="UNQ27"/>
      <c r="UNR27"/>
      <c r="UNS27"/>
      <c r="UNT27"/>
      <c r="UNU27"/>
      <c r="UNV27"/>
      <c r="UNW27"/>
      <c r="UNX27"/>
      <c r="UNY27"/>
      <c r="UNZ27"/>
      <c r="UOA27"/>
      <c r="UOB27"/>
      <c r="UOC27"/>
      <c r="UOD27"/>
      <c r="UOE27"/>
      <c r="UOF27"/>
      <c r="UOG27"/>
      <c r="UOH27"/>
      <c r="UOI27"/>
      <c r="UOJ27"/>
      <c r="UOK27"/>
      <c r="UOL27"/>
      <c r="UOM27"/>
      <c r="UON27"/>
      <c r="UOO27"/>
      <c r="UOP27"/>
      <c r="UOQ27"/>
      <c r="UOR27"/>
      <c r="UOS27"/>
      <c r="UOT27"/>
      <c r="UOU27"/>
      <c r="UOV27"/>
      <c r="UOW27"/>
      <c r="UOX27"/>
      <c r="UOY27"/>
      <c r="UOZ27"/>
      <c r="UPA27"/>
      <c r="UPB27"/>
      <c r="UPC27"/>
      <c r="UPD27"/>
      <c r="UPE27"/>
      <c r="UPF27"/>
      <c r="UPG27"/>
      <c r="UPH27"/>
      <c r="UPI27"/>
      <c r="UPJ27"/>
      <c r="UPK27"/>
      <c r="UPL27"/>
      <c r="UPM27"/>
      <c r="UPN27"/>
      <c r="UPO27"/>
      <c r="UPP27"/>
      <c r="UPQ27"/>
      <c r="UPR27"/>
      <c r="UPS27"/>
      <c r="UPT27"/>
      <c r="UPU27"/>
      <c r="UPV27"/>
      <c r="UPW27"/>
      <c r="UPX27"/>
      <c r="UPY27"/>
      <c r="UPZ27"/>
      <c r="UQA27"/>
      <c r="UQB27"/>
      <c r="UQC27"/>
      <c r="UQD27"/>
      <c r="UQE27"/>
      <c r="UQF27"/>
      <c r="UQG27"/>
      <c r="UQH27"/>
      <c r="UQI27"/>
      <c r="UQJ27"/>
      <c r="UQK27"/>
      <c r="UQL27"/>
      <c r="UQM27"/>
      <c r="UQN27"/>
      <c r="UQO27"/>
      <c r="UQP27"/>
      <c r="UQQ27"/>
      <c r="UQR27"/>
      <c r="UQS27"/>
      <c r="UQT27"/>
      <c r="UQU27"/>
      <c r="UQV27"/>
      <c r="UQW27"/>
      <c r="UQX27"/>
      <c r="UQY27"/>
      <c r="UQZ27"/>
      <c r="URA27"/>
      <c r="URB27"/>
      <c r="URC27"/>
      <c r="URD27"/>
      <c r="URE27"/>
      <c r="URF27"/>
      <c r="URG27"/>
      <c r="URH27"/>
      <c r="URI27"/>
      <c r="URJ27"/>
      <c r="URK27"/>
      <c r="URL27"/>
      <c r="URM27"/>
      <c r="URN27"/>
      <c r="URO27"/>
      <c r="URP27"/>
      <c r="URQ27"/>
      <c r="URR27"/>
      <c r="URS27"/>
      <c r="URT27"/>
      <c r="URU27"/>
      <c r="URV27"/>
      <c r="URW27"/>
      <c r="URX27"/>
      <c r="URY27"/>
      <c r="URZ27"/>
      <c r="USA27"/>
      <c r="USB27"/>
      <c r="USC27"/>
      <c r="USD27"/>
      <c r="USE27"/>
      <c r="USF27"/>
      <c r="USG27"/>
      <c r="USH27"/>
      <c r="USI27"/>
      <c r="USJ27"/>
      <c r="USK27"/>
      <c r="USL27"/>
      <c r="USM27"/>
      <c r="USN27"/>
      <c r="USO27"/>
      <c r="USP27"/>
      <c r="USQ27"/>
      <c r="USR27"/>
      <c r="USS27"/>
      <c r="UST27"/>
      <c r="USU27"/>
      <c r="USV27"/>
      <c r="USW27"/>
      <c r="USX27"/>
      <c r="USY27"/>
      <c r="USZ27"/>
      <c r="UTA27"/>
      <c r="UTB27"/>
      <c r="UTC27"/>
      <c r="UTD27"/>
      <c r="UTE27"/>
      <c r="UTF27"/>
      <c r="UTG27"/>
      <c r="UTH27"/>
      <c r="UTI27"/>
      <c r="UTJ27"/>
      <c r="UTK27"/>
      <c r="UTL27"/>
      <c r="UTM27"/>
      <c r="UTN27"/>
      <c r="UTO27"/>
      <c r="UTP27"/>
      <c r="UTQ27"/>
      <c r="UTR27"/>
      <c r="UTS27"/>
      <c r="UTT27"/>
      <c r="UTU27"/>
      <c r="UTV27"/>
      <c r="UTW27"/>
      <c r="UTX27"/>
      <c r="UTY27"/>
      <c r="UTZ27"/>
      <c r="UUA27"/>
      <c r="UUB27"/>
      <c r="UUC27"/>
      <c r="UUD27"/>
      <c r="UUE27"/>
      <c r="UUF27"/>
      <c r="UUG27"/>
      <c r="UUH27"/>
      <c r="UUI27"/>
      <c r="UUJ27"/>
      <c r="UUK27"/>
      <c r="UUL27"/>
      <c r="UUM27"/>
      <c r="UUN27"/>
      <c r="UUO27"/>
      <c r="UUP27"/>
      <c r="UUQ27"/>
      <c r="UUR27"/>
      <c r="UUS27"/>
      <c r="UUT27"/>
      <c r="UUU27"/>
      <c r="UUV27"/>
      <c r="UUW27"/>
      <c r="UUX27"/>
      <c r="UUY27"/>
      <c r="UUZ27"/>
      <c r="UVA27"/>
      <c r="UVB27"/>
      <c r="UVC27"/>
      <c r="UVD27"/>
      <c r="UVE27"/>
      <c r="UVF27"/>
      <c r="UVG27"/>
      <c r="UVH27"/>
      <c r="UVI27"/>
      <c r="UVJ27"/>
      <c r="UVK27"/>
      <c r="UVL27"/>
      <c r="UVM27"/>
      <c r="UVN27"/>
      <c r="UVO27"/>
      <c r="UVP27"/>
      <c r="UVQ27"/>
      <c r="UVR27"/>
      <c r="UVS27"/>
      <c r="UVT27"/>
      <c r="UVU27"/>
      <c r="UVV27"/>
      <c r="UVW27"/>
      <c r="UVX27"/>
      <c r="UVY27"/>
      <c r="UVZ27"/>
      <c r="UWA27"/>
      <c r="UWB27"/>
      <c r="UWC27"/>
      <c r="UWD27"/>
      <c r="UWE27"/>
      <c r="UWF27"/>
      <c r="UWG27"/>
      <c r="UWH27"/>
      <c r="UWI27"/>
      <c r="UWJ27"/>
      <c r="UWK27"/>
      <c r="UWL27"/>
      <c r="UWM27"/>
      <c r="UWN27"/>
      <c r="UWO27"/>
      <c r="UWP27"/>
      <c r="UWQ27"/>
      <c r="UWR27"/>
      <c r="UWS27"/>
      <c r="UWT27"/>
      <c r="UWU27"/>
      <c r="UWV27"/>
      <c r="UWW27"/>
      <c r="UWX27"/>
      <c r="UWY27"/>
      <c r="UWZ27"/>
      <c r="UXA27"/>
      <c r="UXB27"/>
      <c r="UXC27"/>
      <c r="UXD27"/>
      <c r="UXE27"/>
      <c r="UXF27"/>
      <c r="UXG27"/>
      <c r="UXH27"/>
      <c r="UXI27"/>
      <c r="UXJ27"/>
      <c r="UXK27"/>
      <c r="UXL27"/>
      <c r="UXM27"/>
      <c r="UXN27"/>
      <c r="UXO27"/>
      <c r="UXP27"/>
      <c r="UXQ27"/>
      <c r="UXR27"/>
      <c r="UXS27"/>
      <c r="UXT27"/>
      <c r="UXU27"/>
      <c r="UXV27"/>
      <c r="UXW27"/>
      <c r="UXX27"/>
      <c r="UXY27"/>
      <c r="UXZ27"/>
      <c r="UYA27"/>
      <c r="UYB27"/>
      <c r="UYC27"/>
      <c r="UYD27"/>
      <c r="UYE27"/>
      <c r="UYF27"/>
      <c r="UYG27"/>
      <c r="UYH27"/>
      <c r="UYI27"/>
      <c r="UYJ27"/>
      <c r="UYK27"/>
      <c r="UYL27"/>
      <c r="UYM27"/>
      <c r="UYN27"/>
      <c r="UYO27"/>
      <c r="UYP27"/>
      <c r="UYQ27"/>
      <c r="UYR27"/>
      <c r="UYS27"/>
      <c r="UYT27"/>
      <c r="UYU27"/>
      <c r="UYV27"/>
      <c r="UYW27"/>
      <c r="UYX27"/>
      <c r="UYY27"/>
      <c r="UYZ27"/>
      <c r="UZA27"/>
      <c r="UZB27"/>
      <c r="UZC27"/>
      <c r="UZD27"/>
      <c r="UZE27"/>
      <c r="UZF27"/>
      <c r="UZG27"/>
      <c r="UZH27"/>
      <c r="UZI27"/>
      <c r="UZJ27"/>
      <c r="UZK27"/>
      <c r="UZL27"/>
      <c r="UZM27"/>
      <c r="UZN27"/>
      <c r="UZO27"/>
      <c r="UZP27"/>
      <c r="UZQ27"/>
      <c r="UZR27"/>
      <c r="UZS27"/>
      <c r="UZT27"/>
      <c r="UZU27"/>
      <c r="UZV27"/>
      <c r="UZW27"/>
      <c r="UZX27"/>
      <c r="UZY27"/>
      <c r="UZZ27"/>
      <c r="VAA27"/>
      <c r="VAB27"/>
      <c r="VAC27"/>
      <c r="VAD27"/>
      <c r="VAE27"/>
      <c r="VAF27"/>
      <c r="VAG27"/>
      <c r="VAH27"/>
      <c r="VAI27"/>
      <c r="VAJ27"/>
      <c r="VAK27"/>
      <c r="VAL27"/>
      <c r="VAM27"/>
      <c r="VAN27"/>
      <c r="VAO27"/>
      <c r="VAP27"/>
      <c r="VAQ27"/>
      <c r="VAR27"/>
      <c r="VAS27"/>
      <c r="VAT27"/>
      <c r="VAU27"/>
      <c r="VAV27"/>
      <c r="VAW27"/>
      <c r="VAX27"/>
      <c r="VAY27"/>
      <c r="VAZ27"/>
      <c r="VBA27"/>
      <c r="VBB27"/>
      <c r="VBC27"/>
      <c r="VBD27"/>
      <c r="VBE27"/>
      <c r="VBF27"/>
      <c r="VBG27"/>
      <c r="VBH27"/>
      <c r="VBI27"/>
      <c r="VBJ27"/>
      <c r="VBK27"/>
      <c r="VBL27"/>
      <c r="VBM27"/>
      <c r="VBN27"/>
      <c r="VBO27"/>
      <c r="VBP27"/>
      <c r="VBQ27"/>
      <c r="VBR27"/>
      <c r="VBS27"/>
      <c r="VBT27"/>
      <c r="VBU27"/>
      <c r="VBV27"/>
      <c r="VBW27"/>
      <c r="VBX27"/>
      <c r="VBY27"/>
      <c r="VBZ27"/>
      <c r="VCA27"/>
      <c r="VCB27"/>
      <c r="VCC27"/>
      <c r="VCD27"/>
      <c r="VCE27"/>
      <c r="VCF27"/>
      <c r="VCG27"/>
      <c r="VCH27"/>
      <c r="VCI27"/>
      <c r="VCJ27"/>
      <c r="VCK27"/>
      <c r="VCL27"/>
      <c r="VCM27"/>
      <c r="VCN27"/>
      <c r="VCO27"/>
      <c r="VCP27"/>
      <c r="VCQ27"/>
      <c r="VCR27"/>
      <c r="VCS27"/>
      <c r="VCT27"/>
      <c r="VCU27"/>
      <c r="VCV27"/>
      <c r="VCW27"/>
      <c r="VCX27"/>
      <c r="VCY27"/>
      <c r="VCZ27"/>
      <c r="VDA27"/>
      <c r="VDB27"/>
      <c r="VDC27"/>
      <c r="VDD27"/>
      <c r="VDE27"/>
      <c r="VDF27"/>
      <c r="VDG27"/>
      <c r="VDH27"/>
      <c r="VDI27"/>
      <c r="VDJ27"/>
      <c r="VDK27"/>
      <c r="VDL27"/>
      <c r="VDM27"/>
      <c r="VDN27"/>
      <c r="VDO27"/>
      <c r="VDP27"/>
      <c r="VDQ27"/>
      <c r="VDR27"/>
      <c r="VDS27"/>
      <c r="VDT27"/>
      <c r="VDU27"/>
      <c r="VDV27"/>
      <c r="VDW27"/>
      <c r="VDX27"/>
      <c r="VDY27"/>
      <c r="VDZ27"/>
      <c r="VEA27"/>
      <c r="VEB27"/>
      <c r="VEC27"/>
      <c r="VED27"/>
      <c r="VEE27"/>
      <c r="VEF27"/>
      <c r="VEG27"/>
      <c r="VEH27"/>
      <c r="VEI27"/>
      <c r="VEJ27"/>
      <c r="VEK27"/>
      <c r="VEL27"/>
      <c r="VEM27"/>
      <c r="VEN27"/>
      <c r="VEO27"/>
      <c r="VEP27"/>
      <c r="VEQ27"/>
      <c r="VER27"/>
      <c r="VES27"/>
      <c r="VET27"/>
      <c r="VEU27"/>
      <c r="VEV27"/>
      <c r="VEW27"/>
      <c r="VEX27"/>
      <c r="VEY27"/>
      <c r="VEZ27"/>
      <c r="VFA27"/>
      <c r="VFB27"/>
      <c r="VFC27"/>
      <c r="VFD27"/>
      <c r="VFE27"/>
      <c r="VFF27"/>
      <c r="VFG27"/>
      <c r="VFH27"/>
      <c r="VFI27"/>
      <c r="VFJ27"/>
      <c r="VFK27"/>
      <c r="VFL27"/>
      <c r="VFM27"/>
      <c r="VFN27"/>
      <c r="VFO27"/>
      <c r="VFP27"/>
      <c r="VFQ27"/>
      <c r="VFR27"/>
      <c r="VFS27"/>
      <c r="VFT27"/>
      <c r="VFU27"/>
      <c r="VFV27"/>
      <c r="VFW27"/>
      <c r="VFX27"/>
      <c r="VFY27"/>
      <c r="VFZ27"/>
      <c r="VGA27"/>
      <c r="VGB27"/>
      <c r="VGC27"/>
      <c r="VGD27"/>
      <c r="VGE27"/>
      <c r="VGF27"/>
      <c r="VGG27"/>
      <c r="VGH27"/>
      <c r="VGI27"/>
      <c r="VGJ27"/>
      <c r="VGK27"/>
      <c r="VGL27"/>
      <c r="VGM27"/>
      <c r="VGN27"/>
      <c r="VGO27"/>
      <c r="VGP27"/>
      <c r="VGQ27"/>
      <c r="VGR27"/>
      <c r="VGS27"/>
      <c r="VGT27"/>
      <c r="VGU27"/>
      <c r="VGV27"/>
      <c r="VGW27"/>
      <c r="VGX27"/>
      <c r="VGY27"/>
      <c r="VGZ27"/>
      <c r="VHA27"/>
      <c r="VHB27"/>
      <c r="VHC27"/>
      <c r="VHD27"/>
      <c r="VHE27"/>
      <c r="VHF27"/>
      <c r="VHG27"/>
      <c r="VHH27"/>
      <c r="VHI27"/>
      <c r="VHJ27"/>
      <c r="VHK27"/>
      <c r="VHL27"/>
      <c r="VHM27"/>
      <c r="VHN27"/>
      <c r="VHO27"/>
      <c r="VHP27"/>
      <c r="VHQ27"/>
      <c r="VHR27"/>
      <c r="VHS27"/>
      <c r="VHT27"/>
      <c r="VHU27"/>
      <c r="VHV27"/>
      <c r="VHW27"/>
      <c r="VHX27"/>
      <c r="VHY27"/>
      <c r="VHZ27"/>
      <c r="VIA27"/>
      <c r="VIB27"/>
      <c r="VIC27"/>
      <c r="VID27"/>
      <c r="VIE27"/>
      <c r="VIF27"/>
      <c r="VIG27"/>
      <c r="VIH27"/>
      <c r="VII27"/>
      <c r="VIJ27"/>
      <c r="VIK27"/>
      <c r="VIL27"/>
      <c r="VIM27"/>
      <c r="VIN27"/>
      <c r="VIO27"/>
      <c r="VIP27"/>
      <c r="VIQ27"/>
      <c r="VIR27"/>
      <c r="VIS27"/>
      <c r="VIT27"/>
      <c r="VIU27"/>
      <c r="VIV27"/>
      <c r="VIW27"/>
      <c r="VIX27"/>
      <c r="VIY27"/>
      <c r="VIZ27"/>
      <c r="VJA27"/>
      <c r="VJB27"/>
      <c r="VJC27"/>
      <c r="VJD27"/>
      <c r="VJE27"/>
      <c r="VJF27"/>
      <c r="VJG27"/>
      <c r="VJH27"/>
      <c r="VJI27"/>
      <c r="VJJ27"/>
      <c r="VJK27"/>
      <c r="VJL27"/>
      <c r="VJM27"/>
      <c r="VJN27"/>
      <c r="VJO27"/>
      <c r="VJP27"/>
      <c r="VJQ27"/>
      <c r="VJR27"/>
      <c r="VJS27"/>
      <c r="VJT27"/>
      <c r="VJU27"/>
      <c r="VJV27"/>
      <c r="VJW27"/>
      <c r="VJX27"/>
      <c r="VJY27"/>
      <c r="VJZ27"/>
      <c r="VKA27"/>
      <c r="VKB27"/>
      <c r="VKC27"/>
      <c r="VKD27"/>
      <c r="VKE27"/>
      <c r="VKF27"/>
      <c r="VKG27"/>
      <c r="VKH27"/>
      <c r="VKI27"/>
      <c r="VKJ27"/>
      <c r="VKK27"/>
      <c r="VKL27"/>
      <c r="VKM27"/>
      <c r="VKN27"/>
      <c r="VKO27"/>
      <c r="VKP27"/>
      <c r="VKQ27"/>
      <c r="VKR27"/>
      <c r="VKS27"/>
      <c r="VKT27"/>
      <c r="VKU27"/>
      <c r="VKV27"/>
      <c r="VKW27"/>
      <c r="VKX27"/>
      <c r="VKY27"/>
      <c r="VKZ27"/>
      <c r="VLA27"/>
      <c r="VLB27"/>
      <c r="VLC27"/>
      <c r="VLD27"/>
      <c r="VLE27"/>
      <c r="VLF27"/>
      <c r="VLG27"/>
      <c r="VLH27"/>
      <c r="VLI27"/>
      <c r="VLJ27"/>
      <c r="VLK27"/>
      <c r="VLL27"/>
      <c r="VLM27"/>
      <c r="VLN27"/>
      <c r="VLO27"/>
      <c r="VLP27"/>
      <c r="VLQ27"/>
      <c r="VLR27"/>
      <c r="VLS27"/>
      <c r="VLT27"/>
      <c r="VLU27"/>
      <c r="VLV27"/>
      <c r="VLW27"/>
      <c r="VLX27"/>
      <c r="VLY27"/>
      <c r="VLZ27"/>
      <c r="VMA27"/>
      <c r="VMB27"/>
      <c r="VMC27"/>
      <c r="VMD27"/>
      <c r="VME27"/>
      <c r="VMF27"/>
      <c r="VMG27"/>
      <c r="VMH27"/>
      <c r="VMI27"/>
      <c r="VMJ27"/>
      <c r="VMK27"/>
      <c r="VML27"/>
      <c r="VMM27"/>
      <c r="VMN27"/>
      <c r="VMO27"/>
      <c r="VMP27"/>
      <c r="VMQ27"/>
      <c r="VMR27"/>
      <c r="VMS27"/>
      <c r="VMT27"/>
      <c r="VMU27"/>
      <c r="VMV27"/>
      <c r="VMW27"/>
      <c r="VMX27"/>
      <c r="VMY27"/>
      <c r="VMZ27"/>
      <c r="VNA27"/>
      <c r="VNB27"/>
      <c r="VNC27"/>
      <c r="VND27"/>
      <c r="VNE27"/>
      <c r="VNF27"/>
      <c r="VNG27"/>
      <c r="VNH27"/>
      <c r="VNI27"/>
      <c r="VNJ27"/>
      <c r="VNK27"/>
      <c r="VNL27"/>
      <c r="VNM27"/>
      <c r="VNN27"/>
      <c r="VNO27"/>
      <c r="VNP27"/>
      <c r="VNQ27"/>
      <c r="VNR27"/>
      <c r="VNS27"/>
      <c r="VNT27"/>
      <c r="VNU27"/>
      <c r="VNV27"/>
      <c r="VNW27"/>
      <c r="VNX27"/>
      <c r="VNY27"/>
      <c r="VNZ27"/>
      <c r="VOA27"/>
      <c r="VOB27"/>
      <c r="VOC27"/>
      <c r="VOD27"/>
      <c r="VOE27"/>
      <c r="VOF27"/>
      <c r="VOG27"/>
      <c r="VOH27"/>
      <c r="VOI27"/>
      <c r="VOJ27"/>
      <c r="VOK27"/>
      <c r="VOL27"/>
      <c r="VOM27"/>
      <c r="VON27"/>
      <c r="VOO27"/>
      <c r="VOP27"/>
      <c r="VOQ27"/>
      <c r="VOR27"/>
      <c r="VOS27"/>
      <c r="VOT27"/>
      <c r="VOU27"/>
      <c r="VOV27"/>
      <c r="VOW27"/>
      <c r="VOX27"/>
      <c r="VOY27"/>
      <c r="VOZ27"/>
      <c r="VPA27"/>
      <c r="VPB27"/>
      <c r="VPC27"/>
      <c r="VPD27"/>
      <c r="VPE27"/>
      <c r="VPF27"/>
      <c r="VPG27"/>
      <c r="VPH27"/>
      <c r="VPI27"/>
      <c r="VPJ27"/>
      <c r="VPK27"/>
      <c r="VPL27"/>
      <c r="VPM27"/>
      <c r="VPN27"/>
      <c r="VPO27"/>
      <c r="VPP27"/>
      <c r="VPQ27"/>
      <c r="VPR27"/>
      <c r="VPS27"/>
      <c r="VPT27"/>
      <c r="VPU27"/>
      <c r="VPV27"/>
      <c r="VPW27"/>
      <c r="VPX27"/>
      <c r="VPY27"/>
      <c r="VPZ27"/>
      <c r="VQA27"/>
      <c r="VQB27"/>
      <c r="VQC27"/>
      <c r="VQD27"/>
      <c r="VQE27"/>
      <c r="VQF27"/>
      <c r="VQG27"/>
      <c r="VQH27"/>
      <c r="VQI27"/>
      <c r="VQJ27"/>
      <c r="VQK27"/>
      <c r="VQL27"/>
      <c r="VQM27"/>
      <c r="VQN27"/>
      <c r="VQO27"/>
      <c r="VQP27"/>
      <c r="VQQ27"/>
      <c r="VQR27"/>
      <c r="VQS27"/>
      <c r="VQT27"/>
      <c r="VQU27"/>
      <c r="VQV27"/>
      <c r="VQW27"/>
      <c r="VQX27"/>
      <c r="VQY27"/>
      <c r="VQZ27"/>
      <c r="VRA27"/>
      <c r="VRB27"/>
      <c r="VRC27"/>
      <c r="VRD27"/>
      <c r="VRE27"/>
      <c r="VRF27"/>
      <c r="VRG27"/>
      <c r="VRH27"/>
      <c r="VRI27"/>
      <c r="VRJ27"/>
      <c r="VRK27"/>
      <c r="VRL27"/>
      <c r="VRM27"/>
      <c r="VRN27"/>
      <c r="VRO27"/>
      <c r="VRP27"/>
      <c r="VRQ27"/>
      <c r="VRR27"/>
      <c r="VRS27"/>
      <c r="VRT27"/>
      <c r="VRU27"/>
      <c r="VRV27"/>
      <c r="VRW27"/>
      <c r="VRX27"/>
      <c r="VRY27"/>
      <c r="VRZ27"/>
      <c r="VSA27"/>
      <c r="VSB27"/>
      <c r="VSC27"/>
      <c r="VSD27"/>
      <c r="VSE27"/>
      <c r="VSF27"/>
      <c r="VSG27"/>
      <c r="VSH27"/>
      <c r="VSI27"/>
      <c r="VSJ27"/>
      <c r="VSK27"/>
      <c r="VSL27"/>
      <c r="VSM27"/>
      <c r="VSN27"/>
      <c r="VSO27"/>
      <c r="VSP27"/>
      <c r="VSQ27"/>
      <c r="VSR27"/>
      <c r="VSS27"/>
      <c r="VST27"/>
      <c r="VSU27"/>
      <c r="VSV27"/>
      <c r="VSW27"/>
      <c r="VSX27"/>
      <c r="VSY27"/>
      <c r="VSZ27"/>
      <c r="VTA27"/>
      <c r="VTB27"/>
      <c r="VTC27"/>
      <c r="VTD27"/>
      <c r="VTE27"/>
      <c r="VTF27"/>
      <c r="VTG27"/>
      <c r="VTH27"/>
      <c r="VTI27"/>
      <c r="VTJ27"/>
      <c r="VTK27"/>
      <c r="VTL27"/>
      <c r="VTM27"/>
      <c r="VTN27"/>
      <c r="VTO27"/>
      <c r="VTP27"/>
      <c r="VTQ27"/>
      <c r="VTR27"/>
      <c r="VTS27"/>
      <c r="VTT27"/>
      <c r="VTU27"/>
      <c r="VTV27"/>
      <c r="VTW27"/>
      <c r="VTX27"/>
      <c r="VTY27"/>
      <c r="VTZ27"/>
      <c r="VUA27"/>
      <c r="VUB27"/>
      <c r="VUC27"/>
      <c r="VUD27"/>
      <c r="VUE27"/>
      <c r="VUF27"/>
      <c r="VUG27"/>
      <c r="VUH27"/>
      <c r="VUI27"/>
      <c r="VUJ27"/>
      <c r="VUK27"/>
      <c r="VUL27"/>
      <c r="VUM27"/>
      <c r="VUN27"/>
      <c r="VUO27"/>
      <c r="VUP27"/>
      <c r="VUQ27"/>
      <c r="VUR27"/>
      <c r="VUS27"/>
      <c r="VUT27"/>
      <c r="VUU27"/>
      <c r="VUV27"/>
      <c r="VUW27"/>
      <c r="VUX27"/>
      <c r="VUY27"/>
      <c r="VUZ27"/>
      <c r="VVA27"/>
      <c r="VVB27"/>
      <c r="VVC27"/>
      <c r="VVD27"/>
      <c r="VVE27"/>
      <c r="VVF27"/>
      <c r="VVG27"/>
      <c r="VVH27"/>
      <c r="VVI27"/>
      <c r="VVJ27"/>
      <c r="VVK27"/>
      <c r="VVL27"/>
      <c r="VVM27"/>
      <c r="VVN27"/>
      <c r="VVO27"/>
      <c r="VVP27"/>
      <c r="VVQ27"/>
      <c r="VVR27"/>
      <c r="VVS27"/>
      <c r="VVT27"/>
      <c r="VVU27"/>
      <c r="VVV27"/>
      <c r="VVW27"/>
      <c r="VVX27"/>
      <c r="VVY27"/>
      <c r="VVZ27"/>
      <c r="VWA27"/>
      <c r="VWB27"/>
      <c r="VWC27"/>
      <c r="VWD27"/>
      <c r="VWE27"/>
      <c r="VWF27"/>
      <c r="VWG27"/>
      <c r="VWH27"/>
      <c r="VWI27"/>
      <c r="VWJ27"/>
      <c r="VWK27"/>
      <c r="VWL27"/>
      <c r="VWM27"/>
      <c r="VWN27"/>
      <c r="VWO27"/>
      <c r="VWP27"/>
      <c r="VWQ27"/>
      <c r="VWR27"/>
      <c r="VWS27"/>
      <c r="VWT27"/>
      <c r="VWU27"/>
      <c r="VWV27"/>
      <c r="VWW27"/>
      <c r="VWX27"/>
      <c r="VWY27"/>
      <c r="VWZ27"/>
      <c r="VXA27"/>
      <c r="VXB27"/>
      <c r="VXC27"/>
      <c r="VXD27"/>
      <c r="VXE27"/>
      <c r="VXF27"/>
      <c r="VXG27"/>
      <c r="VXH27"/>
      <c r="VXI27"/>
      <c r="VXJ27"/>
      <c r="VXK27"/>
      <c r="VXL27"/>
      <c r="VXM27"/>
      <c r="VXN27"/>
      <c r="VXO27"/>
      <c r="VXP27"/>
      <c r="VXQ27"/>
      <c r="VXR27"/>
      <c r="VXS27"/>
      <c r="VXT27"/>
      <c r="VXU27"/>
      <c r="VXV27"/>
      <c r="VXW27"/>
      <c r="VXX27"/>
      <c r="VXY27"/>
      <c r="VXZ27"/>
      <c r="VYA27"/>
      <c r="VYB27"/>
      <c r="VYC27"/>
      <c r="VYD27"/>
      <c r="VYE27"/>
      <c r="VYF27"/>
      <c r="VYG27"/>
      <c r="VYH27"/>
      <c r="VYI27"/>
      <c r="VYJ27"/>
      <c r="VYK27"/>
      <c r="VYL27"/>
      <c r="VYM27"/>
      <c r="VYN27"/>
      <c r="VYO27"/>
      <c r="VYP27"/>
      <c r="VYQ27"/>
      <c r="VYR27"/>
      <c r="VYS27"/>
      <c r="VYT27"/>
      <c r="VYU27"/>
      <c r="VYV27"/>
      <c r="VYW27"/>
      <c r="VYX27"/>
      <c r="VYY27"/>
      <c r="VYZ27"/>
      <c r="VZA27"/>
      <c r="VZB27"/>
      <c r="VZC27"/>
      <c r="VZD27"/>
      <c r="VZE27"/>
      <c r="VZF27"/>
      <c r="VZG27"/>
      <c r="VZH27"/>
      <c r="VZI27"/>
      <c r="VZJ27"/>
      <c r="VZK27"/>
      <c r="VZL27"/>
      <c r="VZM27"/>
      <c r="VZN27"/>
      <c r="VZO27"/>
      <c r="VZP27"/>
      <c r="VZQ27"/>
      <c r="VZR27"/>
      <c r="VZS27"/>
      <c r="VZT27"/>
      <c r="VZU27"/>
      <c r="VZV27"/>
      <c r="VZW27"/>
      <c r="VZX27"/>
      <c r="VZY27"/>
      <c r="VZZ27"/>
      <c r="WAA27"/>
      <c r="WAB27"/>
      <c r="WAC27"/>
      <c r="WAD27"/>
      <c r="WAE27"/>
      <c r="WAF27"/>
      <c r="WAG27"/>
      <c r="WAH27"/>
      <c r="WAI27"/>
      <c r="WAJ27"/>
      <c r="WAK27"/>
      <c r="WAL27"/>
      <c r="WAM27"/>
      <c r="WAN27"/>
      <c r="WAO27"/>
      <c r="WAP27"/>
      <c r="WAQ27"/>
      <c r="WAR27"/>
      <c r="WAS27"/>
      <c r="WAT27"/>
      <c r="WAU27"/>
      <c r="WAV27"/>
      <c r="WAW27"/>
      <c r="WAX27"/>
      <c r="WAY27"/>
      <c r="WAZ27"/>
      <c r="WBA27"/>
      <c r="WBB27"/>
      <c r="WBC27"/>
      <c r="WBD27"/>
      <c r="WBE27"/>
      <c r="WBF27"/>
      <c r="WBG27"/>
      <c r="WBH27"/>
      <c r="WBI27"/>
      <c r="WBJ27"/>
      <c r="WBK27"/>
      <c r="WBL27"/>
      <c r="WBM27"/>
      <c r="WBN27"/>
      <c r="WBO27"/>
      <c r="WBP27"/>
      <c r="WBQ27"/>
      <c r="WBR27"/>
      <c r="WBS27"/>
      <c r="WBT27"/>
      <c r="WBU27"/>
      <c r="WBV27"/>
      <c r="WBW27"/>
      <c r="WBX27"/>
      <c r="WBY27"/>
      <c r="WBZ27"/>
      <c r="WCA27"/>
      <c r="WCB27"/>
      <c r="WCC27"/>
      <c r="WCD27"/>
      <c r="WCE27"/>
      <c r="WCF27"/>
      <c r="WCG27"/>
      <c r="WCH27"/>
      <c r="WCI27"/>
      <c r="WCJ27"/>
      <c r="WCK27"/>
      <c r="WCL27"/>
      <c r="WCM27"/>
      <c r="WCN27"/>
      <c r="WCO27"/>
      <c r="WCP27"/>
      <c r="WCQ27"/>
      <c r="WCR27"/>
      <c r="WCS27"/>
      <c r="WCT27"/>
      <c r="WCU27"/>
      <c r="WCV27"/>
      <c r="WCW27"/>
      <c r="WCX27"/>
      <c r="WCY27"/>
      <c r="WCZ27"/>
      <c r="WDA27"/>
      <c r="WDB27"/>
      <c r="WDC27"/>
      <c r="WDD27"/>
      <c r="WDE27"/>
      <c r="WDF27"/>
      <c r="WDG27"/>
      <c r="WDH27"/>
      <c r="WDI27"/>
      <c r="WDJ27"/>
      <c r="WDK27"/>
      <c r="WDL27"/>
      <c r="WDM27"/>
      <c r="WDN27"/>
      <c r="WDO27"/>
      <c r="WDP27"/>
      <c r="WDQ27"/>
      <c r="WDR27"/>
      <c r="WDS27"/>
      <c r="WDT27"/>
      <c r="WDU27"/>
      <c r="WDV27"/>
      <c r="WDW27"/>
      <c r="WDX27"/>
      <c r="WDY27"/>
      <c r="WDZ27"/>
      <c r="WEA27"/>
      <c r="WEB27"/>
      <c r="WEC27"/>
      <c r="WED27"/>
      <c r="WEE27"/>
      <c r="WEF27"/>
      <c r="WEG27"/>
      <c r="WEH27"/>
      <c r="WEI27"/>
      <c r="WEJ27"/>
      <c r="WEK27"/>
      <c r="WEL27"/>
      <c r="WEM27"/>
      <c r="WEN27"/>
      <c r="WEO27"/>
      <c r="WEP27"/>
      <c r="WEQ27"/>
      <c r="WER27"/>
      <c r="WES27"/>
      <c r="WET27"/>
      <c r="WEU27"/>
      <c r="WEV27"/>
      <c r="WEW27"/>
      <c r="WEX27"/>
      <c r="WEY27"/>
      <c r="WEZ27"/>
      <c r="WFA27"/>
      <c r="WFB27"/>
      <c r="WFC27"/>
      <c r="WFD27"/>
      <c r="WFE27"/>
      <c r="WFF27"/>
      <c r="WFG27"/>
      <c r="WFH27"/>
      <c r="WFI27"/>
      <c r="WFJ27"/>
      <c r="WFK27"/>
      <c r="WFL27"/>
      <c r="WFM27"/>
      <c r="WFN27"/>
      <c r="WFO27"/>
      <c r="WFP27"/>
      <c r="WFQ27"/>
      <c r="WFR27"/>
      <c r="WFS27"/>
      <c r="WFT27"/>
      <c r="WFU27"/>
      <c r="WFV27"/>
      <c r="WFW27"/>
      <c r="WFX27"/>
      <c r="WFY27"/>
      <c r="WFZ27"/>
      <c r="WGA27"/>
      <c r="WGB27"/>
      <c r="WGC27"/>
      <c r="WGD27"/>
      <c r="WGE27"/>
      <c r="WGF27"/>
      <c r="WGG27"/>
      <c r="WGH27"/>
      <c r="WGI27"/>
      <c r="WGJ27"/>
      <c r="WGK27"/>
      <c r="WGL27"/>
      <c r="WGM27"/>
      <c r="WGN27"/>
      <c r="WGO27"/>
      <c r="WGP27"/>
      <c r="WGQ27"/>
      <c r="WGR27"/>
      <c r="WGS27"/>
      <c r="WGT27"/>
      <c r="WGU27"/>
      <c r="WGV27"/>
      <c r="WGW27"/>
      <c r="WGX27"/>
      <c r="WGY27"/>
      <c r="WGZ27"/>
      <c r="WHA27"/>
      <c r="WHB27"/>
      <c r="WHC27"/>
      <c r="WHD27"/>
      <c r="WHE27"/>
      <c r="WHF27"/>
      <c r="WHG27"/>
      <c r="WHH27"/>
      <c r="WHI27"/>
      <c r="WHJ27"/>
      <c r="WHK27"/>
      <c r="WHL27"/>
      <c r="WHM27"/>
      <c r="WHN27"/>
      <c r="WHO27"/>
      <c r="WHP27"/>
      <c r="WHQ27"/>
      <c r="WHR27"/>
      <c r="WHS27"/>
      <c r="WHT27"/>
      <c r="WHU27"/>
      <c r="WHV27"/>
      <c r="WHW27"/>
      <c r="WHX27"/>
      <c r="WHY27"/>
      <c r="WHZ27"/>
      <c r="WIA27"/>
      <c r="WIB27"/>
      <c r="WIC27"/>
      <c r="WID27"/>
      <c r="WIE27"/>
      <c r="WIF27"/>
      <c r="WIG27"/>
      <c r="WIH27"/>
      <c r="WII27"/>
      <c r="WIJ27"/>
      <c r="WIK27"/>
      <c r="WIL27"/>
      <c r="WIM27"/>
      <c r="WIN27"/>
      <c r="WIO27"/>
      <c r="WIP27"/>
      <c r="WIQ27"/>
      <c r="WIR27"/>
      <c r="WIS27"/>
      <c r="WIT27"/>
      <c r="WIU27"/>
      <c r="WIV27"/>
      <c r="WIW27"/>
      <c r="WIX27"/>
      <c r="WIY27"/>
      <c r="WIZ27"/>
      <c r="WJA27"/>
      <c r="WJB27"/>
      <c r="WJC27"/>
      <c r="WJD27"/>
      <c r="WJE27"/>
      <c r="WJF27"/>
      <c r="WJG27"/>
      <c r="WJH27"/>
      <c r="WJI27"/>
      <c r="WJJ27"/>
      <c r="WJK27"/>
      <c r="WJL27"/>
      <c r="WJM27"/>
      <c r="WJN27"/>
      <c r="WJO27"/>
      <c r="WJP27"/>
      <c r="WJQ27"/>
      <c r="WJR27"/>
      <c r="WJS27"/>
      <c r="WJT27"/>
      <c r="WJU27"/>
      <c r="WJV27"/>
      <c r="WJW27"/>
      <c r="WJX27"/>
      <c r="WJY27"/>
      <c r="WJZ27"/>
      <c r="WKA27"/>
      <c r="WKB27"/>
      <c r="WKC27"/>
      <c r="WKD27"/>
      <c r="WKE27"/>
      <c r="WKF27"/>
      <c r="WKG27"/>
      <c r="WKH27"/>
      <c r="WKI27"/>
      <c r="WKJ27"/>
      <c r="WKK27"/>
      <c r="WKL27"/>
      <c r="WKM27"/>
      <c r="WKN27"/>
      <c r="WKO27"/>
      <c r="WKP27"/>
      <c r="WKQ27"/>
      <c r="WKR27"/>
      <c r="WKS27"/>
      <c r="WKT27"/>
      <c r="WKU27"/>
      <c r="WKV27"/>
      <c r="WKW27"/>
      <c r="WKX27"/>
      <c r="WKY27"/>
      <c r="WKZ27"/>
      <c r="WLA27"/>
      <c r="WLB27"/>
      <c r="WLC27"/>
      <c r="WLD27"/>
      <c r="WLE27"/>
      <c r="WLF27"/>
      <c r="WLG27"/>
      <c r="WLH27"/>
      <c r="WLI27"/>
      <c r="WLJ27"/>
      <c r="WLK27"/>
      <c r="WLL27"/>
      <c r="WLM27"/>
      <c r="WLN27"/>
      <c r="WLO27"/>
      <c r="WLP27"/>
      <c r="WLQ27"/>
      <c r="WLR27"/>
      <c r="WLS27"/>
      <c r="WLT27"/>
      <c r="WLU27"/>
      <c r="WLV27"/>
      <c r="WLW27"/>
      <c r="WLX27"/>
      <c r="WLY27"/>
      <c r="WLZ27"/>
      <c r="WMA27"/>
      <c r="WMB27"/>
      <c r="WMC27"/>
      <c r="WMD27"/>
      <c r="WME27"/>
      <c r="WMF27"/>
      <c r="WMG27"/>
      <c r="WMH27"/>
      <c r="WMI27"/>
      <c r="WMJ27"/>
      <c r="WMK27"/>
      <c r="WML27"/>
      <c r="WMM27"/>
      <c r="WMN27"/>
      <c r="WMO27"/>
      <c r="WMP27"/>
      <c r="WMQ27"/>
      <c r="WMR27"/>
      <c r="WMS27"/>
      <c r="WMT27"/>
      <c r="WMU27"/>
      <c r="WMV27"/>
      <c r="WMW27"/>
      <c r="WMX27"/>
      <c r="WMY27"/>
      <c r="WMZ27"/>
      <c r="WNA27"/>
      <c r="WNB27"/>
      <c r="WNC27"/>
      <c r="WND27"/>
      <c r="WNE27"/>
      <c r="WNF27"/>
      <c r="WNG27"/>
      <c r="WNH27"/>
      <c r="WNI27"/>
      <c r="WNJ27"/>
      <c r="WNK27"/>
      <c r="WNL27"/>
      <c r="WNM27"/>
      <c r="WNN27"/>
      <c r="WNO27"/>
      <c r="WNP27"/>
      <c r="WNQ27"/>
      <c r="WNR27"/>
      <c r="WNS27"/>
      <c r="WNT27"/>
      <c r="WNU27"/>
      <c r="WNV27"/>
      <c r="WNW27"/>
      <c r="WNX27"/>
      <c r="WNY27"/>
      <c r="WNZ27"/>
      <c r="WOA27"/>
      <c r="WOB27"/>
      <c r="WOC27"/>
      <c r="WOD27"/>
      <c r="WOE27"/>
      <c r="WOF27"/>
      <c r="WOG27"/>
      <c r="WOH27"/>
      <c r="WOI27"/>
      <c r="WOJ27"/>
      <c r="WOK27"/>
      <c r="WOL27"/>
      <c r="WOM27"/>
      <c r="WON27"/>
      <c r="WOO27"/>
      <c r="WOP27"/>
      <c r="WOQ27"/>
      <c r="WOR27"/>
      <c r="WOS27"/>
      <c r="WOT27"/>
      <c r="WOU27"/>
      <c r="WOV27"/>
      <c r="WOW27"/>
      <c r="WOX27"/>
      <c r="WOY27"/>
      <c r="WOZ27"/>
      <c r="WPA27"/>
      <c r="WPB27"/>
      <c r="WPC27"/>
      <c r="WPD27"/>
      <c r="WPE27"/>
      <c r="WPF27"/>
      <c r="WPG27"/>
      <c r="WPH27"/>
      <c r="WPI27"/>
      <c r="WPJ27"/>
      <c r="WPK27"/>
      <c r="WPL27"/>
      <c r="WPM27"/>
      <c r="WPN27"/>
      <c r="WPO27"/>
      <c r="WPP27"/>
      <c r="WPQ27"/>
      <c r="WPR27"/>
      <c r="WPS27"/>
      <c r="WPT27"/>
      <c r="WPU27"/>
      <c r="WPV27"/>
      <c r="WPW27"/>
      <c r="WPX27"/>
      <c r="WPY27"/>
      <c r="WPZ27"/>
      <c r="WQA27"/>
      <c r="WQB27"/>
      <c r="WQC27"/>
      <c r="WQD27"/>
      <c r="WQE27"/>
      <c r="WQF27"/>
      <c r="WQG27"/>
      <c r="WQH27"/>
      <c r="WQI27"/>
      <c r="WQJ27"/>
      <c r="WQK27"/>
      <c r="WQL27"/>
      <c r="WQM27"/>
      <c r="WQN27"/>
      <c r="WQO27"/>
      <c r="WQP27"/>
      <c r="WQQ27"/>
      <c r="WQR27"/>
      <c r="WQS27"/>
      <c r="WQT27"/>
      <c r="WQU27"/>
      <c r="WQV27"/>
      <c r="WQW27"/>
      <c r="WQX27"/>
      <c r="WQY27"/>
      <c r="WQZ27"/>
      <c r="WRA27"/>
      <c r="WRB27"/>
      <c r="WRC27"/>
      <c r="WRD27"/>
      <c r="WRE27"/>
      <c r="WRF27"/>
      <c r="WRG27"/>
      <c r="WRH27"/>
      <c r="WRI27"/>
      <c r="WRJ27"/>
      <c r="WRK27"/>
      <c r="WRL27"/>
      <c r="WRM27"/>
      <c r="WRN27"/>
      <c r="WRO27"/>
      <c r="WRP27"/>
      <c r="WRQ27"/>
      <c r="WRR27"/>
      <c r="WRS27"/>
      <c r="WRT27"/>
      <c r="WRU27"/>
      <c r="WRV27"/>
      <c r="WRW27"/>
      <c r="WRX27"/>
      <c r="WRY27"/>
      <c r="WRZ27"/>
      <c r="WSA27"/>
      <c r="WSB27"/>
      <c r="WSC27"/>
      <c r="WSD27"/>
      <c r="WSE27"/>
      <c r="WSF27"/>
      <c r="WSG27"/>
      <c r="WSH27"/>
      <c r="WSI27"/>
      <c r="WSJ27"/>
      <c r="WSK27"/>
      <c r="WSL27"/>
      <c r="WSM27"/>
      <c r="WSN27"/>
      <c r="WSO27"/>
      <c r="WSP27"/>
      <c r="WSQ27"/>
      <c r="WSR27"/>
      <c r="WSS27"/>
      <c r="WST27"/>
      <c r="WSU27"/>
      <c r="WSV27"/>
      <c r="WSW27"/>
      <c r="WSX27"/>
      <c r="WSY27"/>
      <c r="WSZ27"/>
      <c r="WTA27"/>
      <c r="WTB27"/>
      <c r="WTC27"/>
      <c r="WTD27"/>
      <c r="WTE27"/>
      <c r="WTF27"/>
      <c r="WTG27"/>
      <c r="WTH27"/>
      <c r="WTI27"/>
      <c r="WTJ27"/>
      <c r="WTK27"/>
      <c r="WTL27"/>
      <c r="WTM27"/>
      <c r="WTN27"/>
      <c r="WTO27"/>
      <c r="WTP27"/>
      <c r="WTQ27"/>
      <c r="WTR27"/>
      <c r="WTS27"/>
      <c r="WTT27"/>
      <c r="WTU27"/>
      <c r="WTV27"/>
      <c r="WTW27"/>
      <c r="WTX27"/>
      <c r="WTY27"/>
      <c r="WTZ27"/>
      <c r="WUA27"/>
      <c r="WUB27"/>
      <c r="WUC27"/>
      <c r="WUD27"/>
      <c r="WUE27"/>
      <c r="WUF27"/>
      <c r="WUG27"/>
      <c r="WUH27"/>
      <c r="WUI27"/>
      <c r="WUJ27"/>
      <c r="WUK27"/>
      <c r="WUL27"/>
      <c r="WUM27"/>
      <c r="WUN27"/>
      <c r="WUO27"/>
      <c r="WUP27"/>
      <c r="WUQ27"/>
      <c r="WUR27"/>
      <c r="WUS27"/>
      <c r="WUT27"/>
      <c r="WUU27"/>
      <c r="WUV27"/>
      <c r="WUW27"/>
      <c r="WUX27"/>
      <c r="WUY27"/>
      <c r="WUZ27"/>
      <c r="WVA27"/>
      <c r="WVB27"/>
      <c r="WVC27"/>
      <c r="WVD27"/>
      <c r="WVE27"/>
      <c r="WVF27"/>
      <c r="WVG27"/>
      <c r="WVH27"/>
      <c r="WVI27"/>
      <c r="WVJ27"/>
      <c r="WVK27"/>
      <c r="WVL27"/>
      <c r="WVM27"/>
      <c r="WVN27"/>
      <c r="WVO27"/>
      <c r="WVP27"/>
      <c r="WVQ27"/>
      <c r="WVR27"/>
      <c r="WVS27"/>
      <c r="WVT27"/>
      <c r="WVU27"/>
      <c r="WVV27"/>
      <c r="WVW27"/>
      <c r="WVX27"/>
      <c r="WVY27"/>
      <c r="WVZ27"/>
      <c r="WWA27"/>
      <c r="WWB27"/>
      <c r="WWC27"/>
      <c r="WWD27"/>
      <c r="WWE27"/>
      <c r="WWF27"/>
      <c r="WWG27"/>
      <c r="WWH27"/>
      <c r="WWI27"/>
      <c r="WWJ27"/>
      <c r="WWK27"/>
      <c r="WWL27"/>
      <c r="WWM27"/>
      <c r="WWN27"/>
      <c r="WWO27"/>
      <c r="WWP27"/>
      <c r="WWQ27"/>
      <c r="WWR27"/>
      <c r="WWS27"/>
      <c r="WWT27"/>
      <c r="WWU27"/>
      <c r="WWV27"/>
      <c r="WWW27"/>
      <c r="WWX27"/>
      <c r="WWY27"/>
      <c r="WWZ27"/>
      <c r="WXA27"/>
      <c r="WXB27"/>
      <c r="WXC27"/>
      <c r="WXD27"/>
      <c r="WXE27"/>
      <c r="WXF27"/>
      <c r="WXG27"/>
      <c r="WXH27"/>
      <c r="WXI27"/>
      <c r="WXJ27"/>
      <c r="WXK27"/>
      <c r="WXL27"/>
      <c r="WXM27"/>
      <c r="WXN27"/>
      <c r="WXO27"/>
      <c r="WXP27"/>
      <c r="WXQ27"/>
      <c r="WXR27"/>
      <c r="WXS27"/>
      <c r="WXT27"/>
      <c r="WXU27"/>
      <c r="WXV27"/>
      <c r="WXW27"/>
      <c r="WXX27"/>
      <c r="WXY27"/>
      <c r="WXZ27"/>
      <c r="WYA27"/>
      <c r="WYB27"/>
      <c r="WYC27"/>
      <c r="WYD27"/>
      <c r="WYE27"/>
      <c r="WYF27"/>
      <c r="WYG27"/>
      <c r="WYH27"/>
      <c r="WYI27"/>
      <c r="WYJ27"/>
      <c r="WYK27"/>
      <c r="WYL27"/>
      <c r="WYM27"/>
      <c r="WYN27"/>
      <c r="WYO27"/>
      <c r="WYP27"/>
      <c r="WYQ27"/>
      <c r="WYR27"/>
      <c r="WYS27"/>
      <c r="WYT27"/>
      <c r="WYU27"/>
      <c r="WYV27"/>
      <c r="WYW27"/>
      <c r="WYX27"/>
      <c r="WYY27"/>
      <c r="WYZ27"/>
      <c r="WZA27"/>
      <c r="WZB27"/>
      <c r="WZC27"/>
      <c r="WZD27"/>
      <c r="WZE27"/>
      <c r="WZF27"/>
      <c r="WZG27"/>
      <c r="WZH27"/>
      <c r="WZI27"/>
      <c r="WZJ27"/>
      <c r="WZK27"/>
      <c r="WZL27"/>
      <c r="WZM27"/>
      <c r="WZN27"/>
      <c r="WZO27"/>
      <c r="WZP27"/>
      <c r="WZQ27"/>
      <c r="WZR27"/>
      <c r="WZS27"/>
      <c r="WZT27"/>
      <c r="WZU27"/>
      <c r="WZV27"/>
      <c r="WZW27"/>
      <c r="WZX27"/>
      <c r="WZY27"/>
      <c r="WZZ27"/>
      <c r="XAA27"/>
      <c r="XAB27"/>
      <c r="XAC27"/>
      <c r="XAD27"/>
      <c r="XAE27"/>
      <c r="XAF27"/>
      <c r="XAG27"/>
      <c r="XAH27"/>
      <c r="XAI27"/>
      <c r="XAJ27"/>
      <c r="XAK27"/>
      <c r="XAL27"/>
      <c r="XAM27"/>
      <c r="XAN27"/>
      <c r="XAO27"/>
      <c r="XAP27"/>
      <c r="XAQ27"/>
      <c r="XAR27"/>
      <c r="XAS27"/>
      <c r="XAT27"/>
      <c r="XAU27"/>
      <c r="XAV27"/>
      <c r="XAW27"/>
      <c r="XAX27"/>
      <c r="XAY27"/>
      <c r="XAZ27"/>
      <c r="XBA27"/>
      <c r="XBB27"/>
      <c r="XBC27"/>
      <c r="XBD27"/>
      <c r="XBE27"/>
      <c r="XBF27"/>
      <c r="XBG27"/>
      <c r="XBH27"/>
      <c r="XBI27"/>
      <c r="XBJ27"/>
      <c r="XBK27"/>
      <c r="XBL27"/>
      <c r="XBM27"/>
      <c r="XBN27"/>
      <c r="XBO27"/>
      <c r="XBP27"/>
      <c r="XBQ27"/>
      <c r="XBR27"/>
      <c r="XBS27"/>
      <c r="XBT27"/>
      <c r="XBU27"/>
      <c r="XBV27"/>
      <c r="XBW27"/>
      <c r="XBX27"/>
      <c r="XBY27"/>
      <c r="XBZ27"/>
      <c r="XCA27"/>
      <c r="XCB27"/>
      <c r="XCC27"/>
      <c r="XCD27"/>
      <c r="XCE27"/>
      <c r="XCF27"/>
      <c r="XCG27"/>
      <c r="XCH27"/>
      <c r="XCI27"/>
      <c r="XCJ27"/>
      <c r="XCK27"/>
      <c r="XCL27"/>
      <c r="XCM27"/>
      <c r="XCN27"/>
      <c r="XCO27"/>
      <c r="XCP27"/>
      <c r="XCQ27"/>
      <c r="XCR27"/>
      <c r="XCS27"/>
      <c r="XCT27"/>
      <c r="XCU27"/>
      <c r="XCV27"/>
      <c r="XCW27"/>
      <c r="XCX27"/>
      <c r="XCY27"/>
      <c r="XCZ27"/>
      <c r="XDA27"/>
      <c r="XDB27"/>
      <c r="XDC27"/>
      <c r="XDD27"/>
      <c r="XDE27"/>
      <c r="XDF27"/>
      <c r="XDG27"/>
      <c r="XDH27"/>
      <c r="XDI27"/>
      <c r="XDJ27"/>
      <c r="XDK27"/>
      <c r="XDL27"/>
      <c r="XDM27"/>
      <c r="XDN27"/>
      <c r="XDO27"/>
      <c r="XDP27"/>
      <c r="XDQ27"/>
      <c r="XDR27"/>
      <c r="XDS27"/>
      <c r="XDT27"/>
      <c r="XDU27"/>
      <c r="XDV27"/>
      <c r="XDW27"/>
      <c r="XDX27"/>
      <c r="XDY27"/>
      <c r="XDZ27"/>
      <c r="XEA27"/>
      <c r="XEB27"/>
      <c r="XEC27"/>
      <c r="XED27"/>
      <c r="XEE27"/>
      <c r="XEF27"/>
      <c r="XEG27"/>
      <c r="XEH27"/>
      <c r="XEI27"/>
      <c r="XEJ27"/>
      <c r="XEK27"/>
      <c r="XEL27"/>
      <c r="XEM27"/>
      <c r="XEN27"/>
      <c r="XEO27"/>
      <c r="XEP27"/>
      <c r="XEQ27"/>
      <c r="XER27"/>
      <c r="XES27"/>
      <c r="XET27"/>
      <c r="XEU27"/>
      <c r="XEV27"/>
      <c r="XEW27"/>
      <c r="XEX27"/>
      <c r="XEY27"/>
      <c r="XEZ27"/>
      <c r="XFA27"/>
      <c r="XFB27"/>
      <c r="XFC27"/>
    </row>
    <row r="28" spans="3:16383" s="49" customFormat="1" x14ac:dyDescent="0.2">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c r="ASA28"/>
      <c r="ASB28"/>
      <c r="ASC28"/>
      <c r="ASD28"/>
      <c r="ASE28"/>
      <c r="ASF28"/>
      <c r="ASG28"/>
      <c r="ASH28"/>
      <c r="ASI28"/>
      <c r="ASJ28"/>
      <c r="ASK28"/>
      <c r="ASL28"/>
      <c r="ASM28"/>
      <c r="ASN28"/>
      <c r="ASO28"/>
      <c r="ASP28"/>
      <c r="ASQ28"/>
      <c r="ASR28"/>
      <c r="ASS28"/>
      <c r="AST28"/>
      <c r="ASU28"/>
      <c r="ASV28"/>
      <c r="ASW28"/>
      <c r="ASX28"/>
      <c r="ASY28"/>
      <c r="ASZ28"/>
      <c r="ATA28"/>
      <c r="ATB28"/>
      <c r="ATC28"/>
      <c r="ATD28"/>
      <c r="ATE28"/>
      <c r="ATF28"/>
      <c r="ATG28"/>
      <c r="ATH28"/>
      <c r="ATI28"/>
      <c r="ATJ28"/>
      <c r="ATK28"/>
      <c r="ATL28"/>
      <c r="ATM28"/>
      <c r="ATN28"/>
      <c r="ATO28"/>
      <c r="ATP28"/>
      <c r="ATQ28"/>
      <c r="ATR28"/>
      <c r="ATS28"/>
      <c r="ATT28"/>
      <c r="ATU28"/>
      <c r="ATV28"/>
      <c r="ATW28"/>
      <c r="ATX28"/>
      <c r="ATY28"/>
      <c r="ATZ28"/>
      <c r="AUA28"/>
      <c r="AUB28"/>
      <c r="AUC28"/>
      <c r="AUD28"/>
      <c r="AUE28"/>
      <c r="AUF28"/>
      <c r="AUG28"/>
      <c r="AUH28"/>
      <c r="AUI28"/>
      <c r="AUJ28"/>
      <c r="AUK28"/>
      <c r="AUL28"/>
      <c r="AUM28"/>
      <c r="AUN28"/>
      <c r="AUO28"/>
      <c r="AUP28"/>
      <c r="AUQ28"/>
      <c r="AUR28"/>
      <c r="AUS28"/>
      <c r="AUT28"/>
      <c r="AUU28"/>
      <c r="AUV28"/>
      <c r="AUW28"/>
      <c r="AUX28"/>
      <c r="AUY28"/>
      <c r="AUZ28"/>
      <c r="AVA28"/>
      <c r="AVB28"/>
      <c r="AVC28"/>
      <c r="AVD28"/>
      <c r="AVE28"/>
      <c r="AVF28"/>
      <c r="AVG28"/>
      <c r="AVH28"/>
      <c r="AVI28"/>
      <c r="AVJ28"/>
      <c r="AVK28"/>
      <c r="AVL28"/>
      <c r="AVM28"/>
      <c r="AVN28"/>
      <c r="AVO28"/>
      <c r="AVP28"/>
      <c r="AVQ28"/>
      <c r="AVR28"/>
      <c r="AVS28"/>
      <c r="AVT28"/>
      <c r="AVU28"/>
      <c r="AVV28"/>
      <c r="AVW28"/>
      <c r="AVX28"/>
      <c r="AVY28"/>
      <c r="AVZ28"/>
      <c r="AWA28"/>
      <c r="AWB28"/>
      <c r="AWC28"/>
      <c r="AWD28"/>
      <c r="AWE28"/>
      <c r="AWF28"/>
      <c r="AWG28"/>
      <c r="AWH28"/>
      <c r="AWI28"/>
      <c r="AWJ28"/>
      <c r="AWK28"/>
      <c r="AWL28"/>
      <c r="AWM28"/>
      <c r="AWN28"/>
      <c r="AWO28"/>
      <c r="AWP28"/>
      <c r="AWQ28"/>
      <c r="AWR28"/>
      <c r="AWS28"/>
      <c r="AWT28"/>
      <c r="AWU28"/>
      <c r="AWV28"/>
      <c r="AWW28"/>
      <c r="AWX28"/>
      <c r="AWY28"/>
      <c r="AWZ28"/>
      <c r="AXA28"/>
      <c r="AXB28"/>
      <c r="AXC28"/>
      <c r="AXD28"/>
      <c r="AXE28"/>
      <c r="AXF28"/>
      <c r="AXG28"/>
      <c r="AXH28"/>
      <c r="AXI28"/>
      <c r="AXJ28"/>
      <c r="AXK28"/>
      <c r="AXL28"/>
      <c r="AXM28"/>
      <c r="AXN28"/>
      <c r="AXO28"/>
      <c r="AXP28"/>
      <c r="AXQ28"/>
      <c r="AXR28"/>
      <c r="AXS28"/>
      <c r="AXT28"/>
      <c r="AXU28"/>
      <c r="AXV28"/>
      <c r="AXW28"/>
      <c r="AXX28"/>
      <c r="AXY28"/>
      <c r="AXZ28"/>
      <c r="AYA28"/>
      <c r="AYB28"/>
      <c r="AYC28"/>
      <c r="AYD28"/>
      <c r="AYE28"/>
      <c r="AYF28"/>
      <c r="AYG28"/>
      <c r="AYH28"/>
      <c r="AYI28"/>
      <c r="AYJ28"/>
      <c r="AYK28"/>
      <c r="AYL28"/>
      <c r="AYM28"/>
      <c r="AYN28"/>
      <c r="AYO28"/>
      <c r="AYP28"/>
      <c r="AYQ28"/>
      <c r="AYR28"/>
      <c r="AYS28"/>
      <c r="AYT28"/>
      <c r="AYU28"/>
      <c r="AYV28"/>
      <c r="AYW28"/>
      <c r="AYX28"/>
      <c r="AYY28"/>
      <c r="AYZ28"/>
      <c r="AZA28"/>
      <c r="AZB28"/>
      <c r="AZC28"/>
      <c r="AZD28"/>
      <c r="AZE28"/>
      <c r="AZF28"/>
      <c r="AZG28"/>
      <c r="AZH28"/>
      <c r="AZI28"/>
      <c r="AZJ28"/>
      <c r="AZK28"/>
      <c r="AZL28"/>
      <c r="AZM28"/>
      <c r="AZN28"/>
      <c r="AZO28"/>
      <c r="AZP28"/>
      <c r="AZQ28"/>
      <c r="AZR28"/>
      <c r="AZS28"/>
      <c r="AZT28"/>
      <c r="AZU28"/>
      <c r="AZV28"/>
      <c r="AZW28"/>
      <c r="AZX28"/>
      <c r="AZY28"/>
      <c r="AZZ28"/>
      <c r="BAA28"/>
      <c r="BAB28"/>
      <c r="BAC28"/>
      <c r="BAD28"/>
      <c r="BAE28"/>
      <c r="BAF28"/>
      <c r="BAG28"/>
      <c r="BAH28"/>
      <c r="BAI28"/>
      <c r="BAJ28"/>
      <c r="BAK28"/>
      <c r="BAL28"/>
      <c r="BAM28"/>
      <c r="BAN28"/>
      <c r="BAO28"/>
      <c r="BAP28"/>
      <c r="BAQ28"/>
      <c r="BAR28"/>
      <c r="BAS28"/>
      <c r="BAT28"/>
      <c r="BAU28"/>
      <c r="BAV28"/>
      <c r="BAW28"/>
      <c r="BAX28"/>
      <c r="BAY28"/>
      <c r="BAZ28"/>
      <c r="BBA28"/>
      <c r="BBB28"/>
      <c r="BBC28"/>
      <c r="BBD28"/>
      <c r="BBE28"/>
      <c r="BBF28"/>
      <c r="BBG28"/>
      <c r="BBH28"/>
      <c r="BBI28"/>
      <c r="BBJ28"/>
      <c r="BBK28"/>
      <c r="BBL28"/>
      <c r="BBM28"/>
      <c r="BBN28"/>
      <c r="BBO28"/>
      <c r="BBP28"/>
      <c r="BBQ28"/>
      <c r="BBR28"/>
      <c r="BBS28"/>
      <c r="BBT28"/>
      <c r="BBU28"/>
      <c r="BBV28"/>
      <c r="BBW28"/>
      <c r="BBX28"/>
      <c r="BBY28"/>
      <c r="BBZ28"/>
      <c r="BCA28"/>
      <c r="BCB28"/>
      <c r="BCC28"/>
      <c r="BCD28"/>
      <c r="BCE28"/>
      <c r="BCF28"/>
      <c r="BCG28"/>
      <c r="BCH28"/>
      <c r="BCI28"/>
      <c r="BCJ28"/>
      <c r="BCK28"/>
      <c r="BCL28"/>
      <c r="BCM28"/>
      <c r="BCN28"/>
      <c r="BCO28"/>
      <c r="BCP28"/>
      <c r="BCQ28"/>
      <c r="BCR28"/>
      <c r="BCS28"/>
      <c r="BCT28"/>
      <c r="BCU28"/>
      <c r="BCV28"/>
      <c r="BCW28"/>
      <c r="BCX28"/>
      <c r="BCY28"/>
      <c r="BCZ28"/>
      <c r="BDA28"/>
      <c r="BDB28"/>
      <c r="BDC28"/>
      <c r="BDD28"/>
      <c r="BDE28"/>
      <c r="BDF28"/>
      <c r="BDG28"/>
      <c r="BDH28"/>
      <c r="BDI28"/>
      <c r="BDJ28"/>
      <c r="BDK28"/>
      <c r="BDL28"/>
      <c r="BDM28"/>
      <c r="BDN28"/>
      <c r="BDO28"/>
      <c r="BDP28"/>
      <c r="BDQ28"/>
      <c r="BDR28"/>
      <c r="BDS28"/>
      <c r="BDT28"/>
      <c r="BDU28"/>
      <c r="BDV28"/>
      <c r="BDW28"/>
      <c r="BDX28"/>
      <c r="BDY28"/>
      <c r="BDZ28"/>
      <c r="BEA28"/>
      <c r="BEB28"/>
      <c r="BEC28"/>
      <c r="BED28"/>
      <c r="BEE28"/>
      <c r="BEF28"/>
      <c r="BEG28"/>
      <c r="BEH28"/>
      <c r="BEI28"/>
      <c r="BEJ28"/>
      <c r="BEK28"/>
      <c r="BEL28"/>
      <c r="BEM28"/>
      <c r="BEN28"/>
      <c r="BEO28"/>
      <c r="BEP28"/>
      <c r="BEQ28"/>
      <c r="BER28"/>
      <c r="BES28"/>
      <c r="BET28"/>
      <c r="BEU28"/>
      <c r="BEV28"/>
      <c r="BEW28"/>
      <c r="BEX28"/>
      <c r="BEY28"/>
      <c r="BEZ28"/>
      <c r="BFA28"/>
      <c r="BFB28"/>
      <c r="BFC28"/>
      <c r="BFD28"/>
      <c r="BFE28"/>
      <c r="BFF28"/>
      <c r="BFG28"/>
      <c r="BFH28"/>
      <c r="BFI28"/>
      <c r="BFJ28"/>
      <c r="BFK28"/>
      <c r="BFL28"/>
      <c r="BFM28"/>
      <c r="BFN28"/>
      <c r="BFO28"/>
      <c r="BFP28"/>
      <c r="BFQ28"/>
      <c r="BFR28"/>
      <c r="BFS28"/>
      <c r="BFT28"/>
      <c r="BFU28"/>
      <c r="BFV28"/>
      <c r="BFW28"/>
      <c r="BFX28"/>
      <c r="BFY28"/>
      <c r="BFZ28"/>
      <c r="BGA28"/>
      <c r="BGB28"/>
      <c r="BGC28"/>
      <c r="BGD28"/>
      <c r="BGE28"/>
      <c r="BGF28"/>
      <c r="BGG28"/>
      <c r="BGH28"/>
      <c r="BGI28"/>
      <c r="BGJ28"/>
      <c r="BGK28"/>
      <c r="BGL28"/>
      <c r="BGM28"/>
      <c r="BGN28"/>
      <c r="BGO28"/>
      <c r="BGP28"/>
      <c r="BGQ28"/>
      <c r="BGR28"/>
      <c r="BGS28"/>
      <c r="BGT28"/>
      <c r="BGU28"/>
      <c r="BGV28"/>
      <c r="BGW28"/>
      <c r="BGX28"/>
      <c r="BGY28"/>
      <c r="BGZ28"/>
      <c r="BHA28"/>
      <c r="BHB28"/>
      <c r="BHC28"/>
      <c r="BHD28"/>
      <c r="BHE28"/>
      <c r="BHF28"/>
      <c r="BHG28"/>
      <c r="BHH28"/>
      <c r="BHI28"/>
      <c r="BHJ28"/>
      <c r="BHK28"/>
      <c r="BHL28"/>
      <c r="BHM28"/>
      <c r="BHN28"/>
      <c r="BHO28"/>
      <c r="BHP28"/>
      <c r="BHQ28"/>
      <c r="BHR28"/>
      <c r="BHS28"/>
      <c r="BHT28"/>
      <c r="BHU28"/>
      <c r="BHV28"/>
      <c r="BHW28"/>
      <c r="BHX28"/>
      <c r="BHY28"/>
      <c r="BHZ28"/>
      <c r="BIA28"/>
      <c r="BIB28"/>
      <c r="BIC28"/>
      <c r="BID28"/>
      <c r="BIE28"/>
      <c r="BIF28"/>
      <c r="BIG28"/>
      <c r="BIH28"/>
      <c r="BII28"/>
      <c r="BIJ28"/>
      <c r="BIK28"/>
      <c r="BIL28"/>
      <c r="BIM28"/>
      <c r="BIN28"/>
      <c r="BIO28"/>
      <c r="BIP28"/>
      <c r="BIQ28"/>
      <c r="BIR28"/>
      <c r="BIS28"/>
      <c r="BIT28"/>
      <c r="BIU28"/>
      <c r="BIV28"/>
      <c r="BIW28"/>
      <c r="BIX28"/>
      <c r="BIY28"/>
      <c r="BIZ28"/>
      <c r="BJA28"/>
      <c r="BJB28"/>
      <c r="BJC28"/>
      <c r="BJD28"/>
      <c r="BJE28"/>
      <c r="BJF28"/>
      <c r="BJG28"/>
      <c r="BJH28"/>
      <c r="BJI28"/>
      <c r="BJJ28"/>
      <c r="BJK28"/>
      <c r="BJL28"/>
      <c r="BJM28"/>
      <c r="BJN28"/>
      <c r="BJO28"/>
      <c r="BJP28"/>
      <c r="BJQ28"/>
      <c r="BJR28"/>
      <c r="BJS28"/>
      <c r="BJT28"/>
      <c r="BJU28"/>
      <c r="BJV28"/>
      <c r="BJW28"/>
      <c r="BJX28"/>
      <c r="BJY28"/>
      <c r="BJZ28"/>
      <c r="BKA28"/>
      <c r="BKB28"/>
      <c r="BKC28"/>
      <c r="BKD28"/>
      <c r="BKE28"/>
      <c r="BKF28"/>
      <c r="BKG28"/>
      <c r="BKH28"/>
      <c r="BKI28"/>
      <c r="BKJ28"/>
      <c r="BKK28"/>
      <c r="BKL28"/>
      <c r="BKM28"/>
      <c r="BKN28"/>
      <c r="BKO28"/>
      <c r="BKP28"/>
      <c r="BKQ28"/>
      <c r="BKR28"/>
      <c r="BKS28"/>
      <c r="BKT28"/>
      <c r="BKU28"/>
      <c r="BKV28"/>
      <c r="BKW28"/>
      <c r="BKX28"/>
      <c r="BKY28"/>
      <c r="BKZ28"/>
      <c r="BLA28"/>
      <c r="BLB28"/>
      <c r="BLC28"/>
      <c r="BLD28"/>
      <c r="BLE28"/>
      <c r="BLF28"/>
      <c r="BLG28"/>
      <c r="BLH28"/>
      <c r="BLI28"/>
      <c r="BLJ28"/>
      <c r="BLK28"/>
      <c r="BLL28"/>
      <c r="BLM28"/>
      <c r="BLN28"/>
      <c r="BLO28"/>
      <c r="BLP28"/>
      <c r="BLQ28"/>
      <c r="BLR28"/>
      <c r="BLS28"/>
      <c r="BLT28"/>
      <c r="BLU28"/>
      <c r="BLV28"/>
      <c r="BLW28"/>
      <c r="BLX28"/>
      <c r="BLY28"/>
      <c r="BLZ28"/>
      <c r="BMA28"/>
      <c r="BMB28"/>
      <c r="BMC28"/>
      <c r="BMD28"/>
      <c r="BME28"/>
      <c r="BMF28"/>
      <c r="BMG28"/>
      <c r="BMH28"/>
      <c r="BMI28"/>
      <c r="BMJ28"/>
      <c r="BMK28"/>
      <c r="BML28"/>
      <c r="BMM28"/>
      <c r="BMN28"/>
      <c r="BMO28"/>
      <c r="BMP28"/>
      <c r="BMQ28"/>
      <c r="BMR28"/>
      <c r="BMS28"/>
      <c r="BMT28"/>
      <c r="BMU28"/>
      <c r="BMV28"/>
      <c r="BMW28"/>
      <c r="BMX28"/>
      <c r="BMY28"/>
      <c r="BMZ28"/>
      <c r="BNA28"/>
      <c r="BNB28"/>
      <c r="BNC28"/>
      <c r="BND28"/>
      <c r="BNE28"/>
      <c r="BNF28"/>
      <c r="BNG28"/>
      <c r="BNH28"/>
      <c r="BNI28"/>
      <c r="BNJ28"/>
      <c r="BNK28"/>
      <c r="BNL28"/>
      <c r="BNM28"/>
      <c r="BNN28"/>
      <c r="BNO28"/>
      <c r="BNP28"/>
      <c r="BNQ28"/>
      <c r="BNR28"/>
      <c r="BNS28"/>
      <c r="BNT28"/>
      <c r="BNU28"/>
      <c r="BNV28"/>
      <c r="BNW28"/>
      <c r="BNX28"/>
      <c r="BNY28"/>
      <c r="BNZ28"/>
      <c r="BOA28"/>
      <c r="BOB28"/>
      <c r="BOC28"/>
      <c r="BOD28"/>
      <c r="BOE28"/>
      <c r="BOF28"/>
      <c r="BOG28"/>
      <c r="BOH28"/>
      <c r="BOI28"/>
      <c r="BOJ28"/>
      <c r="BOK28"/>
      <c r="BOL28"/>
      <c r="BOM28"/>
      <c r="BON28"/>
      <c r="BOO28"/>
      <c r="BOP28"/>
      <c r="BOQ28"/>
      <c r="BOR28"/>
      <c r="BOS28"/>
      <c r="BOT28"/>
      <c r="BOU28"/>
      <c r="BOV28"/>
      <c r="BOW28"/>
      <c r="BOX28"/>
      <c r="BOY28"/>
      <c r="BOZ28"/>
      <c r="BPA28"/>
      <c r="BPB28"/>
      <c r="BPC28"/>
      <c r="BPD28"/>
      <c r="BPE28"/>
      <c r="BPF28"/>
      <c r="BPG28"/>
      <c r="BPH28"/>
      <c r="BPI28"/>
      <c r="BPJ28"/>
      <c r="BPK28"/>
      <c r="BPL28"/>
      <c r="BPM28"/>
      <c r="BPN28"/>
      <c r="BPO28"/>
      <c r="BPP28"/>
      <c r="BPQ28"/>
      <c r="BPR28"/>
      <c r="BPS28"/>
      <c r="BPT28"/>
      <c r="BPU28"/>
      <c r="BPV28"/>
      <c r="BPW28"/>
      <c r="BPX28"/>
      <c r="BPY28"/>
      <c r="BPZ28"/>
      <c r="BQA28"/>
      <c r="BQB28"/>
      <c r="BQC28"/>
      <c r="BQD28"/>
      <c r="BQE28"/>
      <c r="BQF28"/>
      <c r="BQG28"/>
      <c r="BQH28"/>
      <c r="BQI28"/>
      <c r="BQJ28"/>
      <c r="BQK28"/>
      <c r="BQL28"/>
      <c r="BQM28"/>
      <c r="BQN28"/>
      <c r="BQO28"/>
      <c r="BQP28"/>
      <c r="BQQ28"/>
      <c r="BQR28"/>
      <c r="BQS28"/>
      <c r="BQT28"/>
      <c r="BQU28"/>
      <c r="BQV28"/>
      <c r="BQW28"/>
      <c r="BQX28"/>
      <c r="BQY28"/>
      <c r="BQZ28"/>
      <c r="BRA28"/>
      <c r="BRB28"/>
      <c r="BRC28"/>
      <c r="BRD28"/>
      <c r="BRE28"/>
      <c r="BRF28"/>
      <c r="BRG28"/>
      <c r="BRH28"/>
      <c r="BRI28"/>
      <c r="BRJ28"/>
      <c r="BRK28"/>
      <c r="BRL28"/>
      <c r="BRM28"/>
      <c r="BRN28"/>
      <c r="BRO28"/>
      <c r="BRP28"/>
      <c r="BRQ28"/>
      <c r="BRR28"/>
      <c r="BRS28"/>
      <c r="BRT28"/>
      <c r="BRU28"/>
      <c r="BRV28"/>
      <c r="BRW28"/>
      <c r="BRX28"/>
      <c r="BRY28"/>
      <c r="BRZ28"/>
      <c r="BSA28"/>
      <c r="BSB28"/>
      <c r="BSC28"/>
      <c r="BSD28"/>
      <c r="BSE28"/>
      <c r="BSF28"/>
      <c r="BSG28"/>
      <c r="BSH28"/>
      <c r="BSI28"/>
      <c r="BSJ28"/>
      <c r="BSK28"/>
      <c r="BSL28"/>
      <c r="BSM28"/>
      <c r="BSN28"/>
      <c r="BSO28"/>
      <c r="BSP28"/>
      <c r="BSQ28"/>
      <c r="BSR28"/>
      <c r="BSS28"/>
      <c r="BST28"/>
      <c r="BSU28"/>
      <c r="BSV28"/>
      <c r="BSW28"/>
      <c r="BSX28"/>
      <c r="BSY28"/>
      <c r="BSZ28"/>
      <c r="BTA28"/>
      <c r="BTB28"/>
      <c r="BTC28"/>
      <c r="BTD28"/>
      <c r="BTE28"/>
      <c r="BTF28"/>
      <c r="BTG28"/>
      <c r="BTH28"/>
      <c r="BTI28"/>
      <c r="BTJ28"/>
      <c r="BTK28"/>
      <c r="BTL28"/>
      <c r="BTM28"/>
      <c r="BTN28"/>
      <c r="BTO28"/>
      <c r="BTP28"/>
      <c r="BTQ28"/>
      <c r="BTR28"/>
      <c r="BTS28"/>
      <c r="BTT28"/>
      <c r="BTU28"/>
      <c r="BTV28"/>
      <c r="BTW28"/>
      <c r="BTX28"/>
      <c r="BTY28"/>
      <c r="BTZ28"/>
      <c r="BUA28"/>
      <c r="BUB28"/>
      <c r="BUC28"/>
      <c r="BUD28"/>
      <c r="BUE28"/>
      <c r="BUF28"/>
      <c r="BUG28"/>
      <c r="BUH28"/>
      <c r="BUI28"/>
      <c r="BUJ28"/>
      <c r="BUK28"/>
      <c r="BUL28"/>
      <c r="BUM28"/>
      <c r="BUN28"/>
      <c r="BUO28"/>
      <c r="BUP28"/>
      <c r="BUQ28"/>
      <c r="BUR28"/>
      <c r="BUS28"/>
      <c r="BUT28"/>
      <c r="BUU28"/>
      <c r="BUV28"/>
      <c r="BUW28"/>
      <c r="BUX28"/>
      <c r="BUY28"/>
      <c r="BUZ28"/>
      <c r="BVA28"/>
      <c r="BVB28"/>
      <c r="BVC28"/>
      <c r="BVD28"/>
      <c r="BVE28"/>
      <c r="BVF28"/>
      <c r="BVG28"/>
      <c r="BVH28"/>
      <c r="BVI28"/>
      <c r="BVJ28"/>
      <c r="BVK28"/>
      <c r="BVL28"/>
      <c r="BVM28"/>
      <c r="BVN28"/>
      <c r="BVO28"/>
      <c r="BVP28"/>
      <c r="BVQ28"/>
      <c r="BVR28"/>
      <c r="BVS28"/>
      <c r="BVT28"/>
      <c r="BVU28"/>
      <c r="BVV28"/>
      <c r="BVW28"/>
      <c r="BVX28"/>
      <c r="BVY28"/>
      <c r="BVZ28"/>
      <c r="BWA28"/>
      <c r="BWB28"/>
      <c r="BWC28"/>
      <c r="BWD28"/>
      <c r="BWE28"/>
      <c r="BWF28"/>
      <c r="BWG28"/>
      <c r="BWH28"/>
      <c r="BWI28"/>
      <c r="BWJ28"/>
      <c r="BWK28"/>
      <c r="BWL28"/>
      <c r="BWM28"/>
      <c r="BWN28"/>
      <c r="BWO28"/>
      <c r="BWP28"/>
      <c r="BWQ28"/>
      <c r="BWR28"/>
      <c r="BWS28"/>
      <c r="BWT28"/>
      <c r="BWU28"/>
      <c r="BWV28"/>
      <c r="BWW28"/>
      <c r="BWX28"/>
      <c r="BWY28"/>
      <c r="BWZ28"/>
      <c r="BXA28"/>
      <c r="BXB28"/>
      <c r="BXC28"/>
      <c r="BXD28"/>
      <c r="BXE28"/>
      <c r="BXF28"/>
      <c r="BXG28"/>
      <c r="BXH28"/>
      <c r="BXI28"/>
      <c r="BXJ28"/>
      <c r="BXK28"/>
      <c r="BXL28"/>
      <c r="BXM28"/>
      <c r="BXN28"/>
      <c r="BXO28"/>
      <c r="BXP28"/>
      <c r="BXQ28"/>
      <c r="BXR28"/>
      <c r="BXS28"/>
      <c r="BXT28"/>
      <c r="BXU28"/>
      <c r="BXV28"/>
      <c r="BXW28"/>
      <c r="BXX28"/>
      <c r="BXY28"/>
      <c r="BXZ28"/>
      <c r="BYA28"/>
      <c r="BYB28"/>
      <c r="BYC28"/>
      <c r="BYD28"/>
      <c r="BYE28"/>
      <c r="BYF28"/>
      <c r="BYG28"/>
      <c r="BYH28"/>
      <c r="BYI28"/>
      <c r="BYJ28"/>
      <c r="BYK28"/>
      <c r="BYL28"/>
      <c r="BYM28"/>
      <c r="BYN28"/>
      <c r="BYO28"/>
      <c r="BYP28"/>
      <c r="BYQ28"/>
      <c r="BYR28"/>
      <c r="BYS28"/>
      <c r="BYT28"/>
      <c r="BYU28"/>
      <c r="BYV28"/>
      <c r="BYW28"/>
      <c r="BYX28"/>
      <c r="BYY28"/>
      <c r="BYZ28"/>
      <c r="BZA28"/>
      <c r="BZB28"/>
      <c r="BZC28"/>
      <c r="BZD28"/>
      <c r="BZE28"/>
      <c r="BZF28"/>
      <c r="BZG28"/>
      <c r="BZH28"/>
      <c r="BZI28"/>
      <c r="BZJ28"/>
      <c r="BZK28"/>
      <c r="BZL28"/>
      <c r="BZM28"/>
      <c r="BZN28"/>
      <c r="BZO28"/>
      <c r="BZP28"/>
      <c r="BZQ28"/>
      <c r="BZR28"/>
      <c r="BZS28"/>
      <c r="BZT28"/>
      <c r="BZU28"/>
      <c r="BZV28"/>
      <c r="BZW28"/>
      <c r="BZX28"/>
      <c r="BZY28"/>
      <c r="BZZ28"/>
      <c r="CAA28"/>
      <c r="CAB28"/>
      <c r="CAC28"/>
      <c r="CAD28"/>
      <c r="CAE28"/>
      <c r="CAF28"/>
      <c r="CAG28"/>
      <c r="CAH28"/>
      <c r="CAI28"/>
      <c r="CAJ28"/>
      <c r="CAK28"/>
      <c r="CAL28"/>
      <c r="CAM28"/>
      <c r="CAN28"/>
      <c r="CAO28"/>
      <c r="CAP28"/>
      <c r="CAQ28"/>
      <c r="CAR28"/>
      <c r="CAS28"/>
      <c r="CAT28"/>
      <c r="CAU28"/>
      <c r="CAV28"/>
      <c r="CAW28"/>
      <c r="CAX28"/>
      <c r="CAY28"/>
      <c r="CAZ28"/>
      <c r="CBA28"/>
      <c r="CBB28"/>
      <c r="CBC28"/>
      <c r="CBD28"/>
      <c r="CBE28"/>
      <c r="CBF28"/>
      <c r="CBG28"/>
      <c r="CBH28"/>
      <c r="CBI28"/>
      <c r="CBJ28"/>
      <c r="CBK28"/>
      <c r="CBL28"/>
      <c r="CBM28"/>
      <c r="CBN28"/>
      <c r="CBO28"/>
      <c r="CBP28"/>
      <c r="CBQ28"/>
      <c r="CBR28"/>
      <c r="CBS28"/>
      <c r="CBT28"/>
      <c r="CBU28"/>
      <c r="CBV28"/>
      <c r="CBW28"/>
      <c r="CBX28"/>
      <c r="CBY28"/>
      <c r="CBZ28"/>
      <c r="CCA28"/>
      <c r="CCB28"/>
      <c r="CCC28"/>
      <c r="CCD28"/>
      <c r="CCE28"/>
      <c r="CCF28"/>
      <c r="CCG28"/>
      <c r="CCH28"/>
      <c r="CCI28"/>
      <c r="CCJ28"/>
      <c r="CCK28"/>
      <c r="CCL28"/>
      <c r="CCM28"/>
      <c r="CCN28"/>
      <c r="CCO28"/>
      <c r="CCP28"/>
      <c r="CCQ28"/>
      <c r="CCR28"/>
      <c r="CCS28"/>
      <c r="CCT28"/>
      <c r="CCU28"/>
      <c r="CCV28"/>
      <c r="CCW28"/>
      <c r="CCX28"/>
      <c r="CCY28"/>
      <c r="CCZ28"/>
      <c r="CDA28"/>
      <c r="CDB28"/>
      <c r="CDC28"/>
      <c r="CDD28"/>
      <c r="CDE28"/>
      <c r="CDF28"/>
      <c r="CDG28"/>
      <c r="CDH28"/>
      <c r="CDI28"/>
      <c r="CDJ28"/>
      <c r="CDK28"/>
      <c r="CDL28"/>
      <c r="CDM28"/>
      <c r="CDN28"/>
      <c r="CDO28"/>
      <c r="CDP28"/>
      <c r="CDQ28"/>
      <c r="CDR28"/>
      <c r="CDS28"/>
      <c r="CDT28"/>
      <c r="CDU28"/>
      <c r="CDV28"/>
      <c r="CDW28"/>
      <c r="CDX28"/>
      <c r="CDY28"/>
      <c r="CDZ28"/>
      <c r="CEA28"/>
      <c r="CEB28"/>
      <c r="CEC28"/>
      <c r="CED28"/>
      <c r="CEE28"/>
      <c r="CEF28"/>
      <c r="CEG28"/>
      <c r="CEH28"/>
      <c r="CEI28"/>
      <c r="CEJ28"/>
      <c r="CEK28"/>
      <c r="CEL28"/>
      <c r="CEM28"/>
      <c r="CEN28"/>
      <c r="CEO28"/>
      <c r="CEP28"/>
      <c r="CEQ28"/>
      <c r="CER28"/>
      <c r="CES28"/>
      <c r="CET28"/>
      <c r="CEU28"/>
      <c r="CEV28"/>
      <c r="CEW28"/>
      <c r="CEX28"/>
      <c r="CEY28"/>
      <c r="CEZ28"/>
      <c r="CFA28"/>
      <c r="CFB28"/>
      <c r="CFC28"/>
      <c r="CFD28"/>
      <c r="CFE28"/>
      <c r="CFF28"/>
      <c r="CFG28"/>
      <c r="CFH28"/>
      <c r="CFI28"/>
      <c r="CFJ28"/>
      <c r="CFK28"/>
      <c r="CFL28"/>
      <c r="CFM28"/>
      <c r="CFN28"/>
      <c r="CFO28"/>
      <c r="CFP28"/>
      <c r="CFQ28"/>
      <c r="CFR28"/>
      <c r="CFS28"/>
      <c r="CFT28"/>
      <c r="CFU28"/>
      <c r="CFV28"/>
      <c r="CFW28"/>
      <c r="CFX28"/>
      <c r="CFY28"/>
      <c r="CFZ28"/>
      <c r="CGA28"/>
      <c r="CGB28"/>
      <c r="CGC28"/>
      <c r="CGD28"/>
      <c r="CGE28"/>
      <c r="CGF28"/>
      <c r="CGG28"/>
      <c r="CGH28"/>
      <c r="CGI28"/>
      <c r="CGJ28"/>
      <c r="CGK28"/>
      <c r="CGL28"/>
      <c r="CGM28"/>
      <c r="CGN28"/>
      <c r="CGO28"/>
      <c r="CGP28"/>
      <c r="CGQ28"/>
      <c r="CGR28"/>
      <c r="CGS28"/>
      <c r="CGT28"/>
      <c r="CGU28"/>
      <c r="CGV28"/>
      <c r="CGW28"/>
      <c r="CGX28"/>
      <c r="CGY28"/>
      <c r="CGZ28"/>
      <c r="CHA28"/>
      <c r="CHB28"/>
      <c r="CHC28"/>
      <c r="CHD28"/>
      <c r="CHE28"/>
      <c r="CHF28"/>
      <c r="CHG28"/>
      <c r="CHH28"/>
      <c r="CHI28"/>
      <c r="CHJ28"/>
      <c r="CHK28"/>
      <c r="CHL28"/>
      <c r="CHM28"/>
      <c r="CHN28"/>
      <c r="CHO28"/>
      <c r="CHP28"/>
      <c r="CHQ28"/>
      <c r="CHR28"/>
      <c r="CHS28"/>
      <c r="CHT28"/>
      <c r="CHU28"/>
      <c r="CHV28"/>
      <c r="CHW28"/>
      <c r="CHX28"/>
      <c r="CHY28"/>
      <c r="CHZ28"/>
      <c r="CIA28"/>
      <c r="CIB28"/>
      <c r="CIC28"/>
      <c r="CID28"/>
      <c r="CIE28"/>
      <c r="CIF28"/>
      <c r="CIG28"/>
      <c r="CIH28"/>
      <c r="CII28"/>
      <c r="CIJ28"/>
      <c r="CIK28"/>
      <c r="CIL28"/>
      <c r="CIM28"/>
      <c r="CIN28"/>
      <c r="CIO28"/>
      <c r="CIP28"/>
      <c r="CIQ28"/>
      <c r="CIR28"/>
      <c r="CIS28"/>
      <c r="CIT28"/>
      <c r="CIU28"/>
      <c r="CIV28"/>
      <c r="CIW28"/>
      <c r="CIX28"/>
      <c r="CIY28"/>
      <c r="CIZ28"/>
      <c r="CJA28"/>
      <c r="CJB28"/>
      <c r="CJC28"/>
      <c r="CJD28"/>
      <c r="CJE28"/>
      <c r="CJF28"/>
      <c r="CJG28"/>
      <c r="CJH28"/>
      <c r="CJI28"/>
      <c r="CJJ28"/>
      <c r="CJK28"/>
      <c r="CJL28"/>
      <c r="CJM28"/>
      <c r="CJN28"/>
      <c r="CJO28"/>
      <c r="CJP28"/>
      <c r="CJQ28"/>
      <c r="CJR28"/>
      <c r="CJS28"/>
      <c r="CJT28"/>
      <c r="CJU28"/>
      <c r="CJV28"/>
      <c r="CJW28"/>
      <c r="CJX28"/>
      <c r="CJY28"/>
      <c r="CJZ28"/>
      <c r="CKA28"/>
      <c r="CKB28"/>
      <c r="CKC28"/>
      <c r="CKD28"/>
      <c r="CKE28"/>
      <c r="CKF28"/>
      <c r="CKG28"/>
      <c r="CKH28"/>
      <c r="CKI28"/>
      <c r="CKJ28"/>
      <c r="CKK28"/>
      <c r="CKL28"/>
      <c r="CKM28"/>
      <c r="CKN28"/>
      <c r="CKO28"/>
      <c r="CKP28"/>
      <c r="CKQ28"/>
      <c r="CKR28"/>
      <c r="CKS28"/>
      <c r="CKT28"/>
      <c r="CKU28"/>
      <c r="CKV28"/>
      <c r="CKW28"/>
      <c r="CKX28"/>
      <c r="CKY28"/>
      <c r="CKZ28"/>
      <c r="CLA28"/>
      <c r="CLB28"/>
      <c r="CLC28"/>
      <c r="CLD28"/>
      <c r="CLE28"/>
      <c r="CLF28"/>
      <c r="CLG28"/>
      <c r="CLH28"/>
      <c r="CLI28"/>
      <c r="CLJ28"/>
      <c r="CLK28"/>
      <c r="CLL28"/>
      <c r="CLM28"/>
      <c r="CLN28"/>
      <c r="CLO28"/>
      <c r="CLP28"/>
      <c r="CLQ28"/>
      <c r="CLR28"/>
      <c r="CLS28"/>
      <c r="CLT28"/>
      <c r="CLU28"/>
      <c r="CLV28"/>
      <c r="CLW28"/>
      <c r="CLX28"/>
      <c r="CLY28"/>
      <c r="CLZ28"/>
      <c r="CMA28"/>
      <c r="CMB28"/>
      <c r="CMC28"/>
      <c r="CMD28"/>
      <c r="CME28"/>
      <c r="CMF28"/>
      <c r="CMG28"/>
      <c r="CMH28"/>
      <c r="CMI28"/>
      <c r="CMJ28"/>
      <c r="CMK28"/>
      <c r="CML28"/>
      <c r="CMM28"/>
      <c r="CMN28"/>
      <c r="CMO28"/>
      <c r="CMP28"/>
      <c r="CMQ28"/>
      <c r="CMR28"/>
      <c r="CMS28"/>
      <c r="CMT28"/>
      <c r="CMU28"/>
      <c r="CMV28"/>
      <c r="CMW28"/>
      <c r="CMX28"/>
      <c r="CMY28"/>
      <c r="CMZ28"/>
      <c r="CNA28"/>
      <c r="CNB28"/>
      <c r="CNC28"/>
      <c r="CND28"/>
      <c r="CNE28"/>
      <c r="CNF28"/>
      <c r="CNG28"/>
      <c r="CNH28"/>
      <c r="CNI28"/>
      <c r="CNJ28"/>
      <c r="CNK28"/>
      <c r="CNL28"/>
      <c r="CNM28"/>
      <c r="CNN28"/>
      <c r="CNO28"/>
      <c r="CNP28"/>
      <c r="CNQ28"/>
      <c r="CNR28"/>
      <c r="CNS28"/>
      <c r="CNT28"/>
      <c r="CNU28"/>
      <c r="CNV28"/>
      <c r="CNW28"/>
      <c r="CNX28"/>
      <c r="CNY28"/>
      <c r="CNZ28"/>
      <c r="COA28"/>
      <c r="COB28"/>
      <c r="COC28"/>
      <c r="COD28"/>
      <c r="COE28"/>
      <c r="COF28"/>
      <c r="COG28"/>
      <c r="COH28"/>
      <c r="COI28"/>
      <c r="COJ28"/>
      <c r="COK28"/>
      <c r="COL28"/>
      <c r="COM28"/>
      <c r="CON28"/>
      <c r="COO28"/>
      <c r="COP28"/>
      <c r="COQ28"/>
      <c r="COR28"/>
      <c r="COS28"/>
      <c r="COT28"/>
      <c r="COU28"/>
      <c r="COV28"/>
      <c r="COW28"/>
      <c r="COX28"/>
      <c r="COY28"/>
      <c r="COZ28"/>
      <c r="CPA28"/>
      <c r="CPB28"/>
      <c r="CPC28"/>
      <c r="CPD28"/>
      <c r="CPE28"/>
      <c r="CPF28"/>
      <c r="CPG28"/>
      <c r="CPH28"/>
      <c r="CPI28"/>
      <c r="CPJ28"/>
      <c r="CPK28"/>
      <c r="CPL28"/>
      <c r="CPM28"/>
      <c r="CPN28"/>
      <c r="CPO28"/>
      <c r="CPP28"/>
      <c r="CPQ28"/>
      <c r="CPR28"/>
      <c r="CPS28"/>
      <c r="CPT28"/>
      <c r="CPU28"/>
      <c r="CPV28"/>
      <c r="CPW28"/>
      <c r="CPX28"/>
      <c r="CPY28"/>
      <c r="CPZ28"/>
      <c r="CQA28"/>
      <c r="CQB28"/>
      <c r="CQC28"/>
      <c r="CQD28"/>
      <c r="CQE28"/>
      <c r="CQF28"/>
      <c r="CQG28"/>
      <c r="CQH28"/>
      <c r="CQI28"/>
      <c r="CQJ28"/>
      <c r="CQK28"/>
      <c r="CQL28"/>
      <c r="CQM28"/>
      <c r="CQN28"/>
      <c r="CQO28"/>
      <c r="CQP28"/>
      <c r="CQQ28"/>
      <c r="CQR28"/>
      <c r="CQS28"/>
      <c r="CQT28"/>
      <c r="CQU28"/>
      <c r="CQV28"/>
      <c r="CQW28"/>
      <c r="CQX28"/>
      <c r="CQY28"/>
      <c r="CQZ28"/>
      <c r="CRA28"/>
      <c r="CRB28"/>
      <c r="CRC28"/>
      <c r="CRD28"/>
      <c r="CRE28"/>
      <c r="CRF28"/>
      <c r="CRG28"/>
      <c r="CRH28"/>
      <c r="CRI28"/>
      <c r="CRJ28"/>
      <c r="CRK28"/>
      <c r="CRL28"/>
      <c r="CRM28"/>
      <c r="CRN28"/>
      <c r="CRO28"/>
      <c r="CRP28"/>
      <c r="CRQ28"/>
      <c r="CRR28"/>
      <c r="CRS28"/>
      <c r="CRT28"/>
      <c r="CRU28"/>
      <c r="CRV28"/>
      <c r="CRW28"/>
      <c r="CRX28"/>
      <c r="CRY28"/>
      <c r="CRZ28"/>
      <c r="CSA28"/>
      <c r="CSB28"/>
      <c r="CSC28"/>
      <c r="CSD28"/>
      <c r="CSE28"/>
      <c r="CSF28"/>
      <c r="CSG28"/>
      <c r="CSH28"/>
      <c r="CSI28"/>
      <c r="CSJ28"/>
      <c r="CSK28"/>
      <c r="CSL28"/>
      <c r="CSM28"/>
      <c r="CSN28"/>
      <c r="CSO28"/>
      <c r="CSP28"/>
      <c r="CSQ28"/>
      <c r="CSR28"/>
      <c r="CSS28"/>
      <c r="CST28"/>
      <c r="CSU28"/>
      <c r="CSV28"/>
      <c r="CSW28"/>
      <c r="CSX28"/>
      <c r="CSY28"/>
      <c r="CSZ28"/>
      <c r="CTA28"/>
      <c r="CTB28"/>
      <c r="CTC28"/>
      <c r="CTD28"/>
      <c r="CTE28"/>
      <c r="CTF28"/>
      <c r="CTG28"/>
      <c r="CTH28"/>
      <c r="CTI28"/>
      <c r="CTJ28"/>
      <c r="CTK28"/>
      <c r="CTL28"/>
      <c r="CTM28"/>
      <c r="CTN28"/>
      <c r="CTO28"/>
      <c r="CTP28"/>
      <c r="CTQ28"/>
      <c r="CTR28"/>
      <c r="CTS28"/>
      <c r="CTT28"/>
      <c r="CTU28"/>
      <c r="CTV28"/>
      <c r="CTW28"/>
      <c r="CTX28"/>
      <c r="CTY28"/>
      <c r="CTZ28"/>
      <c r="CUA28"/>
      <c r="CUB28"/>
      <c r="CUC28"/>
      <c r="CUD28"/>
      <c r="CUE28"/>
      <c r="CUF28"/>
      <c r="CUG28"/>
      <c r="CUH28"/>
      <c r="CUI28"/>
      <c r="CUJ28"/>
      <c r="CUK28"/>
      <c r="CUL28"/>
      <c r="CUM28"/>
      <c r="CUN28"/>
      <c r="CUO28"/>
      <c r="CUP28"/>
      <c r="CUQ28"/>
      <c r="CUR28"/>
      <c r="CUS28"/>
      <c r="CUT28"/>
      <c r="CUU28"/>
      <c r="CUV28"/>
      <c r="CUW28"/>
      <c r="CUX28"/>
      <c r="CUY28"/>
      <c r="CUZ28"/>
      <c r="CVA28"/>
      <c r="CVB28"/>
      <c r="CVC28"/>
      <c r="CVD28"/>
      <c r="CVE28"/>
      <c r="CVF28"/>
      <c r="CVG28"/>
      <c r="CVH28"/>
      <c r="CVI28"/>
      <c r="CVJ28"/>
      <c r="CVK28"/>
      <c r="CVL28"/>
      <c r="CVM28"/>
      <c r="CVN28"/>
      <c r="CVO28"/>
      <c r="CVP28"/>
      <c r="CVQ28"/>
      <c r="CVR28"/>
      <c r="CVS28"/>
      <c r="CVT28"/>
      <c r="CVU28"/>
      <c r="CVV28"/>
      <c r="CVW28"/>
      <c r="CVX28"/>
      <c r="CVY28"/>
      <c r="CVZ28"/>
      <c r="CWA28"/>
      <c r="CWB28"/>
      <c r="CWC28"/>
      <c r="CWD28"/>
      <c r="CWE28"/>
      <c r="CWF28"/>
      <c r="CWG28"/>
      <c r="CWH28"/>
      <c r="CWI28"/>
      <c r="CWJ28"/>
      <c r="CWK28"/>
      <c r="CWL28"/>
      <c r="CWM28"/>
      <c r="CWN28"/>
      <c r="CWO28"/>
      <c r="CWP28"/>
      <c r="CWQ28"/>
      <c r="CWR28"/>
      <c r="CWS28"/>
      <c r="CWT28"/>
      <c r="CWU28"/>
      <c r="CWV28"/>
      <c r="CWW28"/>
      <c r="CWX28"/>
      <c r="CWY28"/>
      <c r="CWZ28"/>
      <c r="CXA28"/>
      <c r="CXB28"/>
      <c r="CXC28"/>
      <c r="CXD28"/>
      <c r="CXE28"/>
      <c r="CXF28"/>
      <c r="CXG28"/>
      <c r="CXH28"/>
      <c r="CXI28"/>
      <c r="CXJ28"/>
      <c r="CXK28"/>
      <c r="CXL28"/>
      <c r="CXM28"/>
      <c r="CXN28"/>
      <c r="CXO28"/>
      <c r="CXP28"/>
      <c r="CXQ28"/>
      <c r="CXR28"/>
      <c r="CXS28"/>
      <c r="CXT28"/>
      <c r="CXU28"/>
      <c r="CXV28"/>
      <c r="CXW28"/>
      <c r="CXX28"/>
      <c r="CXY28"/>
      <c r="CXZ28"/>
      <c r="CYA28"/>
      <c r="CYB28"/>
      <c r="CYC28"/>
      <c r="CYD28"/>
      <c r="CYE28"/>
      <c r="CYF28"/>
      <c r="CYG28"/>
      <c r="CYH28"/>
      <c r="CYI28"/>
      <c r="CYJ28"/>
      <c r="CYK28"/>
      <c r="CYL28"/>
      <c r="CYM28"/>
      <c r="CYN28"/>
      <c r="CYO28"/>
      <c r="CYP28"/>
      <c r="CYQ28"/>
      <c r="CYR28"/>
      <c r="CYS28"/>
      <c r="CYT28"/>
      <c r="CYU28"/>
      <c r="CYV28"/>
      <c r="CYW28"/>
      <c r="CYX28"/>
      <c r="CYY28"/>
      <c r="CYZ28"/>
      <c r="CZA28"/>
      <c r="CZB28"/>
      <c r="CZC28"/>
      <c r="CZD28"/>
      <c r="CZE28"/>
      <c r="CZF28"/>
      <c r="CZG28"/>
      <c r="CZH28"/>
      <c r="CZI28"/>
      <c r="CZJ28"/>
      <c r="CZK28"/>
      <c r="CZL28"/>
      <c r="CZM28"/>
      <c r="CZN28"/>
      <c r="CZO28"/>
      <c r="CZP28"/>
      <c r="CZQ28"/>
      <c r="CZR28"/>
      <c r="CZS28"/>
      <c r="CZT28"/>
      <c r="CZU28"/>
      <c r="CZV28"/>
      <c r="CZW28"/>
      <c r="CZX28"/>
      <c r="CZY28"/>
      <c r="CZZ28"/>
      <c r="DAA28"/>
      <c r="DAB28"/>
      <c r="DAC28"/>
      <c r="DAD28"/>
      <c r="DAE28"/>
      <c r="DAF28"/>
      <c r="DAG28"/>
      <c r="DAH28"/>
      <c r="DAI28"/>
      <c r="DAJ28"/>
      <c r="DAK28"/>
      <c r="DAL28"/>
      <c r="DAM28"/>
      <c r="DAN28"/>
      <c r="DAO28"/>
      <c r="DAP28"/>
      <c r="DAQ28"/>
      <c r="DAR28"/>
      <c r="DAS28"/>
      <c r="DAT28"/>
      <c r="DAU28"/>
      <c r="DAV28"/>
      <c r="DAW28"/>
      <c r="DAX28"/>
      <c r="DAY28"/>
      <c r="DAZ28"/>
      <c r="DBA28"/>
      <c r="DBB28"/>
      <c r="DBC28"/>
      <c r="DBD28"/>
      <c r="DBE28"/>
      <c r="DBF28"/>
      <c r="DBG28"/>
      <c r="DBH28"/>
      <c r="DBI28"/>
      <c r="DBJ28"/>
      <c r="DBK28"/>
      <c r="DBL28"/>
      <c r="DBM28"/>
      <c r="DBN28"/>
      <c r="DBO28"/>
      <c r="DBP28"/>
      <c r="DBQ28"/>
      <c r="DBR28"/>
      <c r="DBS28"/>
      <c r="DBT28"/>
      <c r="DBU28"/>
      <c r="DBV28"/>
      <c r="DBW28"/>
      <c r="DBX28"/>
      <c r="DBY28"/>
      <c r="DBZ28"/>
      <c r="DCA28"/>
      <c r="DCB28"/>
      <c r="DCC28"/>
      <c r="DCD28"/>
      <c r="DCE28"/>
      <c r="DCF28"/>
      <c r="DCG28"/>
      <c r="DCH28"/>
      <c r="DCI28"/>
      <c r="DCJ28"/>
      <c r="DCK28"/>
      <c r="DCL28"/>
      <c r="DCM28"/>
      <c r="DCN28"/>
      <c r="DCO28"/>
      <c r="DCP28"/>
      <c r="DCQ28"/>
      <c r="DCR28"/>
      <c r="DCS28"/>
      <c r="DCT28"/>
      <c r="DCU28"/>
      <c r="DCV28"/>
      <c r="DCW28"/>
      <c r="DCX28"/>
      <c r="DCY28"/>
      <c r="DCZ28"/>
      <c r="DDA28"/>
      <c r="DDB28"/>
      <c r="DDC28"/>
      <c r="DDD28"/>
      <c r="DDE28"/>
      <c r="DDF28"/>
      <c r="DDG28"/>
      <c r="DDH28"/>
      <c r="DDI28"/>
      <c r="DDJ28"/>
      <c r="DDK28"/>
      <c r="DDL28"/>
      <c r="DDM28"/>
      <c r="DDN28"/>
      <c r="DDO28"/>
      <c r="DDP28"/>
      <c r="DDQ28"/>
      <c r="DDR28"/>
      <c r="DDS28"/>
      <c r="DDT28"/>
      <c r="DDU28"/>
      <c r="DDV28"/>
      <c r="DDW28"/>
      <c r="DDX28"/>
      <c r="DDY28"/>
      <c r="DDZ28"/>
      <c r="DEA28"/>
      <c r="DEB28"/>
      <c r="DEC28"/>
      <c r="DED28"/>
      <c r="DEE28"/>
      <c r="DEF28"/>
      <c r="DEG28"/>
      <c r="DEH28"/>
      <c r="DEI28"/>
      <c r="DEJ28"/>
      <c r="DEK28"/>
      <c r="DEL28"/>
      <c r="DEM28"/>
      <c r="DEN28"/>
      <c r="DEO28"/>
      <c r="DEP28"/>
      <c r="DEQ28"/>
      <c r="DER28"/>
      <c r="DES28"/>
      <c r="DET28"/>
      <c r="DEU28"/>
      <c r="DEV28"/>
      <c r="DEW28"/>
      <c r="DEX28"/>
      <c r="DEY28"/>
      <c r="DEZ28"/>
      <c r="DFA28"/>
      <c r="DFB28"/>
      <c r="DFC28"/>
      <c r="DFD28"/>
      <c r="DFE28"/>
      <c r="DFF28"/>
      <c r="DFG28"/>
      <c r="DFH28"/>
      <c r="DFI28"/>
      <c r="DFJ28"/>
      <c r="DFK28"/>
      <c r="DFL28"/>
      <c r="DFM28"/>
      <c r="DFN28"/>
      <c r="DFO28"/>
      <c r="DFP28"/>
      <c r="DFQ28"/>
      <c r="DFR28"/>
      <c r="DFS28"/>
      <c r="DFT28"/>
      <c r="DFU28"/>
      <c r="DFV28"/>
      <c r="DFW28"/>
      <c r="DFX28"/>
      <c r="DFY28"/>
      <c r="DFZ28"/>
      <c r="DGA28"/>
      <c r="DGB28"/>
      <c r="DGC28"/>
      <c r="DGD28"/>
      <c r="DGE28"/>
      <c r="DGF28"/>
      <c r="DGG28"/>
      <c r="DGH28"/>
      <c r="DGI28"/>
      <c r="DGJ28"/>
      <c r="DGK28"/>
      <c r="DGL28"/>
      <c r="DGM28"/>
      <c r="DGN28"/>
      <c r="DGO28"/>
      <c r="DGP28"/>
      <c r="DGQ28"/>
      <c r="DGR28"/>
      <c r="DGS28"/>
      <c r="DGT28"/>
      <c r="DGU28"/>
      <c r="DGV28"/>
      <c r="DGW28"/>
      <c r="DGX28"/>
      <c r="DGY28"/>
      <c r="DGZ28"/>
      <c r="DHA28"/>
      <c r="DHB28"/>
      <c r="DHC28"/>
      <c r="DHD28"/>
      <c r="DHE28"/>
      <c r="DHF28"/>
      <c r="DHG28"/>
      <c r="DHH28"/>
      <c r="DHI28"/>
      <c r="DHJ28"/>
      <c r="DHK28"/>
      <c r="DHL28"/>
      <c r="DHM28"/>
      <c r="DHN28"/>
      <c r="DHO28"/>
      <c r="DHP28"/>
      <c r="DHQ28"/>
      <c r="DHR28"/>
      <c r="DHS28"/>
      <c r="DHT28"/>
      <c r="DHU28"/>
      <c r="DHV28"/>
      <c r="DHW28"/>
      <c r="DHX28"/>
      <c r="DHY28"/>
      <c r="DHZ28"/>
      <c r="DIA28"/>
      <c r="DIB28"/>
      <c r="DIC28"/>
      <c r="DID28"/>
      <c r="DIE28"/>
      <c r="DIF28"/>
      <c r="DIG28"/>
      <c r="DIH28"/>
      <c r="DII28"/>
      <c r="DIJ28"/>
      <c r="DIK28"/>
      <c r="DIL28"/>
      <c r="DIM28"/>
      <c r="DIN28"/>
      <c r="DIO28"/>
      <c r="DIP28"/>
      <c r="DIQ28"/>
      <c r="DIR28"/>
      <c r="DIS28"/>
      <c r="DIT28"/>
      <c r="DIU28"/>
      <c r="DIV28"/>
      <c r="DIW28"/>
      <c r="DIX28"/>
      <c r="DIY28"/>
      <c r="DIZ28"/>
      <c r="DJA28"/>
      <c r="DJB28"/>
      <c r="DJC28"/>
      <c r="DJD28"/>
      <c r="DJE28"/>
      <c r="DJF28"/>
      <c r="DJG28"/>
      <c r="DJH28"/>
      <c r="DJI28"/>
      <c r="DJJ28"/>
      <c r="DJK28"/>
      <c r="DJL28"/>
      <c r="DJM28"/>
      <c r="DJN28"/>
      <c r="DJO28"/>
      <c r="DJP28"/>
      <c r="DJQ28"/>
      <c r="DJR28"/>
      <c r="DJS28"/>
      <c r="DJT28"/>
      <c r="DJU28"/>
      <c r="DJV28"/>
      <c r="DJW28"/>
      <c r="DJX28"/>
      <c r="DJY28"/>
      <c r="DJZ28"/>
      <c r="DKA28"/>
      <c r="DKB28"/>
      <c r="DKC28"/>
      <c r="DKD28"/>
      <c r="DKE28"/>
      <c r="DKF28"/>
      <c r="DKG28"/>
      <c r="DKH28"/>
      <c r="DKI28"/>
      <c r="DKJ28"/>
      <c r="DKK28"/>
      <c r="DKL28"/>
      <c r="DKM28"/>
      <c r="DKN28"/>
      <c r="DKO28"/>
      <c r="DKP28"/>
      <c r="DKQ28"/>
      <c r="DKR28"/>
      <c r="DKS28"/>
      <c r="DKT28"/>
      <c r="DKU28"/>
      <c r="DKV28"/>
      <c r="DKW28"/>
      <c r="DKX28"/>
      <c r="DKY28"/>
      <c r="DKZ28"/>
      <c r="DLA28"/>
      <c r="DLB28"/>
      <c r="DLC28"/>
      <c r="DLD28"/>
      <c r="DLE28"/>
      <c r="DLF28"/>
      <c r="DLG28"/>
      <c r="DLH28"/>
      <c r="DLI28"/>
      <c r="DLJ28"/>
      <c r="DLK28"/>
      <c r="DLL28"/>
      <c r="DLM28"/>
      <c r="DLN28"/>
      <c r="DLO28"/>
      <c r="DLP28"/>
      <c r="DLQ28"/>
      <c r="DLR28"/>
      <c r="DLS28"/>
      <c r="DLT28"/>
      <c r="DLU28"/>
      <c r="DLV28"/>
      <c r="DLW28"/>
      <c r="DLX28"/>
      <c r="DLY28"/>
      <c r="DLZ28"/>
      <c r="DMA28"/>
      <c r="DMB28"/>
      <c r="DMC28"/>
      <c r="DMD28"/>
      <c r="DME28"/>
      <c r="DMF28"/>
      <c r="DMG28"/>
      <c r="DMH28"/>
      <c r="DMI28"/>
      <c r="DMJ28"/>
      <c r="DMK28"/>
      <c r="DML28"/>
      <c r="DMM28"/>
      <c r="DMN28"/>
      <c r="DMO28"/>
      <c r="DMP28"/>
      <c r="DMQ28"/>
      <c r="DMR28"/>
      <c r="DMS28"/>
      <c r="DMT28"/>
      <c r="DMU28"/>
      <c r="DMV28"/>
      <c r="DMW28"/>
      <c r="DMX28"/>
      <c r="DMY28"/>
      <c r="DMZ28"/>
      <c r="DNA28"/>
      <c r="DNB28"/>
      <c r="DNC28"/>
      <c r="DND28"/>
      <c r="DNE28"/>
      <c r="DNF28"/>
      <c r="DNG28"/>
      <c r="DNH28"/>
      <c r="DNI28"/>
      <c r="DNJ28"/>
      <c r="DNK28"/>
      <c r="DNL28"/>
      <c r="DNM28"/>
      <c r="DNN28"/>
      <c r="DNO28"/>
      <c r="DNP28"/>
      <c r="DNQ28"/>
      <c r="DNR28"/>
      <c r="DNS28"/>
      <c r="DNT28"/>
      <c r="DNU28"/>
      <c r="DNV28"/>
      <c r="DNW28"/>
      <c r="DNX28"/>
      <c r="DNY28"/>
      <c r="DNZ28"/>
      <c r="DOA28"/>
      <c r="DOB28"/>
      <c r="DOC28"/>
      <c r="DOD28"/>
      <c r="DOE28"/>
      <c r="DOF28"/>
      <c r="DOG28"/>
      <c r="DOH28"/>
      <c r="DOI28"/>
      <c r="DOJ28"/>
      <c r="DOK28"/>
      <c r="DOL28"/>
      <c r="DOM28"/>
      <c r="DON28"/>
      <c r="DOO28"/>
      <c r="DOP28"/>
      <c r="DOQ28"/>
      <c r="DOR28"/>
      <c r="DOS28"/>
      <c r="DOT28"/>
      <c r="DOU28"/>
      <c r="DOV28"/>
      <c r="DOW28"/>
      <c r="DOX28"/>
      <c r="DOY28"/>
      <c r="DOZ28"/>
      <c r="DPA28"/>
      <c r="DPB28"/>
      <c r="DPC28"/>
      <c r="DPD28"/>
      <c r="DPE28"/>
      <c r="DPF28"/>
      <c r="DPG28"/>
      <c r="DPH28"/>
      <c r="DPI28"/>
      <c r="DPJ28"/>
      <c r="DPK28"/>
      <c r="DPL28"/>
      <c r="DPM28"/>
      <c r="DPN28"/>
      <c r="DPO28"/>
      <c r="DPP28"/>
      <c r="DPQ28"/>
      <c r="DPR28"/>
      <c r="DPS28"/>
      <c r="DPT28"/>
      <c r="DPU28"/>
      <c r="DPV28"/>
      <c r="DPW28"/>
      <c r="DPX28"/>
      <c r="DPY28"/>
      <c r="DPZ28"/>
      <c r="DQA28"/>
      <c r="DQB28"/>
      <c r="DQC28"/>
      <c r="DQD28"/>
      <c r="DQE28"/>
      <c r="DQF28"/>
      <c r="DQG28"/>
      <c r="DQH28"/>
      <c r="DQI28"/>
      <c r="DQJ28"/>
      <c r="DQK28"/>
      <c r="DQL28"/>
      <c r="DQM28"/>
      <c r="DQN28"/>
      <c r="DQO28"/>
      <c r="DQP28"/>
      <c r="DQQ28"/>
      <c r="DQR28"/>
      <c r="DQS28"/>
      <c r="DQT28"/>
      <c r="DQU28"/>
      <c r="DQV28"/>
      <c r="DQW28"/>
      <c r="DQX28"/>
      <c r="DQY28"/>
      <c r="DQZ28"/>
      <c r="DRA28"/>
      <c r="DRB28"/>
      <c r="DRC28"/>
      <c r="DRD28"/>
      <c r="DRE28"/>
      <c r="DRF28"/>
      <c r="DRG28"/>
      <c r="DRH28"/>
      <c r="DRI28"/>
      <c r="DRJ28"/>
      <c r="DRK28"/>
      <c r="DRL28"/>
      <c r="DRM28"/>
      <c r="DRN28"/>
      <c r="DRO28"/>
      <c r="DRP28"/>
      <c r="DRQ28"/>
      <c r="DRR28"/>
      <c r="DRS28"/>
      <c r="DRT28"/>
      <c r="DRU28"/>
      <c r="DRV28"/>
      <c r="DRW28"/>
      <c r="DRX28"/>
      <c r="DRY28"/>
      <c r="DRZ28"/>
      <c r="DSA28"/>
      <c r="DSB28"/>
      <c r="DSC28"/>
      <c r="DSD28"/>
      <c r="DSE28"/>
      <c r="DSF28"/>
      <c r="DSG28"/>
      <c r="DSH28"/>
      <c r="DSI28"/>
      <c r="DSJ28"/>
      <c r="DSK28"/>
      <c r="DSL28"/>
      <c r="DSM28"/>
      <c r="DSN28"/>
      <c r="DSO28"/>
      <c r="DSP28"/>
      <c r="DSQ28"/>
      <c r="DSR28"/>
      <c r="DSS28"/>
      <c r="DST28"/>
      <c r="DSU28"/>
      <c r="DSV28"/>
      <c r="DSW28"/>
      <c r="DSX28"/>
      <c r="DSY28"/>
      <c r="DSZ28"/>
      <c r="DTA28"/>
      <c r="DTB28"/>
      <c r="DTC28"/>
      <c r="DTD28"/>
      <c r="DTE28"/>
      <c r="DTF28"/>
      <c r="DTG28"/>
      <c r="DTH28"/>
      <c r="DTI28"/>
      <c r="DTJ28"/>
      <c r="DTK28"/>
      <c r="DTL28"/>
      <c r="DTM28"/>
      <c r="DTN28"/>
      <c r="DTO28"/>
      <c r="DTP28"/>
      <c r="DTQ28"/>
      <c r="DTR28"/>
      <c r="DTS28"/>
      <c r="DTT28"/>
      <c r="DTU28"/>
      <c r="DTV28"/>
      <c r="DTW28"/>
      <c r="DTX28"/>
      <c r="DTY28"/>
      <c r="DTZ28"/>
      <c r="DUA28"/>
      <c r="DUB28"/>
      <c r="DUC28"/>
      <c r="DUD28"/>
      <c r="DUE28"/>
      <c r="DUF28"/>
      <c r="DUG28"/>
      <c r="DUH28"/>
      <c r="DUI28"/>
      <c r="DUJ28"/>
      <c r="DUK28"/>
      <c r="DUL28"/>
      <c r="DUM28"/>
      <c r="DUN28"/>
      <c r="DUO28"/>
      <c r="DUP28"/>
      <c r="DUQ28"/>
      <c r="DUR28"/>
      <c r="DUS28"/>
      <c r="DUT28"/>
      <c r="DUU28"/>
      <c r="DUV28"/>
      <c r="DUW28"/>
      <c r="DUX28"/>
      <c r="DUY28"/>
      <c r="DUZ28"/>
      <c r="DVA28"/>
      <c r="DVB28"/>
      <c r="DVC28"/>
      <c r="DVD28"/>
      <c r="DVE28"/>
      <c r="DVF28"/>
      <c r="DVG28"/>
      <c r="DVH28"/>
      <c r="DVI28"/>
      <c r="DVJ28"/>
      <c r="DVK28"/>
      <c r="DVL28"/>
      <c r="DVM28"/>
      <c r="DVN28"/>
      <c r="DVO28"/>
      <c r="DVP28"/>
      <c r="DVQ28"/>
      <c r="DVR28"/>
      <c r="DVS28"/>
      <c r="DVT28"/>
      <c r="DVU28"/>
      <c r="DVV28"/>
      <c r="DVW28"/>
      <c r="DVX28"/>
      <c r="DVY28"/>
      <c r="DVZ28"/>
      <c r="DWA28"/>
      <c r="DWB28"/>
      <c r="DWC28"/>
      <c r="DWD28"/>
      <c r="DWE28"/>
      <c r="DWF28"/>
      <c r="DWG28"/>
      <c r="DWH28"/>
      <c r="DWI28"/>
      <c r="DWJ28"/>
      <c r="DWK28"/>
      <c r="DWL28"/>
      <c r="DWM28"/>
      <c r="DWN28"/>
      <c r="DWO28"/>
      <c r="DWP28"/>
      <c r="DWQ28"/>
      <c r="DWR28"/>
      <c r="DWS28"/>
      <c r="DWT28"/>
      <c r="DWU28"/>
      <c r="DWV28"/>
      <c r="DWW28"/>
      <c r="DWX28"/>
      <c r="DWY28"/>
      <c r="DWZ28"/>
      <c r="DXA28"/>
      <c r="DXB28"/>
      <c r="DXC28"/>
      <c r="DXD28"/>
      <c r="DXE28"/>
      <c r="DXF28"/>
      <c r="DXG28"/>
      <c r="DXH28"/>
      <c r="DXI28"/>
      <c r="DXJ28"/>
      <c r="DXK28"/>
      <c r="DXL28"/>
      <c r="DXM28"/>
      <c r="DXN28"/>
      <c r="DXO28"/>
      <c r="DXP28"/>
      <c r="DXQ28"/>
      <c r="DXR28"/>
      <c r="DXS28"/>
      <c r="DXT28"/>
      <c r="DXU28"/>
      <c r="DXV28"/>
      <c r="DXW28"/>
      <c r="DXX28"/>
      <c r="DXY28"/>
      <c r="DXZ28"/>
      <c r="DYA28"/>
      <c r="DYB28"/>
      <c r="DYC28"/>
      <c r="DYD28"/>
      <c r="DYE28"/>
      <c r="DYF28"/>
      <c r="DYG28"/>
      <c r="DYH28"/>
      <c r="DYI28"/>
      <c r="DYJ28"/>
      <c r="DYK28"/>
      <c r="DYL28"/>
      <c r="DYM28"/>
      <c r="DYN28"/>
      <c r="DYO28"/>
      <c r="DYP28"/>
      <c r="DYQ28"/>
      <c r="DYR28"/>
      <c r="DYS28"/>
      <c r="DYT28"/>
      <c r="DYU28"/>
      <c r="DYV28"/>
      <c r="DYW28"/>
      <c r="DYX28"/>
      <c r="DYY28"/>
      <c r="DYZ28"/>
      <c r="DZA28"/>
      <c r="DZB28"/>
      <c r="DZC28"/>
      <c r="DZD28"/>
      <c r="DZE28"/>
      <c r="DZF28"/>
      <c r="DZG28"/>
      <c r="DZH28"/>
      <c r="DZI28"/>
      <c r="DZJ28"/>
      <c r="DZK28"/>
      <c r="DZL28"/>
      <c r="DZM28"/>
      <c r="DZN28"/>
      <c r="DZO28"/>
      <c r="DZP28"/>
      <c r="DZQ28"/>
      <c r="DZR28"/>
      <c r="DZS28"/>
      <c r="DZT28"/>
      <c r="DZU28"/>
      <c r="DZV28"/>
      <c r="DZW28"/>
      <c r="DZX28"/>
      <c r="DZY28"/>
      <c r="DZZ28"/>
      <c r="EAA28"/>
      <c r="EAB28"/>
      <c r="EAC28"/>
      <c r="EAD28"/>
      <c r="EAE28"/>
      <c r="EAF28"/>
      <c r="EAG28"/>
      <c r="EAH28"/>
      <c r="EAI28"/>
      <c r="EAJ28"/>
      <c r="EAK28"/>
      <c r="EAL28"/>
      <c r="EAM28"/>
      <c r="EAN28"/>
      <c r="EAO28"/>
      <c r="EAP28"/>
      <c r="EAQ28"/>
      <c r="EAR28"/>
      <c r="EAS28"/>
      <c r="EAT28"/>
      <c r="EAU28"/>
      <c r="EAV28"/>
      <c r="EAW28"/>
      <c r="EAX28"/>
      <c r="EAY28"/>
      <c r="EAZ28"/>
      <c r="EBA28"/>
      <c r="EBB28"/>
      <c r="EBC28"/>
      <c r="EBD28"/>
      <c r="EBE28"/>
      <c r="EBF28"/>
      <c r="EBG28"/>
      <c r="EBH28"/>
      <c r="EBI28"/>
      <c r="EBJ28"/>
      <c r="EBK28"/>
      <c r="EBL28"/>
      <c r="EBM28"/>
      <c r="EBN28"/>
      <c r="EBO28"/>
      <c r="EBP28"/>
      <c r="EBQ28"/>
      <c r="EBR28"/>
      <c r="EBS28"/>
      <c r="EBT28"/>
      <c r="EBU28"/>
      <c r="EBV28"/>
      <c r="EBW28"/>
      <c r="EBX28"/>
      <c r="EBY28"/>
      <c r="EBZ28"/>
      <c r="ECA28"/>
      <c r="ECB28"/>
      <c r="ECC28"/>
      <c r="ECD28"/>
      <c r="ECE28"/>
      <c r="ECF28"/>
      <c r="ECG28"/>
      <c r="ECH28"/>
      <c r="ECI28"/>
      <c r="ECJ28"/>
      <c r="ECK28"/>
      <c r="ECL28"/>
      <c r="ECM28"/>
      <c r="ECN28"/>
      <c r="ECO28"/>
      <c r="ECP28"/>
      <c r="ECQ28"/>
      <c r="ECR28"/>
      <c r="ECS28"/>
      <c r="ECT28"/>
      <c r="ECU28"/>
      <c r="ECV28"/>
      <c r="ECW28"/>
      <c r="ECX28"/>
      <c r="ECY28"/>
      <c r="ECZ28"/>
      <c r="EDA28"/>
      <c r="EDB28"/>
      <c r="EDC28"/>
      <c r="EDD28"/>
      <c r="EDE28"/>
      <c r="EDF28"/>
      <c r="EDG28"/>
      <c r="EDH28"/>
      <c r="EDI28"/>
      <c r="EDJ28"/>
      <c r="EDK28"/>
      <c r="EDL28"/>
      <c r="EDM28"/>
      <c r="EDN28"/>
      <c r="EDO28"/>
      <c r="EDP28"/>
      <c r="EDQ28"/>
      <c r="EDR28"/>
      <c r="EDS28"/>
      <c r="EDT28"/>
      <c r="EDU28"/>
      <c r="EDV28"/>
      <c r="EDW28"/>
      <c r="EDX28"/>
      <c r="EDY28"/>
      <c r="EDZ28"/>
      <c r="EEA28"/>
      <c r="EEB28"/>
      <c r="EEC28"/>
      <c r="EED28"/>
      <c r="EEE28"/>
      <c r="EEF28"/>
      <c r="EEG28"/>
      <c r="EEH28"/>
      <c r="EEI28"/>
      <c r="EEJ28"/>
      <c r="EEK28"/>
      <c r="EEL28"/>
      <c r="EEM28"/>
      <c r="EEN28"/>
      <c r="EEO28"/>
      <c r="EEP28"/>
      <c r="EEQ28"/>
      <c r="EER28"/>
      <c r="EES28"/>
      <c r="EET28"/>
      <c r="EEU28"/>
      <c r="EEV28"/>
      <c r="EEW28"/>
      <c r="EEX28"/>
      <c r="EEY28"/>
      <c r="EEZ28"/>
      <c r="EFA28"/>
      <c r="EFB28"/>
      <c r="EFC28"/>
      <c r="EFD28"/>
      <c r="EFE28"/>
      <c r="EFF28"/>
      <c r="EFG28"/>
      <c r="EFH28"/>
      <c r="EFI28"/>
      <c r="EFJ28"/>
      <c r="EFK28"/>
      <c r="EFL28"/>
      <c r="EFM28"/>
      <c r="EFN28"/>
      <c r="EFO28"/>
      <c r="EFP28"/>
      <c r="EFQ28"/>
      <c r="EFR28"/>
      <c r="EFS28"/>
      <c r="EFT28"/>
      <c r="EFU28"/>
      <c r="EFV28"/>
      <c r="EFW28"/>
      <c r="EFX28"/>
      <c r="EFY28"/>
      <c r="EFZ28"/>
      <c r="EGA28"/>
      <c r="EGB28"/>
      <c r="EGC28"/>
      <c r="EGD28"/>
      <c r="EGE28"/>
      <c r="EGF28"/>
      <c r="EGG28"/>
      <c r="EGH28"/>
      <c r="EGI28"/>
      <c r="EGJ28"/>
      <c r="EGK28"/>
      <c r="EGL28"/>
      <c r="EGM28"/>
      <c r="EGN28"/>
      <c r="EGO28"/>
      <c r="EGP28"/>
      <c r="EGQ28"/>
      <c r="EGR28"/>
      <c r="EGS28"/>
      <c r="EGT28"/>
      <c r="EGU28"/>
      <c r="EGV28"/>
      <c r="EGW28"/>
      <c r="EGX28"/>
      <c r="EGY28"/>
      <c r="EGZ28"/>
      <c r="EHA28"/>
      <c r="EHB28"/>
      <c r="EHC28"/>
      <c r="EHD28"/>
      <c r="EHE28"/>
      <c r="EHF28"/>
      <c r="EHG28"/>
      <c r="EHH28"/>
      <c r="EHI28"/>
      <c r="EHJ28"/>
      <c r="EHK28"/>
      <c r="EHL28"/>
      <c r="EHM28"/>
      <c r="EHN28"/>
      <c r="EHO28"/>
      <c r="EHP28"/>
      <c r="EHQ28"/>
      <c r="EHR28"/>
      <c r="EHS28"/>
      <c r="EHT28"/>
      <c r="EHU28"/>
      <c r="EHV28"/>
      <c r="EHW28"/>
      <c r="EHX28"/>
      <c r="EHY28"/>
      <c r="EHZ28"/>
      <c r="EIA28"/>
      <c r="EIB28"/>
      <c r="EIC28"/>
      <c r="EID28"/>
      <c r="EIE28"/>
      <c r="EIF28"/>
      <c r="EIG28"/>
      <c r="EIH28"/>
      <c r="EII28"/>
      <c r="EIJ28"/>
      <c r="EIK28"/>
      <c r="EIL28"/>
      <c r="EIM28"/>
      <c r="EIN28"/>
      <c r="EIO28"/>
      <c r="EIP28"/>
      <c r="EIQ28"/>
      <c r="EIR28"/>
      <c r="EIS28"/>
      <c r="EIT28"/>
      <c r="EIU28"/>
      <c r="EIV28"/>
      <c r="EIW28"/>
      <c r="EIX28"/>
      <c r="EIY28"/>
      <c r="EIZ28"/>
      <c r="EJA28"/>
      <c r="EJB28"/>
      <c r="EJC28"/>
      <c r="EJD28"/>
      <c r="EJE28"/>
      <c r="EJF28"/>
      <c r="EJG28"/>
      <c r="EJH28"/>
      <c r="EJI28"/>
      <c r="EJJ28"/>
      <c r="EJK28"/>
      <c r="EJL28"/>
      <c r="EJM28"/>
      <c r="EJN28"/>
      <c r="EJO28"/>
      <c r="EJP28"/>
      <c r="EJQ28"/>
      <c r="EJR28"/>
      <c r="EJS28"/>
      <c r="EJT28"/>
      <c r="EJU28"/>
      <c r="EJV28"/>
      <c r="EJW28"/>
      <c r="EJX28"/>
      <c r="EJY28"/>
      <c r="EJZ28"/>
      <c r="EKA28"/>
      <c r="EKB28"/>
      <c r="EKC28"/>
      <c r="EKD28"/>
      <c r="EKE28"/>
      <c r="EKF28"/>
      <c r="EKG28"/>
      <c r="EKH28"/>
      <c r="EKI28"/>
      <c r="EKJ28"/>
      <c r="EKK28"/>
      <c r="EKL28"/>
      <c r="EKM28"/>
      <c r="EKN28"/>
      <c r="EKO28"/>
      <c r="EKP28"/>
      <c r="EKQ28"/>
      <c r="EKR28"/>
      <c r="EKS28"/>
      <c r="EKT28"/>
      <c r="EKU28"/>
      <c r="EKV28"/>
      <c r="EKW28"/>
      <c r="EKX28"/>
      <c r="EKY28"/>
      <c r="EKZ28"/>
      <c r="ELA28"/>
      <c r="ELB28"/>
      <c r="ELC28"/>
      <c r="ELD28"/>
      <c r="ELE28"/>
      <c r="ELF28"/>
      <c r="ELG28"/>
      <c r="ELH28"/>
      <c r="ELI28"/>
      <c r="ELJ28"/>
      <c r="ELK28"/>
      <c r="ELL28"/>
      <c r="ELM28"/>
      <c r="ELN28"/>
      <c r="ELO28"/>
      <c r="ELP28"/>
      <c r="ELQ28"/>
      <c r="ELR28"/>
      <c r="ELS28"/>
      <c r="ELT28"/>
      <c r="ELU28"/>
      <c r="ELV28"/>
      <c r="ELW28"/>
      <c r="ELX28"/>
      <c r="ELY28"/>
      <c r="ELZ28"/>
      <c r="EMA28"/>
      <c r="EMB28"/>
      <c r="EMC28"/>
      <c r="EMD28"/>
      <c r="EME28"/>
      <c r="EMF28"/>
      <c r="EMG28"/>
      <c r="EMH28"/>
      <c r="EMI28"/>
      <c r="EMJ28"/>
      <c r="EMK28"/>
      <c r="EML28"/>
      <c r="EMM28"/>
      <c r="EMN28"/>
      <c r="EMO28"/>
      <c r="EMP28"/>
      <c r="EMQ28"/>
      <c r="EMR28"/>
      <c r="EMS28"/>
      <c r="EMT28"/>
      <c r="EMU28"/>
      <c r="EMV28"/>
      <c r="EMW28"/>
      <c r="EMX28"/>
      <c r="EMY28"/>
      <c r="EMZ28"/>
      <c r="ENA28"/>
      <c r="ENB28"/>
      <c r="ENC28"/>
      <c r="END28"/>
      <c r="ENE28"/>
      <c r="ENF28"/>
      <c r="ENG28"/>
      <c r="ENH28"/>
      <c r="ENI28"/>
      <c r="ENJ28"/>
      <c r="ENK28"/>
      <c r="ENL28"/>
      <c r="ENM28"/>
      <c r="ENN28"/>
      <c r="ENO28"/>
      <c r="ENP28"/>
      <c r="ENQ28"/>
      <c r="ENR28"/>
      <c r="ENS28"/>
      <c r="ENT28"/>
      <c r="ENU28"/>
      <c r="ENV28"/>
      <c r="ENW28"/>
      <c r="ENX28"/>
      <c r="ENY28"/>
      <c r="ENZ28"/>
      <c r="EOA28"/>
      <c r="EOB28"/>
      <c r="EOC28"/>
      <c r="EOD28"/>
      <c r="EOE28"/>
      <c r="EOF28"/>
      <c r="EOG28"/>
      <c r="EOH28"/>
      <c r="EOI28"/>
      <c r="EOJ28"/>
      <c r="EOK28"/>
      <c r="EOL28"/>
      <c r="EOM28"/>
      <c r="EON28"/>
      <c r="EOO28"/>
      <c r="EOP28"/>
      <c r="EOQ28"/>
      <c r="EOR28"/>
      <c r="EOS28"/>
      <c r="EOT28"/>
      <c r="EOU28"/>
      <c r="EOV28"/>
      <c r="EOW28"/>
      <c r="EOX28"/>
      <c r="EOY28"/>
      <c r="EOZ28"/>
      <c r="EPA28"/>
      <c r="EPB28"/>
      <c r="EPC28"/>
      <c r="EPD28"/>
      <c r="EPE28"/>
      <c r="EPF28"/>
      <c r="EPG28"/>
      <c r="EPH28"/>
      <c r="EPI28"/>
      <c r="EPJ28"/>
      <c r="EPK28"/>
      <c r="EPL28"/>
      <c r="EPM28"/>
      <c r="EPN28"/>
      <c r="EPO28"/>
      <c r="EPP28"/>
      <c r="EPQ28"/>
      <c r="EPR28"/>
      <c r="EPS28"/>
      <c r="EPT28"/>
      <c r="EPU28"/>
      <c r="EPV28"/>
      <c r="EPW28"/>
      <c r="EPX28"/>
      <c r="EPY28"/>
      <c r="EPZ28"/>
      <c r="EQA28"/>
      <c r="EQB28"/>
      <c r="EQC28"/>
      <c r="EQD28"/>
      <c r="EQE28"/>
      <c r="EQF28"/>
      <c r="EQG28"/>
      <c r="EQH28"/>
      <c r="EQI28"/>
      <c r="EQJ28"/>
      <c r="EQK28"/>
      <c r="EQL28"/>
      <c r="EQM28"/>
      <c r="EQN28"/>
      <c r="EQO28"/>
      <c r="EQP28"/>
      <c r="EQQ28"/>
      <c r="EQR28"/>
      <c r="EQS28"/>
      <c r="EQT28"/>
      <c r="EQU28"/>
      <c r="EQV28"/>
      <c r="EQW28"/>
      <c r="EQX28"/>
      <c r="EQY28"/>
      <c r="EQZ28"/>
      <c r="ERA28"/>
      <c r="ERB28"/>
      <c r="ERC28"/>
      <c r="ERD28"/>
      <c r="ERE28"/>
      <c r="ERF28"/>
      <c r="ERG28"/>
      <c r="ERH28"/>
      <c r="ERI28"/>
      <c r="ERJ28"/>
      <c r="ERK28"/>
      <c r="ERL28"/>
      <c r="ERM28"/>
      <c r="ERN28"/>
      <c r="ERO28"/>
      <c r="ERP28"/>
      <c r="ERQ28"/>
      <c r="ERR28"/>
      <c r="ERS28"/>
      <c r="ERT28"/>
      <c r="ERU28"/>
      <c r="ERV28"/>
      <c r="ERW28"/>
      <c r="ERX28"/>
      <c r="ERY28"/>
      <c r="ERZ28"/>
      <c r="ESA28"/>
      <c r="ESB28"/>
      <c r="ESC28"/>
      <c r="ESD28"/>
      <c r="ESE28"/>
      <c r="ESF28"/>
      <c r="ESG28"/>
      <c r="ESH28"/>
      <c r="ESI28"/>
      <c r="ESJ28"/>
      <c r="ESK28"/>
      <c r="ESL28"/>
      <c r="ESM28"/>
      <c r="ESN28"/>
      <c r="ESO28"/>
      <c r="ESP28"/>
      <c r="ESQ28"/>
      <c r="ESR28"/>
      <c r="ESS28"/>
      <c r="EST28"/>
      <c r="ESU28"/>
      <c r="ESV28"/>
      <c r="ESW28"/>
      <c r="ESX28"/>
      <c r="ESY28"/>
      <c r="ESZ28"/>
      <c r="ETA28"/>
      <c r="ETB28"/>
      <c r="ETC28"/>
      <c r="ETD28"/>
      <c r="ETE28"/>
      <c r="ETF28"/>
      <c r="ETG28"/>
      <c r="ETH28"/>
      <c r="ETI28"/>
      <c r="ETJ28"/>
      <c r="ETK28"/>
      <c r="ETL28"/>
      <c r="ETM28"/>
      <c r="ETN28"/>
      <c r="ETO28"/>
      <c r="ETP28"/>
      <c r="ETQ28"/>
      <c r="ETR28"/>
      <c r="ETS28"/>
      <c r="ETT28"/>
      <c r="ETU28"/>
      <c r="ETV28"/>
      <c r="ETW28"/>
      <c r="ETX28"/>
      <c r="ETY28"/>
      <c r="ETZ28"/>
      <c r="EUA28"/>
      <c r="EUB28"/>
      <c r="EUC28"/>
      <c r="EUD28"/>
      <c r="EUE28"/>
      <c r="EUF28"/>
      <c r="EUG28"/>
      <c r="EUH28"/>
      <c r="EUI28"/>
      <c r="EUJ28"/>
      <c r="EUK28"/>
      <c r="EUL28"/>
      <c r="EUM28"/>
      <c r="EUN28"/>
      <c r="EUO28"/>
      <c r="EUP28"/>
      <c r="EUQ28"/>
      <c r="EUR28"/>
      <c r="EUS28"/>
      <c r="EUT28"/>
      <c r="EUU28"/>
      <c r="EUV28"/>
      <c r="EUW28"/>
      <c r="EUX28"/>
      <c r="EUY28"/>
      <c r="EUZ28"/>
      <c r="EVA28"/>
      <c r="EVB28"/>
      <c r="EVC28"/>
      <c r="EVD28"/>
      <c r="EVE28"/>
      <c r="EVF28"/>
      <c r="EVG28"/>
      <c r="EVH28"/>
      <c r="EVI28"/>
      <c r="EVJ28"/>
      <c r="EVK28"/>
      <c r="EVL28"/>
      <c r="EVM28"/>
      <c r="EVN28"/>
      <c r="EVO28"/>
      <c r="EVP28"/>
      <c r="EVQ28"/>
      <c r="EVR28"/>
      <c r="EVS28"/>
      <c r="EVT28"/>
      <c r="EVU28"/>
      <c r="EVV28"/>
      <c r="EVW28"/>
      <c r="EVX28"/>
      <c r="EVY28"/>
      <c r="EVZ28"/>
      <c r="EWA28"/>
      <c r="EWB28"/>
      <c r="EWC28"/>
      <c r="EWD28"/>
      <c r="EWE28"/>
      <c r="EWF28"/>
      <c r="EWG28"/>
      <c r="EWH28"/>
      <c r="EWI28"/>
      <c r="EWJ28"/>
      <c r="EWK28"/>
      <c r="EWL28"/>
      <c r="EWM28"/>
      <c r="EWN28"/>
      <c r="EWO28"/>
      <c r="EWP28"/>
      <c r="EWQ28"/>
      <c r="EWR28"/>
      <c r="EWS28"/>
      <c r="EWT28"/>
      <c r="EWU28"/>
      <c r="EWV28"/>
      <c r="EWW28"/>
      <c r="EWX28"/>
      <c r="EWY28"/>
      <c r="EWZ28"/>
      <c r="EXA28"/>
      <c r="EXB28"/>
      <c r="EXC28"/>
      <c r="EXD28"/>
      <c r="EXE28"/>
      <c r="EXF28"/>
      <c r="EXG28"/>
      <c r="EXH28"/>
      <c r="EXI28"/>
      <c r="EXJ28"/>
      <c r="EXK28"/>
      <c r="EXL28"/>
      <c r="EXM28"/>
      <c r="EXN28"/>
      <c r="EXO28"/>
      <c r="EXP28"/>
      <c r="EXQ28"/>
      <c r="EXR28"/>
      <c r="EXS28"/>
      <c r="EXT28"/>
      <c r="EXU28"/>
      <c r="EXV28"/>
      <c r="EXW28"/>
      <c r="EXX28"/>
      <c r="EXY28"/>
      <c r="EXZ28"/>
      <c r="EYA28"/>
      <c r="EYB28"/>
      <c r="EYC28"/>
      <c r="EYD28"/>
      <c r="EYE28"/>
      <c r="EYF28"/>
      <c r="EYG28"/>
      <c r="EYH28"/>
      <c r="EYI28"/>
      <c r="EYJ28"/>
      <c r="EYK28"/>
      <c r="EYL28"/>
      <c r="EYM28"/>
      <c r="EYN28"/>
      <c r="EYO28"/>
      <c r="EYP28"/>
      <c r="EYQ28"/>
      <c r="EYR28"/>
      <c r="EYS28"/>
      <c r="EYT28"/>
      <c r="EYU28"/>
      <c r="EYV28"/>
      <c r="EYW28"/>
      <c r="EYX28"/>
      <c r="EYY28"/>
      <c r="EYZ28"/>
      <c r="EZA28"/>
      <c r="EZB28"/>
      <c r="EZC28"/>
      <c r="EZD28"/>
      <c r="EZE28"/>
      <c r="EZF28"/>
      <c r="EZG28"/>
      <c r="EZH28"/>
      <c r="EZI28"/>
      <c r="EZJ28"/>
      <c r="EZK28"/>
      <c r="EZL28"/>
      <c r="EZM28"/>
      <c r="EZN28"/>
      <c r="EZO28"/>
      <c r="EZP28"/>
      <c r="EZQ28"/>
      <c r="EZR28"/>
      <c r="EZS28"/>
      <c r="EZT28"/>
      <c r="EZU28"/>
      <c r="EZV28"/>
      <c r="EZW28"/>
      <c r="EZX28"/>
      <c r="EZY28"/>
      <c r="EZZ28"/>
      <c r="FAA28"/>
      <c r="FAB28"/>
      <c r="FAC28"/>
      <c r="FAD28"/>
      <c r="FAE28"/>
      <c r="FAF28"/>
      <c r="FAG28"/>
      <c r="FAH28"/>
      <c r="FAI28"/>
      <c r="FAJ28"/>
      <c r="FAK28"/>
      <c r="FAL28"/>
      <c r="FAM28"/>
      <c r="FAN28"/>
      <c r="FAO28"/>
      <c r="FAP28"/>
      <c r="FAQ28"/>
      <c r="FAR28"/>
      <c r="FAS28"/>
      <c r="FAT28"/>
      <c r="FAU28"/>
      <c r="FAV28"/>
      <c r="FAW28"/>
      <c r="FAX28"/>
      <c r="FAY28"/>
      <c r="FAZ28"/>
      <c r="FBA28"/>
      <c r="FBB28"/>
      <c r="FBC28"/>
      <c r="FBD28"/>
      <c r="FBE28"/>
      <c r="FBF28"/>
      <c r="FBG28"/>
      <c r="FBH28"/>
      <c r="FBI28"/>
      <c r="FBJ28"/>
      <c r="FBK28"/>
      <c r="FBL28"/>
      <c r="FBM28"/>
      <c r="FBN28"/>
      <c r="FBO28"/>
      <c r="FBP28"/>
      <c r="FBQ28"/>
      <c r="FBR28"/>
      <c r="FBS28"/>
      <c r="FBT28"/>
      <c r="FBU28"/>
      <c r="FBV28"/>
      <c r="FBW28"/>
      <c r="FBX28"/>
      <c r="FBY28"/>
      <c r="FBZ28"/>
      <c r="FCA28"/>
      <c r="FCB28"/>
      <c r="FCC28"/>
      <c r="FCD28"/>
      <c r="FCE28"/>
      <c r="FCF28"/>
      <c r="FCG28"/>
      <c r="FCH28"/>
      <c r="FCI28"/>
      <c r="FCJ28"/>
      <c r="FCK28"/>
      <c r="FCL28"/>
      <c r="FCM28"/>
      <c r="FCN28"/>
      <c r="FCO28"/>
      <c r="FCP28"/>
      <c r="FCQ28"/>
      <c r="FCR28"/>
      <c r="FCS28"/>
      <c r="FCT28"/>
      <c r="FCU28"/>
      <c r="FCV28"/>
      <c r="FCW28"/>
      <c r="FCX28"/>
      <c r="FCY28"/>
      <c r="FCZ28"/>
      <c r="FDA28"/>
      <c r="FDB28"/>
      <c r="FDC28"/>
      <c r="FDD28"/>
      <c r="FDE28"/>
      <c r="FDF28"/>
      <c r="FDG28"/>
      <c r="FDH28"/>
      <c r="FDI28"/>
      <c r="FDJ28"/>
      <c r="FDK28"/>
      <c r="FDL28"/>
      <c r="FDM28"/>
      <c r="FDN28"/>
      <c r="FDO28"/>
      <c r="FDP28"/>
      <c r="FDQ28"/>
      <c r="FDR28"/>
      <c r="FDS28"/>
      <c r="FDT28"/>
      <c r="FDU28"/>
      <c r="FDV28"/>
      <c r="FDW28"/>
      <c r="FDX28"/>
      <c r="FDY28"/>
      <c r="FDZ28"/>
      <c r="FEA28"/>
      <c r="FEB28"/>
      <c r="FEC28"/>
      <c r="FED28"/>
      <c r="FEE28"/>
      <c r="FEF28"/>
      <c r="FEG28"/>
      <c r="FEH28"/>
      <c r="FEI28"/>
      <c r="FEJ28"/>
      <c r="FEK28"/>
      <c r="FEL28"/>
      <c r="FEM28"/>
      <c r="FEN28"/>
      <c r="FEO28"/>
      <c r="FEP28"/>
      <c r="FEQ28"/>
      <c r="FER28"/>
      <c r="FES28"/>
      <c r="FET28"/>
      <c r="FEU28"/>
      <c r="FEV28"/>
      <c r="FEW28"/>
      <c r="FEX28"/>
      <c r="FEY28"/>
      <c r="FEZ28"/>
      <c r="FFA28"/>
      <c r="FFB28"/>
      <c r="FFC28"/>
      <c r="FFD28"/>
      <c r="FFE28"/>
      <c r="FFF28"/>
      <c r="FFG28"/>
      <c r="FFH28"/>
      <c r="FFI28"/>
      <c r="FFJ28"/>
      <c r="FFK28"/>
      <c r="FFL28"/>
      <c r="FFM28"/>
      <c r="FFN28"/>
      <c r="FFO28"/>
      <c r="FFP28"/>
      <c r="FFQ28"/>
      <c r="FFR28"/>
      <c r="FFS28"/>
      <c r="FFT28"/>
      <c r="FFU28"/>
      <c r="FFV28"/>
      <c r="FFW28"/>
      <c r="FFX28"/>
      <c r="FFY28"/>
      <c r="FFZ28"/>
      <c r="FGA28"/>
      <c r="FGB28"/>
      <c r="FGC28"/>
      <c r="FGD28"/>
      <c r="FGE28"/>
      <c r="FGF28"/>
      <c r="FGG28"/>
      <c r="FGH28"/>
      <c r="FGI28"/>
      <c r="FGJ28"/>
      <c r="FGK28"/>
      <c r="FGL28"/>
      <c r="FGM28"/>
      <c r="FGN28"/>
      <c r="FGO28"/>
      <c r="FGP28"/>
      <c r="FGQ28"/>
      <c r="FGR28"/>
      <c r="FGS28"/>
      <c r="FGT28"/>
      <c r="FGU28"/>
      <c r="FGV28"/>
      <c r="FGW28"/>
      <c r="FGX28"/>
      <c r="FGY28"/>
      <c r="FGZ28"/>
      <c r="FHA28"/>
      <c r="FHB28"/>
      <c r="FHC28"/>
      <c r="FHD28"/>
      <c r="FHE28"/>
      <c r="FHF28"/>
      <c r="FHG28"/>
      <c r="FHH28"/>
      <c r="FHI28"/>
      <c r="FHJ28"/>
      <c r="FHK28"/>
      <c r="FHL28"/>
      <c r="FHM28"/>
      <c r="FHN28"/>
      <c r="FHO28"/>
      <c r="FHP28"/>
      <c r="FHQ28"/>
      <c r="FHR28"/>
      <c r="FHS28"/>
      <c r="FHT28"/>
      <c r="FHU28"/>
      <c r="FHV28"/>
      <c r="FHW28"/>
      <c r="FHX28"/>
      <c r="FHY28"/>
      <c r="FHZ28"/>
      <c r="FIA28"/>
      <c r="FIB28"/>
      <c r="FIC28"/>
      <c r="FID28"/>
      <c r="FIE28"/>
      <c r="FIF28"/>
      <c r="FIG28"/>
      <c r="FIH28"/>
      <c r="FII28"/>
      <c r="FIJ28"/>
      <c r="FIK28"/>
      <c r="FIL28"/>
      <c r="FIM28"/>
      <c r="FIN28"/>
      <c r="FIO28"/>
      <c r="FIP28"/>
      <c r="FIQ28"/>
      <c r="FIR28"/>
      <c r="FIS28"/>
      <c r="FIT28"/>
      <c r="FIU28"/>
      <c r="FIV28"/>
      <c r="FIW28"/>
      <c r="FIX28"/>
      <c r="FIY28"/>
      <c r="FIZ28"/>
      <c r="FJA28"/>
      <c r="FJB28"/>
      <c r="FJC28"/>
      <c r="FJD28"/>
      <c r="FJE28"/>
      <c r="FJF28"/>
      <c r="FJG28"/>
      <c r="FJH28"/>
      <c r="FJI28"/>
      <c r="FJJ28"/>
      <c r="FJK28"/>
      <c r="FJL28"/>
      <c r="FJM28"/>
      <c r="FJN28"/>
      <c r="FJO28"/>
      <c r="FJP28"/>
      <c r="FJQ28"/>
      <c r="FJR28"/>
      <c r="FJS28"/>
      <c r="FJT28"/>
      <c r="FJU28"/>
      <c r="FJV28"/>
      <c r="FJW28"/>
      <c r="FJX28"/>
      <c r="FJY28"/>
      <c r="FJZ28"/>
      <c r="FKA28"/>
      <c r="FKB28"/>
      <c r="FKC28"/>
      <c r="FKD28"/>
      <c r="FKE28"/>
      <c r="FKF28"/>
      <c r="FKG28"/>
      <c r="FKH28"/>
      <c r="FKI28"/>
      <c r="FKJ28"/>
      <c r="FKK28"/>
      <c r="FKL28"/>
      <c r="FKM28"/>
      <c r="FKN28"/>
      <c r="FKO28"/>
      <c r="FKP28"/>
      <c r="FKQ28"/>
      <c r="FKR28"/>
      <c r="FKS28"/>
      <c r="FKT28"/>
      <c r="FKU28"/>
      <c r="FKV28"/>
      <c r="FKW28"/>
      <c r="FKX28"/>
      <c r="FKY28"/>
      <c r="FKZ28"/>
      <c r="FLA28"/>
      <c r="FLB28"/>
      <c r="FLC28"/>
      <c r="FLD28"/>
      <c r="FLE28"/>
      <c r="FLF28"/>
      <c r="FLG28"/>
      <c r="FLH28"/>
      <c r="FLI28"/>
      <c r="FLJ28"/>
      <c r="FLK28"/>
      <c r="FLL28"/>
      <c r="FLM28"/>
      <c r="FLN28"/>
      <c r="FLO28"/>
      <c r="FLP28"/>
      <c r="FLQ28"/>
      <c r="FLR28"/>
      <c r="FLS28"/>
      <c r="FLT28"/>
      <c r="FLU28"/>
      <c r="FLV28"/>
      <c r="FLW28"/>
      <c r="FLX28"/>
      <c r="FLY28"/>
      <c r="FLZ28"/>
      <c r="FMA28"/>
      <c r="FMB28"/>
      <c r="FMC28"/>
      <c r="FMD28"/>
      <c r="FME28"/>
      <c r="FMF28"/>
      <c r="FMG28"/>
      <c r="FMH28"/>
      <c r="FMI28"/>
      <c r="FMJ28"/>
      <c r="FMK28"/>
      <c r="FML28"/>
      <c r="FMM28"/>
      <c r="FMN28"/>
      <c r="FMO28"/>
      <c r="FMP28"/>
      <c r="FMQ28"/>
      <c r="FMR28"/>
      <c r="FMS28"/>
      <c r="FMT28"/>
      <c r="FMU28"/>
      <c r="FMV28"/>
      <c r="FMW28"/>
      <c r="FMX28"/>
      <c r="FMY28"/>
      <c r="FMZ28"/>
      <c r="FNA28"/>
      <c r="FNB28"/>
      <c r="FNC28"/>
      <c r="FND28"/>
      <c r="FNE28"/>
      <c r="FNF28"/>
      <c r="FNG28"/>
      <c r="FNH28"/>
      <c r="FNI28"/>
      <c r="FNJ28"/>
      <c r="FNK28"/>
      <c r="FNL28"/>
      <c r="FNM28"/>
      <c r="FNN28"/>
      <c r="FNO28"/>
      <c r="FNP28"/>
      <c r="FNQ28"/>
      <c r="FNR28"/>
      <c r="FNS28"/>
      <c r="FNT28"/>
      <c r="FNU28"/>
      <c r="FNV28"/>
      <c r="FNW28"/>
      <c r="FNX28"/>
      <c r="FNY28"/>
      <c r="FNZ28"/>
      <c r="FOA28"/>
      <c r="FOB28"/>
      <c r="FOC28"/>
      <c r="FOD28"/>
      <c r="FOE28"/>
      <c r="FOF28"/>
      <c r="FOG28"/>
      <c r="FOH28"/>
      <c r="FOI28"/>
      <c r="FOJ28"/>
      <c r="FOK28"/>
      <c r="FOL28"/>
      <c r="FOM28"/>
      <c r="FON28"/>
      <c r="FOO28"/>
      <c r="FOP28"/>
      <c r="FOQ28"/>
      <c r="FOR28"/>
      <c r="FOS28"/>
      <c r="FOT28"/>
      <c r="FOU28"/>
      <c r="FOV28"/>
      <c r="FOW28"/>
      <c r="FOX28"/>
      <c r="FOY28"/>
      <c r="FOZ28"/>
      <c r="FPA28"/>
      <c r="FPB28"/>
      <c r="FPC28"/>
      <c r="FPD28"/>
      <c r="FPE28"/>
      <c r="FPF28"/>
      <c r="FPG28"/>
      <c r="FPH28"/>
      <c r="FPI28"/>
      <c r="FPJ28"/>
      <c r="FPK28"/>
      <c r="FPL28"/>
      <c r="FPM28"/>
      <c r="FPN28"/>
      <c r="FPO28"/>
      <c r="FPP28"/>
      <c r="FPQ28"/>
      <c r="FPR28"/>
      <c r="FPS28"/>
      <c r="FPT28"/>
      <c r="FPU28"/>
      <c r="FPV28"/>
      <c r="FPW28"/>
      <c r="FPX28"/>
      <c r="FPY28"/>
      <c r="FPZ28"/>
      <c r="FQA28"/>
      <c r="FQB28"/>
      <c r="FQC28"/>
      <c r="FQD28"/>
      <c r="FQE28"/>
      <c r="FQF28"/>
      <c r="FQG28"/>
      <c r="FQH28"/>
      <c r="FQI28"/>
      <c r="FQJ28"/>
      <c r="FQK28"/>
      <c r="FQL28"/>
      <c r="FQM28"/>
      <c r="FQN28"/>
      <c r="FQO28"/>
      <c r="FQP28"/>
      <c r="FQQ28"/>
      <c r="FQR28"/>
      <c r="FQS28"/>
      <c r="FQT28"/>
      <c r="FQU28"/>
      <c r="FQV28"/>
      <c r="FQW28"/>
      <c r="FQX28"/>
      <c r="FQY28"/>
      <c r="FQZ28"/>
      <c r="FRA28"/>
      <c r="FRB28"/>
      <c r="FRC28"/>
      <c r="FRD28"/>
      <c r="FRE28"/>
      <c r="FRF28"/>
      <c r="FRG28"/>
      <c r="FRH28"/>
      <c r="FRI28"/>
      <c r="FRJ28"/>
      <c r="FRK28"/>
      <c r="FRL28"/>
      <c r="FRM28"/>
      <c r="FRN28"/>
      <c r="FRO28"/>
      <c r="FRP28"/>
      <c r="FRQ28"/>
      <c r="FRR28"/>
      <c r="FRS28"/>
      <c r="FRT28"/>
      <c r="FRU28"/>
      <c r="FRV28"/>
      <c r="FRW28"/>
      <c r="FRX28"/>
      <c r="FRY28"/>
      <c r="FRZ28"/>
      <c r="FSA28"/>
      <c r="FSB28"/>
      <c r="FSC28"/>
      <c r="FSD28"/>
      <c r="FSE28"/>
      <c r="FSF28"/>
      <c r="FSG28"/>
      <c r="FSH28"/>
      <c r="FSI28"/>
      <c r="FSJ28"/>
      <c r="FSK28"/>
      <c r="FSL28"/>
      <c r="FSM28"/>
      <c r="FSN28"/>
      <c r="FSO28"/>
      <c r="FSP28"/>
      <c r="FSQ28"/>
      <c r="FSR28"/>
      <c r="FSS28"/>
      <c r="FST28"/>
      <c r="FSU28"/>
      <c r="FSV28"/>
      <c r="FSW28"/>
      <c r="FSX28"/>
      <c r="FSY28"/>
      <c r="FSZ28"/>
      <c r="FTA28"/>
      <c r="FTB28"/>
      <c r="FTC28"/>
      <c r="FTD28"/>
      <c r="FTE28"/>
      <c r="FTF28"/>
      <c r="FTG28"/>
      <c r="FTH28"/>
      <c r="FTI28"/>
      <c r="FTJ28"/>
      <c r="FTK28"/>
      <c r="FTL28"/>
      <c r="FTM28"/>
      <c r="FTN28"/>
      <c r="FTO28"/>
      <c r="FTP28"/>
      <c r="FTQ28"/>
      <c r="FTR28"/>
      <c r="FTS28"/>
      <c r="FTT28"/>
      <c r="FTU28"/>
      <c r="FTV28"/>
      <c r="FTW28"/>
      <c r="FTX28"/>
      <c r="FTY28"/>
      <c r="FTZ28"/>
      <c r="FUA28"/>
      <c r="FUB28"/>
      <c r="FUC28"/>
      <c r="FUD28"/>
      <c r="FUE28"/>
      <c r="FUF28"/>
      <c r="FUG28"/>
      <c r="FUH28"/>
      <c r="FUI28"/>
      <c r="FUJ28"/>
      <c r="FUK28"/>
      <c r="FUL28"/>
      <c r="FUM28"/>
      <c r="FUN28"/>
      <c r="FUO28"/>
      <c r="FUP28"/>
      <c r="FUQ28"/>
      <c r="FUR28"/>
      <c r="FUS28"/>
      <c r="FUT28"/>
      <c r="FUU28"/>
      <c r="FUV28"/>
      <c r="FUW28"/>
      <c r="FUX28"/>
      <c r="FUY28"/>
      <c r="FUZ28"/>
      <c r="FVA28"/>
      <c r="FVB28"/>
      <c r="FVC28"/>
      <c r="FVD28"/>
      <c r="FVE28"/>
      <c r="FVF28"/>
      <c r="FVG28"/>
      <c r="FVH28"/>
      <c r="FVI28"/>
      <c r="FVJ28"/>
      <c r="FVK28"/>
      <c r="FVL28"/>
      <c r="FVM28"/>
      <c r="FVN28"/>
      <c r="FVO28"/>
      <c r="FVP28"/>
      <c r="FVQ28"/>
      <c r="FVR28"/>
      <c r="FVS28"/>
      <c r="FVT28"/>
      <c r="FVU28"/>
      <c r="FVV28"/>
      <c r="FVW28"/>
      <c r="FVX28"/>
      <c r="FVY28"/>
      <c r="FVZ28"/>
      <c r="FWA28"/>
      <c r="FWB28"/>
      <c r="FWC28"/>
      <c r="FWD28"/>
      <c r="FWE28"/>
      <c r="FWF28"/>
      <c r="FWG28"/>
      <c r="FWH28"/>
      <c r="FWI28"/>
      <c r="FWJ28"/>
      <c r="FWK28"/>
      <c r="FWL28"/>
      <c r="FWM28"/>
      <c r="FWN28"/>
      <c r="FWO28"/>
      <c r="FWP28"/>
      <c r="FWQ28"/>
      <c r="FWR28"/>
      <c r="FWS28"/>
      <c r="FWT28"/>
      <c r="FWU28"/>
      <c r="FWV28"/>
      <c r="FWW28"/>
      <c r="FWX28"/>
      <c r="FWY28"/>
      <c r="FWZ28"/>
      <c r="FXA28"/>
      <c r="FXB28"/>
      <c r="FXC28"/>
      <c r="FXD28"/>
      <c r="FXE28"/>
      <c r="FXF28"/>
      <c r="FXG28"/>
      <c r="FXH28"/>
      <c r="FXI28"/>
      <c r="FXJ28"/>
      <c r="FXK28"/>
      <c r="FXL28"/>
      <c r="FXM28"/>
      <c r="FXN28"/>
      <c r="FXO28"/>
      <c r="FXP28"/>
      <c r="FXQ28"/>
      <c r="FXR28"/>
      <c r="FXS28"/>
      <c r="FXT28"/>
      <c r="FXU28"/>
      <c r="FXV28"/>
      <c r="FXW28"/>
      <c r="FXX28"/>
      <c r="FXY28"/>
      <c r="FXZ28"/>
      <c r="FYA28"/>
      <c r="FYB28"/>
      <c r="FYC28"/>
      <c r="FYD28"/>
      <c r="FYE28"/>
      <c r="FYF28"/>
      <c r="FYG28"/>
      <c r="FYH28"/>
      <c r="FYI28"/>
      <c r="FYJ28"/>
      <c r="FYK28"/>
      <c r="FYL28"/>
      <c r="FYM28"/>
      <c r="FYN28"/>
      <c r="FYO28"/>
      <c r="FYP28"/>
      <c r="FYQ28"/>
      <c r="FYR28"/>
      <c r="FYS28"/>
      <c r="FYT28"/>
      <c r="FYU28"/>
      <c r="FYV28"/>
      <c r="FYW28"/>
      <c r="FYX28"/>
      <c r="FYY28"/>
      <c r="FYZ28"/>
      <c r="FZA28"/>
      <c r="FZB28"/>
      <c r="FZC28"/>
      <c r="FZD28"/>
      <c r="FZE28"/>
      <c r="FZF28"/>
      <c r="FZG28"/>
      <c r="FZH28"/>
      <c r="FZI28"/>
      <c r="FZJ28"/>
      <c r="FZK28"/>
      <c r="FZL28"/>
      <c r="FZM28"/>
      <c r="FZN28"/>
      <c r="FZO28"/>
      <c r="FZP28"/>
      <c r="FZQ28"/>
      <c r="FZR28"/>
      <c r="FZS28"/>
      <c r="FZT28"/>
      <c r="FZU28"/>
      <c r="FZV28"/>
      <c r="FZW28"/>
      <c r="FZX28"/>
      <c r="FZY28"/>
      <c r="FZZ28"/>
      <c r="GAA28"/>
      <c r="GAB28"/>
      <c r="GAC28"/>
      <c r="GAD28"/>
      <c r="GAE28"/>
      <c r="GAF28"/>
      <c r="GAG28"/>
      <c r="GAH28"/>
      <c r="GAI28"/>
      <c r="GAJ28"/>
      <c r="GAK28"/>
      <c r="GAL28"/>
      <c r="GAM28"/>
      <c r="GAN28"/>
      <c r="GAO28"/>
      <c r="GAP28"/>
      <c r="GAQ28"/>
      <c r="GAR28"/>
      <c r="GAS28"/>
      <c r="GAT28"/>
      <c r="GAU28"/>
      <c r="GAV28"/>
      <c r="GAW28"/>
      <c r="GAX28"/>
      <c r="GAY28"/>
      <c r="GAZ28"/>
      <c r="GBA28"/>
      <c r="GBB28"/>
      <c r="GBC28"/>
      <c r="GBD28"/>
      <c r="GBE28"/>
      <c r="GBF28"/>
      <c r="GBG28"/>
      <c r="GBH28"/>
      <c r="GBI28"/>
      <c r="GBJ28"/>
      <c r="GBK28"/>
      <c r="GBL28"/>
      <c r="GBM28"/>
      <c r="GBN28"/>
      <c r="GBO28"/>
      <c r="GBP28"/>
      <c r="GBQ28"/>
      <c r="GBR28"/>
      <c r="GBS28"/>
      <c r="GBT28"/>
      <c r="GBU28"/>
      <c r="GBV28"/>
      <c r="GBW28"/>
      <c r="GBX28"/>
      <c r="GBY28"/>
      <c r="GBZ28"/>
      <c r="GCA28"/>
      <c r="GCB28"/>
      <c r="GCC28"/>
      <c r="GCD28"/>
      <c r="GCE28"/>
      <c r="GCF28"/>
      <c r="GCG28"/>
      <c r="GCH28"/>
      <c r="GCI28"/>
      <c r="GCJ28"/>
      <c r="GCK28"/>
      <c r="GCL28"/>
      <c r="GCM28"/>
      <c r="GCN28"/>
      <c r="GCO28"/>
      <c r="GCP28"/>
      <c r="GCQ28"/>
      <c r="GCR28"/>
      <c r="GCS28"/>
      <c r="GCT28"/>
      <c r="GCU28"/>
      <c r="GCV28"/>
      <c r="GCW28"/>
      <c r="GCX28"/>
      <c r="GCY28"/>
      <c r="GCZ28"/>
      <c r="GDA28"/>
      <c r="GDB28"/>
      <c r="GDC28"/>
      <c r="GDD28"/>
      <c r="GDE28"/>
      <c r="GDF28"/>
      <c r="GDG28"/>
      <c r="GDH28"/>
      <c r="GDI28"/>
      <c r="GDJ28"/>
      <c r="GDK28"/>
      <c r="GDL28"/>
      <c r="GDM28"/>
      <c r="GDN28"/>
      <c r="GDO28"/>
      <c r="GDP28"/>
      <c r="GDQ28"/>
      <c r="GDR28"/>
      <c r="GDS28"/>
      <c r="GDT28"/>
      <c r="GDU28"/>
      <c r="GDV28"/>
      <c r="GDW28"/>
      <c r="GDX28"/>
      <c r="GDY28"/>
      <c r="GDZ28"/>
      <c r="GEA28"/>
      <c r="GEB28"/>
      <c r="GEC28"/>
      <c r="GED28"/>
      <c r="GEE28"/>
      <c r="GEF28"/>
      <c r="GEG28"/>
      <c r="GEH28"/>
      <c r="GEI28"/>
      <c r="GEJ28"/>
      <c r="GEK28"/>
      <c r="GEL28"/>
      <c r="GEM28"/>
      <c r="GEN28"/>
      <c r="GEO28"/>
      <c r="GEP28"/>
      <c r="GEQ28"/>
      <c r="GER28"/>
      <c r="GES28"/>
      <c r="GET28"/>
      <c r="GEU28"/>
      <c r="GEV28"/>
      <c r="GEW28"/>
      <c r="GEX28"/>
      <c r="GEY28"/>
      <c r="GEZ28"/>
      <c r="GFA28"/>
      <c r="GFB28"/>
      <c r="GFC28"/>
      <c r="GFD28"/>
      <c r="GFE28"/>
      <c r="GFF28"/>
      <c r="GFG28"/>
      <c r="GFH28"/>
      <c r="GFI28"/>
      <c r="GFJ28"/>
      <c r="GFK28"/>
      <c r="GFL28"/>
      <c r="GFM28"/>
      <c r="GFN28"/>
      <c r="GFO28"/>
      <c r="GFP28"/>
      <c r="GFQ28"/>
      <c r="GFR28"/>
      <c r="GFS28"/>
      <c r="GFT28"/>
      <c r="GFU28"/>
      <c r="GFV28"/>
      <c r="GFW28"/>
      <c r="GFX28"/>
      <c r="GFY28"/>
      <c r="GFZ28"/>
      <c r="GGA28"/>
      <c r="GGB28"/>
      <c r="GGC28"/>
      <c r="GGD28"/>
      <c r="GGE28"/>
      <c r="GGF28"/>
      <c r="GGG28"/>
      <c r="GGH28"/>
      <c r="GGI28"/>
      <c r="GGJ28"/>
      <c r="GGK28"/>
      <c r="GGL28"/>
      <c r="GGM28"/>
      <c r="GGN28"/>
      <c r="GGO28"/>
      <c r="GGP28"/>
      <c r="GGQ28"/>
      <c r="GGR28"/>
      <c r="GGS28"/>
      <c r="GGT28"/>
      <c r="GGU28"/>
      <c r="GGV28"/>
      <c r="GGW28"/>
      <c r="GGX28"/>
      <c r="GGY28"/>
      <c r="GGZ28"/>
      <c r="GHA28"/>
      <c r="GHB28"/>
      <c r="GHC28"/>
      <c r="GHD28"/>
      <c r="GHE28"/>
      <c r="GHF28"/>
      <c r="GHG28"/>
      <c r="GHH28"/>
      <c r="GHI28"/>
      <c r="GHJ28"/>
      <c r="GHK28"/>
      <c r="GHL28"/>
      <c r="GHM28"/>
      <c r="GHN28"/>
      <c r="GHO28"/>
      <c r="GHP28"/>
      <c r="GHQ28"/>
      <c r="GHR28"/>
      <c r="GHS28"/>
      <c r="GHT28"/>
      <c r="GHU28"/>
      <c r="GHV28"/>
      <c r="GHW28"/>
      <c r="GHX28"/>
      <c r="GHY28"/>
      <c r="GHZ28"/>
      <c r="GIA28"/>
      <c r="GIB28"/>
      <c r="GIC28"/>
      <c r="GID28"/>
      <c r="GIE28"/>
      <c r="GIF28"/>
      <c r="GIG28"/>
      <c r="GIH28"/>
      <c r="GII28"/>
      <c r="GIJ28"/>
      <c r="GIK28"/>
      <c r="GIL28"/>
      <c r="GIM28"/>
      <c r="GIN28"/>
      <c r="GIO28"/>
      <c r="GIP28"/>
      <c r="GIQ28"/>
      <c r="GIR28"/>
      <c r="GIS28"/>
      <c r="GIT28"/>
      <c r="GIU28"/>
      <c r="GIV28"/>
      <c r="GIW28"/>
      <c r="GIX28"/>
      <c r="GIY28"/>
      <c r="GIZ28"/>
      <c r="GJA28"/>
      <c r="GJB28"/>
      <c r="GJC28"/>
      <c r="GJD28"/>
      <c r="GJE28"/>
      <c r="GJF28"/>
      <c r="GJG28"/>
      <c r="GJH28"/>
      <c r="GJI28"/>
      <c r="GJJ28"/>
      <c r="GJK28"/>
      <c r="GJL28"/>
      <c r="GJM28"/>
      <c r="GJN28"/>
      <c r="GJO28"/>
      <c r="GJP28"/>
      <c r="GJQ28"/>
      <c r="GJR28"/>
      <c r="GJS28"/>
      <c r="GJT28"/>
      <c r="GJU28"/>
      <c r="GJV28"/>
      <c r="GJW28"/>
      <c r="GJX28"/>
      <c r="GJY28"/>
      <c r="GJZ28"/>
      <c r="GKA28"/>
      <c r="GKB28"/>
      <c r="GKC28"/>
      <c r="GKD28"/>
      <c r="GKE28"/>
      <c r="GKF28"/>
      <c r="GKG28"/>
      <c r="GKH28"/>
      <c r="GKI28"/>
      <c r="GKJ28"/>
      <c r="GKK28"/>
      <c r="GKL28"/>
      <c r="GKM28"/>
      <c r="GKN28"/>
      <c r="GKO28"/>
      <c r="GKP28"/>
      <c r="GKQ28"/>
      <c r="GKR28"/>
      <c r="GKS28"/>
      <c r="GKT28"/>
      <c r="GKU28"/>
      <c r="GKV28"/>
      <c r="GKW28"/>
      <c r="GKX28"/>
      <c r="GKY28"/>
      <c r="GKZ28"/>
      <c r="GLA28"/>
      <c r="GLB28"/>
      <c r="GLC28"/>
      <c r="GLD28"/>
      <c r="GLE28"/>
      <c r="GLF28"/>
      <c r="GLG28"/>
      <c r="GLH28"/>
      <c r="GLI28"/>
      <c r="GLJ28"/>
      <c r="GLK28"/>
      <c r="GLL28"/>
      <c r="GLM28"/>
      <c r="GLN28"/>
      <c r="GLO28"/>
      <c r="GLP28"/>
      <c r="GLQ28"/>
      <c r="GLR28"/>
      <c r="GLS28"/>
      <c r="GLT28"/>
      <c r="GLU28"/>
      <c r="GLV28"/>
      <c r="GLW28"/>
      <c r="GLX28"/>
      <c r="GLY28"/>
      <c r="GLZ28"/>
      <c r="GMA28"/>
      <c r="GMB28"/>
      <c r="GMC28"/>
      <c r="GMD28"/>
      <c r="GME28"/>
      <c r="GMF28"/>
      <c r="GMG28"/>
      <c r="GMH28"/>
      <c r="GMI28"/>
      <c r="GMJ28"/>
      <c r="GMK28"/>
      <c r="GML28"/>
      <c r="GMM28"/>
      <c r="GMN28"/>
      <c r="GMO28"/>
      <c r="GMP28"/>
      <c r="GMQ28"/>
      <c r="GMR28"/>
      <c r="GMS28"/>
      <c r="GMT28"/>
      <c r="GMU28"/>
      <c r="GMV28"/>
      <c r="GMW28"/>
      <c r="GMX28"/>
      <c r="GMY28"/>
      <c r="GMZ28"/>
      <c r="GNA28"/>
      <c r="GNB28"/>
      <c r="GNC28"/>
      <c r="GND28"/>
      <c r="GNE28"/>
      <c r="GNF28"/>
      <c r="GNG28"/>
      <c r="GNH28"/>
      <c r="GNI28"/>
      <c r="GNJ28"/>
      <c r="GNK28"/>
      <c r="GNL28"/>
      <c r="GNM28"/>
      <c r="GNN28"/>
      <c r="GNO28"/>
      <c r="GNP28"/>
      <c r="GNQ28"/>
      <c r="GNR28"/>
      <c r="GNS28"/>
      <c r="GNT28"/>
      <c r="GNU28"/>
      <c r="GNV28"/>
      <c r="GNW28"/>
      <c r="GNX28"/>
      <c r="GNY28"/>
      <c r="GNZ28"/>
      <c r="GOA28"/>
      <c r="GOB28"/>
      <c r="GOC28"/>
      <c r="GOD28"/>
      <c r="GOE28"/>
      <c r="GOF28"/>
      <c r="GOG28"/>
      <c r="GOH28"/>
      <c r="GOI28"/>
      <c r="GOJ28"/>
      <c r="GOK28"/>
      <c r="GOL28"/>
      <c r="GOM28"/>
      <c r="GON28"/>
      <c r="GOO28"/>
      <c r="GOP28"/>
      <c r="GOQ28"/>
      <c r="GOR28"/>
      <c r="GOS28"/>
      <c r="GOT28"/>
      <c r="GOU28"/>
      <c r="GOV28"/>
      <c r="GOW28"/>
      <c r="GOX28"/>
      <c r="GOY28"/>
      <c r="GOZ28"/>
      <c r="GPA28"/>
      <c r="GPB28"/>
      <c r="GPC28"/>
      <c r="GPD28"/>
      <c r="GPE28"/>
      <c r="GPF28"/>
      <c r="GPG28"/>
      <c r="GPH28"/>
      <c r="GPI28"/>
      <c r="GPJ28"/>
      <c r="GPK28"/>
      <c r="GPL28"/>
      <c r="GPM28"/>
      <c r="GPN28"/>
      <c r="GPO28"/>
      <c r="GPP28"/>
      <c r="GPQ28"/>
      <c r="GPR28"/>
      <c r="GPS28"/>
      <c r="GPT28"/>
      <c r="GPU28"/>
      <c r="GPV28"/>
      <c r="GPW28"/>
      <c r="GPX28"/>
      <c r="GPY28"/>
      <c r="GPZ28"/>
      <c r="GQA28"/>
      <c r="GQB28"/>
      <c r="GQC28"/>
      <c r="GQD28"/>
      <c r="GQE28"/>
      <c r="GQF28"/>
      <c r="GQG28"/>
      <c r="GQH28"/>
      <c r="GQI28"/>
      <c r="GQJ28"/>
      <c r="GQK28"/>
      <c r="GQL28"/>
      <c r="GQM28"/>
      <c r="GQN28"/>
      <c r="GQO28"/>
      <c r="GQP28"/>
      <c r="GQQ28"/>
      <c r="GQR28"/>
      <c r="GQS28"/>
      <c r="GQT28"/>
      <c r="GQU28"/>
      <c r="GQV28"/>
      <c r="GQW28"/>
      <c r="GQX28"/>
      <c r="GQY28"/>
      <c r="GQZ28"/>
      <c r="GRA28"/>
      <c r="GRB28"/>
      <c r="GRC28"/>
      <c r="GRD28"/>
      <c r="GRE28"/>
      <c r="GRF28"/>
      <c r="GRG28"/>
      <c r="GRH28"/>
      <c r="GRI28"/>
      <c r="GRJ28"/>
      <c r="GRK28"/>
      <c r="GRL28"/>
      <c r="GRM28"/>
      <c r="GRN28"/>
      <c r="GRO28"/>
      <c r="GRP28"/>
      <c r="GRQ28"/>
      <c r="GRR28"/>
      <c r="GRS28"/>
      <c r="GRT28"/>
      <c r="GRU28"/>
      <c r="GRV28"/>
      <c r="GRW28"/>
      <c r="GRX28"/>
      <c r="GRY28"/>
      <c r="GRZ28"/>
      <c r="GSA28"/>
      <c r="GSB28"/>
      <c r="GSC28"/>
      <c r="GSD28"/>
      <c r="GSE28"/>
      <c r="GSF28"/>
      <c r="GSG28"/>
      <c r="GSH28"/>
      <c r="GSI28"/>
      <c r="GSJ28"/>
      <c r="GSK28"/>
      <c r="GSL28"/>
      <c r="GSM28"/>
      <c r="GSN28"/>
      <c r="GSO28"/>
      <c r="GSP28"/>
      <c r="GSQ28"/>
      <c r="GSR28"/>
      <c r="GSS28"/>
      <c r="GST28"/>
      <c r="GSU28"/>
      <c r="GSV28"/>
      <c r="GSW28"/>
      <c r="GSX28"/>
      <c r="GSY28"/>
      <c r="GSZ28"/>
      <c r="GTA28"/>
      <c r="GTB28"/>
      <c r="GTC28"/>
      <c r="GTD28"/>
      <c r="GTE28"/>
      <c r="GTF28"/>
      <c r="GTG28"/>
      <c r="GTH28"/>
      <c r="GTI28"/>
      <c r="GTJ28"/>
      <c r="GTK28"/>
      <c r="GTL28"/>
      <c r="GTM28"/>
      <c r="GTN28"/>
      <c r="GTO28"/>
      <c r="GTP28"/>
      <c r="GTQ28"/>
      <c r="GTR28"/>
      <c r="GTS28"/>
      <c r="GTT28"/>
      <c r="GTU28"/>
      <c r="GTV28"/>
      <c r="GTW28"/>
      <c r="GTX28"/>
      <c r="GTY28"/>
      <c r="GTZ28"/>
      <c r="GUA28"/>
      <c r="GUB28"/>
      <c r="GUC28"/>
      <c r="GUD28"/>
      <c r="GUE28"/>
      <c r="GUF28"/>
      <c r="GUG28"/>
      <c r="GUH28"/>
      <c r="GUI28"/>
      <c r="GUJ28"/>
      <c r="GUK28"/>
      <c r="GUL28"/>
      <c r="GUM28"/>
      <c r="GUN28"/>
      <c r="GUO28"/>
      <c r="GUP28"/>
      <c r="GUQ28"/>
      <c r="GUR28"/>
      <c r="GUS28"/>
      <c r="GUT28"/>
      <c r="GUU28"/>
      <c r="GUV28"/>
      <c r="GUW28"/>
      <c r="GUX28"/>
      <c r="GUY28"/>
      <c r="GUZ28"/>
      <c r="GVA28"/>
      <c r="GVB28"/>
      <c r="GVC28"/>
      <c r="GVD28"/>
      <c r="GVE28"/>
      <c r="GVF28"/>
      <c r="GVG28"/>
      <c r="GVH28"/>
      <c r="GVI28"/>
      <c r="GVJ28"/>
      <c r="GVK28"/>
      <c r="GVL28"/>
      <c r="GVM28"/>
      <c r="GVN28"/>
      <c r="GVO28"/>
      <c r="GVP28"/>
      <c r="GVQ28"/>
      <c r="GVR28"/>
      <c r="GVS28"/>
      <c r="GVT28"/>
      <c r="GVU28"/>
      <c r="GVV28"/>
      <c r="GVW28"/>
      <c r="GVX28"/>
      <c r="GVY28"/>
      <c r="GVZ28"/>
      <c r="GWA28"/>
      <c r="GWB28"/>
      <c r="GWC28"/>
      <c r="GWD28"/>
      <c r="GWE28"/>
      <c r="GWF28"/>
      <c r="GWG28"/>
      <c r="GWH28"/>
      <c r="GWI28"/>
      <c r="GWJ28"/>
      <c r="GWK28"/>
      <c r="GWL28"/>
      <c r="GWM28"/>
      <c r="GWN28"/>
      <c r="GWO28"/>
      <c r="GWP28"/>
      <c r="GWQ28"/>
      <c r="GWR28"/>
      <c r="GWS28"/>
      <c r="GWT28"/>
      <c r="GWU28"/>
      <c r="GWV28"/>
      <c r="GWW28"/>
      <c r="GWX28"/>
      <c r="GWY28"/>
      <c r="GWZ28"/>
      <c r="GXA28"/>
      <c r="GXB28"/>
      <c r="GXC28"/>
      <c r="GXD28"/>
      <c r="GXE28"/>
      <c r="GXF28"/>
      <c r="GXG28"/>
      <c r="GXH28"/>
      <c r="GXI28"/>
      <c r="GXJ28"/>
      <c r="GXK28"/>
      <c r="GXL28"/>
      <c r="GXM28"/>
      <c r="GXN28"/>
      <c r="GXO28"/>
      <c r="GXP28"/>
      <c r="GXQ28"/>
      <c r="GXR28"/>
      <c r="GXS28"/>
      <c r="GXT28"/>
      <c r="GXU28"/>
      <c r="GXV28"/>
      <c r="GXW28"/>
      <c r="GXX28"/>
      <c r="GXY28"/>
      <c r="GXZ28"/>
      <c r="GYA28"/>
      <c r="GYB28"/>
      <c r="GYC28"/>
      <c r="GYD28"/>
      <c r="GYE28"/>
      <c r="GYF28"/>
      <c r="GYG28"/>
      <c r="GYH28"/>
      <c r="GYI28"/>
      <c r="GYJ28"/>
      <c r="GYK28"/>
      <c r="GYL28"/>
      <c r="GYM28"/>
      <c r="GYN28"/>
      <c r="GYO28"/>
      <c r="GYP28"/>
      <c r="GYQ28"/>
      <c r="GYR28"/>
      <c r="GYS28"/>
      <c r="GYT28"/>
      <c r="GYU28"/>
      <c r="GYV28"/>
      <c r="GYW28"/>
      <c r="GYX28"/>
      <c r="GYY28"/>
      <c r="GYZ28"/>
      <c r="GZA28"/>
      <c r="GZB28"/>
      <c r="GZC28"/>
      <c r="GZD28"/>
      <c r="GZE28"/>
      <c r="GZF28"/>
      <c r="GZG28"/>
      <c r="GZH28"/>
      <c r="GZI28"/>
      <c r="GZJ28"/>
      <c r="GZK28"/>
      <c r="GZL28"/>
      <c r="GZM28"/>
      <c r="GZN28"/>
      <c r="GZO28"/>
      <c r="GZP28"/>
      <c r="GZQ28"/>
      <c r="GZR28"/>
      <c r="GZS28"/>
      <c r="GZT28"/>
      <c r="GZU28"/>
      <c r="GZV28"/>
      <c r="GZW28"/>
      <c r="GZX28"/>
      <c r="GZY28"/>
      <c r="GZZ28"/>
      <c r="HAA28"/>
      <c r="HAB28"/>
      <c r="HAC28"/>
      <c r="HAD28"/>
      <c r="HAE28"/>
      <c r="HAF28"/>
      <c r="HAG28"/>
      <c r="HAH28"/>
      <c r="HAI28"/>
      <c r="HAJ28"/>
      <c r="HAK28"/>
      <c r="HAL28"/>
      <c r="HAM28"/>
      <c r="HAN28"/>
      <c r="HAO28"/>
      <c r="HAP28"/>
      <c r="HAQ28"/>
      <c r="HAR28"/>
      <c r="HAS28"/>
      <c r="HAT28"/>
      <c r="HAU28"/>
      <c r="HAV28"/>
      <c r="HAW28"/>
      <c r="HAX28"/>
      <c r="HAY28"/>
      <c r="HAZ28"/>
      <c r="HBA28"/>
      <c r="HBB28"/>
      <c r="HBC28"/>
      <c r="HBD28"/>
      <c r="HBE28"/>
      <c r="HBF28"/>
      <c r="HBG28"/>
      <c r="HBH28"/>
      <c r="HBI28"/>
      <c r="HBJ28"/>
      <c r="HBK28"/>
      <c r="HBL28"/>
      <c r="HBM28"/>
      <c r="HBN28"/>
      <c r="HBO28"/>
      <c r="HBP28"/>
      <c r="HBQ28"/>
      <c r="HBR28"/>
      <c r="HBS28"/>
      <c r="HBT28"/>
      <c r="HBU28"/>
      <c r="HBV28"/>
      <c r="HBW28"/>
      <c r="HBX28"/>
      <c r="HBY28"/>
      <c r="HBZ28"/>
      <c r="HCA28"/>
      <c r="HCB28"/>
      <c r="HCC28"/>
      <c r="HCD28"/>
      <c r="HCE28"/>
      <c r="HCF28"/>
      <c r="HCG28"/>
      <c r="HCH28"/>
      <c r="HCI28"/>
      <c r="HCJ28"/>
      <c r="HCK28"/>
      <c r="HCL28"/>
      <c r="HCM28"/>
      <c r="HCN28"/>
      <c r="HCO28"/>
      <c r="HCP28"/>
      <c r="HCQ28"/>
      <c r="HCR28"/>
      <c r="HCS28"/>
      <c r="HCT28"/>
      <c r="HCU28"/>
      <c r="HCV28"/>
      <c r="HCW28"/>
      <c r="HCX28"/>
      <c r="HCY28"/>
      <c r="HCZ28"/>
      <c r="HDA28"/>
      <c r="HDB28"/>
      <c r="HDC28"/>
      <c r="HDD28"/>
      <c r="HDE28"/>
      <c r="HDF28"/>
      <c r="HDG28"/>
      <c r="HDH28"/>
      <c r="HDI28"/>
      <c r="HDJ28"/>
      <c r="HDK28"/>
      <c r="HDL28"/>
      <c r="HDM28"/>
      <c r="HDN28"/>
      <c r="HDO28"/>
      <c r="HDP28"/>
      <c r="HDQ28"/>
      <c r="HDR28"/>
      <c r="HDS28"/>
      <c r="HDT28"/>
      <c r="HDU28"/>
      <c r="HDV28"/>
      <c r="HDW28"/>
      <c r="HDX28"/>
      <c r="HDY28"/>
      <c r="HDZ28"/>
      <c r="HEA28"/>
      <c r="HEB28"/>
      <c r="HEC28"/>
      <c r="HED28"/>
      <c r="HEE28"/>
      <c r="HEF28"/>
      <c r="HEG28"/>
      <c r="HEH28"/>
      <c r="HEI28"/>
      <c r="HEJ28"/>
      <c r="HEK28"/>
      <c r="HEL28"/>
      <c r="HEM28"/>
      <c r="HEN28"/>
      <c r="HEO28"/>
      <c r="HEP28"/>
      <c r="HEQ28"/>
      <c r="HER28"/>
      <c r="HES28"/>
      <c r="HET28"/>
      <c r="HEU28"/>
      <c r="HEV28"/>
      <c r="HEW28"/>
      <c r="HEX28"/>
      <c r="HEY28"/>
      <c r="HEZ28"/>
      <c r="HFA28"/>
      <c r="HFB28"/>
      <c r="HFC28"/>
      <c r="HFD28"/>
      <c r="HFE28"/>
      <c r="HFF28"/>
      <c r="HFG28"/>
      <c r="HFH28"/>
      <c r="HFI28"/>
      <c r="HFJ28"/>
      <c r="HFK28"/>
      <c r="HFL28"/>
      <c r="HFM28"/>
      <c r="HFN28"/>
      <c r="HFO28"/>
      <c r="HFP28"/>
      <c r="HFQ28"/>
      <c r="HFR28"/>
      <c r="HFS28"/>
      <c r="HFT28"/>
      <c r="HFU28"/>
      <c r="HFV28"/>
      <c r="HFW28"/>
      <c r="HFX28"/>
      <c r="HFY28"/>
      <c r="HFZ28"/>
      <c r="HGA28"/>
      <c r="HGB28"/>
      <c r="HGC28"/>
      <c r="HGD28"/>
      <c r="HGE28"/>
      <c r="HGF28"/>
      <c r="HGG28"/>
      <c r="HGH28"/>
      <c r="HGI28"/>
      <c r="HGJ28"/>
      <c r="HGK28"/>
      <c r="HGL28"/>
      <c r="HGM28"/>
      <c r="HGN28"/>
      <c r="HGO28"/>
      <c r="HGP28"/>
      <c r="HGQ28"/>
      <c r="HGR28"/>
      <c r="HGS28"/>
      <c r="HGT28"/>
      <c r="HGU28"/>
      <c r="HGV28"/>
      <c r="HGW28"/>
      <c r="HGX28"/>
      <c r="HGY28"/>
      <c r="HGZ28"/>
      <c r="HHA28"/>
      <c r="HHB28"/>
      <c r="HHC28"/>
      <c r="HHD28"/>
      <c r="HHE28"/>
      <c r="HHF28"/>
      <c r="HHG28"/>
      <c r="HHH28"/>
      <c r="HHI28"/>
      <c r="HHJ28"/>
      <c r="HHK28"/>
      <c r="HHL28"/>
      <c r="HHM28"/>
      <c r="HHN28"/>
      <c r="HHO28"/>
      <c r="HHP28"/>
      <c r="HHQ28"/>
      <c r="HHR28"/>
      <c r="HHS28"/>
      <c r="HHT28"/>
      <c r="HHU28"/>
      <c r="HHV28"/>
      <c r="HHW28"/>
      <c r="HHX28"/>
      <c r="HHY28"/>
      <c r="HHZ28"/>
      <c r="HIA28"/>
      <c r="HIB28"/>
      <c r="HIC28"/>
      <c r="HID28"/>
      <c r="HIE28"/>
      <c r="HIF28"/>
      <c r="HIG28"/>
      <c r="HIH28"/>
      <c r="HII28"/>
      <c r="HIJ28"/>
      <c r="HIK28"/>
      <c r="HIL28"/>
      <c r="HIM28"/>
      <c r="HIN28"/>
      <c r="HIO28"/>
      <c r="HIP28"/>
      <c r="HIQ28"/>
      <c r="HIR28"/>
      <c r="HIS28"/>
      <c r="HIT28"/>
      <c r="HIU28"/>
      <c r="HIV28"/>
      <c r="HIW28"/>
      <c r="HIX28"/>
      <c r="HIY28"/>
      <c r="HIZ28"/>
      <c r="HJA28"/>
      <c r="HJB28"/>
      <c r="HJC28"/>
      <c r="HJD28"/>
      <c r="HJE28"/>
      <c r="HJF28"/>
      <c r="HJG28"/>
      <c r="HJH28"/>
      <c r="HJI28"/>
      <c r="HJJ28"/>
      <c r="HJK28"/>
      <c r="HJL28"/>
      <c r="HJM28"/>
      <c r="HJN28"/>
      <c r="HJO28"/>
      <c r="HJP28"/>
      <c r="HJQ28"/>
      <c r="HJR28"/>
      <c r="HJS28"/>
      <c r="HJT28"/>
      <c r="HJU28"/>
      <c r="HJV28"/>
      <c r="HJW28"/>
      <c r="HJX28"/>
      <c r="HJY28"/>
      <c r="HJZ28"/>
      <c r="HKA28"/>
      <c r="HKB28"/>
      <c r="HKC28"/>
      <c r="HKD28"/>
      <c r="HKE28"/>
      <c r="HKF28"/>
      <c r="HKG28"/>
      <c r="HKH28"/>
      <c r="HKI28"/>
      <c r="HKJ28"/>
      <c r="HKK28"/>
      <c r="HKL28"/>
      <c r="HKM28"/>
      <c r="HKN28"/>
      <c r="HKO28"/>
      <c r="HKP28"/>
      <c r="HKQ28"/>
      <c r="HKR28"/>
      <c r="HKS28"/>
      <c r="HKT28"/>
      <c r="HKU28"/>
      <c r="HKV28"/>
      <c r="HKW28"/>
      <c r="HKX28"/>
      <c r="HKY28"/>
      <c r="HKZ28"/>
      <c r="HLA28"/>
      <c r="HLB28"/>
      <c r="HLC28"/>
      <c r="HLD28"/>
      <c r="HLE28"/>
      <c r="HLF28"/>
      <c r="HLG28"/>
      <c r="HLH28"/>
      <c r="HLI28"/>
      <c r="HLJ28"/>
      <c r="HLK28"/>
      <c r="HLL28"/>
      <c r="HLM28"/>
      <c r="HLN28"/>
      <c r="HLO28"/>
      <c r="HLP28"/>
      <c r="HLQ28"/>
      <c r="HLR28"/>
      <c r="HLS28"/>
      <c r="HLT28"/>
      <c r="HLU28"/>
      <c r="HLV28"/>
      <c r="HLW28"/>
      <c r="HLX28"/>
      <c r="HLY28"/>
      <c r="HLZ28"/>
      <c r="HMA28"/>
      <c r="HMB28"/>
      <c r="HMC28"/>
      <c r="HMD28"/>
      <c r="HME28"/>
      <c r="HMF28"/>
      <c r="HMG28"/>
      <c r="HMH28"/>
      <c r="HMI28"/>
      <c r="HMJ28"/>
      <c r="HMK28"/>
      <c r="HML28"/>
      <c r="HMM28"/>
      <c r="HMN28"/>
      <c r="HMO28"/>
      <c r="HMP28"/>
      <c r="HMQ28"/>
      <c r="HMR28"/>
      <c r="HMS28"/>
      <c r="HMT28"/>
      <c r="HMU28"/>
      <c r="HMV28"/>
      <c r="HMW28"/>
      <c r="HMX28"/>
      <c r="HMY28"/>
      <c r="HMZ28"/>
      <c r="HNA28"/>
      <c r="HNB28"/>
      <c r="HNC28"/>
      <c r="HND28"/>
      <c r="HNE28"/>
      <c r="HNF28"/>
      <c r="HNG28"/>
      <c r="HNH28"/>
      <c r="HNI28"/>
      <c r="HNJ28"/>
      <c r="HNK28"/>
      <c r="HNL28"/>
      <c r="HNM28"/>
      <c r="HNN28"/>
      <c r="HNO28"/>
      <c r="HNP28"/>
      <c r="HNQ28"/>
      <c r="HNR28"/>
      <c r="HNS28"/>
      <c r="HNT28"/>
      <c r="HNU28"/>
      <c r="HNV28"/>
      <c r="HNW28"/>
      <c r="HNX28"/>
      <c r="HNY28"/>
      <c r="HNZ28"/>
      <c r="HOA28"/>
      <c r="HOB28"/>
      <c r="HOC28"/>
      <c r="HOD28"/>
      <c r="HOE28"/>
      <c r="HOF28"/>
      <c r="HOG28"/>
      <c r="HOH28"/>
      <c r="HOI28"/>
      <c r="HOJ28"/>
      <c r="HOK28"/>
      <c r="HOL28"/>
      <c r="HOM28"/>
      <c r="HON28"/>
      <c r="HOO28"/>
      <c r="HOP28"/>
      <c r="HOQ28"/>
      <c r="HOR28"/>
      <c r="HOS28"/>
      <c r="HOT28"/>
      <c r="HOU28"/>
      <c r="HOV28"/>
      <c r="HOW28"/>
      <c r="HOX28"/>
      <c r="HOY28"/>
      <c r="HOZ28"/>
      <c r="HPA28"/>
      <c r="HPB28"/>
      <c r="HPC28"/>
      <c r="HPD28"/>
      <c r="HPE28"/>
      <c r="HPF28"/>
      <c r="HPG28"/>
      <c r="HPH28"/>
      <c r="HPI28"/>
      <c r="HPJ28"/>
      <c r="HPK28"/>
      <c r="HPL28"/>
      <c r="HPM28"/>
      <c r="HPN28"/>
      <c r="HPO28"/>
      <c r="HPP28"/>
      <c r="HPQ28"/>
      <c r="HPR28"/>
      <c r="HPS28"/>
      <c r="HPT28"/>
      <c r="HPU28"/>
      <c r="HPV28"/>
      <c r="HPW28"/>
      <c r="HPX28"/>
      <c r="HPY28"/>
      <c r="HPZ28"/>
      <c r="HQA28"/>
      <c r="HQB28"/>
      <c r="HQC28"/>
      <c r="HQD28"/>
      <c r="HQE28"/>
      <c r="HQF28"/>
      <c r="HQG28"/>
      <c r="HQH28"/>
      <c r="HQI28"/>
      <c r="HQJ28"/>
      <c r="HQK28"/>
      <c r="HQL28"/>
      <c r="HQM28"/>
      <c r="HQN28"/>
      <c r="HQO28"/>
      <c r="HQP28"/>
      <c r="HQQ28"/>
      <c r="HQR28"/>
      <c r="HQS28"/>
      <c r="HQT28"/>
      <c r="HQU28"/>
      <c r="HQV28"/>
      <c r="HQW28"/>
      <c r="HQX28"/>
      <c r="HQY28"/>
      <c r="HQZ28"/>
      <c r="HRA28"/>
      <c r="HRB28"/>
      <c r="HRC28"/>
      <c r="HRD28"/>
      <c r="HRE28"/>
      <c r="HRF28"/>
      <c r="HRG28"/>
      <c r="HRH28"/>
      <c r="HRI28"/>
      <c r="HRJ28"/>
      <c r="HRK28"/>
      <c r="HRL28"/>
      <c r="HRM28"/>
      <c r="HRN28"/>
      <c r="HRO28"/>
      <c r="HRP28"/>
      <c r="HRQ28"/>
      <c r="HRR28"/>
      <c r="HRS28"/>
      <c r="HRT28"/>
      <c r="HRU28"/>
      <c r="HRV28"/>
      <c r="HRW28"/>
      <c r="HRX28"/>
      <c r="HRY28"/>
      <c r="HRZ28"/>
      <c r="HSA28"/>
      <c r="HSB28"/>
      <c r="HSC28"/>
      <c r="HSD28"/>
      <c r="HSE28"/>
      <c r="HSF28"/>
      <c r="HSG28"/>
      <c r="HSH28"/>
      <c r="HSI28"/>
      <c r="HSJ28"/>
      <c r="HSK28"/>
      <c r="HSL28"/>
      <c r="HSM28"/>
      <c r="HSN28"/>
      <c r="HSO28"/>
      <c r="HSP28"/>
      <c r="HSQ28"/>
      <c r="HSR28"/>
      <c r="HSS28"/>
      <c r="HST28"/>
      <c r="HSU28"/>
      <c r="HSV28"/>
      <c r="HSW28"/>
      <c r="HSX28"/>
      <c r="HSY28"/>
      <c r="HSZ28"/>
      <c r="HTA28"/>
      <c r="HTB28"/>
      <c r="HTC28"/>
      <c r="HTD28"/>
      <c r="HTE28"/>
      <c r="HTF28"/>
      <c r="HTG28"/>
      <c r="HTH28"/>
      <c r="HTI28"/>
      <c r="HTJ28"/>
      <c r="HTK28"/>
      <c r="HTL28"/>
      <c r="HTM28"/>
      <c r="HTN28"/>
      <c r="HTO28"/>
      <c r="HTP28"/>
      <c r="HTQ28"/>
      <c r="HTR28"/>
      <c r="HTS28"/>
      <c r="HTT28"/>
      <c r="HTU28"/>
      <c r="HTV28"/>
      <c r="HTW28"/>
      <c r="HTX28"/>
      <c r="HTY28"/>
      <c r="HTZ28"/>
      <c r="HUA28"/>
      <c r="HUB28"/>
      <c r="HUC28"/>
      <c r="HUD28"/>
      <c r="HUE28"/>
      <c r="HUF28"/>
      <c r="HUG28"/>
      <c r="HUH28"/>
      <c r="HUI28"/>
      <c r="HUJ28"/>
      <c r="HUK28"/>
      <c r="HUL28"/>
      <c r="HUM28"/>
      <c r="HUN28"/>
      <c r="HUO28"/>
      <c r="HUP28"/>
      <c r="HUQ28"/>
      <c r="HUR28"/>
      <c r="HUS28"/>
      <c r="HUT28"/>
      <c r="HUU28"/>
      <c r="HUV28"/>
      <c r="HUW28"/>
      <c r="HUX28"/>
      <c r="HUY28"/>
      <c r="HUZ28"/>
      <c r="HVA28"/>
      <c r="HVB28"/>
      <c r="HVC28"/>
      <c r="HVD28"/>
      <c r="HVE28"/>
      <c r="HVF28"/>
      <c r="HVG28"/>
      <c r="HVH28"/>
      <c r="HVI28"/>
      <c r="HVJ28"/>
      <c r="HVK28"/>
      <c r="HVL28"/>
      <c r="HVM28"/>
      <c r="HVN28"/>
      <c r="HVO28"/>
      <c r="HVP28"/>
      <c r="HVQ28"/>
      <c r="HVR28"/>
      <c r="HVS28"/>
      <c r="HVT28"/>
      <c r="HVU28"/>
      <c r="HVV28"/>
      <c r="HVW28"/>
      <c r="HVX28"/>
      <c r="HVY28"/>
      <c r="HVZ28"/>
      <c r="HWA28"/>
      <c r="HWB28"/>
      <c r="HWC28"/>
      <c r="HWD28"/>
      <c r="HWE28"/>
      <c r="HWF28"/>
      <c r="HWG28"/>
      <c r="HWH28"/>
      <c r="HWI28"/>
      <c r="HWJ28"/>
      <c r="HWK28"/>
      <c r="HWL28"/>
      <c r="HWM28"/>
      <c r="HWN28"/>
      <c r="HWO28"/>
      <c r="HWP28"/>
      <c r="HWQ28"/>
      <c r="HWR28"/>
      <c r="HWS28"/>
      <c r="HWT28"/>
      <c r="HWU28"/>
      <c r="HWV28"/>
      <c r="HWW28"/>
      <c r="HWX28"/>
      <c r="HWY28"/>
      <c r="HWZ28"/>
      <c r="HXA28"/>
      <c r="HXB28"/>
      <c r="HXC28"/>
      <c r="HXD28"/>
      <c r="HXE28"/>
      <c r="HXF28"/>
      <c r="HXG28"/>
      <c r="HXH28"/>
      <c r="HXI28"/>
      <c r="HXJ28"/>
      <c r="HXK28"/>
      <c r="HXL28"/>
      <c r="HXM28"/>
      <c r="HXN28"/>
      <c r="HXO28"/>
      <c r="HXP28"/>
      <c r="HXQ28"/>
      <c r="HXR28"/>
      <c r="HXS28"/>
      <c r="HXT28"/>
      <c r="HXU28"/>
      <c r="HXV28"/>
      <c r="HXW28"/>
      <c r="HXX28"/>
      <c r="HXY28"/>
      <c r="HXZ28"/>
      <c r="HYA28"/>
      <c r="HYB28"/>
      <c r="HYC28"/>
      <c r="HYD28"/>
      <c r="HYE28"/>
      <c r="HYF28"/>
      <c r="HYG28"/>
      <c r="HYH28"/>
      <c r="HYI28"/>
      <c r="HYJ28"/>
      <c r="HYK28"/>
      <c r="HYL28"/>
      <c r="HYM28"/>
      <c r="HYN28"/>
      <c r="HYO28"/>
      <c r="HYP28"/>
      <c r="HYQ28"/>
      <c r="HYR28"/>
      <c r="HYS28"/>
      <c r="HYT28"/>
      <c r="HYU28"/>
      <c r="HYV28"/>
      <c r="HYW28"/>
      <c r="HYX28"/>
      <c r="HYY28"/>
      <c r="HYZ28"/>
      <c r="HZA28"/>
      <c r="HZB28"/>
      <c r="HZC28"/>
      <c r="HZD28"/>
      <c r="HZE28"/>
      <c r="HZF28"/>
      <c r="HZG28"/>
      <c r="HZH28"/>
      <c r="HZI28"/>
      <c r="HZJ28"/>
      <c r="HZK28"/>
      <c r="HZL28"/>
      <c r="HZM28"/>
      <c r="HZN28"/>
      <c r="HZO28"/>
      <c r="HZP28"/>
      <c r="HZQ28"/>
      <c r="HZR28"/>
      <c r="HZS28"/>
      <c r="HZT28"/>
      <c r="HZU28"/>
      <c r="HZV28"/>
      <c r="HZW28"/>
      <c r="HZX28"/>
      <c r="HZY28"/>
      <c r="HZZ28"/>
      <c r="IAA28"/>
      <c r="IAB28"/>
      <c r="IAC28"/>
      <c r="IAD28"/>
      <c r="IAE28"/>
      <c r="IAF28"/>
      <c r="IAG28"/>
      <c r="IAH28"/>
      <c r="IAI28"/>
      <c r="IAJ28"/>
      <c r="IAK28"/>
      <c r="IAL28"/>
      <c r="IAM28"/>
      <c r="IAN28"/>
      <c r="IAO28"/>
      <c r="IAP28"/>
      <c r="IAQ28"/>
      <c r="IAR28"/>
      <c r="IAS28"/>
      <c r="IAT28"/>
      <c r="IAU28"/>
      <c r="IAV28"/>
      <c r="IAW28"/>
      <c r="IAX28"/>
      <c r="IAY28"/>
      <c r="IAZ28"/>
      <c r="IBA28"/>
      <c r="IBB28"/>
      <c r="IBC28"/>
      <c r="IBD28"/>
      <c r="IBE28"/>
      <c r="IBF28"/>
      <c r="IBG28"/>
      <c r="IBH28"/>
      <c r="IBI28"/>
      <c r="IBJ28"/>
      <c r="IBK28"/>
      <c r="IBL28"/>
      <c r="IBM28"/>
      <c r="IBN28"/>
      <c r="IBO28"/>
      <c r="IBP28"/>
      <c r="IBQ28"/>
      <c r="IBR28"/>
      <c r="IBS28"/>
      <c r="IBT28"/>
      <c r="IBU28"/>
      <c r="IBV28"/>
      <c r="IBW28"/>
      <c r="IBX28"/>
      <c r="IBY28"/>
      <c r="IBZ28"/>
      <c r="ICA28"/>
      <c r="ICB28"/>
      <c r="ICC28"/>
      <c r="ICD28"/>
      <c r="ICE28"/>
      <c r="ICF28"/>
      <c r="ICG28"/>
      <c r="ICH28"/>
      <c r="ICI28"/>
      <c r="ICJ28"/>
      <c r="ICK28"/>
      <c r="ICL28"/>
      <c r="ICM28"/>
      <c r="ICN28"/>
      <c r="ICO28"/>
      <c r="ICP28"/>
      <c r="ICQ28"/>
      <c r="ICR28"/>
      <c r="ICS28"/>
      <c r="ICT28"/>
      <c r="ICU28"/>
      <c r="ICV28"/>
      <c r="ICW28"/>
      <c r="ICX28"/>
      <c r="ICY28"/>
      <c r="ICZ28"/>
      <c r="IDA28"/>
      <c r="IDB28"/>
      <c r="IDC28"/>
      <c r="IDD28"/>
      <c r="IDE28"/>
      <c r="IDF28"/>
      <c r="IDG28"/>
      <c r="IDH28"/>
      <c r="IDI28"/>
      <c r="IDJ28"/>
      <c r="IDK28"/>
      <c r="IDL28"/>
      <c r="IDM28"/>
      <c r="IDN28"/>
      <c r="IDO28"/>
      <c r="IDP28"/>
      <c r="IDQ28"/>
      <c r="IDR28"/>
      <c r="IDS28"/>
      <c r="IDT28"/>
      <c r="IDU28"/>
      <c r="IDV28"/>
      <c r="IDW28"/>
      <c r="IDX28"/>
      <c r="IDY28"/>
      <c r="IDZ28"/>
      <c r="IEA28"/>
      <c r="IEB28"/>
      <c r="IEC28"/>
      <c r="IED28"/>
      <c r="IEE28"/>
      <c r="IEF28"/>
      <c r="IEG28"/>
      <c r="IEH28"/>
      <c r="IEI28"/>
      <c r="IEJ28"/>
      <c r="IEK28"/>
      <c r="IEL28"/>
      <c r="IEM28"/>
      <c r="IEN28"/>
      <c r="IEO28"/>
      <c r="IEP28"/>
      <c r="IEQ28"/>
      <c r="IER28"/>
      <c r="IES28"/>
      <c r="IET28"/>
      <c r="IEU28"/>
      <c r="IEV28"/>
      <c r="IEW28"/>
      <c r="IEX28"/>
      <c r="IEY28"/>
      <c r="IEZ28"/>
      <c r="IFA28"/>
      <c r="IFB28"/>
      <c r="IFC28"/>
      <c r="IFD28"/>
      <c r="IFE28"/>
      <c r="IFF28"/>
      <c r="IFG28"/>
      <c r="IFH28"/>
      <c r="IFI28"/>
      <c r="IFJ28"/>
      <c r="IFK28"/>
      <c r="IFL28"/>
      <c r="IFM28"/>
      <c r="IFN28"/>
      <c r="IFO28"/>
      <c r="IFP28"/>
      <c r="IFQ28"/>
      <c r="IFR28"/>
      <c r="IFS28"/>
      <c r="IFT28"/>
      <c r="IFU28"/>
      <c r="IFV28"/>
      <c r="IFW28"/>
      <c r="IFX28"/>
      <c r="IFY28"/>
      <c r="IFZ28"/>
      <c r="IGA28"/>
      <c r="IGB28"/>
      <c r="IGC28"/>
      <c r="IGD28"/>
      <c r="IGE28"/>
      <c r="IGF28"/>
      <c r="IGG28"/>
      <c r="IGH28"/>
      <c r="IGI28"/>
      <c r="IGJ28"/>
      <c r="IGK28"/>
      <c r="IGL28"/>
      <c r="IGM28"/>
      <c r="IGN28"/>
      <c r="IGO28"/>
      <c r="IGP28"/>
      <c r="IGQ28"/>
      <c r="IGR28"/>
      <c r="IGS28"/>
      <c r="IGT28"/>
      <c r="IGU28"/>
      <c r="IGV28"/>
      <c r="IGW28"/>
      <c r="IGX28"/>
      <c r="IGY28"/>
      <c r="IGZ28"/>
      <c r="IHA28"/>
      <c r="IHB28"/>
      <c r="IHC28"/>
      <c r="IHD28"/>
      <c r="IHE28"/>
      <c r="IHF28"/>
      <c r="IHG28"/>
      <c r="IHH28"/>
      <c r="IHI28"/>
      <c r="IHJ28"/>
      <c r="IHK28"/>
      <c r="IHL28"/>
      <c r="IHM28"/>
      <c r="IHN28"/>
      <c r="IHO28"/>
      <c r="IHP28"/>
      <c r="IHQ28"/>
      <c r="IHR28"/>
      <c r="IHS28"/>
      <c r="IHT28"/>
      <c r="IHU28"/>
      <c r="IHV28"/>
      <c r="IHW28"/>
      <c r="IHX28"/>
      <c r="IHY28"/>
      <c r="IHZ28"/>
      <c r="IIA28"/>
      <c r="IIB28"/>
      <c r="IIC28"/>
      <c r="IID28"/>
      <c r="IIE28"/>
      <c r="IIF28"/>
      <c r="IIG28"/>
      <c r="IIH28"/>
      <c r="III28"/>
      <c r="IIJ28"/>
      <c r="IIK28"/>
      <c r="IIL28"/>
      <c r="IIM28"/>
      <c r="IIN28"/>
      <c r="IIO28"/>
      <c r="IIP28"/>
      <c r="IIQ28"/>
      <c r="IIR28"/>
      <c r="IIS28"/>
      <c r="IIT28"/>
      <c r="IIU28"/>
      <c r="IIV28"/>
      <c r="IIW28"/>
      <c r="IIX28"/>
      <c r="IIY28"/>
      <c r="IIZ28"/>
      <c r="IJA28"/>
      <c r="IJB28"/>
      <c r="IJC28"/>
      <c r="IJD28"/>
      <c r="IJE28"/>
      <c r="IJF28"/>
      <c r="IJG28"/>
      <c r="IJH28"/>
      <c r="IJI28"/>
      <c r="IJJ28"/>
      <c r="IJK28"/>
      <c r="IJL28"/>
      <c r="IJM28"/>
      <c r="IJN28"/>
      <c r="IJO28"/>
      <c r="IJP28"/>
      <c r="IJQ28"/>
      <c r="IJR28"/>
      <c r="IJS28"/>
      <c r="IJT28"/>
      <c r="IJU28"/>
      <c r="IJV28"/>
      <c r="IJW28"/>
      <c r="IJX28"/>
      <c r="IJY28"/>
      <c r="IJZ28"/>
      <c r="IKA28"/>
      <c r="IKB28"/>
      <c r="IKC28"/>
      <c r="IKD28"/>
      <c r="IKE28"/>
      <c r="IKF28"/>
      <c r="IKG28"/>
      <c r="IKH28"/>
      <c r="IKI28"/>
      <c r="IKJ28"/>
      <c r="IKK28"/>
      <c r="IKL28"/>
      <c r="IKM28"/>
      <c r="IKN28"/>
      <c r="IKO28"/>
      <c r="IKP28"/>
      <c r="IKQ28"/>
      <c r="IKR28"/>
      <c r="IKS28"/>
      <c r="IKT28"/>
      <c r="IKU28"/>
      <c r="IKV28"/>
      <c r="IKW28"/>
      <c r="IKX28"/>
      <c r="IKY28"/>
      <c r="IKZ28"/>
      <c r="ILA28"/>
      <c r="ILB28"/>
      <c r="ILC28"/>
      <c r="ILD28"/>
      <c r="ILE28"/>
      <c r="ILF28"/>
      <c r="ILG28"/>
      <c r="ILH28"/>
      <c r="ILI28"/>
      <c r="ILJ28"/>
      <c r="ILK28"/>
      <c r="ILL28"/>
      <c r="ILM28"/>
      <c r="ILN28"/>
      <c r="ILO28"/>
      <c r="ILP28"/>
      <c r="ILQ28"/>
      <c r="ILR28"/>
      <c r="ILS28"/>
      <c r="ILT28"/>
      <c r="ILU28"/>
      <c r="ILV28"/>
      <c r="ILW28"/>
      <c r="ILX28"/>
      <c r="ILY28"/>
      <c r="ILZ28"/>
      <c r="IMA28"/>
      <c r="IMB28"/>
      <c r="IMC28"/>
      <c r="IMD28"/>
      <c r="IME28"/>
      <c r="IMF28"/>
      <c r="IMG28"/>
      <c r="IMH28"/>
      <c r="IMI28"/>
      <c r="IMJ28"/>
      <c r="IMK28"/>
      <c r="IML28"/>
      <c r="IMM28"/>
      <c r="IMN28"/>
      <c r="IMO28"/>
      <c r="IMP28"/>
      <c r="IMQ28"/>
      <c r="IMR28"/>
      <c r="IMS28"/>
      <c r="IMT28"/>
      <c r="IMU28"/>
      <c r="IMV28"/>
      <c r="IMW28"/>
      <c r="IMX28"/>
      <c r="IMY28"/>
      <c r="IMZ28"/>
      <c r="INA28"/>
      <c r="INB28"/>
      <c r="INC28"/>
      <c r="IND28"/>
      <c r="INE28"/>
      <c r="INF28"/>
      <c r="ING28"/>
      <c r="INH28"/>
      <c r="INI28"/>
      <c r="INJ28"/>
      <c r="INK28"/>
      <c r="INL28"/>
      <c r="INM28"/>
      <c r="INN28"/>
      <c r="INO28"/>
      <c r="INP28"/>
      <c r="INQ28"/>
      <c r="INR28"/>
      <c r="INS28"/>
      <c r="INT28"/>
      <c r="INU28"/>
      <c r="INV28"/>
      <c r="INW28"/>
      <c r="INX28"/>
      <c r="INY28"/>
      <c r="INZ28"/>
      <c r="IOA28"/>
      <c r="IOB28"/>
      <c r="IOC28"/>
      <c r="IOD28"/>
      <c r="IOE28"/>
      <c r="IOF28"/>
      <c r="IOG28"/>
      <c r="IOH28"/>
      <c r="IOI28"/>
      <c r="IOJ28"/>
      <c r="IOK28"/>
      <c r="IOL28"/>
      <c r="IOM28"/>
      <c r="ION28"/>
      <c r="IOO28"/>
      <c r="IOP28"/>
      <c r="IOQ28"/>
      <c r="IOR28"/>
      <c r="IOS28"/>
      <c r="IOT28"/>
      <c r="IOU28"/>
      <c r="IOV28"/>
      <c r="IOW28"/>
      <c r="IOX28"/>
      <c r="IOY28"/>
      <c r="IOZ28"/>
      <c r="IPA28"/>
      <c r="IPB28"/>
      <c r="IPC28"/>
      <c r="IPD28"/>
      <c r="IPE28"/>
      <c r="IPF28"/>
      <c r="IPG28"/>
      <c r="IPH28"/>
      <c r="IPI28"/>
      <c r="IPJ28"/>
      <c r="IPK28"/>
      <c r="IPL28"/>
      <c r="IPM28"/>
      <c r="IPN28"/>
      <c r="IPO28"/>
      <c r="IPP28"/>
      <c r="IPQ28"/>
      <c r="IPR28"/>
      <c r="IPS28"/>
      <c r="IPT28"/>
      <c r="IPU28"/>
      <c r="IPV28"/>
      <c r="IPW28"/>
      <c r="IPX28"/>
      <c r="IPY28"/>
      <c r="IPZ28"/>
      <c r="IQA28"/>
      <c r="IQB28"/>
      <c r="IQC28"/>
      <c r="IQD28"/>
      <c r="IQE28"/>
      <c r="IQF28"/>
      <c r="IQG28"/>
      <c r="IQH28"/>
      <c r="IQI28"/>
      <c r="IQJ28"/>
      <c r="IQK28"/>
      <c r="IQL28"/>
      <c r="IQM28"/>
      <c r="IQN28"/>
      <c r="IQO28"/>
      <c r="IQP28"/>
      <c r="IQQ28"/>
      <c r="IQR28"/>
      <c r="IQS28"/>
      <c r="IQT28"/>
      <c r="IQU28"/>
      <c r="IQV28"/>
      <c r="IQW28"/>
      <c r="IQX28"/>
      <c r="IQY28"/>
      <c r="IQZ28"/>
      <c r="IRA28"/>
      <c r="IRB28"/>
      <c r="IRC28"/>
      <c r="IRD28"/>
      <c r="IRE28"/>
      <c r="IRF28"/>
      <c r="IRG28"/>
      <c r="IRH28"/>
      <c r="IRI28"/>
      <c r="IRJ28"/>
      <c r="IRK28"/>
      <c r="IRL28"/>
      <c r="IRM28"/>
      <c r="IRN28"/>
      <c r="IRO28"/>
      <c r="IRP28"/>
      <c r="IRQ28"/>
      <c r="IRR28"/>
      <c r="IRS28"/>
      <c r="IRT28"/>
      <c r="IRU28"/>
      <c r="IRV28"/>
      <c r="IRW28"/>
      <c r="IRX28"/>
      <c r="IRY28"/>
      <c r="IRZ28"/>
      <c r="ISA28"/>
      <c r="ISB28"/>
      <c r="ISC28"/>
      <c r="ISD28"/>
      <c r="ISE28"/>
      <c r="ISF28"/>
      <c r="ISG28"/>
      <c r="ISH28"/>
      <c r="ISI28"/>
      <c r="ISJ28"/>
      <c r="ISK28"/>
      <c r="ISL28"/>
      <c r="ISM28"/>
      <c r="ISN28"/>
      <c r="ISO28"/>
      <c r="ISP28"/>
      <c r="ISQ28"/>
      <c r="ISR28"/>
      <c r="ISS28"/>
      <c r="IST28"/>
      <c r="ISU28"/>
      <c r="ISV28"/>
      <c r="ISW28"/>
      <c r="ISX28"/>
      <c r="ISY28"/>
      <c r="ISZ28"/>
      <c r="ITA28"/>
      <c r="ITB28"/>
      <c r="ITC28"/>
      <c r="ITD28"/>
      <c r="ITE28"/>
      <c r="ITF28"/>
      <c r="ITG28"/>
      <c r="ITH28"/>
      <c r="ITI28"/>
      <c r="ITJ28"/>
      <c r="ITK28"/>
      <c r="ITL28"/>
      <c r="ITM28"/>
      <c r="ITN28"/>
      <c r="ITO28"/>
      <c r="ITP28"/>
      <c r="ITQ28"/>
      <c r="ITR28"/>
      <c r="ITS28"/>
      <c r="ITT28"/>
      <c r="ITU28"/>
      <c r="ITV28"/>
      <c r="ITW28"/>
      <c r="ITX28"/>
      <c r="ITY28"/>
      <c r="ITZ28"/>
      <c r="IUA28"/>
      <c r="IUB28"/>
      <c r="IUC28"/>
      <c r="IUD28"/>
      <c r="IUE28"/>
      <c r="IUF28"/>
      <c r="IUG28"/>
      <c r="IUH28"/>
      <c r="IUI28"/>
      <c r="IUJ28"/>
      <c r="IUK28"/>
      <c r="IUL28"/>
      <c r="IUM28"/>
      <c r="IUN28"/>
      <c r="IUO28"/>
      <c r="IUP28"/>
      <c r="IUQ28"/>
      <c r="IUR28"/>
      <c r="IUS28"/>
      <c r="IUT28"/>
      <c r="IUU28"/>
      <c r="IUV28"/>
      <c r="IUW28"/>
      <c r="IUX28"/>
      <c r="IUY28"/>
      <c r="IUZ28"/>
      <c r="IVA28"/>
      <c r="IVB28"/>
      <c r="IVC28"/>
      <c r="IVD28"/>
      <c r="IVE28"/>
      <c r="IVF28"/>
      <c r="IVG28"/>
      <c r="IVH28"/>
      <c r="IVI28"/>
      <c r="IVJ28"/>
      <c r="IVK28"/>
      <c r="IVL28"/>
      <c r="IVM28"/>
      <c r="IVN28"/>
      <c r="IVO28"/>
      <c r="IVP28"/>
      <c r="IVQ28"/>
      <c r="IVR28"/>
      <c r="IVS28"/>
      <c r="IVT28"/>
      <c r="IVU28"/>
      <c r="IVV28"/>
      <c r="IVW28"/>
      <c r="IVX28"/>
      <c r="IVY28"/>
      <c r="IVZ28"/>
      <c r="IWA28"/>
      <c r="IWB28"/>
      <c r="IWC28"/>
      <c r="IWD28"/>
      <c r="IWE28"/>
      <c r="IWF28"/>
      <c r="IWG28"/>
      <c r="IWH28"/>
      <c r="IWI28"/>
      <c r="IWJ28"/>
      <c r="IWK28"/>
      <c r="IWL28"/>
      <c r="IWM28"/>
      <c r="IWN28"/>
      <c r="IWO28"/>
      <c r="IWP28"/>
      <c r="IWQ28"/>
      <c r="IWR28"/>
      <c r="IWS28"/>
      <c r="IWT28"/>
      <c r="IWU28"/>
      <c r="IWV28"/>
      <c r="IWW28"/>
      <c r="IWX28"/>
      <c r="IWY28"/>
      <c r="IWZ28"/>
      <c r="IXA28"/>
      <c r="IXB28"/>
      <c r="IXC28"/>
      <c r="IXD28"/>
      <c r="IXE28"/>
      <c r="IXF28"/>
      <c r="IXG28"/>
      <c r="IXH28"/>
      <c r="IXI28"/>
      <c r="IXJ28"/>
      <c r="IXK28"/>
      <c r="IXL28"/>
      <c r="IXM28"/>
      <c r="IXN28"/>
      <c r="IXO28"/>
      <c r="IXP28"/>
      <c r="IXQ28"/>
      <c r="IXR28"/>
      <c r="IXS28"/>
      <c r="IXT28"/>
      <c r="IXU28"/>
      <c r="IXV28"/>
      <c r="IXW28"/>
      <c r="IXX28"/>
      <c r="IXY28"/>
      <c r="IXZ28"/>
      <c r="IYA28"/>
      <c r="IYB28"/>
      <c r="IYC28"/>
      <c r="IYD28"/>
      <c r="IYE28"/>
      <c r="IYF28"/>
      <c r="IYG28"/>
      <c r="IYH28"/>
      <c r="IYI28"/>
      <c r="IYJ28"/>
      <c r="IYK28"/>
      <c r="IYL28"/>
      <c r="IYM28"/>
      <c r="IYN28"/>
      <c r="IYO28"/>
      <c r="IYP28"/>
      <c r="IYQ28"/>
      <c r="IYR28"/>
      <c r="IYS28"/>
      <c r="IYT28"/>
      <c r="IYU28"/>
      <c r="IYV28"/>
      <c r="IYW28"/>
      <c r="IYX28"/>
      <c r="IYY28"/>
      <c r="IYZ28"/>
      <c r="IZA28"/>
      <c r="IZB28"/>
      <c r="IZC28"/>
      <c r="IZD28"/>
      <c r="IZE28"/>
      <c r="IZF28"/>
      <c r="IZG28"/>
      <c r="IZH28"/>
      <c r="IZI28"/>
      <c r="IZJ28"/>
      <c r="IZK28"/>
      <c r="IZL28"/>
      <c r="IZM28"/>
      <c r="IZN28"/>
      <c r="IZO28"/>
      <c r="IZP28"/>
      <c r="IZQ28"/>
      <c r="IZR28"/>
      <c r="IZS28"/>
      <c r="IZT28"/>
      <c r="IZU28"/>
      <c r="IZV28"/>
      <c r="IZW28"/>
      <c r="IZX28"/>
      <c r="IZY28"/>
      <c r="IZZ28"/>
      <c r="JAA28"/>
      <c r="JAB28"/>
      <c r="JAC28"/>
      <c r="JAD28"/>
      <c r="JAE28"/>
      <c r="JAF28"/>
      <c r="JAG28"/>
      <c r="JAH28"/>
      <c r="JAI28"/>
      <c r="JAJ28"/>
      <c r="JAK28"/>
      <c r="JAL28"/>
      <c r="JAM28"/>
      <c r="JAN28"/>
      <c r="JAO28"/>
      <c r="JAP28"/>
      <c r="JAQ28"/>
      <c r="JAR28"/>
      <c r="JAS28"/>
      <c r="JAT28"/>
      <c r="JAU28"/>
      <c r="JAV28"/>
      <c r="JAW28"/>
      <c r="JAX28"/>
      <c r="JAY28"/>
      <c r="JAZ28"/>
      <c r="JBA28"/>
      <c r="JBB28"/>
      <c r="JBC28"/>
      <c r="JBD28"/>
      <c r="JBE28"/>
      <c r="JBF28"/>
      <c r="JBG28"/>
      <c r="JBH28"/>
      <c r="JBI28"/>
      <c r="JBJ28"/>
      <c r="JBK28"/>
      <c r="JBL28"/>
      <c r="JBM28"/>
      <c r="JBN28"/>
      <c r="JBO28"/>
      <c r="JBP28"/>
      <c r="JBQ28"/>
      <c r="JBR28"/>
      <c r="JBS28"/>
      <c r="JBT28"/>
      <c r="JBU28"/>
      <c r="JBV28"/>
      <c r="JBW28"/>
      <c r="JBX28"/>
      <c r="JBY28"/>
      <c r="JBZ28"/>
      <c r="JCA28"/>
      <c r="JCB28"/>
      <c r="JCC28"/>
      <c r="JCD28"/>
      <c r="JCE28"/>
      <c r="JCF28"/>
      <c r="JCG28"/>
      <c r="JCH28"/>
      <c r="JCI28"/>
      <c r="JCJ28"/>
      <c r="JCK28"/>
      <c r="JCL28"/>
      <c r="JCM28"/>
      <c r="JCN28"/>
      <c r="JCO28"/>
      <c r="JCP28"/>
      <c r="JCQ28"/>
      <c r="JCR28"/>
      <c r="JCS28"/>
      <c r="JCT28"/>
      <c r="JCU28"/>
      <c r="JCV28"/>
      <c r="JCW28"/>
      <c r="JCX28"/>
      <c r="JCY28"/>
      <c r="JCZ28"/>
      <c r="JDA28"/>
      <c r="JDB28"/>
      <c r="JDC28"/>
      <c r="JDD28"/>
      <c r="JDE28"/>
      <c r="JDF28"/>
      <c r="JDG28"/>
      <c r="JDH28"/>
      <c r="JDI28"/>
      <c r="JDJ28"/>
      <c r="JDK28"/>
      <c r="JDL28"/>
      <c r="JDM28"/>
      <c r="JDN28"/>
      <c r="JDO28"/>
      <c r="JDP28"/>
      <c r="JDQ28"/>
      <c r="JDR28"/>
      <c r="JDS28"/>
      <c r="JDT28"/>
      <c r="JDU28"/>
      <c r="JDV28"/>
      <c r="JDW28"/>
      <c r="JDX28"/>
      <c r="JDY28"/>
      <c r="JDZ28"/>
      <c r="JEA28"/>
      <c r="JEB28"/>
      <c r="JEC28"/>
      <c r="JED28"/>
      <c r="JEE28"/>
      <c r="JEF28"/>
      <c r="JEG28"/>
      <c r="JEH28"/>
      <c r="JEI28"/>
      <c r="JEJ28"/>
      <c r="JEK28"/>
      <c r="JEL28"/>
      <c r="JEM28"/>
      <c r="JEN28"/>
      <c r="JEO28"/>
      <c r="JEP28"/>
      <c r="JEQ28"/>
      <c r="JER28"/>
      <c r="JES28"/>
      <c r="JET28"/>
      <c r="JEU28"/>
      <c r="JEV28"/>
      <c r="JEW28"/>
      <c r="JEX28"/>
      <c r="JEY28"/>
      <c r="JEZ28"/>
      <c r="JFA28"/>
      <c r="JFB28"/>
      <c r="JFC28"/>
      <c r="JFD28"/>
      <c r="JFE28"/>
      <c r="JFF28"/>
      <c r="JFG28"/>
      <c r="JFH28"/>
      <c r="JFI28"/>
      <c r="JFJ28"/>
      <c r="JFK28"/>
      <c r="JFL28"/>
      <c r="JFM28"/>
      <c r="JFN28"/>
      <c r="JFO28"/>
      <c r="JFP28"/>
      <c r="JFQ28"/>
      <c r="JFR28"/>
      <c r="JFS28"/>
      <c r="JFT28"/>
      <c r="JFU28"/>
      <c r="JFV28"/>
      <c r="JFW28"/>
      <c r="JFX28"/>
      <c r="JFY28"/>
      <c r="JFZ28"/>
      <c r="JGA28"/>
      <c r="JGB28"/>
      <c r="JGC28"/>
      <c r="JGD28"/>
      <c r="JGE28"/>
      <c r="JGF28"/>
      <c r="JGG28"/>
      <c r="JGH28"/>
      <c r="JGI28"/>
      <c r="JGJ28"/>
      <c r="JGK28"/>
      <c r="JGL28"/>
      <c r="JGM28"/>
      <c r="JGN28"/>
      <c r="JGO28"/>
      <c r="JGP28"/>
      <c r="JGQ28"/>
      <c r="JGR28"/>
      <c r="JGS28"/>
      <c r="JGT28"/>
      <c r="JGU28"/>
      <c r="JGV28"/>
      <c r="JGW28"/>
      <c r="JGX28"/>
      <c r="JGY28"/>
      <c r="JGZ28"/>
      <c r="JHA28"/>
      <c r="JHB28"/>
      <c r="JHC28"/>
      <c r="JHD28"/>
      <c r="JHE28"/>
      <c r="JHF28"/>
      <c r="JHG28"/>
      <c r="JHH28"/>
      <c r="JHI28"/>
      <c r="JHJ28"/>
      <c r="JHK28"/>
      <c r="JHL28"/>
      <c r="JHM28"/>
      <c r="JHN28"/>
      <c r="JHO28"/>
      <c r="JHP28"/>
      <c r="JHQ28"/>
      <c r="JHR28"/>
      <c r="JHS28"/>
      <c r="JHT28"/>
      <c r="JHU28"/>
      <c r="JHV28"/>
      <c r="JHW28"/>
      <c r="JHX28"/>
      <c r="JHY28"/>
      <c r="JHZ28"/>
      <c r="JIA28"/>
      <c r="JIB28"/>
      <c r="JIC28"/>
      <c r="JID28"/>
      <c r="JIE28"/>
      <c r="JIF28"/>
      <c r="JIG28"/>
      <c r="JIH28"/>
      <c r="JII28"/>
      <c r="JIJ28"/>
      <c r="JIK28"/>
      <c r="JIL28"/>
      <c r="JIM28"/>
      <c r="JIN28"/>
      <c r="JIO28"/>
      <c r="JIP28"/>
      <c r="JIQ28"/>
      <c r="JIR28"/>
      <c r="JIS28"/>
      <c r="JIT28"/>
      <c r="JIU28"/>
      <c r="JIV28"/>
      <c r="JIW28"/>
      <c r="JIX28"/>
      <c r="JIY28"/>
      <c r="JIZ28"/>
      <c r="JJA28"/>
      <c r="JJB28"/>
      <c r="JJC28"/>
      <c r="JJD28"/>
      <c r="JJE28"/>
      <c r="JJF28"/>
      <c r="JJG28"/>
      <c r="JJH28"/>
      <c r="JJI28"/>
      <c r="JJJ28"/>
      <c r="JJK28"/>
      <c r="JJL28"/>
      <c r="JJM28"/>
      <c r="JJN28"/>
      <c r="JJO28"/>
      <c r="JJP28"/>
      <c r="JJQ28"/>
      <c r="JJR28"/>
      <c r="JJS28"/>
      <c r="JJT28"/>
      <c r="JJU28"/>
      <c r="JJV28"/>
      <c r="JJW28"/>
      <c r="JJX28"/>
      <c r="JJY28"/>
      <c r="JJZ28"/>
      <c r="JKA28"/>
      <c r="JKB28"/>
      <c r="JKC28"/>
      <c r="JKD28"/>
      <c r="JKE28"/>
      <c r="JKF28"/>
      <c r="JKG28"/>
      <c r="JKH28"/>
      <c r="JKI28"/>
      <c r="JKJ28"/>
      <c r="JKK28"/>
      <c r="JKL28"/>
      <c r="JKM28"/>
      <c r="JKN28"/>
      <c r="JKO28"/>
      <c r="JKP28"/>
      <c r="JKQ28"/>
      <c r="JKR28"/>
      <c r="JKS28"/>
      <c r="JKT28"/>
      <c r="JKU28"/>
      <c r="JKV28"/>
      <c r="JKW28"/>
      <c r="JKX28"/>
      <c r="JKY28"/>
      <c r="JKZ28"/>
      <c r="JLA28"/>
      <c r="JLB28"/>
      <c r="JLC28"/>
      <c r="JLD28"/>
      <c r="JLE28"/>
      <c r="JLF28"/>
      <c r="JLG28"/>
      <c r="JLH28"/>
      <c r="JLI28"/>
      <c r="JLJ28"/>
      <c r="JLK28"/>
      <c r="JLL28"/>
      <c r="JLM28"/>
      <c r="JLN28"/>
      <c r="JLO28"/>
      <c r="JLP28"/>
      <c r="JLQ28"/>
      <c r="JLR28"/>
      <c r="JLS28"/>
      <c r="JLT28"/>
      <c r="JLU28"/>
      <c r="JLV28"/>
      <c r="JLW28"/>
      <c r="JLX28"/>
      <c r="JLY28"/>
      <c r="JLZ28"/>
      <c r="JMA28"/>
      <c r="JMB28"/>
      <c r="JMC28"/>
      <c r="JMD28"/>
      <c r="JME28"/>
      <c r="JMF28"/>
      <c r="JMG28"/>
      <c r="JMH28"/>
      <c r="JMI28"/>
      <c r="JMJ28"/>
      <c r="JMK28"/>
      <c r="JML28"/>
      <c r="JMM28"/>
      <c r="JMN28"/>
      <c r="JMO28"/>
      <c r="JMP28"/>
      <c r="JMQ28"/>
      <c r="JMR28"/>
      <c r="JMS28"/>
      <c r="JMT28"/>
      <c r="JMU28"/>
      <c r="JMV28"/>
      <c r="JMW28"/>
      <c r="JMX28"/>
      <c r="JMY28"/>
      <c r="JMZ28"/>
      <c r="JNA28"/>
      <c r="JNB28"/>
      <c r="JNC28"/>
      <c r="JND28"/>
      <c r="JNE28"/>
      <c r="JNF28"/>
      <c r="JNG28"/>
      <c r="JNH28"/>
      <c r="JNI28"/>
      <c r="JNJ28"/>
      <c r="JNK28"/>
      <c r="JNL28"/>
      <c r="JNM28"/>
      <c r="JNN28"/>
      <c r="JNO28"/>
      <c r="JNP28"/>
      <c r="JNQ28"/>
      <c r="JNR28"/>
      <c r="JNS28"/>
      <c r="JNT28"/>
      <c r="JNU28"/>
      <c r="JNV28"/>
      <c r="JNW28"/>
      <c r="JNX28"/>
      <c r="JNY28"/>
      <c r="JNZ28"/>
      <c r="JOA28"/>
      <c r="JOB28"/>
      <c r="JOC28"/>
      <c r="JOD28"/>
      <c r="JOE28"/>
      <c r="JOF28"/>
      <c r="JOG28"/>
      <c r="JOH28"/>
      <c r="JOI28"/>
      <c r="JOJ28"/>
      <c r="JOK28"/>
      <c r="JOL28"/>
      <c r="JOM28"/>
      <c r="JON28"/>
      <c r="JOO28"/>
      <c r="JOP28"/>
      <c r="JOQ28"/>
      <c r="JOR28"/>
      <c r="JOS28"/>
      <c r="JOT28"/>
      <c r="JOU28"/>
      <c r="JOV28"/>
      <c r="JOW28"/>
      <c r="JOX28"/>
      <c r="JOY28"/>
      <c r="JOZ28"/>
      <c r="JPA28"/>
      <c r="JPB28"/>
      <c r="JPC28"/>
      <c r="JPD28"/>
      <c r="JPE28"/>
      <c r="JPF28"/>
      <c r="JPG28"/>
      <c r="JPH28"/>
      <c r="JPI28"/>
      <c r="JPJ28"/>
      <c r="JPK28"/>
      <c r="JPL28"/>
      <c r="JPM28"/>
      <c r="JPN28"/>
      <c r="JPO28"/>
      <c r="JPP28"/>
      <c r="JPQ28"/>
      <c r="JPR28"/>
      <c r="JPS28"/>
      <c r="JPT28"/>
      <c r="JPU28"/>
      <c r="JPV28"/>
      <c r="JPW28"/>
      <c r="JPX28"/>
      <c r="JPY28"/>
      <c r="JPZ28"/>
      <c r="JQA28"/>
      <c r="JQB28"/>
      <c r="JQC28"/>
      <c r="JQD28"/>
      <c r="JQE28"/>
      <c r="JQF28"/>
      <c r="JQG28"/>
      <c r="JQH28"/>
      <c r="JQI28"/>
      <c r="JQJ28"/>
      <c r="JQK28"/>
      <c r="JQL28"/>
      <c r="JQM28"/>
      <c r="JQN28"/>
      <c r="JQO28"/>
      <c r="JQP28"/>
      <c r="JQQ28"/>
      <c r="JQR28"/>
      <c r="JQS28"/>
      <c r="JQT28"/>
      <c r="JQU28"/>
      <c r="JQV28"/>
      <c r="JQW28"/>
      <c r="JQX28"/>
      <c r="JQY28"/>
      <c r="JQZ28"/>
      <c r="JRA28"/>
      <c r="JRB28"/>
      <c r="JRC28"/>
      <c r="JRD28"/>
      <c r="JRE28"/>
      <c r="JRF28"/>
      <c r="JRG28"/>
      <c r="JRH28"/>
      <c r="JRI28"/>
      <c r="JRJ28"/>
      <c r="JRK28"/>
      <c r="JRL28"/>
      <c r="JRM28"/>
      <c r="JRN28"/>
      <c r="JRO28"/>
      <c r="JRP28"/>
      <c r="JRQ28"/>
      <c r="JRR28"/>
      <c r="JRS28"/>
      <c r="JRT28"/>
      <c r="JRU28"/>
      <c r="JRV28"/>
      <c r="JRW28"/>
      <c r="JRX28"/>
      <c r="JRY28"/>
      <c r="JRZ28"/>
      <c r="JSA28"/>
      <c r="JSB28"/>
      <c r="JSC28"/>
      <c r="JSD28"/>
      <c r="JSE28"/>
      <c r="JSF28"/>
      <c r="JSG28"/>
      <c r="JSH28"/>
      <c r="JSI28"/>
      <c r="JSJ28"/>
      <c r="JSK28"/>
      <c r="JSL28"/>
      <c r="JSM28"/>
      <c r="JSN28"/>
      <c r="JSO28"/>
      <c r="JSP28"/>
      <c r="JSQ28"/>
      <c r="JSR28"/>
      <c r="JSS28"/>
      <c r="JST28"/>
      <c r="JSU28"/>
      <c r="JSV28"/>
      <c r="JSW28"/>
      <c r="JSX28"/>
      <c r="JSY28"/>
      <c r="JSZ28"/>
      <c r="JTA28"/>
      <c r="JTB28"/>
      <c r="JTC28"/>
      <c r="JTD28"/>
      <c r="JTE28"/>
      <c r="JTF28"/>
      <c r="JTG28"/>
      <c r="JTH28"/>
      <c r="JTI28"/>
      <c r="JTJ28"/>
      <c r="JTK28"/>
      <c r="JTL28"/>
      <c r="JTM28"/>
      <c r="JTN28"/>
      <c r="JTO28"/>
      <c r="JTP28"/>
      <c r="JTQ28"/>
      <c r="JTR28"/>
      <c r="JTS28"/>
      <c r="JTT28"/>
      <c r="JTU28"/>
      <c r="JTV28"/>
      <c r="JTW28"/>
      <c r="JTX28"/>
      <c r="JTY28"/>
      <c r="JTZ28"/>
      <c r="JUA28"/>
      <c r="JUB28"/>
      <c r="JUC28"/>
      <c r="JUD28"/>
      <c r="JUE28"/>
      <c r="JUF28"/>
      <c r="JUG28"/>
      <c r="JUH28"/>
      <c r="JUI28"/>
      <c r="JUJ28"/>
      <c r="JUK28"/>
      <c r="JUL28"/>
      <c r="JUM28"/>
      <c r="JUN28"/>
      <c r="JUO28"/>
      <c r="JUP28"/>
      <c r="JUQ28"/>
      <c r="JUR28"/>
      <c r="JUS28"/>
      <c r="JUT28"/>
      <c r="JUU28"/>
      <c r="JUV28"/>
      <c r="JUW28"/>
      <c r="JUX28"/>
      <c r="JUY28"/>
      <c r="JUZ28"/>
      <c r="JVA28"/>
      <c r="JVB28"/>
      <c r="JVC28"/>
      <c r="JVD28"/>
      <c r="JVE28"/>
      <c r="JVF28"/>
      <c r="JVG28"/>
      <c r="JVH28"/>
      <c r="JVI28"/>
      <c r="JVJ28"/>
      <c r="JVK28"/>
      <c r="JVL28"/>
      <c r="JVM28"/>
      <c r="JVN28"/>
      <c r="JVO28"/>
      <c r="JVP28"/>
      <c r="JVQ28"/>
      <c r="JVR28"/>
      <c r="JVS28"/>
      <c r="JVT28"/>
      <c r="JVU28"/>
      <c r="JVV28"/>
      <c r="JVW28"/>
      <c r="JVX28"/>
      <c r="JVY28"/>
      <c r="JVZ28"/>
      <c r="JWA28"/>
      <c r="JWB28"/>
      <c r="JWC28"/>
      <c r="JWD28"/>
      <c r="JWE28"/>
      <c r="JWF28"/>
      <c r="JWG28"/>
      <c r="JWH28"/>
      <c r="JWI28"/>
      <c r="JWJ28"/>
      <c r="JWK28"/>
      <c r="JWL28"/>
      <c r="JWM28"/>
      <c r="JWN28"/>
      <c r="JWO28"/>
      <c r="JWP28"/>
      <c r="JWQ28"/>
      <c r="JWR28"/>
      <c r="JWS28"/>
      <c r="JWT28"/>
      <c r="JWU28"/>
      <c r="JWV28"/>
      <c r="JWW28"/>
      <c r="JWX28"/>
      <c r="JWY28"/>
      <c r="JWZ28"/>
      <c r="JXA28"/>
      <c r="JXB28"/>
      <c r="JXC28"/>
      <c r="JXD28"/>
      <c r="JXE28"/>
      <c r="JXF28"/>
      <c r="JXG28"/>
      <c r="JXH28"/>
      <c r="JXI28"/>
      <c r="JXJ28"/>
      <c r="JXK28"/>
      <c r="JXL28"/>
      <c r="JXM28"/>
      <c r="JXN28"/>
      <c r="JXO28"/>
      <c r="JXP28"/>
      <c r="JXQ28"/>
      <c r="JXR28"/>
      <c r="JXS28"/>
      <c r="JXT28"/>
      <c r="JXU28"/>
      <c r="JXV28"/>
      <c r="JXW28"/>
      <c r="JXX28"/>
      <c r="JXY28"/>
      <c r="JXZ28"/>
      <c r="JYA28"/>
      <c r="JYB28"/>
      <c r="JYC28"/>
      <c r="JYD28"/>
      <c r="JYE28"/>
      <c r="JYF28"/>
      <c r="JYG28"/>
      <c r="JYH28"/>
      <c r="JYI28"/>
      <c r="JYJ28"/>
      <c r="JYK28"/>
      <c r="JYL28"/>
      <c r="JYM28"/>
      <c r="JYN28"/>
      <c r="JYO28"/>
      <c r="JYP28"/>
      <c r="JYQ28"/>
      <c r="JYR28"/>
      <c r="JYS28"/>
      <c r="JYT28"/>
      <c r="JYU28"/>
      <c r="JYV28"/>
      <c r="JYW28"/>
      <c r="JYX28"/>
      <c r="JYY28"/>
      <c r="JYZ28"/>
      <c r="JZA28"/>
      <c r="JZB28"/>
      <c r="JZC28"/>
      <c r="JZD28"/>
      <c r="JZE28"/>
      <c r="JZF28"/>
      <c r="JZG28"/>
      <c r="JZH28"/>
      <c r="JZI28"/>
      <c r="JZJ28"/>
      <c r="JZK28"/>
      <c r="JZL28"/>
      <c r="JZM28"/>
      <c r="JZN28"/>
      <c r="JZO28"/>
      <c r="JZP28"/>
      <c r="JZQ28"/>
      <c r="JZR28"/>
      <c r="JZS28"/>
      <c r="JZT28"/>
      <c r="JZU28"/>
      <c r="JZV28"/>
      <c r="JZW28"/>
      <c r="JZX28"/>
      <c r="JZY28"/>
      <c r="JZZ28"/>
      <c r="KAA28"/>
      <c r="KAB28"/>
      <c r="KAC28"/>
      <c r="KAD28"/>
      <c r="KAE28"/>
      <c r="KAF28"/>
      <c r="KAG28"/>
      <c r="KAH28"/>
      <c r="KAI28"/>
      <c r="KAJ28"/>
      <c r="KAK28"/>
      <c r="KAL28"/>
      <c r="KAM28"/>
      <c r="KAN28"/>
      <c r="KAO28"/>
      <c r="KAP28"/>
      <c r="KAQ28"/>
      <c r="KAR28"/>
      <c r="KAS28"/>
      <c r="KAT28"/>
      <c r="KAU28"/>
      <c r="KAV28"/>
      <c r="KAW28"/>
      <c r="KAX28"/>
      <c r="KAY28"/>
      <c r="KAZ28"/>
      <c r="KBA28"/>
      <c r="KBB28"/>
      <c r="KBC28"/>
      <c r="KBD28"/>
      <c r="KBE28"/>
      <c r="KBF28"/>
      <c r="KBG28"/>
      <c r="KBH28"/>
      <c r="KBI28"/>
      <c r="KBJ28"/>
      <c r="KBK28"/>
      <c r="KBL28"/>
      <c r="KBM28"/>
      <c r="KBN28"/>
      <c r="KBO28"/>
      <c r="KBP28"/>
      <c r="KBQ28"/>
      <c r="KBR28"/>
      <c r="KBS28"/>
      <c r="KBT28"/>
      <c r="KBU28"/>
      <c r="KBV28"/>
      <c r="KBW28"/>
      <c r="KBX28"/>
      <c r="KBY28"/>
      <c r="KBZ28"/>
      <c r="KCA28"/>
      <c r="KCB28"/>
      <c r="KCC28"/>
      <c r="KCD28"/>
      <c r="KCE28"/>
      <c r="KCF28"/>
      <c r="KCG28"/>
      <c r="KCH28"/>
      <c r="KCI28"/>
      <c r="KCJ28"/>
      <c r="KCK28"/>
      <c r="KCL28"/>
      <c r="KCM28"/>
      <c r="KCN28"/>
      <c r="KCO28"/>
      <c r="KCP28"/>
      <c r="KCQ28"/>
      <c r="KCR28"/>
      <c r="KCS28"/>
      <c r="KCT28"/>
      <c r="KCU28"/>
      <c r="KCV28"/>
      <c r="KCW28"/>
      <c r="KCX28"/>
      <c r="KCY28"/>
      <c r="KCZ28"/>
      <c r="KDA28"/>
      <c r="KDB28"/>
      <c r="KDC28"/>
      <c r="KDD28"/>
      <c r="KDE28"/>
      <c r="KDF28"/>
      <c r="KDG28"/>
      <c r="KDH28"/>
      <c r="KDI28"/>
      <c r="KDJ28"/>
      <c r="KDK28"/>
      <c r="KDL28"/>
      <c r="KDM28"/>
      <c r="KDN28"/>
      <c r="KDO28"/>
      <c r="KDP28"/>
      <c r="KDQ28"/>
      <c r="KDR28"/>
      <c r="KDS28"/>
      <c r="KDT28"/>
      <c r="KDU28"/>
      <c r="KDV28"/>
      <c r="KDW28"/>
      <c r="KDX28"/>
      <c r="KDY28"/>
      <c r="KDZ28"/>
      <c r="KEA28"/>
      <c r="KEB28"/>
      <c r="KEC28"/>
      <c r="KED28"/>
      <c r="KEE28"/>
      <c r="KEF28"/>
      <c r="KEG28"/>
      <c r="KEH28"/>
      <c r="KEI28"/>
      <c r="KEJ28"/>
      <c r="KEK28"/>
      <c r="KEL28"/>
      <c r="KEM28"/>
      <c r="KEN28"/>
      <c r="KEO28"/>
      <c r="KEP28"/>
      <c r="KEQ28"/>
      <c r="KER28"/>
      <c r="KES28"/>
      <c r="KET28"/>
      <c r="KEU28"/>
      <c r="KEV28"/>
      <c r="KEW28"/>
      <c r="KEX28"/>
      <c r="KEY28"/>
      <c r="KEZ28"/>
      <c r="KFA28"/>
      <c r="KFB28"/>
      <c r="KFC28"/>
      <c r="KFD28"/>
      <c r="KFE28"/>
      <c r="KFF28"/>
      <c r="KFG28"/>
      <c r="KFH28"/>
      <c r="KFI28"/>
      <c r="KFJ28"/>
      <c r="KFK28"/>
      <c r="KFL28"/>
      <c r="KFM28"/>
      <c r="KFN28"/>
      <c r="KFO28"/>
      <c r="KFP28"/>
      <c r="KFQ28"/>
      <c r="KFR28"/>
      <c r="KFS28"/>
      <c r="KFT28"/>
      <c r="KFU28"/>
      <c r="KFV28"/>
      <c r="KFW28"/>
      <c r="KFX28"/>
      <c r="KFY28"/>
      <c r="KFZ28"/>
      <c r="KGA28"/>
      <c r="KGB28"/>
      <c r="KGC28"/>
      <c r="KGD28"/>
      <c r="KGE28"/>
      <c r="KGF28"/>
      <c r="KGG28"/>
      <c r="KGH28"/>
      <c r="KGI28"/>
      <c r="KGJ28"/>
      <c r="KGK28"/>
      <c r="KGL28"/>
      <c r="KGM28"/>
      <c r="KGN28"/>
      <c r="KGO28"/>
      <c r="KGP28"/>
      <c r="KGQ28"/>
      <c r="KGR28"/>
      <c r="KGS28"/>
      <c r="KGT28"/>
      <c r="KGU28"/>
      <c r="KGV28"/>
      <c r="KGW28"/>
      <c r="KGX28"/>
      <c r="KGY28"/>
      <c r="KGZ28"/>
      <c r="KHA28"/>
      <c r="KHB28"/>
      <c r="KHC28"/>
      <c r="KHD28"/>
      <c r="KHE28"/>
      <c r="KHF28"/>
      <c r="KHG28"/>
      <c r="KHH28"/>
      <c r="KHI28"/>
      <c r="KHJ28"/>
      <c r="KHK28"/>
      <c r="KHL28"/>
      <c r="KHM28"/>
      <c r="KHN28"/>
      <c r="KHO28"/>
      <c r="KHP28"/>
      <c r="KHQ28"/>
      <c r="KHR28"/>
      <c r="KHS28"/>
      <c r="KHT28"/>
      <c r="KHU28"/>
      <c r="KHV28"/>
      <c r="KHW28"/>
      <c r="KHX28"/>
      <c r="KHY28"/>
      <c r="KHZ28"/>
      <c r="KIA28"/>
      <c r="KIB28"/>
      <c r="KIC28"/>
      <c r="KID28"/>
      <c r="KIE28"/>
      <c r="KIF28"/>
      <c r="KIG28"/>
      <c r="KIH28"/>
      <c r="KII28"/>
      <c r="KIJ28"/>
      <c r="KIK28"/>
      <c r="KIL28"/>
      <c r="KIM28"/>
      <c r="KIN28"/>
      <c r="KIO28"/>
      <c r="KIP28"/>
      <c r="KIQ28"/>
      <c r="KIR28"/>
      <c r="KIS28"/>
      <c r="KIT28"/>
      <c r="KIU28"/>
      <c r="KIV28"/>
      <c r="KIW28"/>
      <c r="KIX28"/>
      <c r="KIY28"/>
      <c r="KIZ28"/>
      <c r="KJA28"/>
      <c r="KJB28"/>
      <c r="KJC28"/>
      <c r="KJD28"/>
      <c r="KJE28"/>
      <c r="KJF28"/>
      <c r="KJG28"/>
      <c r="KJH28"/>
      <c r="KJI28"/>
      <c r="KJJ28"/>
      <c r="KJK28"/>
      <c r="KJL28"/>
      <c r="KJM28"/>
      <c r="KJN28"/>
      <c r="KJO28"/>
      <c r="KJP28"/>
      <c r="KJQ28"/>
      <c r="KJR28"/>
      <c r="KJS28"/>
      <c r="KJT28"/>
      <c r="KJU28"/>
      <c r="KJV28"/>
      <c r="KJW28"/>
      <c r="KJX28"/>
      <c r="KJY28"/>
      <c r="KJZ28"/>
      <c r="KKA28"/>
      <c r="KKB28"/>
      <c r="KKC28"/>
      <c r="KKD28"/>
      <c r="KKE28"/>
      <c r="KKF28"/>
      <c r="KKG28"/>
      <c r="KKH28"/>
      <c r="KKI28"/>
      <c r="KKJ28"/>
      <c r="KKK28"/>
      <c r="KKL28"/>
      <c r="KKM28"/>
      <c r="KKN28"/>
      <c r="KKO28"/>
      <c r="KKP28"/>
      <c r="KKQ28"/>
      <c r="KKR28"/>
      <c r="KKS28"/>
      <c r="KKT28"/>
      <c r="KKU28"/>
      <c r="KKV28"/>
      <c r="KKW28"/>
      <c r="KKX28"/>
      <c r="KKY28"/>
      <c r="KKZ28"/>
      <c r="KLA28"/>
      <c r="KLB28"/>
      <c r="KLC28"/>
      <c r="KLD28"/>
      <c r="KLE28"/>
      <c r="KLF28"/>
      <c r="KLG28"/>
      <c r="KLH28"/>
      <c r="KLI28"/>
      <c r="KLJ28"/>
      <c r="KLK28"/>
      <c r="KLL28"/>
      <c r="KLM28"/>
      <c r="KLN28"/>
      <c r="KLO28"/>
      <c r="KLP28"/>
      <c r="KLQ28"/>
      <c r="KLR28"/>
      <c r="KLS28"/>
      <c r="KLT28"/>
      <c r="KLU28"/>
      <c r="KLV28"/>
      <c r="KLW28"/>
      <c r="KLX28"/>
      <c r="KLY28"/>
      <c r="KLZ28"/>
      <c r="KMA28"/>
      <c r="KMB28"/>
      <c r="KMC28"/>
      <c r="KMD28"/>
      <c r="KME28"/>
      <c r="KMF28"/>
      <c r="KMG28"/>
      <c r="KMH28"/>
      <c r="KMI28"/>
      <c r="KMJ28"/>
      <c r="KMK28"/>
      <c r="KML28"/>
      <c r="KMM28"/>
      <c r="KMN28"/>
      <c r="KMO28"/>
      <c r="KMP28"/>
      <c r="KMQ28"/>
      <c r="KMR28"/>
      <c r="KMS28"/>
      <c r="KMT28"/>
      <c r="KMU28"/>
      <c r="KMV28"/>
      <c r="KMW28"/>
      <c r="KMX28"/>
      <c r="KMY28"/>
      <c r="KMZ28"/>
      <c r="KNA28"/>
      <c r="KNB28"/>
      <c r="KNC28"/>
      <c r="KND28"/>
      <c r="KNE28"/>
      <c r="KNF28"/>
      <c r="KNG28"/>
      <c r="KNH28"/>
      <c r="KNI28"/>
      <c r="KNJ28"/>
      <c r="KNK28"/>
      <c r="KNL28"/>
      <c r="KNM28"/>
      <c r="KNN28"/>
      <c r="KNO28"/>
      <c r="KNP28"/>
      <c r="KNQ28"/>
      <c r="KNR28"/>
      <c r="KNS28"/>
      <c r="KNT28"/>
      <c r="KNU28"/>
      <c r="KNV28"/>
      <c r="KNW28"/>
      <c r="KNX28"/>
      <c r="KNY28"/>
      <c r="KNZ28"/>
      <c r="KOA28"/>
      <c r="KOB28"/>
      <c r="KOC28"/>
      <c r="KOD28"/>
      <c r="KOE28"/>
      <c r="KOF28"/>
      <c r="KOG28"/>
      <c r="KOH28"/>
      <c r="KOI28"/>
      <c r="KOJ28"/>
      <c r="KOK28"/>
      <c r="KOL28"/>
      <c r="KOM28"/>
      <c r="KON28"/>
      <c r="KOO28"/>
      <c r="KOP28"/>
      <c r="KOQ28"/>
      <c r="KOR28"/>
      <c r="KOS28"/>
      <c r="KOT28"/>
      <c r="KOU28"/>
      <c r="KOV28"/>
      <c r="KOW28"/>
      <c r="KOX28"/>
      <c r="KOY28"/>
      <c r="KOZ28"/>
      <c r="KPA28"/>
      <c r="KPB28"/>
      <c r="KPC28"/>
      <c r="KPD28"/>
      <c r="KPE28"/>
      <c r="KPF28"/>
      <c r="KPG28"/>
      <c r="KPH28"/>
      <c r="KPI28"/>
      <c r="KPJ28"/>
      <c r="KPK28"/>
      <c r="KPL28"/>
      <c r="KPM28"/>
      <c r="KPN28"/>
      <c r="KPO28"/>
      <c r="KPP28"/>
      <c r="KPQ28"/>
      <c r="KPR28"/>
      <c r="KPS28"/>
      <c r="KPT28"/>
      <c r="KPU28"/>
      <c r="KPV28"/>
      <c r="KPW28"/>
      <c r="KPX28"/>
      <c r="KPY28"/>
      <c r="KPZ28"/>
      <c r="KQA28"/>
      <c r="KQB28"/>
      <c r="KQC28"/>
      <c r="KQD28"/>
      <c r="KQE28"/>
      <c r="KQF28"/>
      <c r="KQG28"/>
      <c r="KQH28"/>
      <c r="KQI28"/>
      <c r="KQJ28"/>
      <c r="KQK28"/>
      <c r="KQL28"/>
      <c r="KQM28"/>
      <c r="KQN28"/>
      <c r="KQO28"/>
      <c r="KQP28"/>
      <c r="KQQ28"/>
      <c r="KQR28"/>
      <c r="KQS28"/>
      <c r="KQT28"/>
      <c r="KQU28"/>
      <c r="KQV28"/>
      <c r="KQW28"/>
      <c r="KQX28"/>
      <c r="KQY28"/>
      <c r="KQZ28"/>
      <c r="KRA28"/>
      <c r="KRB28"/>
      <c r="KRC28"/>
      <c r="KRD28"/>
      <c r="KRE28"/>
      <c r="KRF28"/>
      <c r="KRG28"/>
      <c r="KRH28"/>
      <c r="KRI28"/>
      <c r="KRJ28"/>
      <c r="KRK28"/>
      <c r="KRL28"/>
      <c r="KRM28"/>
      <c r="KRN28"/>
      <c r="KRO28"/>
      <c r="KRP28"/>
      <c r="KRQ28"/>
      <c r="KRR28"/>
      <c r="KRS28"/>
      <c r="KRT28"/>
      <c r="KRU28"/>
      <c r="KRV28"/>
      <c r="KRW28"/>
      <c r="KRX28"/>
      <c r="KRY28"/>
      <c r="KRZ28"/>
      <c r="KSA28"/>
      <c r="KSB28"/>
      <c r="KSC28"/>
      <c r="KSD28"/>
      <c r="KSE28"/>
      <c r="KSF28"/>
      <c r="KSG28"/>
      <c r="KSH28"/>
      <c r="KSI28"/>
      <c r="KSJ28"/>
      <c r="KSK28"/>
      <c r="KSL28"/>
      <c r="KSM28"/>
      <c r="KSN28"/>
      <c r="KSO28"/>
      <c r="KSP28"/>
      <c r="KSQ28"/>
      <c r="KSR28"/>
      <c r="KSS28"/>
      <c r="KST28"/>
      <c r="KSU28"/>
      <c r="KSV28"/>
      <c r="KSW28"/>
      <c r="KSX28"/>
      <c r="KSY28"/>
      <c r="KSZ28"/>
      <c r="KTA28"/>
      <c r="KTB28"/>
      <c r="KTC28"/>
      <c r="KTD28"/>
      <c r="KTE28"/>
      <c r="KTF28"/>
      <c r="KTG28"/>
      <c r="KTH28"/>
      <c r="KTI28"/>
      <c r="KTJ28"/>
      <c r="KTK28"/>
      <c r="KTL28"/>
      <c r="KTM28"/>
      <c r="KTN28"/>
      <c r="KTO28"/>
      <c r="KTP28"/>
      <c r="KTQ28"/>
      <c r="KTR28"/>
      <c r="KTS28"/>
      <c r="KTT28"/>
      <c r="KTU28"/>
      <c r="KTV28"/>
      <c r="KTW28"/>
      <c r="KTX28"/>
      <c r="KTY28"/>
      <c r="KTZ28"/>
      <c r="KUA28"/>
      <c r="KUB28"/>
      <c r="KUC28"/>
      <c r="KUD28"/>
      <c r="KUE28"/>
      <c r="KUF28"/>
      <c r="KUG28"/>
      <c r="KUH28"/>
      <c r="KUI28"/>
      <c r="KUJ28"/>
      <c r="KUK28"/>
      <c r="KUL28"/>
      <c r="KUM28"/>
      <c r="KUN28"/>
      <c r="KUO28"/>
      <c r="KUP28"/>
      <c r="KUQ28"/>
      <c r="KUR28"/>
      <c r="KUS28"/>
      <c r="KUT28"/>
      <c r="KUU28"/>
      <c r="KUV28"/>
      <c r="KUW28"/>
      <c r="KUX28"/>
      <c r="KUY28"/>
      <c r="KUZ28"/>
      <c r="KVA28"/>
      <c r="KVB28"/>
      <c r="KVC28"/>
      <c r="KVD28"/>
      <c r="KVE28"/>
      <c r="KVF28"/>
      <c r="KVG28"/>
      <c r="KVH28"/>
      <c r="KVI28"/>
      <c r="KVJ28"/>
      <c r="KVK28"/>
      <c r="KVL28"/>
      <c r="KVM28"/>
      <c r="KVN28"/>
      <c r="KVO28"/>
      <c r="KVP28"/>
      <c r="KVQ28"/>
      <c r="KVR28"/>
      <c r="KVS28"/>
      <c r="KVT28"/>
      <c r="KVU28"/>
      <c r="KVV28"/>
      <c r="KVW28"/>
      <c r="KVX28"/>
      <c r="KVY28"/>
      <c r="KVZ28"/>
      <c r="KWA28"/>
      <c r="KWB28"/>
      <c r="KWC28"/>
      <c r="KWD28"/>
      <c r="KWE28"/>
      <c r="KWF28"/>
      <c r="KWG28"/>
      <c r="KWH28"/>
      <c r="KWI28"/>
      <c r="KWJ28"/>
      <c r="KWK28"/>
      <c r="KWL28"/>
      <c r="KWM28"/>
      <c r="KWN28"/>
      <c r="KWO28"/>
      <c r="KWP28"/>
      <c r="KWQ28"/>
      <c r="KWR28"/>
      <c r="KWS28"/>
      <c r="KWT28"/>
      <c r="KWU28"/>
      <c r="KWV28"/>
      <c r="KWW28"/>
      <c r="KWX28"/>
      <c r="KWY28"/>
      <c r="KWZ28"/>
      <c r="KXA28"/>
      <c r="KXB28"/>
      <c r="KXC28"/>
      <c r="KXD28"/>
      <c r="KXE28"/>
      <c r="KXF28"/>
      <c r="KXG28"/>
      <c r="KXH28"/>
      <c r="KXI28"/>
      <c r="KXJ28"/>
      <c r="KXK28"/>
      <c r="KXL28"/>
      <c r="KXM28"/>
      <c r="KXN28"/>
      <c r="KXO28"/>
      <c r="KXP28"/>
      <c r="KXQ28"/>
      <c r="KXR28"/>
      <c r="KXS28"/>
      <c r="KXT28"/>
      <c r="KXU28"/>
      <c r="KXV28"/>
      <c r="KXW28"/>
      <c r="KXX28"/>
      <c r="KXY28"/>
      <c r="KXZ28"/>
      <c r="KYA28"/>
      <c r="KYB28"/>
      <c r="KYC28"/>
      <c r="KYD28"/>
      <c r="KYE28"/>
      <c r="KYF28"/>
      <c r="KYG28"/>
      <c r="KYH28"/>
      <c r="KYI28"/>
      <c r="KYJ28"/>
      <c r="KYK28"/>
      <c r="KYL28"/>
      <c r="KYM28"/>
      <c r="KYN28"/>
      <c r="KYO28"/>
      <c r="KYP28"/>
      <c r="KYQ28"/>
      <c r="KYR28"/>
      <c r="KYS28"/>
      <c r="KYT28"/>
      <c r="KYU28"/>
      <c r="KYV28"/>
      <c r="KYW28"/>
      <c r="KYX28"/>
      <c r="KYY28"/>
      <c r="KYZ28"/>
      <c r="KZA28"/>
      <c r="KZB28"/>
      <c r="KZC28"/>
      <c r="KZD28"/>
      <c r="KZE28"/>
      <c r="KZF28"/>
      <c r="KZG28"/>
      <c r="KZH28"/>
      <c r="KZI28"/>
      <c r="KZJ28"/>
      <c r="KZK28"/>
      <c r="KZL28"/>
      <c r="KZM28"/>
      <c r="KZN28"/>
      <c r="KZO28"/>
      <c r="KZP28"/>
      <c r="KZQ28"/>
      <c r="KZR28"/>
      <c r="KZS28"/>
      <c r="KZT28"/>
      <c r="KZU28"/>
      <c r="KZV28"/>
      <c r="KZW28"/>
      <c r="KZX28"/>
      <c r="KZY28"/>
      <c r="KZZ28"/>
      <c r="LAA28"/>
      <c r="LAB28"/>
      <c r="LAC28"/>
      <c r="LAD28"/>
      <c r="LAE28"/>
      <c r="LAF28"/>
      <c r="LAG28"/>
      <c r="LAH28"/>
      <c r="LAI28"/>
      <c r="LAJ28"/>
      <c r="LAK28"/>
      <c r="LAL28"/>
      <c r="LAM28"/>
      <c r="LAN28"/>
      <c r="LAO28"/>
      <c r="LAP28"/>
      <c r="LAQ28"/>
      <c r="LAR28"/>
      <c r="LAS28"/>
      <c r="LAT28"/>
      <c r="LAU28"/>
      <c r="LAV28"/>
      <c r="LAW28"/>
      <c r="LAX28"/>
      <c r="LAY28"/>
      <c r="LAZ28"/>
      <c r="LBA28"/>
      <c r="LBB28"/>
      <c r="LBC28"/>
      <c r="LBD28"/>
      <c r="LBE28"/>
      <c r="LBF28"/>
      <c r="LBG28"/>
      <c r="LBH28"/>
      <c r="LBI28"/>
      <c r="LBJ28"/>
      <c r="LBK28"/>
      <c r="LBL28"/>
      <c r="LBM28"/>
      <c r="LBN28"/>
      <c r="LBO28"/>
      <c r="LBP28"/>
      <c r="LBQ28"/>
      <c r="LBR28"/>
      <c r="LBS28"/>
      <c r="LBT28"/>
      <c r="LBU28"/>
      <c r="LBV28"/>
      <c r="LBW28"/>
      <c r="LBX28"/>
      <c r="LBY28"/>
      <c r="LBZ28"/>
      <c r="LCA28"/>
      <c r="LCB28"/>
      <c r="LCC28"/>
      <c r="LCD28"/>
      <c r="LCE28"/>
      <c r="LCF28"/>
      <c r="LCG28"/>
      <c r="LCH28"/>
      <c r="LCI28"/>
      <c r="LCJ28"/>
      <c r="LCK28"/>
      <c r="LCL28"/>
      <c r="LCM28"/>
      <c r="LCN28"/>
      <c r="LCO28"/>
      <c r="LCP28"/>
      <c r="LCQ28"/>
      <c r="LCR28"/>
      <c r="LCS28"/>
      <c r="LCT28"/>
      <c r="LCU28"/>
      <c r="LCV28"/>
      <c r="LCW28"/>
      <c r="LCX28"/>
      <c r="LCY28"/>
      <c r="LCZ28"/>
      <c r="LDA28"/>
      <c r="LDB28"/>
      <c r="LDC28"/>
      <c r="LDD28"/>
      <c r="LDE28"/>
      <c r="LDF28"/>
      <c r="LDG28"/>
      <c r="LDH28"/>
      <c r="LDI28"/>
      <c r="LDJ28"/>
      <c r="LDK28"/>
      <c r="LDL28"/>
      <c r="LDM28"/>
      <c r="LDN28"/>
      <c r="LDO28"/>
      <c r="LDP28"/>
      <c r="LDQ28"/>
      <c r="LDR28"/>
      <c r="LDS28"/>
      <c r="LDT28"/>
      <c r="LDU28"/>
      <c r="LDV28"/>
      <c r="LDW28"/>
      <c r="LDX28"/>
      <c r="LDY28"/>
      <c r="LDZ28"/>
      <c r="LEA28"/>
      <c r="LEB28"/>
      <c r="LEC28"/>
      <c r="LED28"/>
      <c r="LEE28"/>
      <c r="LEF28"/>
      <c r="LEG28"/>
      <c r="LEH28"/>
      <c r="LEI28"/>
      <c r="LEJ28"/>
      <c r="LEK28"/>
      <c r="LEL28"/>
      <c r="LEM28"/>
      <c r="LEN28"/>
      <c r="LEO28"/>
      <c r="LEP28"/>
      <c r="LEQ28"/>
      <c r="LER28"/>
      <c r="LES28"/>
      <c r="LET28"/>
      <c r="LEU28"/>
      <c r="LEV28"/>
      <c r="LEW28"/>
      <c r="LEX28"/>
      <c r="LEY28"/>
      <c r="LEZ28"/>
      <c r="LFA28"/>
      <c r="LFB28"/>
      <c r="LFC28"/>
      <c r="LFD28"/>
      <c r="LFE28"/>
      <c r="LFF28"/>
      <c r="LFG28"/>
      <c r="LFH28"/>
      <c r="LFI28"/>
      <c r="LFJ28"/>
      <c r="LFK28"/>
      <c r="LFL28"/>
      <c r="LFM28"/>
      <c r="LFN28"/>
      <c r="LFO28"/>
      <c r="LFP28"/>
      <c r="LFQ28"/>
      <c r="LFR28"/>
      <c r="LFS28"/>
      <c r="LFT28"/>
      <c r="LFU28"/>
      <c r="LFV28"/>
      <c r="LFW28"/>
      <c r="LFX28"/>
      <c r="LFY28"/>
      <c r="LFZ28"/>
      <c r="LGA28"/>
      <c r="LGB28"/>
      <c r="LGC28"/>
      <c r="LGD28"/>
      <c r="LGE28"/>
      <c r="LGF28"/>
      <c r="LGG28"/>
      <c r="LGH28"/>
      <c r="LGI28"/>
      <c r="LGJ28"/>
      <c r="LGK28"/>
      <c r="LGL28"/>
      <c r="LGM28"/>
      <c r="LGN28"/>
      <c r="LGO28"/>
      <c r="LGP28"/>
      <c r="LGQ28"/>
      <c r="LGR28"/>
      <c r="LGS28"/>
      <c r="LGT28"/>
      <c r="LGU28"/>
      <c r="LGV28"/>
      <c r="LGW28"/>
      <c r="LGX28"/>
      <c r="LGY28"/>
      <c r="LGZ28"/>
      <c r="LHA28"/>
      <c r="LHB28"/>
      <c r="LHC28"/>
      <c r="LHD28"/>
      <c r="LHE28"/>
      <c r="LHF28"/>
      <c r="LHG28"/>
      <c r="LHH28"/>
      <c r="LHI28"/>
      <c r="LHJ28"/>
      <c r="LHK28"/>
      <c r="LHL28"/>
      <c r="LHM28"/>
      <c r="LHN28"/>
      <c r="LHO28"/>
      <c r="LHP28"/>
      <c r="LHQ28"/>
      <c r="LHR28"/>
      <c r="LHS28"/>
      <c r="LHT28"/>
      <c r="LHU28"/>
      <c r="LHV28"/>
      <c r="LHW28"/>
      <c r="LHX28"/>
      <c r="LHY28"/>
      <c r="LHZ28"/>
      <c r="LIA28"/>
      <c r="LIB28"/>
      <c r="LIC28"/>
      <c r="LID28"/>
      <c r="LIE28"/>
      <c r="LIF28"/>
      <c r="LIG28"/>
      <c r="LIH28"/>
      <c r="LII28"/>
      <c r="LIJ28"/>
      <c r="LIK28"/>
      <c r="LIL28"/>
      <c r="LIM28"/>
      <c r="LIN28"/>
      <c r="LIO28"/>
      <c r="LIP28"/>
      <c r="LIQ28"/>
      <c r="LIR28"/>
      <c r="LIS28"/>
      <c r="LIT28"/>
      <c r="LIU28"/>
      <c r="LIV28"/>
      <c r="LIW28"/>
      <c r="LIX28"/>
      <c r="LIY28"/>
      <c r="LIZ28"/>
      <c r="LJA28"/>
      <c r="LJB28"/>
      <c r="LJC28"/>
      <c r="LJD28"/>
      <c r="LJE28"/>
      <c r="LJF28"/>
      <c r="LJG28"/>
      <c r="LJH28"/>
      <c r="LJI28"/>
      <c r="LJJ28"/>
      <c r="LJK28"/>
      <c r="LJL28"/>
      <c r="LJM28"/>
      <c r="LJN28"/>
      <c r="LJO28"/>
      <c r="LJP28"/>
      <c r="LJQ28"/>
      <c r="LJR28"/>
      <c r="LJS28"/>
      <c r="LJT28"/>
      <c r="LJU28"/>
      <c r="LJV28"/>
      <c r="LJW28"/>
      <c r="LJX28"/>
      <c r="LJY28"/>
      <c r="LJZ28"/>
      <c r="LKA28"/>
      <c r="LKB28"/>
      <c r="LKC28"/>
      <c r="LKD28"/>
      <c r="LKE28"/>
      <c r="LKF28"/>
      <c r="LKG28"/>
      <c r="LKH28"/>
      <c r="LKI28"/>
      <c r="LKJ28"/>
      <c r="LKK28"/>
      <c r="LKL28"/>
      <c r="LKM28"/>
      <c r="LKN28"/>
      <c r="LKO28"/>
      <c r="LKP28"/>
      <c r="LKQ28"/>
      <c r="LKR28"/>
      <c r="LKS28"/>
      <c r="LKT28"/>
      <c r="LKU28"/>
      <c r="LKV28"/>
      <c r="LKW28"/>
      <c r="LKX28"/>
      <c r="LKY28"/>
      <c r="LKZ28"/>
      <c r="LLA28"/>
      <c r="LLB28"/>
      <c r="LLC28"/>
      <c r="LLD28"/>
      <c r="LLE28"/>
      <c r="LLF28"/>
      <c r="LLG28"/>
      <c r="LLH28"/>
      <c r="LLI28"/>
      <c r="LLJ28"/>
      <c r="LLK28"/>
      <c r="LLL28"/>
      <c r="LLM28"/>
      <c r="LLN28"/>
      <c r="LLO28"/>
      <c r="LLP28"/>
      <c r="LLQ28"/>
      <c r="LLR28"/>
      <c r="LLS28"/>
      <c r="LLT28"/>
      <c r="LLU28"/>
      <c r="LLV28"/>
      <c r="LLW28"/>
      <c r="LLX28"/>
      <c r="LLY28"/>
      <c r="LLZ28"/>
      <c r="LMA28"/>
      <c r="LMB28"/>
      <c r="LMC28"/>
      <c r="LMD28"/>
      <c r="LME28"/>
      <c r="LMF28"/>
      <c r="LMG28"/>
      <c r="LMH28"/>
      <c r="LMI28"/>
      <c r="LMJ28"/>
      <c r="LMK28"/>
      <c r="LML28"/>
      <c r="LMM28"/>
      <c r="LMN28"/>
      <c r="LMO28"/>
      <c r="LMP28"/>
      <c r="LMQ28"/>
      <c r="LMR28"/>
      <c r="LMS28"/>
      <c r="LMT28"/>
      <c r="LMU28"/>
      <c r="LMV28"/>
      <c r="LMW28"/>
      <c r="LMX28"/>
      <c r="LMY28"/>
      <c r="LMZ28"/>
      <c r="LNA28"/>
      <c r="LNB28"/>
      <c r="LNC28"/>
      <c r="LND28"/>
      <c r="LNE28"/>
      <c r="LNF28"/>
      <c r="LNG28"/>
      <c r="LNH28"/>
      <c r="LNI28"/>
      <c r="LNJ28"/>
      <c r="LNK28"/>
      <c r="LNL28"/>
      <c r="LNM28"/>
      <c r="LNN28"/>
      <c r="LNO28"/>
      <c r="LNP28"/>
      <c r="LNQ28"/>
      <c r="LNR28"/>
      <c r="LNS28"/>
      <c r="LNT28"/>
      <c r="LNU28"/>
      <c r="LNV28"/>
      <c r="LNW28"/>
      <c r="LNX28"/>
      <c r="LNY28"/>
      <c r="LNZ28"/>
      <c r="LOA28"/>
      <c r="LOB28"/>
      <c r="LOC28"/>
      <c r="LOD28"/>
      <c r="LOE28"/>
      <c r="LOF28"/>
      <c r="LOG28"/>
      <c r="LOH28"/>
      <c r="LOI28"/>
      <c r="LOJ28"/>
      <c r="LOK28"/>
      <c r="LOL28"/>
      <c r="LOM28"/>
      <c r="LON28"/>
      <c r="LOO28"/>
      <c r="LOP28"/>
      <c r="LOQ28"/>
      <c r="LOR28"/>
      <c r="LOS28"/>
      <c r="LOT28"/>
      <c r="LOU28"/>
      <c r="LOV28"/>
      <c r="LOW28"/>
      <c r="LOX28"/>
      <c r="LOY28"/>
      <c r="LOZ28"/>
      <c r="LPA28"/>
      <c r="LPB28"/>
      <c r="LPC28"/>
      <c r="LPD28"/>
      <c r="LPE28"/>
      <c r="LPF28"/>
      <c r="LPG28"/>
      <c r="LPH28"/>
      <c r="LPI28"/>
      <c r="LPJ28"/>
      <c r="LPK28"/>
      <c r="LPL28"/>
      <c r="LPM28"/>
      <c r="LPN28"/>
      <c r="LPO28"/>
      <c r="LPP28"/>
      <c r="LPQ28"/>
      <c r="LPR28"/>
      <c r="LPS28"/>
      <c r="LPT28"/>
      <c r="LPU28"/>
      <c r="LPV28"/>
      <c r="LPW28"/>
      <c r="LPX28"/>
      <c r="LPY28"/>
      <c r="LPZ28"/>
      <c r="LQA28"/>
      <c r="LQB28"/>
      <c r="LQC28"/>
      <c r="LQD28"/>
      <c r="LQE28"/>
      <c r="LQF28"/>
      <c r="LQG28"/>
      <c r="LQH28"/>
      <c r="LQI28"/>
      <c r="LQJ28"/>
      <c r="LQK28"/>
      <c r="LQL28"/>
      <c r="LQM28"/>
      <c r="LQN28"/>
      <c r="LQO28"/>
      <c r="LQP28"/>
      <c r="LQQ28"/>
      <c r="LQR28"/>
      <c r="LQS28"/>
      <c r="LQT28"/>
      <c r="LQU28"/>
      <c r="LQV28"/>
      <c r="LQW28"/>
      <c r="LQX28"/>
      <c r="LQY28"/>
      <c r="LQZ28"/>
      <c r="LRA28"/>
      <c r="LRB28"/>
      <c r="LRC28"/>
      <c r="LRD28"/>
      <c r="LRE28"/>
      <c r="LRF28"/>
      <c r="LRG28"/>
      <c r="LRH28"/>
      <c r="LRI28"/>
      <c r="LRJ28"/>
      <c r="LRK28"/>
      <c r="LRL28"/>
      <c r="LRM28"/>
      <c r="LRN28"/>
      <c r="LRO28"/>
      <c r="LRP28"/>
      <c r="LRQ28"/>
      <c r="LRR28"/>
      <c r="LRS28"/>
      <c r="LRT28"/>
      <c r="LRU28"/>
      <c r="LRV28"/>
      <c r="LRW28"/>
      <c r="LRX28"/>
      <c r="LRY28"/>
      <c r="LRZ28"/>
      <c r="LSA28"/>
      <c r="LSB28"/>
      <c r="LSC28"/>
      <c r="LSD28"/>
      <c r="LSE28"/>
      <c r="LSF28"/>
      <c r="LSG28"/>
      <c r="LSH28"/>
      <c r="LSI28"/>
      <c r="LSJ28"/>
      <c r="LSK28"/>
      <c r="LSL28"/>
      <c r="LSM28"/>
      <c r="LSN28"/>
      <c r="LSO28"/>
      <c r="LSP28"/>
      <c r="LSQ28"/>
      <c r="LSR28"/>
      <c r="LSS28"/>
      <c r="LST28"/>
      <c r="LSU28"/>
      <c r="LSV28"/>
      <c r="LSW28"/>
      <c r="LSX28"/>
      <c r="LSY28"/>
      <c r="LSZ28"/>
      <c r="LTA28"/>
      <c r="LTB28"/>
      <c r="LTC28"/>
      <c r="LTD28"/>
      <c r="LTE28"/>
      <c r="LTF28"/>
      <c r="LTG28"/>
      <c r="LTH28"/>
      <c r="LTI28"/>
      <c r="LTJ28"/>
      <c r="LTK28"/>
      <c r="LTL28"/>
      <c r="LTM28"/>
      <c r="LTN28"/>
      <c r="LTO28"/>
      <c r="LTP28"/>
      <c r="LTQ28"/>
      <c r="LTR28"/>
      <c r="LTS28"/>
      <c r="LTT28"/>
      <c r="LTU28"/>
      <c r="LTV28"/>
      <c r="LTW28"/>
      <c r="LTX28"/>
      <c r="LTY28"/>
      <c r="LTZ28"/>
      <c r="LUA28"/>
      <c r="LUB28"/>
      <c r="LUC28"/>
      <c r="LUD28"/>
      <c r="LUE28"/>
      <c r="LUF28"/>
      <c r="LUG28"/>
      <c r="LUH28"/>
      <c r="LUI28"/>
      <c r="LUJ28"/>
      <c r="LUK28"/>
      <c r="LUL28"/>
      <c r="LUM28"/>
      <c r="LUN28"/>
      <c r="LUO28"/>
      <c r="LUP28"/>
      <c r="LUQ28"/>
      <c r="LUR28"/>
      <c r="LUS28"/>
      <c r="LUT28"/>
      <c r="LUU28"/>
      <c r="LUV28"/>
      <c r="LUW28"/>
      <c r="LUX28"/>
      <c r="LUY28"/>
      <c r="LUZ28"/>
      <c r="LVA28"/>
      <c r="LVB28"/>
      <c r="LVC28"/>
      <c r="LVD28"/>
      <c r="LVE28"/>
      <c r="LVF28"/>
      <c r="LVG28"/>
      <c r="LVH28"/>
      <c r="LVI28"/>
      <c r="LVJ28"/>
      <c r="LVK28"/>
      <c r="LVL28"/>
      <c r="LVM28"/>
      <c r="LVN28"/>
      <c r="LVO28"/>
      <c r="LVP28"/>
      <c r="LVQ28"/>
      <c r="LVR28"/>
      <c r="LVS28"/>
      <c r="LVT28"/>
      <c r="LVU28"/>
      <c r="LVV28"/>
      <c r="LVW28"/>
      <c r="LVX28"/>
      <c r="LVY28"/>
      <c r="LVZ28"/>
      <c r="LWA28"/>
      <c r="LWB28"/>
      <c r="LWC28"/>
      <c r="LWD28"/>
      <c r="LWE28"/>
      <c r="LWF28"/>
      <c r="LWG28"/>
      <c r="LWH28"/>
      <c r="LWI28"/>
      <c r="LWJ28"/>
      <c r="LWK28"/>
      <c r="LWL28"/>
      <c r="LWM28"/>
      <c r="LWN28"/>
      <c r="LWO28"/>
      <c r="LWP28"/>
      <c r="LWQ28"/>
      <c r="LWR28"/>
      <c r="LWS28"/>
      <c r="LWT28"/>
      <c r="LWU28"/>
      <c r="LWV28"/>
      <c r="LWW28"/>
      <c r="LWX28"/>
      <c r="LWY28"/>
      <c r="LWZ28"/>
      <c r="LXA28"/>
      <c r="LXB28"/>
      <c r="LXC28"/>
      <c r="LXD28"/>
      <c r="LXE28"/>
      <c r="LXF28"/>
      <c r="LXG28"/>
      <c r="LXH28"/>
      <c r="LXI28"/>
      <c r="LXJ28"/>
      <c r="LXK28"/>
      <c r="LXL28"/>
      <c r="LXM28"/>
      <c r="LXN28"/>
      <c r="LXO28"/>
      <c r="LXP28"/>
      <c r="LXQ28"/>
      <c r="LXR28"/>
      <c r="LXS28"/>
      <c r="LXT28"/>
      <c r="LXU28"/>
      <c r="LXV28"/>
      <c r="LXW28"/>
      <c r="LXX28"/>
      <c r="LXY28"/>
      <c r="LXZ28"/>
      <c r="LYA28"/>
      <c r="LYB28"/>
      <c r="LYC28"/>
      <c r="LYD28"/>
      <c r="LYE28"/>
      <c r="LYF28"/>
      <c r="LYG28"/>
      <c r="LYH28"/>
      <c r="LYI28"/>
      <c r="LYJ28"/>
      <c r="LYK28"/>
      <c r="LYL28"/>
      <c r="LYM28"/>
      <c r="LYN28"/>
      <c r="LYO28"/>
      <c r="LYP28"/>
      <c r="LYQ28"/>
      <c r="LYR28"/>
      <c r="LYS28"/>
      <c r="LYT28"/>
      <c r="LYU28"/>
      <c r="LYV28"/>
      <c r="LYW28"/>
      <c r="LYX28"/>
      <c r="LYY28"/>
      <c r="LYZ28"/>
      <c r="LZA28"/>
      <c r="LZB28"/>
      <c r="LZC28"/>
      <c r="LZD28"/>
      <c r="LZE28"/>
      <c r="LZF28"/>
      <c r="LZG28"/>
      <c r="LZH28"/>
      <c r="LZI28"/>
      <c r="LZJ28"/>
      <c r="LZK28"/>
      <c r="LZL28"/>
      <c r="LZM28"/>
      <c r="LZN28"/>
      <c r="LZO28"/>
      <c r="LZP28"/>
      <c r="LZQ28"/>
      <c r="LZR28"/>
      <c r="LZS28"/>
      <c r="LZT28"/>
      <c r="LZU28"/>
      <c r="LZV28"/>
      <c r="LZW28"/>
      <c r="LZX28"/>
      <c r="LZY28"/>
      <c r="LZZ28"/>
      <c r="MAA28"/>
      <c r="MAB28"/>
      <c r="MAC28"/>
      <c r="MAD28"/>
      <c r="MAE28"/>
      <c r="MAF28"/>
      <c r="MAG28"/>
      <c r="MAH28"/>
      <c r="MAI28"/>
      <c r="MAJ28"/>
      <c r="MAK28"/>
      <c r="MAL28"/>
      <c r="MAM28"/>
      <c r="MAN28"/>
      <c r="MAO28"/>
      <c r="MAP28"/>
      <c r="MAQ28"/>
      <c r="MAR28"/>
      <c r="MAS28"/>
      <c r="MAT28"/>
      <c r="MAU28"/>
      <c r="MAV28"/>
      <c r="MAW28"/>
      <c r="MAX28"/>
      <c r="MAY28"/>
      <c r="MAZ28"/>
      <c r="MBA28"/>
      <c r="MBB28"/>
      <c r="MBC28"/>
      <c r="MBD28"/>
      <c r="MBE28"/>
      <c r="MBF28"/>
      <c r="MBG28"/>
      <c r="MBH28"/>
      <c r="MBI28"/>
      <c r="MBJ28"/>
      <c r="MBK28"/>
      <c r="MBL28"/>
      <c r="MBM28"/>
      <c r="MBN28"/>
      <c r="MBO28"/>
      <c r="MBP28"/>
      <c r="MBQ28"/>
      <c r="MBR28"/>
      <c r="MBS28"/>
      <c r="MBT28"/>
      <c r="MBU28"/>
      <c r="MBV28"/>
      <c r="MBW28"/>
      <c r="MBX28"/>
      <c r="MBY28"/>
      <c r="MBZ28"/>
      <c r="MCA28"/>
      <c r="MCB28"/>
      <c r="MCC28"/>
      <c r="MCD28"/>
      <c r="MCE28"/>
      <c r="MCF28"/>
      <c r="MCG28"/>
      <c r="MCH28"/>
      <c r="MCI28"/>
      <c r="MCJ28"/>
      <c r="MCK28"/>
      <c r="MCL28"/>
      <c r="MCM28"/>
      <c r="MCN28"/>
      <c r="MCO28"/>
      <c r="MCP28"/>
      <c r="MCQ28"/>
      <c r="MCR28"/>
      <c r="MCS28"/>
      <c r="MCT28"/>
      <c r="MCU28"/>
      <c r="MCV28"/>
      <c r="MCW28"/>
      <c r="MCX28"/>
      <c r="MCY28"/>
      <c r="MCZ28"/>
      <c r="MDA28"/>
      <c r="MDB28"/>
      <c r="MDC28"/>
      <c r="MDD28"/>
      <c r="MDE28"/>
      <c r="MDF28"/>
      <c r="MDG28"/>
      <c r="MDH28"/>
      <c r="MDI28"/>
      <c r="MDJ28"/>
      <c r="MDK28"/>
      <c r="MDL28"/>
      <c r="MDM28"/>
      <c r="MDN28"/>
      <c r="MDO28"/>
      <c r="MDP28"/>
      <c r="MDQ28"/>
      <c r="MDR28"/>
      <c r="MDS28"/>
      <c r="MDT28"/>
      <c r="MDU28"/>
      <c r="MDV28"/>
      <c r="MDW28"/>
      <c r="MDX28"/>
      <c r="MDY28"/>
      <c r="MDZ28"/>
      <c r="MEA28"/>
      <c r="MEB28"/>
      <c r="MEC28"/>
      <c r="MED28"/>
      <c r="MEE28"/>
      <c r="MEF28"/>
      <c r="MEG28"/>
      <c r="MEH28"/>
      <c r="MEI28"/>
      <c r="MEJ28"/>
      <c r="MEK28"/>
      <c r="MEL28"/>
      <c r="MEM28"/>
      <c r="MEN28"/>
      <c r="MEO28"/>
      <c r="MEP28"/>
      <c r="MEQ28"/>
      <c r="MER28"/>
      <c r="MES28"/>
      <c r="MET28"/>
      <c r="MEU28"/>
      <c r="MEV28"/>
      <c r="MEW28"/>
      <c r="MEX28"/>
      <c r="MEY28"/>
      <c r="MEZ28"/>
      <c r="MFA28"/>
      <c r="MFB28"/>
      <c r="MFC28"/>
      <c r="MFD28"/>
      <c r="MFE28"/>
      <c r="MFF28"/>
      <c r="MFG28"/>
      <c r="MFH28"/>
      <c r="MFI28"/>
      <c r="MFJ28"/>
      <c r="MFK28"/>
      <c r="MFL28"/>
      <c r="MFM28"/>
      <c r="MFN28"/>
      <c r="MFO28"/>
      <c r="MFP28"/>
      <c r="MFQ28"/>
      <c r="MFR28"/>
      <c r="MFS28"/>
      <c r="MFT28"/>
      <c r="MFU28"/>
      <c r="MFV28"/>
      <c r="MFW28"/>
      <c r="MFX28"/>
      <c r="MFY28"/>
      <c r="MFZ28"/>
      <c r="MGA28"/>
      <c r="MGB28"/>
      <c r="MGC28"/>
      <c r="MGD28"/>
      <c r="MGE28"/>
      <c r="MGF28"/>
      <c r="MGG28"/>
      <c r="MGH28"/>
      <c r="MGI28"/>
      <c r="MGJ28"/>
      <c r="MGK28"/>
      <c r="MGL28"/>
      <c r="MGM28"/>
      <c r="MGN28"/>
      <c r="MGO28"/>
      <c r="MGP28"/>
      <c r="MGQ28"/>
      <c r="MGR28"/>
      <c r="MGS28"/>
      <c r="MGT28"/>
      <c r="MGU28"/>
      <c r="MGV28"/>
      <c r="MGW28"/>
      <c r="MGX28"/>
      <c r="MGY28"/>
      <c r="MGZ28"/>
      <c r="MHA28"/>
      <c r="MHB28"/>
      <c r="MHC28"/>
      <c r="MHD28"/>
      <c r="MHE28"/>
      <c r="MHF28"/>
      <c r="MHG28"/>
      <c r="MHH28"/>
      <c r="MHI28"/>
      <c r="MHJ28"/>
      <c r="MHK28"/>
      <c r="MHL28"/>
      <c r="MHM28"/>
      <c r="MHN28"/>
      <c r="MHO28"/>
      <c r="MHP28"/>
      <c r="MHQ28"/>
      <c r="MHR28"/>
      <c r="MHS28"/>
      <c r="MHT28"/>
      <c r="MHU28"/>
      <c r="MHV28"/>
      <c r="MHW28"/>
      <c r="MHX28"/>
      <c r="MHY28"/>
      <c r="MHZ28"/>
      <c r="MIA28"/>
      <c r="MIB28"/>
      <c r="MIC28"/>
      <c r="MID28"/>
      <c r="MIE28"/>
      <c r="MIF28"/>
      <c r="MIG28"/>
      <c r="MIH28"/>
      <c r="MII28"/>
      <c r="MIJ28"/>
      <c r="MIK28"/>
      <c r="MIL28"/>
      <c r="MIM28"/>
      <c r="MIN28"/>
      <c r="MIO28"/>
      <c r="MIP28"/>
      <c r="MIQ28"/>
      <c r="MIR28"/>
      <c r="MIS28"/>
      <c r="MIT28"/>
      <c r="MIU28"/>
      <c r="MIV28"/>
      <c r="MIW28"/>
      <c r="MIX28"/>
      <c r="MIY28"/>
      <c r="MIZ28"/>
      <c r="MJA28"/>
      <c r="MJB28"/>
      <c r="MJC28"/>
      <c r="MJD28"/>
      <c r="MJE28"/>
      <c r="MJF28"/>
      <c r="MJG28"/>
      <c r="MJH28"/>
      <c r="MJI28"/>
      <c r="MJJ28"/>
      <c r="MJK28"/>
      <c r="MJL28"/>
      <c r="MJM28"/>
      <c r="MJN28"/>
      <c r="MJO28"/>
      <c r="MJP28"/>
      <c r="MJQ28"/>
      <c r="MJR28"/>
      <c r="MJS28"/>
      <c r="MJT28"/>
      <c r="MJU28"/>
      <c r="MJV28"/>
      <c r="MJW28"/>
      <c r="MJX28"/>
      <c r="MJY28"/>
      <c r="MJZ28"/>
      <c r="MKA28"/>
      <c r="MKB28"/>
      <c r="MKC28"/>
      <c r="MKD28"/>
      <c r="MKE28"/>
      <c r="MKF28"/>
      <c r="MKG28"/>
      <c r="MKH28"/>
      <c r="MKI28"/>
      <c r="MKJ28"/>
      <c r="MKK28"/>
      <c r="MKL28"/>
      <c r="MKM28"/>
      <c r="MKN28"/>
      <c r="MKO28"/>
      <c r="MKP28"/>
      <c r="MKQ28"/>
      <c r="MKR28"/>
      <c r="MKS28"/>
      <c r="MKT28"/>
      <c r="MKU28"/>
      <c r="MKV28"/>
      <c r="MKW28"/>
      <c r="MKX28"/>
      <c r="MKY28"/>
      <c r="MKZ28"/>
      <c r="MLA28"/>
      <c r="MLB28"/>
      <c r="MLC28"/>
      <c r="MLD28"/>
      <c r="MLE28"/>
      <c r="MLF28"/>
      <c r="MLG28"/>
      <c r="MLH28"/>
      <c r="MLI28"/>
      <c r="MLJ28"/>
      <c r="MLK28"/>
      <c r="MLL28"/>
      <c r="MLM28"/>
      <c r="MLN28"/>
      <c r="MLO28"/>
      <c r="MLP28"/>
      <c r="MLQ28"/>
      <c r="MLR28"/>
      <c r="MLS28"/>
      <c r="MLT28"/>
      <c r="MLU28"/>
      <c r="MLV28"/>
      <c r="MLW28"/>
      <c r="MLX28"/>
      <c r="MLY28"/>
      <c r="MLZ28"/>
      <c r="MMA28"/>
      <c r="MMB28"/>
      <c r="MMC28"/>
      <c r="MMD28"/>
      <c r="MME28"/>
      <c r="MMF28"/>
      <c r="MMG28"/>
      <c r="MMH28"/>
      <c r="MMI28"/>
      <c r="MMJ28"/>
      <c r="MMK28"/>
      <c r="MML28"/>
      <c r="MMM28"/>
      <c r="MMN28"/>
      <c r="MMO28"/>
      <c r="MMP28"/>
      <c r="MMQ28"/>
      <c r="MMR28"/>
      <c r="MMS28"/>
      <c r="MMT28"/>
      <c r="MMU28"/>
      <c r="MMV28"/>
      <c r="MMW28"/>
      <c r="MMX28"/>
      <c r="MMY28"/>
      <c r="MMZ28"/>
      <c r="MNA28"/>
      <c r="MNB28"/>
      <c r="MNC28"/>
      <c r="MND28"/>
      <c r="MNE28"/>
      <c r="MNF28"/>
      <c r="MNG28"/>
      <c r="MNH28"/>
      <c r="MNI28"/>
      <c r="MNJ28"/>
      <c r="MNK28"/>
      <c r="MNL28"/>
      <c r="MNM28"/>
      <c r="MNN28"/>
      <c r="MNO28"/>
      <c r="MNP28"/>
      <c r="MNQ28"/>
      <c r="MNR28"/>
      <c r="MNS28"/>
      <c r="MNT28"/>
      <c r="MNU28"/>
      <c r="MNV28"/>
      <c r="MNW28"/>
      <c r="MNX28"/>
      <c r="MNY28"/>
      <c r="MNZ28"/>
      <c r="MOA28"/>
      <c r="MOB28"/>
      <c r="MOC28"/>
      <c r="MOD28"/>
      <c r="MOE28"/>
      <c r="MOF28"/>
      <c r="MOG28"/>
      <c r="MOH28"/>
      <c r="MOI28"/>
      <c r="MOJ28"/>
      <c r="MOK28"/>
      <c r="MOL28"/>
      <c r="MOM28"/>
      <c r="MON28"/>
      <c r="MOO28"/>
      <c r="MOP28"/>
      <c r="MOQ28"/>
      <c r="MOR28"/>
      <c r="MOS28"/>
      <c r="MOT28"/>
      <c r="MOU28"/>
      <c r="MOV28"/>
      <c r="MOW28"/>
      <c r="MOX28"/>
      <c r="MOY28"/>
      <c r="MOZ28"/>
      <c r="MPA28"/>
      <c r="MPB28"/>
      <c r="MPC28"/>
      <c r="MPD28"/>
      <c r="MPE28"/>
      <c r="MPF28"/>
      <c r="MPG28"/>
      <c r="MPH28"/>
      <c r="MPI28"/>
      <c r="MPJ28"/>
      <c r="MPK28"/>
      <c r="MPL28"/>
      <c r="MPM28"/>
      <c r="MPN28"/>
      <c r="MPO28"/>
      <c r="MPP28"/>
      <c r="MPQ28"/>
      <c r="MPR28"/>
      <c r="MPS28"/>
      <c r="MPT28"/>
      <c r="MPU28"/>
      <c r="MPV28"/>
      <c r="MPW28"/>
      <c r="MPX28"/>
      <c r="MPY28"/>
      <c r="MPZ28"/>
      <c r="MQA28"/>
      <c r="MQB28"/>
      <c r="MQC28"/>
      <c r="MQD28"/>
      <c r="MQE28"/>
      <c r="MQF28"/>
      <c r="MQG28"/>
      <c r="MQH28"/>
      <c r="MQI28"/>
      <c r="MQJ28"/>
      <c r="MQK28"/>
      <c r="MQL28"/>
      <c r="MQM28"/>
      <c r="MQN28"/>
      <c r="MQO28"/>
      <c r="MQP28"/>
      <c r="MQQ28"/>
      <c r="MQR28"/>
      <c r="MQS28"/>
      <c r="MQT28"/>
      <c r="MQU28"/>
      <c r="MQV28"/>
      <c r="MQW28"/>
      <c r="MQX28"/>
      <c r="MQY28"/>
      <c r="MQZ28"/>
      <c r="MRA28"/>
      <c r="MRB28"/>
      <c r="MRC28"/>
      <c r="MRD28"/>
      <c r="MRE28"/>
      <c r="MRF28"/>
      <c r="MRG28"/>
      <c r="MRH28"/>
      <c r="MRI28"/>
      <c r="MRJ28"/>
      <c r="MRK28"/>
      <c r="MRL28"/>
      <c r="MRM28"/>
      <c r="MRN28"/>
      <c r="MRO28"/>
      <c r="MRP28"/>
      <c r="MRQ28"/>
      <c r="MRR28"/>
      <c r="MRS28"/>
      <c r="MRT28"/>
      <c r="MRU28"/>
      <c r="MRV28"/>
      <c r="MRW28"/>
      <c r="MRX28"/>
      <c r="MRY28"/>
      <c r="MRZ28"/>
      <c r="MSA28"/>
      <c r="MSB28"/>
      <c r="MSC28"/>
      <c r="MSD28"/>
      <c r="MSE28"/>
      <c r="MSF28"/>
      <c r="MSG28"/>
      <c r="MSH28"/>
      <c r="MSI28"/>
      <c r="MSJ28"/>
      <c r="MSK28"/>
      <c r="MSL28"/>
      <c r="MSM28"/>
      <c r="MSN28"/>
      <c r="MSO28"/>
      <c r="MSP28"/>
      <c r="MSQ28"/>
      <c r="MSR28"/>
      <c r="MSS28"/>
      <c r="MST28"/>
      <c r="MSU28"/>
      <c r="MSV28"/>
      <c r="MSW28"/>
      <c r="MSX28"/>
      <c r="MSY28"/>
      <c r="MSZ28"/>
      <c r="MTA28"/>
      <c r="MTB28"/>
      <c r="MTC28"/>
      <c r="MTD28"/>
      <c r="MTE28"/>
      <c r="MTF28"/>
      <c r="MTG28"/>
      <c r="MTH28"/>
      <c r="MTI28"/>
      <c r="MTJ28"/>
      <c r="MTK28"/>
      <c r="MTL28"/>
      <c r="MTM28"/>
      <c r="MTN28"/>
      <c r="MTO28"/>
      <c r="MTP28"/>
      <c r="MTQ28"/>
      <c r="MTR28"/>
      <c r="MTS28"/>
      <c r="MTT28"/>
      <c r="MTU28"/>
      <c r="MTV28"/>
      <c r="MTW28"/>
      <c r="MTX28"/>
      <c r="MTY28"/>
      <c r="MTZ28"/>
      <c r="MUA28"/>
      <c r="MUB28"/>
      <c r="MUC28"/>
      <c r="MUD28"/>
      <c r="MUE28"/>
      <c r="MUF28"/>
      <c r="MUG28"/>
      <c r="MUH28"/>
      <c r="MUI28"/>
      <c r="MUJ28"/>
      <c r="MUK28"/>
      <c r="MUL28"/>
      <c r="MUM28"/>
      <c r="MUN28"/>
      <c r="MUO28"/>
      <c r="MUP28"/>
      <c r="MUQ28"/>
      <c r="MUR28"/>
      <c r="MUS28"/>
      <c r="MUT28"/>
      <c r="MUU28"/>
      <c r="MUV28"/>
      <c r="MUW28"/>
      <c r="MUX28"/>
      <c r="MUY28"/>
      <c r="MUZ28"/>
      <c r="MVA28"/>
      <c r="MVB28"/>
      <c r="MVC28"/>
      <c r="MVD28"/>
      <c r="MVE28"/>
      <c r="MVF28"/>
      <c r="MVG28"/>
      <c r="MVH28"/>
      <c r="MVI28"/>
      <c r="MVJ28"/>
      <c r="MVK28"/>
      <c r="MVL28"/>
      <c r="MVM28"/>
      <c r="MVN28"/>
      <c r="MVO28"/>
      <c r="MVP28"/>
      <c r="MVQ28"/>
      <c r="MVR28"/>
      <c r="MVS28"/>
      <c r="MVT28"/>
      <c r="MVU28"/>
      <c r="MVV28"/>
      <c r="MVW28"/>
      <c r="MVX28"/>
      <c r="MVY28"/>
      <c r="MVZ28"/>
      <c r="MWA28"/>
      <c r="MWB28"/>
      <c r="MWC28"/>
      <c r="MWD28"/>
      <c r="MWE28"/>
      <c r="MWF28"/>
      <c r="MWG28"/>
      <c r="MWH28"/>
      <c r="MWI28"/>
      <c r="MWJ28"/>
      <c r="MWK28"/>
      <c r="MWL28"/>
      <c r="MWM28"/>
      <c r="MWN28"/>
      <c r="MWO28"/>
      <c r="MWP28"/>
      <c r="MWQ28"/>
      <c r="MWR28"/>
      <c r="MWS28"/>
      <c r="MWT28"/>
      <c r="MWU28"/>
      <c r="MWV28"/>
      <c r="MWW28"/>
      <c r="MWX28"/>
      <c r="MWY28"/>
      <c r="MWZ28"/>
      <c r="MXA28"/>
      <c r="MXB28"/>
      <c r="MXC28"/>
      <c r="MXD28"/>
      <c r="MXE28"/>
      <c r="MXF28"/>
      <c r="MXG28"/>
      <c r="MXH28"/>
      <c r="MXI28"/>
      <c r="MXJ28"/>
      <c r="MXK28"/>
      <c r="MXL28"/>
      <c r="MXM28"/>
      <c r="MXN28"/>
      <c r="MXO28"/>
      <c r="MXP28"/>
      <c r="MXQ28"/>
      <c r="MXR28"/>
      <c r="MXS28"/>
      <c r="MXT28"/>
      <c r="MXU28"/>
      <c r="MXV28"/>
      <c r="MXW28"/>
      <c r="MXX28"/>
      <c r="MXY28"/>
      <c r="MXZ28"/>
      <c r="MYA28"/>
      <c r="MYB28"/>
      <c r="MYC28"/>
      <c r="MYD28"/>
      <c r="MYE28"/>
      <c r="MYF28"/>
      <c r="MYG28"/>
      <c r="MYH28"/>
      <c r="MYI28"/>
      <c r="MYJ28"/>
      <c r="MYK28"/>
      <c r="MYL28"/>
      <c r="MYM28"/>
      <c r="MYN28"/>
      <c r="MYO28"/>
      <c r="MYP28"/>
      <c r="MYQ28"/>
      <c r="MYR28"/>
      <c r="MYS28"/>
      <c r="MYT28"/>
      <c r="MYU28"/>
      <c r="MYV28"/>
      <c r="MYW28"/>
      <c r="MYX28"/>
      <c r="MYY28"/>
      <c r="MYZ28"/>
      <c r="MZA28"/>
      <c r="MZB28"/>
      <c r="MZC28"/>
      <c r="MZD28"/>
      <c r="MZE28"/>
      <c r="MZF28"/>
      <c r="MZG28"/>
      <c r="MZH28"/>
      <c r="MZI28"/>
      <c r="MZJ28"/>
      <c r="MZK28"/>
      <c r="MZL28"/>
      <c r="MZM28"/>
      <c r="MZN28"/>
      <c r="MZO28"/>
      <c r="MZP28"/>
      <c r="MZQ28"/>
      <c r="MZR28"/>
      <c r="MZS28"/>
      <c r="MZT28"/>
      <c r="MZU28"/>
      <c r="MZV28"/>
      <c r="MZW28"/>
      <c r="MZX28"/>
      <c r="MZY28"/>
      <c r="MZZ28"/>
      <c r="NAA28"/>
      <c r="NAB28"/>
      <c r="NAC28"/>
      <c r="NAD28"/>
      <c r="NAE28"/>
      <c r="NAF28"/>
      <c r="NAG28"/>
      <c r="NAH28"/>
      <c r="NAI28"/>
      <c r="NAJ28"/>
      <c r="NAK28"/>
      <c r="NAL28"/>
      <c r="NAM28"/>
      <c r="NAN28"/>
      <c r="NAO28"/>
      <c r="NAP28"/>
      <c r="NAQ28"/>
      <c r="NAR28"/>
      <c r="NAS28"/>
      <c r="NAT28"/>
      <c r="NAU28"/>
      <c r="NAV28"/>
      <c r="NAW28"/>
      <c r="NAX28"/>
      <c r="NAY28"/>
      <c r="NAZ28"/>
      <c r="NBA28"/>
      <c r="NBB28"/>
      <c r="NBC28"/>
      <c r="NBD28"/>
      <c r="NBE28"/>
      <c r="NBF28"/>
      <c r="NBG28"/>
      <c r="NBH28"/>
      <c r="NBI28"/>
      <c r="NBJ28"/>
      <c r="NBK28"/>
      <c r="NBL28"/>
      <c r="NBM28"/>
      <c r="NBN28"/>
      <c r="NBO28"/>
      <c r="NBP28"/>
      <c r="NBQ28"/>
      <c r="NBR28"/>
      <c r="NBS28"/>
      <c r="NBT28"/>
      <c r="NBU28"/>
      <c r="NBV28"/>
      <c r="NBW28"/>
      <c r="NBX28"/>
      <c r="NBY28"/>
      <c r="NBZ28"/>
      <c r="NCA28"/>
      <c r="NCB28"/>
      <c r="NCC28"/>
      <c r="NCD28"/>
      <c r="NCE28"/>
      <c r="NCF28"/>
      <c r="NCG28"/>
      <c r="NCH28"/>
      <c r="NCI28"/>
      <c r="NCJ28"/>
      <c r="NCK28"/>
      <c r="NCL28"/>
      <c r="NCM28"/>
      <c r="NCN28"/>
      <c r="NCO28"/>
      <c r="NCP28"/>
      <c r="NCQ28"/>
      <c r="NCR28"/>
      <c r="NCS28"/>
      <c r="NCT28"/>
      <c r="NCU28"/>
      <c r="NCV28"/>
      <c r="NCW28"/>
      <c r="NCX28"/>
      <c r="NCY28"/>
      <c r="NCZ28"/>
      <c r="NDA28"/>
      <c r="NDB28"/>
      <c r="NDC28"/>
      <c r="NDD28"/>
      <c r="NDE28"/>
      <c r="NDF28"/>
      <c r="NDG28"/>
      <c r="NDH28"/>
      <c r="NDI28"/>
      <c r="NDJ28"/>
      <c r="NDK28"/>
      <c r="NDL28"/>
      <c r="NDM28"/>
      <c r="NDN28"/>
      <c r="NDO28"/>
      <c r="NDP28"/>
      <c r="NDQ28"/>
      <c r="NDR28"/>
      <c r="NDS28"/>
      <c r="NDT28"/>
      <c r="NDU28"/>
      <c r="NDV28"/>
      <c r="NDW28"/>
      <c r="NDX28"/>
      <c r="NDY28"/>
      <c r="NDZ28"/>
      <c r="NEA28"/>
      <c r="NEB28"/>
      <c r="NEC28"/>
      <c r="NED28"/>
      <c r="NEE28"/>
      <c r="NEF28"/>
      <c r="NEG28"/>
      <c r="NEH28"/>
      <c r="NEI28"/>
      <c r="NEJ28"/>
      <c r="NEK28"/>
      <c r="NEL28"/>
      <c r="NEM28"/>
      <c r="NEN28"/>
      <c r="NEO28"/>
      <c r="NEP28"/>
      <c r="NEQ28"/>
      <c r="NER28"/>
      <c r="NES28"/>
      <c r="NET28"/>
      <c r="NEU28"/>
      <c r="NEV28"/>
      <c r="NEW28"/>
      <c r="NEX28"/>
      <c r="NEY28"/>
      <c r="NEZ28"/>
      <c r="NFA28"/>
      <c r="NFB28"/>
      <c r="NFC28"/>
      <c r="NFD28"/>
      <c r="NFE28"/>
      <c r="NFF28"/>
      <c r="NFG28"/>
      <c r="NFH28"/>
      <c r="NFI28"/>
      <c r="NFJ28"/>
      <c r="NFK28"/>
      <c r="NFL28"/>
      <c r="NFM28"/>
      <c r="NFN28"/>
      <c r="NFO28"/>
      <c r="NFP28"/>
      <c r="NFQ28"/>
      <c r="NFR28"/>
      <c r="NFS28"/>
      <c r="NFT28"/>
      <c r="NFU28"/>
      <c r="NFV28"/>
      <c r="NFW28"/>
      <c r="NFX28"/>
      <c r="NFY28"/>
      <c r="NFZ28"/>
      <c r="NGA28"/>
      <c r="NGB28"/>
      <c r="NGC28"/>
      <c r="NGD28"/>
      <c r="NGE28"/>
      <c r="NGF28"/>
      <c r="NGG28"/>
      <c r="NGH28"/>
      <c r="NGI28"/>
      <c r="NGJ28"/>
      <c r="NGK28"/>
      <c r="NGL28"/>
      <c r="NGM28"/>
      <c r="NGN28"/>
      <c r="NGO28"/>
      <c r="NGP28"/>
      <c r="NGQ28"/>
      <c r="NGR28"/>
      <c r="NGS28"/>
      <c r="NGT28"/>
      <c r="NGU28"/>
      <c r="NGV28"/>
      <c r="NGW28"/>
      <c r="NGX28"/>
      <c r="NGY28"/>
      <c r="NGZ28"/>
      <c r="NHA28"/>
      <c r="NHB28"/>
      <c r="NHC28"/>
      <c r="NHD28"/>
      <c r="NHE28"/>
      <c r="NHF28"/>
      <c r="NHG28"/>
      <c r="NHH28"/>
      <c r="NHI28"/>
      <c r="NHJ28"/>
      <c r="NHK28"/>
      <c r="NHL28"/>
      <c r="NHM28"/>
      <c r="NHN28"/>
      <c r="NHO28"/>
      <c r="NHP28"/>
      <c r="NHQ28"/>
      <c r="NHR28"/>
      <c r="NHS28"/>
      <c r="NHT28"/>
      <c r="NHU28"/>
      <c r="NHV28"/>
      <c r="NHW28"/>
      <c r="NHX28"/>
      <c r="NHY28"/>
      <c r="NHZ28"/>
      <c r="NIA28"/>
      <c r="NIB28"/>
      <c r="NIC28"/>
      <c r="NID28"/>
      <c r="NIE28"/>
      <c r="NIF28"/>
      <c r="NIG28"/>
      <c r="NIH28"/>
      <c r="NII28"/>
      <c r="NIJ28"/>
      <c r="NIK28"/>
      <c r="NIL28"/>
      <c r="NIM28"/>
      <c r="NIN28"/>
      <c r="NIO28"/>
      <c r="NIP28"/>
      <c r="NIQ28"/>
      <c r="NIR28"/>
      <c r="NIS28"/>
      <c r="NIT28"/>
      <c r="NIU28"/>
      <c r="NIV28"/>
      <c r="NIW28"/>
      <c r="NIX28"/>
      <c r="NIY28"/>
      <c r="NIZ28"/>
      <c r="NJA28"/>
      <c r="NJB28"/>
      <c r="NJC28"/>
      <c r="NJD28"/>
      <c r="NJE28"/>
      <c r="NJF28"/>
      <c r="NJG28"/>
      <c r="NJH28"/>
      <c r="NJI28"/>
      <c r="NJJ28"/>
      <c r="NJK28"/>
      <c r="NJL28"/>
      <c r="NJM28"/>
      <c r="NJN28"/>
      <c r="NJO28"/>
      <c r="NJP28"/>
      <c r="NJQ28"/>
      <c r="NJR28"/>
      <c r="NJS28"/>
      <c r="NJT28"/>
      <c r="NJU28"/>
      <c r="NJV28"/>
      <c r="NJW28"/>
      <c r="NJX28"/>
      <c r="NJY28"/>
      <c r="NJZ28"/>
      <c r="NKA28"/>
      <c r="NKB28"/>
      <c r="NKC28"/>
      <c r="NKD28"/>
      <c r="NKE28"/>
      <c r="NKF28"/>
      <c r="NKG28"/>
      <c r="NKH28"/>
      <c r="NKI28"/>
      <c r="NKJ28"/>
      <c r="NKK28"/>
      <c r="NKL28"/>
      <c r="NKM28"/>
      <c r="NKN28"/>
      <c r="NKO28"/>
      <c r="NKP28"/>
      <c r="NKQ28"/>
      <c r="NKR28"/>
      <c r="NKS28"/>
      <c r="NKT28"/>
      <c r="NKU28"/>
      <c r="NKV28"/>
      <c r="NKW28"/>
      <c r="NKX28"/>
      <c r="NKY28"/>
      <c r="NKZ28"/>
      <c r="NLA28"/>
      <c r="NLB28"/>
      <c r="NLC28"/>
      <c r="NLD28"/>
      <c r="NLE28"/>
      <c r="NLF28"/>
      <c r="NLG28"/>
      <c r="NLH28"/>
      <c r="NLI28"/>
      <c r="NLJ28"/>
      <c r="NLK28"/>
      <c r="NLL28"/>
      <c r="NLM28"/>
      <c r="NLN28"/>
      <c r="NLO28"/>
      <c r="NLP28"/>
      <c r="NLQ28"/>
      <c r="NLR28"/>
      <c r="NLS28"/>
      <c r="NLT28"/>
      <c r="NLU28"/>
      <c r="NLV28"/>
      <c r="NLW28"/>
      <c r="NLX28"/>
      <c r="NLY28"/>
      <c r="NLZ28"/>
      <c r="NMA28"/>
      <c r="NMB28"/>
      <c r="NMC28"/>
      <c r="NMD28"/>
      <c r="NME28"/>
      <c r="NMF28"/>
      <c r="NMG28"/>
      <c r="NMH28"/>
      <c r="NMI28"/>
      <c r="NMJ28"/>
      <c r="NMK28"/>
      <c r="NML28"/>
      <c r="NMM28"/>
      <c r="NMN28"/>
      <c r="NMO28"/>
      <c r="NMP28"/>
      <c r="NMQ28"/>
      <c r="NMR28"/>
      <c r="NMS28"/>
      <c r="NMT28"/>
      <c r="NMU28"/>
      <c r="NMV28"/>
      <c r="NMW28"/>
      <c r="NMX28"/>
      <c r="NMY28"/>
      <c r="NMZ28"/>
      <c r="NNA28"/>
      <c r="NNB28"/>
      <c r="NNC28"/>
      <c r="NND28"/>
      <c r="NNE28"/>
      <c r="NNF28"/>
      <c r="NNG28"/>
      <c r="NNH28"/>
      <c r="NNI28"/>
      <c r="NNJ28"/>
      <c r="NNK28"/>
      <c r="NNL28"/>
      <c r="NNM28"/>
      <c r="NNN28"/>
      <c r="NNO28"/>
      <c r="NNP28"/>
      <c r="NNQ28"/>
      <c r="NNR28"/>
      <c r="NNS28"/>
      <c r="NNT28"/>
      <c r="NNU28"/>
      <c r="NNV28"/>
      <c r="NNW28"/>
      <c r="NNX28"/>
      <c r="NNY28"/>
      <c r="NNZ28"/>
      <c r="NOA28"/>
      <c r="NOB28"/>
      <c r="NOC28"/>
      <c r="NOD28"/>
      <c r="NOE28"/>
      <c r="NOF28"/>
      <c r="NOG28"/>
      <c r="NOH28"/>
      <c r="NOI28"/>
      <c r="NOJ28"/>
      <c r="NOK28"/>
      <c r="NOL28"/>
      <c r="NOM28"/>
      <c r="NON28"/>
      <c r="NOO28"/>
      <c r="NOP28"/>
      <c r="NOQ28"/>
      <c r="NOR28"/>
      <c r="NOS28"/>
      <c r="NOT28"/>
      <c r="NOU28"/>
      <c r="NOV28"/>
      <c r="NOW28"/>
      <c r="NOX28"/>
      <c r="NOY28"/>
      <c r="NOZ28"/>
      <c r="NPA28"/>
      <c r="NPB28"/>
      <c r="NPC28"/>
      <c r="NPD28"/>
      <c r="NPE28"/>
      <c r="NPF28"/>
      <c r="NPG28"/>
      <c r="NPH28"/>
      <c r="NPI28"/>
      <c r="NPJ28"/>
      <c r="NPK28"/>
      <c r="NPL28"/>
      <c r="NPM28"/>
      <c r="NPN28"/>
      <c r="NPO28"/>
      <c r="NPP28"/>
      <c r="NPQ28"/>
      <c r="NPR28"/>
      <c r="NPS28"/>
      <c r="NPT28"/>
      <c r="NPU28"/>
      <c r="NPV28"/>
      <c r="NPW28"/>
      <c r="NPX28"/>
      <c r="NPY28"/>
      <c r="NPZ28"/>
      <c r="NQA28"/>
      <c r="NQB28"/>
      <c r="NQC28"/>
      <c r="NQD28"/>
      <c r="NQE28"/>
      <c r="NQF28"/>
      <c r="NQG28"/>
      <c r="NQH28"/>
      <c r="NQI28"/>
      <c r="NQJ28"/>
      <c r="NQK28"/>
      <c r="NQL28"/>
      <c r="NQM28"/>
      <c r="NQN28"/>
      <c r="NQO28"/>
      <c r="NQP28"/>
      <c r="NQQ28"/>
      <c r="NQR28"/>
      <c r="NQS28"/>
      <c r="NQT28"/>
      <c r="NQU28"/>
      <c r="NQV28"/>
      <c r="NQW28"/>
      <c r="NQX28"/>
      <c r="NQY28"/>
      <c r="NQZ28"/>
      <c r="NRA28"/>
      <c r="NRB28"/>
      <c r="NRC28"/>
      <c r="NRD28"/>
      <c r="NRE28"/>
      <c r="NRF28"/>
      <c r="NRG28"/>
      <c r="NRH28"/>
      <c r="NRI28"/>
      <c r="NRJ28"/>
      <c r="NRK28"/>
      <c r="NRL28"/>
      <c r="NRM28"/>
      <c r="NRN28"/>
      <c r="NRO28"/>
      <c r="NRP28"/>
      <c r="NRQ28"/>
      <c r="NRR28"/>
      <c r="NRS28"/>
      <c r="NRT28"/>
      <c r="NRU28"/>
      <c r="NRV28"/>
      <c r="NRW28"/>
      <c r="NRX28"/>
      <c r="NRY28"/>
      <c r="NRZ28"/>
      <c r="NSA28"/>
      <c r="NSB28"/>
      <c r="NSC28"/>
      <c r="NSD28"/>
      <c r="NSE28"/>
      <c r="NSF28"/>
      <c r="NSG28"/>
      <c r="NSH28"/>
      <c r="NSI28"/>
      <c r="NSJ28"/>
      <c r="NSK28"/>
      <c r="NSL28"/>
      <c r="NSM28"/>
      <c r="NSN28"/>
      <c r="NSO28"/>
      <c r="NSP28"/>
      <c r="NSQ28"/>
      <c r="NSR28"/>
      <c r="NSS28"/>
      <c r="NST28"/>
      <c r="NSU28"/>
      <c r="NSV28"/>
      <c r="NSW28"/>
      <c r="NSX28"/>
      <c r="NSY28"/>
      <c r="NSZ28"/>
      <c r="NTA28"/>
      <c r="NTB28"/>
      <c r="NTC28"/>
      <c r="NTD28"/>
      <c r="NTE28"/>
      <c r="NTF28"/>
      <c r="NTG28"/>
      <c r="NTH28"/>
      <c r="NTI28"/>
      <c r="NTJ28"/>
      <c r="NTK28"/>
      <c r="NTL28"/>
      <c r="NTM28"/>
      <c r="NTN28"/>
      <c r="NTO28"/>
      <c r="NTP28"/>
      <c r="NTQ28"/>
      <c r="NTR28"/>
      <c r="NTS28"/>
      <c r="NTT28"/>
      <c r="NTU28"/>
      <c r="NTV28"/>
      <c r="NTW28"/>
      <c r="NTX28"/>
      <c r="NTY28"/>
      <c r="NTZ28"/>
      <c r="NUA28"/>
      <c r="NUB28"/>
      <c r="NUC28"/>
      <c r="NUD28"/>
      <c r="NUE28"/>
      <c r="NUF28"/>
      <c r="NUG28"/>
      <c r="NUH28"/>
      <c r="NUI28"/>
      <c r="NUJ28"/>
      <c r="NUK28"/>
      <c r="NUL28"/>
      <c r="NUM28"/>
      <c r="NUN28"/>
      <c r="NUO28"/>
      <c r="NUP28"/>
      <c r="NUQ28"/>
      <c r="NUR28"/>
      <c r="NUS28"/>
      <c r="NUT28"/>
      <c r="NUU28"/>
      <c r="NUV28"/>
      <c r="NUW28"/>
      <c r="NUX28"/>
      <c r="NUY28"/>
      <c r="NUZ28"/>
      <c r="NVA28"/>
      <c r="NVB28"/>
      <c r="NVC28"/>
      <c r="NVD28"/>
      <c r="NVE28"/>
      <c r="NVF28"/>
      <c r="NVG28"/>
      <c r="NVH28"/>
      <c r="NVI28"/>
      <c r="NVJ28"/>
      <c r="NVK28"/>
      <c r="NVL28"/>
      <c r="NVM28"/>
      <c r="NVN28"/>
      <c r="NVO28"/>
      <c r="NVP28"/>
      <c r="NVQ28"/>
      <c r="NVR28"/>
      <c r="NVS28"/>
      <c r="NVT28"/>
      <c r="NVU28"/>
      <c r="NVV28"/>
      <c r="NVW28"/>
      <c r="NVX28"/>
      <c r="NVY28"/>
      <c r="NVZ28"/>
      <c r="NWA28"/>
      <c r="NWB28"/>
      <c r="NWC28"/>
      <c r="NWD28"/>
      <c r="NWE28"/>
      <c r="NWF28"/>
      <c r="NWG28"/>
      <c r="NWH28"/>
      <c r="NWI28"/>
      <c r="NWJ28"/>
      <c r="NWK28"/>
      <c r="NWL28"/>
      <c r="NWM28"/>
      <c r="NWN28"/>
      <c r="NWO28"/>
      <c r="NWP28"/>
      <c r="NWQ28"/>
      <c r="NWR28"/>
      <c r="NWS28"/>
      <c r="NWT28"/>
      <c r="NWU28"/>
      <c r="NWV28"/>
      <c r="NWW28"/>
      <c r="NWX28"/>
      <c r="NWY28"/>
      <c r="NWZ28"/>
      <c r="NXA28"/>
      <c r="NXB28"/>
      <c r="NXC28"/>
      <c r="NXD28"/>
      <c r="NXE28"/>
      <c r="NXF28"/>
      <c r="NXG28"/>
      <c r="NXH28"/>
      <c r="NXI28"/>
      <c r="NXJ28"/>
      <c r="NXK28"/>
      <c r="NXL28"/>
      <c r="NXM28"/>
      <c r="NXN28"/>
      <c r="NXO28"/>
      <c r="NXP28"/>
      <c r="NXQ28"/>
      <c r="NXR28"/>
      <c r="NXS28"/>
      <c r="NXT28"/>
      <c r="NXU28"/>
      <c r="NXV28"/>
      <c r="NXW28"/>
      <c r="NXX28"/>
      <c r="NXY28"/>
      <c r="NXZ28"/>
      <c r="NYA28"/>
      <c r="NYB28"/>
      <c r="NYC28"/>
      <c r="NYD28"/>
      <c r="NYE28"/>
      <c r="NYF28"/>
      <c r="NYG28"/>
      <c r="NYH28"/>
      <c r="NYI28"/>
      <c r="NYJ28"/>
      <c r="NYK28"/>
      <c r="NYL28"/>
      <c r="NYM28"/>
      <c r="NYN28"/>
      <c r="NYO28"/>
      <c r="NYP28"/>
      <c r="NYQ28"/>
      <c r="NYR28"/>
      <c r="NYS28"/>
      <c r="NYT28"/>
      <c r="NYU28"/>
      <c r="NYV28"/>
      <c r="NYW28"/>
      <c r="NYX28"/>
      <c r="NYY28"/>
      <c r="NYZ28"/>
      <c r="NZA28"/>
      <c r="NZB28"/>
      <c r="NZC28"/>
      <c r="NZD28"/>
      <c r="NZE28"/>
      <c r="NZF28"/>
      <c r="NZG28"/>
      <c r="NZH28"/>
      <c r="NZI28"/>
      <c r="NZJ28"/>
      <c r="NZK28"/>
      <c r="NZL28"/>
      <c r="NZM28"/>
      <c r="NZN28"/>
      <c r="NZO28"/>
      <c r="NZP28"/>
      <c r="NZQ28"/>
      <c r="NZR28"/>
      <c r="NZS28"/>
      <c r="NZT28"/>
      <c r="NZU28"/>
      <c r="NZV28"/>
      <c r="NZW28"/>
      <c r="NZX28"/>
      <c r="NZY28"/>
      <c r="NZZ28"/>
      <c r="OAA28"/>
      <c r="OAB28"/>
      <c r="OAC28"/>
      <c r="OAD28"/>
      <c r="OAE28"/>
      <c r="OAF28"/>
      <c r="OAG28"/>
      <c r="OAH28"/>
      <c r="OAI28"/>
      <c r="OAJ28"/>
      <c r="OAK28"/>
      <c r="OAL28"/>
      <c r="OAM28"/>
      <c r="OAN28"/>
      <c r="OAO28"/>
      <c r="OAP28"/>
      <c r="OAQ28"/>
      <c r="OAR28"/>
      <c r="OAS28"/>
      <c r="OAT28"/>
      <c r="OAU28"/>
      <c r="OAV28"/>
      <c r="OAW28"/>
      <c r="OAX28"/>
      <c r="OAY28"/>
      <c r="OAZ28"/>
      <c r="OBA28"/>
      <c r="OBB28"/>
      <c r="OBC28"/>
      <c r="OBD28"/>
      <c r="OBE28"/>
      <c r="OBF28"/>
      <c r="OBG28"/>
      <c r="OBH28"/>
      <c r="OBI28"/>
      <c r="OBJ28"/>
      <c r="OBK28"/>
      <c r="OBL28"/>
      <c r="OBM28"/>
      <c r="OBN28"/>
      <c r="OBO28"/>
      <c r="OBP28"/>
      <c r="OBQ28"/>
      <c r="OBR28"/>
      <c r="OBS28"/>
      <c r="OBT28"/>
      <c r="OBU28"/>
      <c r="OBV28"/>
      <c r="OBW28"/>
      <c r="OBX28"/>
      <c r="OBY28"/>
      <c r="OBZ28"/>
      <c r="OCA28"/>
      <c r="OCB28"/>
      <c r="OCC28"/>
      <c r="OCD28"/>
      <c r="OCE28"/>
      <c r="OCF28"/>
      <c r="OCG28"/>
      <c r="OCH28"/>
      <c r="OCI28"/>
      <c r="OCJ28"/>
      <c r="OCK28"/>
      <c r="OCL28"/>
      <c r="OCM28"/>
      <c r="OCN28"/>
      <c r="OCO28"/>
      <c r="OCP28"/>
      <c r="OCQ28"/>
      <c r="OCR28"/>
      <c r="OCS28"/>
      <c r="OCT28"/>
      <c r="OCU28"/>
      <c r="OCV28"/>
      <c r="OCW28"/>
      <c r="OCX28"/>
      <c r="OCY28"/>
      <c r="OCZ28"/>
      <c r="ODA28"/>
      <c r="ODB28"/>
      <c r="ODC28"/>
      <c r="ODD28"/>
      <c r="ODE28"/>
      <c r="ODF28"/>
      <c r="ODG28"/>
      <c r="ODH28"/>
      <c r="ODI28"/>
      <c r="ODJ28"/>
      <c r="ODK28"/>
      <c r="ODL28"/>
      <c r="ODM28"/>
      <c r="ODN28"/>
      <c r="ODO28"/>
      <c r="ODP28"/>
      <c r="ODQ28"/>
      <c r="ODR28"/>
      <c r="ODS28"/>
      <c r="ODT28"/>
      <c r="ODU28"/>
      <c r="ODV28"/>
      <c r="ODW28"/>
      <c r="ODX28"/>
      <c r="ODY28"/>
      <c r="ODZ28"/>
      <c r="OEA28"/>
      <c r="OEB28"/>
      <c r="OEC28"/>
      <c r="OED28"/>
      <c r="OEE28"/>
      <c r="OEF28"/>
      <c r="OEG28"/>
      <c r="OEH28"/>
      <c r="OEI28"/>
      <c r="OEJ28"/>
      <c r="OEK28"/>
      <c r="OEL28"/>
      <c r="OEM28"/>
      <c r="OEN28"/>
      <c r="OEO28"/>
      <c r="OEP28"/>
      <c r="OEQ28"/>
      <c r="OER28"/>
      <c r="OES28"/>
      <c r="OET28"/>
      <c r="OEU28"/>
      <c r="OEV28"/>
      <c r="OEW28"/>
      <c r="OEX28"/>
      <c r="OEY28"/>
      <c r="OEZ28"/>
      <c r="OFA28"/>
      <c r="OFB28"/>
      <c r="OFC28"/>
      <c r="OFD28"/>
      <c r="OFE28"/>
      <c r="OFF28"/>
      <c r="OFG28"/>
      <c r="OFH28"/>
      <c r="OFI28"/>
      <c r="OFJ28"/>
      <c r="OFK28"/>
      <c r="OFL28"/>
      <c r="OFM28"/>
      <c r="OFN28"/>
      <c r="OFO28"/>
      <c r="OFP28"/>
      <c r="OFQ28"/>
      <c r="OFR28"/>
      <c r="OFS28"/>
      <c r="OFT28"/>
      <c r="OFU28"/>
      <c r="OFV28"/>
      <c r="OFW28"/>
      <c r="OFX28"/>
      <c r="OFY28"/>
      <c r="OFZ28"/>
      <c r="OGA28"/>
      <c r="OGB28"/>
      <c r="OGC28"/>
      <c r="OGD28"/>
      <c r="OGE28"/>
      <c r="OGF28"/>
      <c r="OGG28"/>
      <c r="OGH28"/>
      <c r="OGI28"/>
      <c r="OGJ28"/>
      <c r="OGK28"/>
      <c r="OGL28"/>
      <c r="OGM28"/>
      <c r="OGN28"/>
      <c r="OGO28"/>
      <c r="OGP28"/>
      <c r="OGQ28"/>
      <c r="OGR28"/>
      <c r="OGS28"/>
      <c r="OGT28"/>
      <c r="OGU28"/>
      <c r="OGV28"/>
      <c r="OGW28"/>
      <c r="OGX28"/>
      <c r="OGY28"/>
      <c r="OGZ28"/>
      <c r="OHA28"/>
      <c r="OHB28"/>
      <c r="OHC28"/>
      <c r="OHD28"/>
      <c r="OHE28"/>
      <c r="OHF28"/>
      <c r="OHG28"/>
      <c r="OHH28"/>
      <c r="OHI28"/>
      <c r="OHJ28"/>
      <c r="OHK28"/>
      <c r="OHL28"/>
      <c r="OHM28"/>
      <c r="OHN28"/>
      <c r="OHO28"/>
      <c r="OHP28"/>
      <c r="OHQ28"/>
      <c r="OHR28"/>
      <c r="OHS28"/>
      <c r="OHT28"/>
      <c r="OHU28"/>
      <c r="OHV28"/>
      <c r="OHW28"/>
      <c r="OHX28"/>
      <c r="OHY28"/>
      <c r="OHZ28"/>
      <c r="OIA28"/>
      <c r="OIB28"/>
      <c r="OIC28"/>
      <c r="OID28"/>
      <c r="OIE28"/>
      <c r="OIF28"/>
      <c r="OIG28"/>
      <c r="OIH28"/>
      <c r="OII28"/>
      <c r="OIJ28"/>
      <c r="OIK28"/>
      <c r="OIL28"/>
      <c r="OIM28"/>
      <c r="OIN28"/>
      <c r="OIO28"/>
      <c r="OIP28"/>
      <c r="OIQ28"/>
      <c r="OIR28"/>
      <c r="OIS28"/>
      <c r="OIT28"/>
      <c r="OIU28"/>
      <c r="OIV28"/>
      <c r="OIW28"/>
      <c r="OIX28"/>
      <c r="OIY28"/>
      <c r="OIZ28"/>
      <c r="OJA28"/>
      <c r="OJB28"/>
      <c r="OJC28"/>
      <c r="OJD28"/>
      <c r="OJE28"/>
      <c r="OJF28"/>
      <c r="OJG28"/>
      <c r="OJH28"/>
      <c r="OJI28"/>
      <c r="OJJ28"/>
      <c r="OJK28"/>
      <c r="OJL28"/>
      <c r="OJM28"/>
      <c r="OJN28"/>
      <c r="OJO28"/>
      <c r="OJP28"/>
      <c r="OJQ28"/>
      <c r="OJR28"/>
      <c r="OJS28"/>
      <c r="OJT28"/>
      <c r="OJU28"/>
      <c r="OJV28"/>
      <c r="OJW28"/>
      <c r="OJX28"/>
      <c r="OJY28"/>
      <c r="OJZ28"/>
      <c r="OKA28"/>
      <c r="OKB28"/>
      <c r="OKC28"/>
      <c r="OKD28"/>
      <c r="OKE28"/>
      <c r="OKF28"/>
      <c r="OKG28"/>
      <c r="OKH28"/>
      <c r="OKI28"/>
      <c r="OKJ28"/>
      <c r="OKK28"/>
      <c r="OKL28"/>
      <c r="OKM28"/>
      <c r="OKN28"/>
      <c r="OKO28"/>
      <c r="OKP28"/>
      <c r="OKQ28"/>
      <c r="OKR28"/>
      <c r="OKS28"/>
      <c r="OKT28"/>
      <c r="OKU28"/>
      <c r="OKV28"/>
      <c r="OKW28"/>
      <c r="OKX28"/>
      <c r="OKY28"/>
      <c r="OKZ28"/>
      <c r="OLA28"/>
      <c r="OLB28"/>
      <c r="OLC28"/>
      <c r="OLD28"/>
      <c r="OLE28"/>
      <c r="OLF28"/>
      <c r="OLG28"/>
      <c r="OLH28"/>
      <c r="OLI28"/>
      <c r="OLJ28"/>
      <c r="OLK28"/>
      <c r="OLL28"/>
      <c r="OLM28"/>
      <c r="OLN28"/>
      <c r="OLO28"/>
      <c r="OLP28"/>
      <c r="OLQ28"/>
      <c r="OLR28"/>
      <c r="OLS28"/>
      <c r="OLT28"/>
      <c r="OLU28"/>
      <c r="OLV28"/>
      <c r="OLW28"/>
      <c r="OLX28"/>
      <c r="OLY28"/>
      <c r="OLZ28"/>
      <c r="OMA28"/>
      <c r="OMB28"/>
      <c r="OMC28"/>
      <c r="OMD28"/>
      <c r="OME28"/>
      <c r="OMF28"/>
      <c r="OMG28"/>
      <c r="OMH28"/>
      <c r="OMI28"/>
      <c r="OMJ28"/>
      <c r="OMK28"/>
      <c r="OML28"/>
      <c r="OMM28"/>
      <c r="OMN28"/>
      <c r="OMO28"/>
      <c r="OMP28"/>
      <c r="OMQ28"/>
      <c r="OMR28"/>
      <c r="OMS28"/>
      <c r="OMT28"/>
      <c r="OMU28"/>
      <c r="OMV28"/>
      <c r="OMW28"/>
      <c r="OMX28"/>
      <c r="OMY28"/>
      <c r="OMZ28"/>
      <c r="ONA28"/>
      <c r="ONB28"/>
      <c r="ONC28"/>
      <c r="OND28"/>
      <c r="ONE28"/>
      <c r="ONF28"/>
      <c r="ONG28"/>
      <c r="ONH28"/>
      <c r="ONI28"/>
      <c r="ONJ28"/>
      <c r="ONK28"/>
      <c r="ONL28"/>
      <c r="ONM28"/>
      <c r="ONN28"/>
      <c r="ONO28"/>
      <c r="ONP28"/>
      <c r="ONQ28"/>
      <c r="ONR28"/>
      <c r="ONS28"/>
      <c r="ONT28"/>
      <c r="ONU28"/>
      <c r="ONV28"/>
      <c r="ONW28"/>
      <c r="ONX28"/>
      <c r="ONY28"/>
      <c r="ONZ28"/>
      <c r="OOA28"/>
      <c r="OOB28"/>
      <c r="OOC28"/>
      <c r="OOD28"/>
      <c r="OOE28"/>
      <c r="OOF28"/>
      <c r="OOG28"/>
      <c r="OOH28"/>
      <c r="OOI28"/>
      <c r="OOJ28"/>
      <c r="OOK28"/>
      <c r="OOL28"/>
      <c r="OOM28"/>
      <c r="OON28"/>
      <c r="OOO28"/>
      <c r="OOP28"/>
      <c r="OOQ28"/>
      <c r="OOR28"/>
      <c r="OOS28"/>
      <c r="OOT28"/>
      <c r="OOU28"/>
      <c r="OOV28"/>
      <c r="OOW28"/>
      <c r="OOX28"/>
      <c r="OOY28"/>
      <c r="OOZ28"/>
      <c r="OPA28"/>
      <c r="OPB28"/>
      <c r="OPC28"/>
      <c r="OPD28"/>
      <c r="OPE28"/>
      <c r="OPF28"/>
      <c r="OPG28"/>
      <c r="OPH28"/>
      <c r="OPI28"/>
      <c r="OPJ28"/>
      <c r="OPK28"/>
      <c r="OPL28"/>
      <c r="OPM28"/>
      <c r="OPN28"/>
      <c r="OPO28"/>
      <c r="OPP28"/>
      <c r="OPQ28"/>
      <c r="OPR28"/>
      <c r="OPS28"/>
      <c r="OPT28"/>
      <c r="OPU28"/>
      <c r="OPV28"/>
      <c r="OPW28"/>
      <c r="OPX28"/>
      <c r="OPY28"/>
      <c r="OPZ28"/>
      <c r="OQA28"/>
      <c r="OQB28"/>
      <c r="OQC28"/>
      <c r="OQD28"/>
      <c r="OQE28"/>
      <c r="OQF28"/>
      <c r="OQG28"/>
      <c r="OQH28"/>
      <c r="OQI28"/>
      <c r="OQJ28"/>
      <c r="OQK28"/>
      <c r="OQL28"/>
      <c r="OQM28"/>
      <c r="OQN28"/>
      <c r="OQO28"/>
      <c r="OQP28"/>
      <c r="OQQ28"/>
      <c r="OQR28"/>
      <c r="OQS28"/>
      <c r="OQT28"/>
      <c r="OQU28"/>
      <c r="OQV28"/>
      <c r="OQW28"/>
      <c r="OQX28"/>
      <c r="OQY28"/>
      <c r="OQZ28"/>
      <c r="ORA28"/>
      <c r="ORB28"/>
      <c r="ORC28"/>
      <c r="ORD28"/>
      <c r="ORE28"/>
      <c r="ORF28"/>
      <c r="ORG28"/>
      <c r="ORH28"/>
      <c r="ORI28"/>
      <c r="ORJ28"/>
      <c r="ORK28"/>
      <c r="ORL28"/>
      <c r="ORM28"/>
      <c r="ORN28"/>
      <c r="ORO28"/>
      <c r="ORP28"/>
      <c r="ORQ28"/>
      <c r="ORR28"/>
      <c r="ORS28"/>
      <c r="ORT28"/>
      <c r="ORU28"/>
      <c r="ORV28"/>
      <c r="ORW28"/>
      <c r="ORX28"/>
      <c r="ORY28"/>
      <c r="ORZ28"/>
      <c r="OSA28"/>
      <c r="OSB28"/>
      <c r="OSC28"/>
      <c r="OSD28"/>
      <c r="OSE28"/>
      <c r="OSF28"/>
      <c r="OSG28"/>
      <c r="OSH28"/>
      <c r="OSI28"/>
      <c r="OSJ28"/>
      <c r="OSK28"/>
      <c r="OSL28"/>
      <c r="OSM28"/>
      <c r="OSN28"/>
      <c r="OSO28"/>
      <c r="OSP28"/>
      <c r="OSQ28"/>
      <c r="OSR28"/>
      <c r="OSS28"/>
      <c r="OST28"/>
      <c r="OSU28"/>
      <c r="OSV28"/>
      <c r="OSW28"/>
      <c r="OSX28"/>
      <c r="OSY28"/>
      <c r="OSZ28"/>
      <c r="OTA28"/>
      <c r="OTB28"/>
      <c r="OTC28"/>
      <c r="OTD28"/>
      <c r="OTE28"/>
      <c r="OTF28"/>
      <c r="OTG28"/>
      <c r="OTH28"/>
      <c r="OTI28"/>
      <c r="OTJ28"/>
      <c r="OTK28"/>
      <c r="OTL28"/>
      <c r="OTM28"/>
      <c r="OTN28"/>
      <c r="OTO28"/>
      <c r="OTP28"/>
      <c r="OTQ28"/>
      <c r="OTR28"/>
      <c r="OTS28"/>
      <c r="OTT28"/>
      <c r="OTU28"/>
      <c r="OTV28"/>
      <c r="OTW28"/>
      <c r="OTX28"/>
      <c r="OTY28"/>
      <c r="OTZ28"/>
      <c r="OUA28"/>
      <c r="OUB28"/>
      <c r="OUC28"/>
      <c r="OUD28"/>
      <c r="OUE28"/>
      <c r="OUF28"/>
      <c r="OUG28"/>
      <c r="OUH28"/>
      <c r="OUI28"/>
      <c r="OUJ28"/>
      <c r="OUK28"/>
      <c r="OUL28"/>
      <c r="OUM28"/>
      <c r="OUN28"/>
      <c r="OUO28"/>
      <c r="OUP28"/>
      <c r="OUQ28"/>
      <c r="OUR28"/>
      <c r="OUS28"/>
      <c r="OUT28"/>
      <c r="OUU28"/>
      <c r="OUV28"/>
      <c r="OUW28"/>
      <c r="OUX28"/>
      <c r="OUY28"/>
      <c r="OUZ28"/>
      <c r="OVA28"/>
      <c r="OVB28"/>
      <c r="OVC28"/>
      <c r="OVD28"/>
      <c r="OVE28"/>
      <c r="OVF28"/>
      <c r="OVG28"/>
      <c r="OVH28"/>
      <c r="OVI28"/>
      <c r="OVJ28"/>
      <c r="OVK28"/>
      <c r="OVL28"/>
      <c r="OVM28"/>
      <c r="OVN28"/>
      <c r="OVO28"/>
      <c r="OVP28"/>
      <c r="OVQ28"/>
      <c r="OVR28"/>
      <c r="OVS28"/>
      <c r="OVT28"/>
      <c r="OVU28"/>
      <c r="OVV28"/>
      <c r="OVW28"/>
      <c r="OVX28"/>
      <c r="OVY28"/>
      <c r="OVZ28"/>
      <c r="OWA28"/>
      <c r="OWB28"/>
      <c r="OWC28"/>
      <c r="OWD28"/>
      <c r="OWE28"/>
      <c r="OWF28"/>
      <c r="OWG28"/>
      <c r="OWH28"/>
      <c r="OWI28"/>
      <c r="OWJ28"/>
      <c r="OWK28"/>
      <c r="OWL28"/>
      <c r="OWM28"/>
      <c r="OWN28"/>
      <c r="OWO28"/>
      <c r="OWP28"/>
      <c r="OWQ28"/>
      <c r="OWR28"/>
      <c r="OWS28"/>
      <c r="OWT28"/>
      <c r="OWU28"/>
      <c r="OWV28"/>
      <c r="OWW28"/>
      <c r="OWX28"/>
      <c r="OWY28"/>
      <c r="OWZ28"/>
      <c r="OXA28"/>
      <c r="OXB28"/>
      <c r="OXC28"/>
      <c r="OXD28"/>
      <c r="OXE28"/>
      <c r="OXF28"/>
      <c r="OXG28"/>
      <c r="OXH28"/>
      <c r="OXI28"/>
      <c r="OXJ28"/>
      <c r="OXK28"/>
      <c r="OXL28"/>
      <c r="OXM28"/>
      <c r="OXN28"/>
      <c r="OXO28"/>
      <c r="OXP28"/>
      <c r="OXQ28"/>
      <c r="OXR28"/>
      <c r="OXS28"/>
      <c r="OXT28"/>
      <c r="OXU28"/>
      <c r="OXV28"/>
      <c r="OXW28"/>
      <c r="OXX28"/>
      <c r="OXY28"/>
      <c r="OXZ28"/>
      <c r="OYA28"/>
      <c r="OYB28"/>
      <c r="OYC28"/>
      <c r="OYD28"/>
      <c r="OYE28"/>
      <c r="OYF28"/>
      <c r="OYG28"/>
      <c r="OYH28"/>
      <c r="OYI28"/>
      <c r="OYJ28"/>
      <c r="OYK28"/>
      <c r="OYL28"/>
      <c r="OYM28"/>
      <c r="OYN28"/>
      <c r="OYO28"/>
      <c r="OYP28"/>
      <c r="OYQ28"/>
      <c r="OYR28"/>
      <c r="OYS28"/>
      <c r="OYT28"/>
      <c r="OYU28"/>
      <c r="OYV28"/>
      <c r="OYW28"/>
      <c r="OYX28"/>
      <c r="OYY28"/>
      <c r="OYZ28"/>
      <c r="OZA28"/>
      <c r="OZB28"/>
      <c r="OZC28"/>
      <c r="OZD28"/>
      <c r="OZE28"/>
      <c r="OZF28"/>
      <c r="OZG28"/>
      <c r="OZH28"/>
      <c r="OZI28"/>
      <c r="OZJ28"/>
      <c r="OZK28"/>
      <c r="OZL28"/>
      <c r="OZM28"/>
      <c r="OZN28"/>
      <c r="OZO28"/>
      <c r="OZP28"/>
      <c r="OZQ28"/>
      <c r="OZR28"/>
      <c r="OZS28"/>
      <c r="OZT28"/>
      <c r="OZU28"/>
      <c r="OZV28"/>
      <c r="OZW28"/>
      <c r="OZX28"/>
      <c r="OZY28"/>
      <c r="OZZ28"/>
      <c r="PAA28"/>
      <c r="PAB28"/>
      <c r="PAC28"/>
      <c r="PAD28"/>
      <c r="PAE28"/>
      <c r="PAF28"/>
      <c r="PAG28"/>
      <c r="PAH28"/>
      <c r="PAI28"/>
      <c r="PAJ28"/>
      <c r="PAK28"/>
      <c r="PAL28"/>
      <c r="PAM28"/>
      <c r="PAN28"/>
      <c r="PAO28"/>
      <c r="PAP28"/>
      <c r="PAQ28"/>
      <c r="PAR28"/>
      <c r="PAS28"/>
      <c r="PAT28"/>
      <c r="PAU28"/>
      <c r="PAV28"/>
      <c r="PAW28"/>
      <c r="PAX28"/>
      <c r="PAY28"/>
      <c r="PAZ28"/>
      <c r="PBA28"/>
      <c r="PBB28"/>
      <c r="PBC28"/>
      <c r="PBD28"/>
      <c r="PBE28"/>
      <c r="PBF28"/>
      <c r="PBG28"/>
      <c r="PBH28"/>
      <c r="PBI28"/>
      <c r="PBJ28"/>
      <c r="PBK28"/>
      <c r="PBL28"/>
      <c r="PBM28"/>
      <c r="PBN28"/>
      <c r="PBO28"/>
      <c r="PBP28"/>
      <c r="PBQ28"/>
      <c r="PBR28"/>
      <c r="PBS28"/>
      <c r="PBT28"/>
      <c r="PBU28"/>
      <c r="PBV28"/>
      <c r="PBW28"/>
      <c r="PBX28"/>
      <c r="PBY28"/>
      <c r="PBZ28"/>
      <c r="PCA28"/>
      <c r="PCB28"/>
      <c r="PCC28"/>
      <c r="PCD28"/>
      <c r="PCE28"/>
      <c r="PCF28"/>
      <c r="PCG28"/>
      <c r="PCH28"/>
      <c r="PCI28"/>
      <c r="PCJ28"/>
      <c r="PCK28"/>
      <c r="PCL28"/>
      <c r="PCM28"/>
      <c r="PCN28"/>
      <c r="PCO28"/>
      <c r="PCP28"/>
      <c r="PCQ28"/>
      <c r="PCR28"/>
      <c r="PCS28"/>
      <c r="PCT28"/>
      <c r="PCU28"/>
      <c r="PCV28"/>
      <c r="PCW28"/>
      <c r="PCX28"/>
      <c r="PCY28"/>
      <c r="PCZ28"/>
      <c r="PDA28"/>
      <c r="PDB28"/>
      <c r="PDC28"/>
      <c r="PDD28"/>
      <c r="PDE28"/>
      <c r="PDF28"/>
      <c r="PDG28"/>
      <c r="PDH28"/>
      <c r="PDI28"/>
      <c r="PDJ28"/>
      <c r="PDK28"/>
      <c r="PDL28"/>
      <c r="PDM28"/>
      <c r="PDN28"/>
      <c r="PDO28"/>
      <c r="PDP28"/>
      <c r="PDQ28"/>
      <c r="PDR28"/>
      <c r="PDS28"/>
      <c r="PDT28"/>
      <c r="PDU28"/>
      <c r="PDV28"/>
      <c r="PDW28"/>
      <c r="PDX28"/>
      <c r="PDY28"/>
      <c r="PDZ28"/>
      <c r="PEA28"/>
      <c r="PEB28"/>
      <c r="PEC28"/>
      <c r="PED28"/>
      <c r="PEE28"/>
      <c r="PEF28"/>
      <c r="PEG28"/>
      <c r="PEH28"/>
      <c r="PEI28"/>
      <c r="PEJ28"/>
      <c r="PEK28"/>
      <c r="PEL28"/>
      <c r="PEM28"/>
      <c r="PEN28"/>
      <c r="PEO28"/>
      <c r="PEP28"/>
      <c r="PEQ28"/>
      <c r="PER28"/>
      <c r="PES28"/>
      <c r="PET28"/>
      <c r="PEU28"/>
      <c r="PEV28"/>
      <c r="PEW28"/>
      <c r="PEX28"/>
      <c r="PEY28"/>
      <c r="PEZ28"/>
      <c r="PFA28"/>
      <c r="PFB28"/>
      <c r="PFC28"/>
      <c r="PFD28"/>
      <c r="PFE28"/>
      <c r="PFF28"/>
      <c r="PFG28"/>
      <c r="PFH28"/>
      <c r="PFI28"/>
      <c r="PFJ28"/>
      <c r="PFK28"/>
      <c r="PFL28"/>
      <c r="PFM28"/>
      <c r="PFN28"/>
      <c r="PFO28"/>
      <c r="PFP28"/>
      <c r="PFQ28"/>
      <c r="PFR28"/>
      <c r="PFS28"/>
      <c r="PFT28"/>
      <c r="PFU28"/>
      <c r="PFV28"/>
      <c r="PFW28"/>
      <c r="PFX28"/>
      <c r="PFY28"/>
      <c r="PFZ28"/>
      <c r="PGA28"/>
      <c r="PGB28"/>
      <c r="PGC28"/>
      <c r="PGD28"/>
      <c r="PGE28"/>
      <c r="PGF28"/>
      <c r="PGG28"/>
      <c r="PGH28"/>
      <c r="PGI28"/>
      <c r="PGJ28"/>
      <c r="PGK28"/>
      <c r="PGL28"/>
      <c r="PGM28"/>
      <c r="PGN28"/>
      <c r="PGO28"/>
      <c r="PGP28"/>
      <c r="PGQ28"/>
      <c r="PGR28"/>
      <c r="PGS28"/>
      <c r="PGT28"/>
      <c r="PGU28"/>
      <c r="PGV28"/>
      <c r="PGW28"/>
      <c r="PGX28"/>
      <c r="PGY28"/>
      <c r="PGZ28"/>
      <c r="PHA28"/>
      <c r="PHB28"/>
      <c r="PHC28"/>
      <c r="PHD28"/>
      <c r="PHE28"/>
      <c r="PHF28"/>
      <c r="PHG28"/>
      <c r="PHH28"/>
      <c r="PHI28"/>
      <c r="PHJ28"/>
      <c r="PHK28"/>
      <c r="PHL28"/>
      <c r="PHM28"/>
      <c r="PHN28"/>
      <c r="PHO28"/>
      <c r="PHP28"/>
      <c r="PHQ28"/>
      <c r="PHR28"/>
      <c r="PHS28"/>
      <c r="PHT28"/>
      <c r="PHU28"/>
      <c r="PHV28"/>
      <c r="PHW28"/>
      <c r="PHX28"/>
      <c r="PHY28"/>
      <c r="PHZ28"/>
      <c r="PIA28"/>
      <c r="PIB28"/>
      <c r="PIC28"/>
      <c r="PID28"/>
      <c r="PIE28"/>
      <c r="PIF28"/>
      <c r="PIG28"/>
      <c r="PIH28"/>
      <c r="PII28"/>
      <c r="PIJ28"/>
      <c r="PIK28"/>
      <c r="PIL28"/>
      <c r="PIM28"/>
      <c r="PIN28"/>
      <c r="PIO28"/>
      <c r="PIP28"/>
      <c r="PIQ28"/>
      <c r="PIR28"/>
      <c r="PIS28"/>
      <c r="PIT28"/>
      <c r="PIU28"/>
      <c r="PIV28"/>
      <c r="PIW28"/>
      <c r="PIX28"/>
      <c r="PIY28"/>
      <c r="PIZ28"/>
      <c r="PJA28"/>
      <c r="PJB28"/>
      <c r="PJC28"/>
      <c r="PJD28"/>
      <c r="PJE28"/>
      <c r="PJF28"/>
      <c r="PJG28"/>
      <c r="PJH28"/>
      <c r="PJI28"/>
      <c r="PJJ28"/>
      <c r="PJK28"/>
      <c r="PJL28"/>
      <c r="PJM28"/>
      <c r="PJN28"/>
      <c r="PJO28"/>
      <c r="PJP28"/>
      <c r="PJQ28"/>
      <c r="PJR28"/>
      <c r="PJS28"/>
      <c r="PJT28"/>
      <c r="PJU28"/>
      <c r="PJV28"/>
      <c r="PJW28"/>
      <c r="PJX28"/>
      <c r="PJY28"/>
      <c r="PJZ28"/>
      <c r="PKA28"/>
      <c r="PKB28"/>
      <c r="PKC28"/>
      <c r="PKD28"/>
      <c r="PKE28"/>
      <c r="PKF28"/>
      <c r="PKG28"/>
      <c r="PKH28"/>
      <c r="PKI28"/>
      <c r="PKJ28"/>
      <c r="PKK28"/>
      <c r="PKL28"/>
      <c r="PKM28"/>
      <c r="PKN28"/>
      <c r="PKO28"/>
      <c r="PKP28"/>
      <c r="PKQ28"/>
      <c r="PKR28"/>
      <c r="PKS28"/>
      <c r="PKT28"/>
      <c r="PKU28"/>
      <c r="PKV28"/>
      <c r="PKW28"/>
      <c r="PKX28"/>
      <c r="PKY28"/>
      <c r="PKZ28"/>
      <c r="PLA28"/>
      <c r="PLB28"/>
      <c r="PLC28"/>
      <c r="PLD28"/>
      <c r="PLE28"/>
      <c r="PLF28"/>
      <c r="PLG28"/>
      <c r="PLH28"/>
      <c r="PLI28"/>
      <c r="PLJ28"/>
      <c r="PLK28"/>
      <c r="PLL28"/>
      <c r="PLM28"/>
      <c r="PLN28"/>
      <c r="PLO28"/>
      <c r="PLP28"/>
      <c r="PLQ28"/>
      <c r="PLR28"/>
      <c r="PLS28"/>
      <c r="PLT28"/>
      <c r="PLU28"/>
      <c r="PLV28"/>
      <c r="PLW28"/>
      <c r="PLX28"/>
      <c r="PLY28"/>
      <c r="PLZ28"/>
      <c r="PMA28"/>
      <c r="PMB28"/>
      <c r="PMC28"/>
      <c r="PMD28"/>
      <c r="PME28"/>
      <c r="PMF28"/>
      <c r="PMG28"/>
      <c r="PMH28"/>
      <c r="PMI28"/>
      <c r="PMJ28"/>
      <c r="PMK28"/>
      <c r="PML28"/>
      <c r="PMM28"/>
      <c r="PMN28"/>
      <c r="PMO28"/>
      <c r="PMP28"/>
      <c r="PMQ28"/>
      <c r="PMR28"/>
      <c r="PMS28"/>
      <c r="PMT28"/>
      <c r="PMU28"/>
      <c r="PMV28"/>
      <c r="PMW28"/>
      <c r="PMX28"/>
      <c r="PMY28"/>
      <c r="PMZ28"/>
      <c r="PNA28"/>
      <c r="PNB28"/>
      <c r="PNC28"/>
      <c r="PND28"/>
      <c r="PNE28"/>
      <c r="PNF28"/>
      <c r="PNG28"/>
      <c r="PNH28"/>
      <c r="PNI28"/>
      <c r="PNJ28"/>
      <c r="PNK28"/>
      <c r="PNL28"/>
      <c r="PNM28"/>
      <c r="PNN28"/>
      <c r="PNO28"/>
      <c r="PNP28"/>
      <c r="PNQ28"/>
      <c r="PNR28"/>
      <c r="PNS28"/>
      <c r="PNT28"/>
      <c r="PNU28"/>
      <c r="PNV28"/>
      <c r="PNW28"/>
      <c r="PNX28"/>
      <c r="PNY28"/>
      <c r="PNZ28"/>
      <c r="POA28"/>
      <c r="POB28"/>
      <c r="POC28"/>
      <c r="POD28"/>
      <c r="POE28"/>
      <c r="POF28"/>
      <c r="POG28"/>
      <c r="POH28"/>
      <c r="POI28"/>
      <c r="POJ28"/>
      <c r="POK28"/>
      <c r="POL28"/>
      <c r="POM28"/>
      <c r="PON28"/>
      <c r="POO28"/>
      <c r="POP28"/>
      <c r="POQ28"/>
      <c r="POR28"/>
      <c r="POS28"/>
      <c r="POT28"/>
      <c r="POU28"/>
      <c r="POV28"/>
      <c r="POW28"/>
      <c r="POX28"/>
      <c r="POY28"/>
      <c r="POZ28"/>
      <c r="PPA28"/>
      <c r="PPB28"/>
      <c r="PPC28"/>
      <c r="PPD28"/>
      <c r="PPE28"/>
      <c r="PPF28"/>
      <c r="PPG28"/>
      <c r="PPH28"/>
      <c r="PPI28"/>
      <c r="PPJ28"/>
      <c r="PPK28"/>
      <c r="PPL28"/>
      <c r="PPM28"/>
      <c r="PPN28"/>
      <c r="PPO28"/>
      <c r="PPP28"/>
      <c r="PPQ28"/>
      <c r="PPR28"/>
      <c r="PPS28"/>
      <c r="PPT28"/>
      <c r="PPU28"/>
      <c r="PPV28"/>
      <c r="PPW28"/>
      <c r="PPX28"/>
      <c r="PPY28"/>
      <c r="PPZ28"/>
      <c r="PQA28"/>
      <c r="PQB28"/>
      <c r="PQC28"/>
      <c r="PQD28"/>
      <c r="PQE28"/>
      <c r="PQF28"/>
      <c r="PQG28"/>
      <c r="PQH28"/>
      <c r="PQI28"/>
      <c r="PQJ28"/>
      <c r="PQK28"/>
      <c r="PQL28"/>
      <c r="PQM28"/>
      <c r="PQN28"/>
      <c r="PQO28"/>
      <c r="PQP28"/>
      <c r="PQQ28"/>
      <c r="PQR28"/>
      <c r="PQS28"/>
      <c r="PQT28"/>
      <c r="PQU28"/>
      <c r="PQV28"/>
      <c r="PQW28"/>
      <c r="PQX28"/>
      <c r="PQY28"/>
      <c r="PQZ28"/>
      <c r="PRA28"/>
      <c r="PRB28"/>
      <c r="PRC28"/>
      <c r="PRD28"/>
      <c r="PRE28"/>
      <c r="PRF28"/>
      <c r="PRG28"/>
      <c r="PRH28"/>
      <c r="PRI28"/>
      <c r="PRJ28"/>
      <c r="PRK28"/>
      <c r="PRL28"/>
      <c r="PRM28"/>
      <c r="PRN28"/>
      <c r="PRO28"/>
      <c r="PRP28"/>
      <c r="PRQ28"/>
      <c r="PRR28"/>
      <c r="PRS28"/>
      <c r="PRT28"/>
      <c r="PRU28"/>
      <c r="PRV28"/>
      <c r="PRW28"/>
      <c r="PRX28"/>
      <c r="PRY28"/>
      <c r="PRZ28"/>
      <c r="PSA28"/>
      <c r="PSB28"/>
      <c r="PSC28"/>
      <c r="PSD28"/>
      <c r="PSE28"/>
      <c r="PSF28"/>
      <c r="PSG28"/>
      <c r="PSH28"/>
      <c r="PSI28"/>
      <c r="PSJ28"/>
      <c r="PSK28"/>
      <c r="PSL28"/>
      <c r="PSM28"/>
      <c r="PSN28"/>
      <c r="PSO28"/>
      <c r="PSP28"/>
      <c r="PSQ28"/>
      <c r="PSR28"/>
      <c r="PSS28"/>
      <c r="PST28"/>
      <c r="PSU28"/>
      <c r="PSV28"/>
      <c r="PSW28"/>
      <c r="PSX28"/>
      <c r="PSY28"/>
      <c r="PSZ28"/>
      <c r="PTA28"/>
      <c r="PTB28"/>
      <c r="PTC28"/>
      <c r="PTD28"/>
      <c r="PTE28"/>
      <c r="PTF28"/>
      <c r="PTG28"/>
      <c r="PTH28"/>
      <c r="PTI28"/>
      <c r="PTJ28"/>
      <c r="PTK28"/>
      <c r="PTL28"/>
      <c r="PTM28"/>
      <c r="PTN28"/>
      <c r="PTO28"/>
      <c r="PTP28"/>
      <c r="PTQ28"/>
      <c r="PTR28"/>
      <c r="PTS28"/>
      <c r="PTT28"/>
      <c r="PTU28"/>
      <c r="PTV28"/>
      <c r="PTW28"/>
      <c r="PTX28"/>
      <c r="PTY28"/>
      <c r="PTZ28"/>
      <c r="PUA28"/>
      <c r="PUB28"/>
      <c r="PUC28"/>
      <c r="PUD28"/>
      <c r="PUE28"/>
      <c r="PUF28"/>
      <c r="PUG28"/>
      <c r="PUH28"/>
      <c r="PUI28"/>
      <c r="PUJ28"/>
      <c r="PUK28"/>
      <c r="PUL28"/>
      <c r="PUM28"/>
      <c r="PUN28"/>
      <c r="PUO28"/>
      <c r="PUP28"/>
      <c r="PUQ28"/>
      <c r="PUR28"/>
      <c r="PUS28"/>
      <c r="PUT28"/>
      <c r="PUU28"/>
      <c r="PUV28"/>
      <c r="PUW28"/>
      <c r="PUX28"/>
      <c r="PUY28"/>
      <c r="PUZ28"/>
      <c r="PVA28"/>
      <c r="PVB28"/>
      <c r="PVC28"/>
      <c r="PVD28"/>
      <c r="PVE28"/>
      <c r="PVF28"/>
      <c r="PVG28"/>
      <c r="PVH28"/>
      <c r="PVI28"/>
      <c r="PVJ28"/>
      <c r="PVK28"/>
      <c r="PVL28"/>
      <c r="PVM28"/>
      <c r="PVN28"/>
      <c r="PVO28"/>
      <c r="PVP28"/>
      <c r="PVQ28"/>
      <c r="PVR28"/>
      <c r="PVS28"/>
      <c r="PVT28"/>
      <c r="PVU28"/>
      <c r="PVV28"/>
      <c r="PVW28"/>
      <c r="PVX28"/>
      <c r="PVY28"/>
      <c r="PVZ28"/>
      <c r="PWA28"/>
      <c r="PWB28"/>
      <c r="PWC28"/>
      <c r="PWD28"/>
      <c r="PWE28"/>
      <c r="PWF28"/>
      <c r="PWG28"/>
      <c r="PWH28"/>
      <c r="PWI28"/>
      <c r="PWJ28"/>
      <c r="PWK28"/>
      <c r="PWL28"/>
      <c r="PWM28"/>
      <c r="PWN28"/>
      <c r="PWO28"/>
      <c r="PWP28"/>
      <c r="PWQ28"/>
      <c r="PWR28"/>
      <c r="PWS28"/>
      <c r="PWT28"/>
      <c r="PWU28"/>
      <c r="PWV28"/>
      <c r="PWW28"/>
      <c r="PWX28"/>
      <c r="PWY28"/>
      <c r="PWZ28"/>
      <c r="PXA28"/>
      <c r="PXB28"/>
      <c r="PXC28"/>
      <c r="PXD28"/>
      <c r="PXE28"/>
      <c r="PXF28"/>
      <c r="PXG28"/>
      <c r="PXH28"/>
      <c r="PXI28"/>
      <c r="PXJ28"/>
      <c r="PXK28"/>
      <c r="PXL28"/>
      <c r="PXM28"/>
      <c r="PXN28"/>
      <c r="PXO28"/>
      <c r="PXP28"/>
      <c r="PXQ28"/>
      <c r="PXR28"/>
      <c r="PXS28"/>
      <c r="PXT28"/>
      <c r="PXU28"/>
      <c r="PXV28"/>
      <c r="PXW28"/>
      <c r="PXX28"/>
      <c r="PXY28"/>
      <c r="PXZ28"/>
      <c r="PYA28"/>
      <c r="PYB28"/>
      <c r="PYC28"/>
      <c r="PYD28"/>
      <c r="PYE28"/>
      <c r="PYF28"/>
      <c r="PYG28"/>
      <c r="PYH28"/>
      <c r="PYI28"/>
      <c r="PYJ28"/>
      <c r="PYK28"/>
      <c r="PYL28"/>
      <c r="PYM28"/>
      <c r="PYN28"/>
      <c r="PYO28"/>
      <c r="PYP28"/>
      <c r="PYQ28"/>
      <c r="PYR28"/>
      <c r="PYS28"/>
      <c r="PYT28"/>
      <c r="PYU28"/>
      <c r="PYV28"/>
      <c r="PYW28"/>
      <c r="PYX28"/>
      <c r="PYY28"/>
      <c r="PYZ28"/>
      <c r="PZA28"/>
      <c r="PZB28"/>
      <c r="PZC28"/>
      <c r="PZD28"/>
      <c r="PZE28"/>
      <c r="PZF28"/>
      <c r="PZG28"/>
      <c r="PZH28"/>
      <c r="PZI28"/>
      <c r="PZJ28"/>
      <c r="PZK28"/>
      <c r="PZL28"/>
      <c r="PZM28"/>
      <c r="PZN28"/>
      <c r="PZO28"/>
      <c r="PZP28"/>
      <c r="PZQ28"/>
      <c r="PZR28"/>
      <c r="PZS28"/>
      <c r="PZT28"/>
      <c r="PZU28"/>
      <c r="PZV28"/>
      <c r="PZW28"/>
      <c r="PZX28"/>
      <c r="PZY28"/>
      <c r="PZZ28"/>
      <c r="QAA28"/>
      <c r="QAB28"/>
      <c r="QAC28"/>
      <c r="QAD28"/>
      <c r="QAE28"/>
      <c r="QAF28"/>
      <c r="QAG28"/>
      <c r="QAH28"/>
      <c r="QAI28"/>
      <c r="QAJ28"/>
      <c r="QAK28"/>
      <c r="QAL28"/>
      <c r="QAM28"/>
      <c r="QAN28"/>
      <c r="QAO28"/>
      <c r="QAP28"/>
      <c r="QAQ28"/>
      <c r="QAR28"/>
      <c r="QAS28"/>
      <c r="QAT28"/>
      <c r="QAU28"/>
      <c r="QAV28"/>
      <c r="QAW28"/>
      <c r="QAX28"/>
      <c r="QAY28"/>
      <c r="QAZ28"/>
      <c r="QBA28"/>
      <c r="QBB28"/>
      <c r="QBC28"/>
      <c r="QBD28"/>
      <c r="QBE28"/>
      <c r="QBF28"/>
      <c r="QBG28"/>
      <c r="QBH28"/>
      <c r="QBI28"/>
      <c r="QBJ28"/>
      <c r="QBK28"/>
      <c r="QBL28"/>
      <c r="QBM28"/>
      <c r="QBN28"/>
      <c r="QBO28"/>
      <c r="QBP28"/>
      <c r="QBQ28"/>
      <c r="QBR28"/>
      <c r="QBS28"/>
      <c r="QBT28"/>
      <c r="QBU28"/>
      <c r="QBV28"/>
      <c r="QBW28"/>
      <c r="QBX28"/>
      <c r="QBY28"/>
      <c r="QBZ28"/>
      <c r="QCA28"/>
      <c r="QCB28"/>
      <c r="QCC28"/>
      <c r="QCD28"/>
      <c r="QCE28"/>
      <c r="QCF28"/>
      <c r="QCG28"/>
      <c r="QCH28"/>
      <c r="QCI28"/>
      <c r="QCJ28"/>
      <c r="QCK28"/>
      <c r="QCL28"/>
      <c r="QCM28"/>
      <c r="QCN28"/>
      <c r="QCO28"/>
      <c r="QCP28"/>
      <c r="QCQ28"/>
      <c r="QCR28"/>
      <c r="QCS28"/>
      <c r="QCT28"/>
      <c r="QCU28"/>
      <c r="QCV28"/>
      <c r="QCW28"/>
      <c r="QCX28"/>
      <c r="QCY28"/>
      <c r="QCZ28"/>
      <c r="QDA28"/>
      <c r="QDB28"/>
      <c r="QDC28"/>
      <c r="QDD28"/>
      <c r="QDE28"/>
      <c r="QDF28"/>
      <c r="QDG28"/>
      <c r="QDH28"/>
      <c r="QDI28"/>
      <c r="QDJ28"/>
      <c r="QDK28"/>
      <c r="QDL28"/>
      <c r="QDM28"/>
      <c r="QDN28"/>
      <c r="QDO28"/>
      <c r="QDP28"/>
      <c r="QDQ28"/>
      <c r="QDR28"/>
      <c r="QDS28"/>
      <c r="QDT28"/>
      <c r="QDU28"/>
      <c r="QDV28"/>
      <c r="QDW28"/>
      <c r="QDX28"/>
      <c r="QDY28"/>
      <c r="QDZ28"/>
      <c r="QEA28"/>
      <c r="QEB28"/>
      <c r="QEC28"/>
      <c r="QED28"/>
      <c r="QEE28"/>
      <c r="QEF28"/>
      <c r="QEG28"/>
      <c r="QEH28"/>
      <c r="QEI28"/>
      <c r="QEJ28"/>
      <c r="QEK28"/>
      <c r="QEL28"/>
      <c r="QEM28"/>
      <c r="QEN28"/>
      <c r="QEO28"/>
      <c r="QEP28"/>
      <c r="QEQ28"/>
      <c r="QER28"/>
      <c r="QES28"/>
      <c r="QET28"/>
      <c r="QEU28"/>
      <c r="QEV28"/>
      <c r="QEW28"/>
      <c r="QEX28"/>
      <c r="QEY28"/>
      <c r="QEZ28"/>
      <c r="QFA28"/>
      <c r="QFB28"/>
      <c r="QFC28"/>
      <c r="QFD28"/>
      <c r="QFE28"/>
      <c r="QFF28"/>
      <c r="QFG28"/>
      <c r="QFH28"/>
      <c r="QFI28"/>
      <c r="QFJ28"/>
      <c r="QFK28"/>
      <c r="QFL28"/>
      <c r="QFM28"/>
      <c r="QFN28"/>
      <c r="QFO28"/>
      <c r="QFP28"/>
      <c r="QFQ28"/>
      <c r="QFR28"/>
      <c r="QFS28"/>
      <c r="QFT28"/>
      <c r="QFU28"/>
      <c r="QFV28"/>
      <c r="QFW28"/>
      <c r="QFX28"/>
      <c r="QFY28"/>
      <c r="QFZ28"/>
      <c r="QGA28"/>
      <c r="QGB28"/>
      <c r="QGC28"/>
      <c r="QGD28"/>
      <c r="QGE28"/>
      <c r="QGF28"/>
      <c r="QGG28"/>
      <c r="QGH28"/>
      <c r="QGI28"/>
      <c r="QGJ28"/>
      <c r="QGK28"/>
      <c r="QGL28"/>
      <c r="QGM28"/>
      <c r="QGN28"/>
      <c r="QGO28"/>
      <c r="QGP28"/>
      <c r="QGQ28"/>
      <c r="QGR28"/>
      <c r="QGS28"/>
      <c r="QGT28"/>
      <c r="QGU28"/>
      <c r="QGV28"/>
      <c r="QGW28"/>
      <c r="QGX28"/>
      <c r="QGY28"/>
      <c r="QGZ28"/>
      <c r="QHA28"/>
      <c r="QHB28"/>
      <c r="QHC28"/>
      <c r="QHD28"/>
      <c r="QHE28"/>
      <c r="QHF28"/>
      <c r="QHG28"/>
      <c r="QHH28"/>
      <c r="QHI28"/>
      <c r="QHJ28"/>
      <c r="QHK28"/>
      <c r="QHL28"/>
      <c r="QHM28"/>
      <c r="QHN28"/>
      <c r="QHO28"/>
      <c r="QHP28"/>
      <c r="QHQ28"/>
      <c r="QHR28"/>
      <c r="QHS28"/>
      <c r="QHT28"/>
      <c r="QHU28"/>
      <c r="QHV28"/>
      <c r="QHW28"/>
      <c r="QHX28"/>
      <c r="QHY28"/>
      <c r="QHZ28"/>
      <c r="QIA28"/>
      <c r="QIB28"/>
      <c r="QIC28"/>
      <c r="QID28"/>
      <c r="QIE28"/>
      <c r="QIF28"/>
      <c r="QIG28"/>
      <c r="QIH28"/>
      <c r="QII28"/>
      <c r="QIJ28"/>
      <c r="QIK28"/>
      <c r="QIL28"/>
      <c r="QIM28"/>
      <c r="QIN28"/>
      <c r="QIO28"/>
      <c r="QIP28"/>
      <c r="QIQ28"/>
      <c r="QIR28"/>
      <c r="QIS28"/>
      <c r="QIT28"/>
      <c r="QIU28"/>
      <c r="QIV28"/>
      <c r="QIW28"/>
      <c r="QIX28"/>
      <c r="QIY28"/>
      <c r="QIZ28"/>
      <c r="QJA28"/>
      <c r="QJB28"/>
      <c r="QJC28"/>
      <c r="QJD28"/>
      <c r="QJE28"/>
      <c r="QJF28"/>
      <c r="QJG28"/>
      <c r="QJH28"/>
      <c r="QJI28"/>
      <c r="QJJ28"/>
      <c r="QJK28"/>
      <c r="QJL28"/>
      <c r="QJM28"/>
      <c r="QJN28"/>
      <c r="QJO28"/>
      <c r="QJP28"/>
      <c r="QJQ28"/>
      <c r="QJR28"/>
      <c r="QJS28"/>
      <c r="QJT28"/>
      <c r="QJU28"/>
      <c r="QJV28"/>
      <c r="QJW28"/>
      <c r="QJX28"/>
      <c r="QJY28"/>
      <c r="QJZ28"/>
      <c r="QKA28"/>
      <c r="QKB28"/>
      <c r="QKC28"/>
      <c r="QKD28"/>
      <c r="QKE28"/>
      <c r="QKF28"/>
      <c r="QKG28"/>
      <c r="QKH28"/>
      <c r="QKI28"/>
      <c r="QKJ28"/>
      <c r="QKK28"/>
      <c r="QKL28"/>
      <c r="QKM28"/>
      <c r="QKN28"/>
      <c r="QKO28"/>
      <c r="QKP28"/>
      <c r="QKQ28"/>
      <c r="QKR28"/>
      <c r="QKS28"/>
      <c r="QKT28"/>
      <c r="QKU28"/>
      <c r="QKV28"/>
      <c r="QKW28"/>
      <c r="QKX28"/>
      <c r="QKY28"/>
      <c r="QKZ28"/>
      <c r="QLA28"/>
      <c r="QLB28"/>
      <c r="QLC28"/>
      <c r="QLD28"/>
      <c r="QLE28"/>
      <c r="QLF28"/>
      <c r="QLG28"/>
      <c r="QLH28"/>
      <c r="QLI28"/>
      <c r="QLJ28"/>
      <c r="QLK28"/>
      <c r="QLL28"/>
      <c r="QLM28"/>
      <c r="QLN28"/>
      <c r="QLO28"/>
      <c r="QLP28"/>
      <c r="QLQ28"/>
      <c r="QLR28"/>
      <c r="QLS28"/>
      <c r="QLT28"/>
      <c r="QLU28"/>
      <c r="QLV28"/>
      <c r="QLW28"/>
      <c r="QLX28"/>
      <c r="QLY28"/>
      <c r="QLZ28"/>
      <c r="QMA28"/>
      <c r="QMB28"/>
      <c r="QMC28"/>
      <c r="QMD28"/>
      <c r="QME28"/>
      <c r="QMF28"/>
      <c r="QMG28"/>
      <c r="QMH28"/>
      <c r="QMI28"/>
      <c r="QMJ28"/>
      <c r="QMK28"/>
      <c r="QML28"/>
      <c r="QMM28"/>
      <c r="QMN28"/>
      <c r="QMO28"/>
      <c r="QMP28"/>
      <c r="QMQ28"/>
      <c r="QMR28"/>
      <c r="QMS28"/>
      <c r="QMT28"/>
      <c r="QMU28"/>
      <c r="QMV28"/>
      <c r="QMW28"/>
      <c r="QMX28"/>
      <c r="QMY28"/>
      <c r="QMZ28"/>
      <c r="QNA28"/>
      <c r="QNB28"/>
      <c r="QNC28"/>
      <c r="QND28"/>
      <c r="QNE28"/>
      <c r="QNF28"/>
      <c r="QNG28"/>
      <c r="QNH28"/>
      <c r="QNI28"/>
      <c r="QNJ28"/>
      <c r="QNK28"/>
      <c r="QNL28"/>
      <c r="QNM28"/>
      <c r="QNN28"/>
      <c r="QNO28"/>
      <c r="QNP28"/>
      <c r="QNQ28"/>
      <c r="QNR28"/>
      <c r="QNS28"/>
      <c r="QNT28"/>
      <c r="QNU28"/>
      <c r="QNV28"/>
      <c r="QNW28"/>
      <c r="QNX28"/>
      <c r="QNY28"/>
      <c r="QNZ28"/>
      <c r="QOA28"/>
      <c r="QOB28"/>
      <c r="QOC28"/>
      <c r="QOD28"/>
      <c r="QOE28"/>
      <c r="QOF28"/>
      <c r="QOG28"/>
      <c r="QOH28"/>
      <c r="QOI28"/>
      <c r="QOJ28"/>
      <c r="QOK28"/>
      <c r="QOL28"/>
      <c r="QOM28"/>
      <c r="QON28"/>
      <c r="QOO28"/>
      <c r="QOP28"/>
      <c r="QOQ28"/>
      <c r="QOR28"/>
      <c r="QOS28"/>
      <c r="QOT28"/>
      <c r="QOU28"/>
      <c r="QOV28"/>
      <c r="QOW28"/>
      <c r="QOX28"/>
      <c r="QOY28"/>
      <c r="QOZ28"/>
      <c r="QPA28"/>
      <c r="QPB28"/>
      <c r="QPC28"/>
      <c r="QPD28"/>
      <c r="QPE28"/>
      <c r="QPF28"/>
      <c r="QPG28"/>
      <c r="QPH28"/>
      <c r="QPI28"/>
      <c r="QPJ28"/>
      <c r="QPK28"/>
      <c r="QPL28"/>
      <c r="QPM28"/>
      <c r="QPN28"/>
      <c r="QPO28"/>
      <c r="QPP28"/>
      <c r="QPQ28"/>
      <c r="QPR28"/>
      <c r="QPS28"/>
      <c r="QPT28"/>
      <c r="QPU28"/>
      <c r="QPV28"/>
      <c r="QPW28"/>
      <c r="QPX28"/>
      <c r="QPY28"/>
      <c r="QPZ28"/>
      <c r="QQA28"/>
      <c r="QQB28"/>
      <c r="QQC28"/>
      <c r="QQD28"/>
      <c r="QQE28"/>
      <c r="QQF28"/>
      <c r="QQG28"/>
      <c r="QQH28"/>
      <c r="QQI28"/>
      <c r="QQJ28"/>
      <c r="QQK28"/>
      <c r="QQL28"/>
      <c r="QQM28"/>
      <c r="QQN28"/>
      <c r="QQO28"/>
      <c r="QQP28"/>
      <c r="QQQ28"/>
      <c r="QQR28"/>
      <c r="QQS28"/>
      <c r="QQT28"/>
      <c r="QQU28"/>
      <c r="QQV28"/>
      <c r="QQW28"/>
      <c r="QQX28"/>
      <c r="QQY28"/>
      <c r="QQZ28"/>
      <c r="QRA28"/>
      <c r="QRB28"/>
      <c r="QRC28"/>
      <c r="QRD28"/>
      <c r="QRE28"/>
      <c r="QRF28"/>
      <c r="QRG28"/>
      <c r="QRH28"/>
      <c r="QRI28"/>
      <c r="QRJ28"/>
      <c r="QRK28"/>
      <c r="QRL28"/>
      <c r="QRM28"/>
      <c r="QRN28"/>
      <c r="QRO28"/>
      <c r="QRP28"/>
      <c r="QRQ28"/>
      <c r="QRR28"/>
      <c r="QRS28"/>
      <c r="QRT28"/>
      <c r="QRU28"/>
      <c r="QRV28"/>
      <c r="QRW28"/>
      <c r="QRX28"/>
      <c r="QRY28"/>
      <c r="QRZ28"/>
      <c r="QSA28"/>
      <c r="QSB28"/>
      <c r="QSC28"/>
      <c r="QSD28"/>
      <c r="QSE28"/>
      <c r="QSF28"/>
      <c r="QSG28"/>
      <c r="QSH28"/>
      <c r="QSI28"/>
      <c r="QSJ28"/>
      <c r="QSK28"/>
      <c r="QSL28"/>
      <c r="QSM28"/>
      <c r="QSN28"/>
      <c r="QSO28"/>
      <c r="QSP28"/>
      <c r="QSQ28"/>
      <c r="QSR28"/>
      <c r="QSS28"/>
      <c r="QST28"/>
      <c r="QSU28"/>
      <c r="QSV28"/>
      <c r="QSW28"/>
      <c r="QSX28"/>
      <c r="QSY28"/>
      <c r="QSZ28"/>
      <c r="QTA28"/>
      <c r="QTB28"/>
      <c r="QTC28"/>
      <c r="QTD28"/>
      <c r="QTE28"/>
      <c r="QTF28"/>
      <c r="QTG28"/>
      <c r="QTH28"/>
      <c r="QTI28"/>
      <c r="QTJ28"/>
      <c r="QTK28"/>
      <c r="QTL28"/>
      <c r="QTM28"/>
      <c r="QTN28"/>
      <c r="QTO28"/>
      <c r="QTP28"/>
      <c r="QTQ28"/>
      <c r="QTR28"/>
      <c r="QTS28"/>
      <c r="QTT28"/>
      <c r="QTU28"/>
      <c r="QTV28"/>
      <c r="QTW28"/>
      <c r="QTX28"/>
      <c r="QTY28"/>
      <c r="QTZ28"/>
      <c r="QUA28"/>
      <c r="QUB28"/>
      <c r="QUC28"/>
      <c r="QUD28"/>
      <c r="QUE28"/>
      <c r="QUF28"/>
      <c r="QUG28"/>
      <c r="QUH28"/>
      <c r="QUI28"/>
      <c r="QUJ28"/>
      <c r="QUK28"/>
      <c r="QUL28"/>
      <c r="QUM28"/>
      <c r="QUN28"/>
      <c r="QUO28"/>
      <c r="QUP28"/>
      <c r="QUQ28"/>
      <c r="QUR28"/>
      <c r="QUS28"/>
      <c r="QUT28"/>
      <c r="QUU28"/>
      <c r="QUV28"/>
      <c r="QUW28"/>
      <c r="QUX28"/>
      <c r="QUY28"/>
      <c r="QUZ28"/>
      <c r="QVA28"/>
      <c r="QVB28"/>
      <c r="QVC28"/>
      <c r="QVD28"/>
      <c r="QVE28"/>
      <c r="QVF28"/>
      <c r="QVG28"/>
      <c r="QVH28"/>
      <c r="QVI28"/>
      <c r="QVJ28"/>
      <c r="QVK28"/>
      <c r="QVL28"/>
      <c r="QVM28"/>
      <c r="QVN28"/>
      <c r="QVO28"/>
      <c r="QVP28"/>
      <c r="QVQ28"/>
      <c r="QVR28"/>
      <c r="QVS28"/>
      <c r="QVT28"/>
      <c r="QVU28"/>
      <c r="QVV28"/>
      <c r="QVW28"/>
      <c r="QVX28"/>
      <c r="QVY28"/>
      <c r="QVZ28"/>
      <c r="QWA28"/>
      <c r="QWB28"/>
      <c r="QWC28"/>
      <c r="QWD28"/>
      <c r="QWE28"/>
      <c r="QWF28"/>
      <c r="QWG28"/>
      <c r="QWH28"/>
      <c r="QWI28"/>
      <c r="QWJ28"/>
      <c r="QWK28"/>
      <c r="QWL28"/>
      <c r="QWM28"/>
      <c r="QWN28"/>
      <c r="QWO28"/>
      <c r="QWP28"/>
      <c r="QWQ28"/>
      <c r="QWR28"/>
      <c r="QWS28"/>
      <c r="QWT28"/>
      <c r="QWU28"/>
      <c r="QWV28"/>
      <c r="QWW28"/>
      <c r="QWX28"/>
      <c r="QWY28"/>
      <c r="QWZ28"/>
      <c r="QXA28"/>
      <c r="QXB28"/>
      <c r="QXC28"/>
      <c r="QXD28"/>
      <c r="QXE28"/>
      <c r="QXF28"/>
      <c r="QXG28"/>
      <c r="QXH28"/>
      <c r="QXI28"/>
      <c r="QXJ28"/>
      <c r="QXK28"/>
      <c r="QXL28"/>
      <c r="QXM28"/>
      <c r="QXN28"/>
      <c r="QXO28"/>
      <c r="QXP28"/>
      <c r="QXQ28"/>
      <c r="QXR28"/>
      <c r="QXS28"/>
      <c r="QXT28"/>
      <c r="QXU28"/>
      <c r="QXV28"/>
      <c r="QXW28"/>
      <c r="QXX28"/>
      <c r="QXY28"/>
      <c r="QXZ28"/>
      <c r="QYA28"/>
      <c r="QYB28"/>
      <c r="QYC28"/>
      <c r="QYD28"/>
      <c r="QYE28"/>
      <c r="QYF28"/>
      <c r="QYG28"/>
      <c r="QYH28"/>
      <c r="QYI28"/>
      <c r="QYJ28"/>
      <c r="QYK28"/>
      <c r="QYL28"/>
      <c r="QYM28"/>
      <c r="QYN28"/>
      <c r="QYO28"/>
      <c r="QYP28"/>
      <c r="QYQ28"/>
      <c r="QYR28"/>
      <c r="QYS28"/>
      <c r="QYT28"/>
      <c r="QYU28"/>
      <c r="QYV28"/>
      <c r="QYW28"/>
      <c r="QYX28"/>
      <c r="QYY28"/>
      <c r="QYZ28"/>
      <c r="QZA28"/>
      <c r="QZB28"/>
      <c r="QZC28"/>
      <c r="QZD28"/>
      <c r="QZE28"/>
      <c r="QZF28"/>
      <c r="QZG28"/>
      <c r="QZH28"/>
      <c r="QZI28"/>
      <c r="QZJ28"/>
      <c r="QZK28"/>
      <c r="QZL28"/>
      <c r="QZM28"/>
      <c r="QZN28"/>
      <c r="QZO28"/>
      <c r="QZP28"/>
      <c r="QZQ28"/>
      <c r="QZR28"/>
      <c r="QZS28"/>
      <c r="QZT28"/>
      <c r="QZU28"/>
      <c r="QZV28"/>
      <c r="QZW28"/>
      <c r="QZX28"/>
      <c r="QZY28"/>
      <c r="QZZ28"/>
      <c r="RAA28"/>
      <c r="RAB28"/>
      <c r="RAC28"/>
      <c r="RAD28"/>
      <c r="RAE28"/>
      <c r="RAF28"/>
      <c r="RAG28"/>
      <c r="RAH28"/>
      <c r="RAI28"/>
      <c r="RAJ28"/>
      <c r="RAK28"/>
      <c r="RAL28"/>
      <c r="RAM28"/>
      <c r="RAN28"/>
      <c r="RAO28"/>
      <c r="RAP28"/>
      <c r="RAQ28"/>
      <c r="RAR28"/>
      <c r="RAS28"/>
      <c r="RAT28"/>
      <c r="RAU28"/>
      <c r="RAV28"/>
      <c r="RAW28"/>
      <c r="RAX28"/>
      <c r="RAY28"/>
      <c r="RAZ28"/>
      <c r="RBA28"/>
      <c r="RBB28"/>
      <c r="RBC28"/>
      <c r="RBD28"/>
      <c r="RBE28"/>
      <c r="RBF28"/>
      <c r="RBG28"/>
      <c r="RBH28"/>
      <c r="RBI28"/>
      <c r="RBJ28"/>
      <c r="RBK28"/>
      <c r="RBL28"/>
      <c r="RBM28"/>
      <c r="RBN28"/>
      <c r="RBO28"/>
      <c r="RBP28"/>
      <c r="RBQ28"/>
      <c r="RBR28"/>
      <c r="RBS28"/>
      <c r="RBT28"/>
      <c r="RBU28"/>
      <c r="RBV28"/>
      <c r="RBW28"/>
      <c r="RBX28"/>
      <c r="RBY28"/>
      <c r="RBZ28"/>
      <c r="RCA28"/>
      <c r="RCB28"/>
      <c r="RCC28"/>
      <c r="RCD28"/>
      <c r="RCE28"/>
      <c r="RCF28"/>
      <c r="RCG28"/>
      <c r="RCH28"/>
      <c r="RCI28"/>
      <c r="RCJ28"/>
      <c r="RCK28"/>
      <c r="RCL28"/>
      <c r="RCM28"/>
      <c r="RCN28"/>
      <c r="RCO28"/>
      <c r="RCP28"/>
      <c r="RCQ28"/>
      <c r="RCR28"/>
      <c r="RCS28"/>
      <c r="RCT28"/>
      <c r="RCU28"/>
      <c r="RCV28"/>
      <c r="RCW28"/>
      <c r="RCX28"/>
      <c r="RCY28"/>
      <c r="RCZ28"/>
      <c r="RDA28"/>
      <c r="RDB28"/>
      <c r="RDC28"/>
      <c r="RDD28"/>
      <c r="RDE28"/>
      <c r="RDF28"/>
      <c r="RDG28"/>
      <c r="RDH28"/>
      <c r="RDI28"/>
      <c r="RDJ28"/>
      <c r="RDK28"/>
      <c r="RDL28"/>
      <c r="RDM28"/>
      <c r="RDN28"/>
      <c r="RDO28"/>
      <c r="RDP28"/>
      <c r="RDQ28"/>
      <c r="RDR28"/>
      <c r="RDS28"/>
      <c r="RDT28"/>
      <c r="RDU28"/>
      <c r="RDV28"/>
      <c r="RDW28"/>
      <c r="RDX28"/>
      <c r="RDY28"/>
      <c r="RDZ28"/>
      <c r="REA28"/>
      <c r="REB28"/>
      <c r="REC28"/>
      <c r="RED28"/>
      <c r="REE28"/>
      <c r="REF28"/>
      <c r="REG28"/>
      <c r="REH28"/>
      <c r="REI28"/>
      <c r="REJ28"/>
      <c r="REK28"/>
      <c r="REL28"/>
      <c r="REM28"/>
      <c r="REN28"/>
      <c r="REO28"/>
      <c r="REP28"/>
      <c r="REQ28"/>
      <c r="RER28"/>
      <c r="RES28"/>
      <c r="RET28"/>
      <c r="REU28"/>
      <c r="REV28"/>
      <c r="REW28"/>
      <c r="REX28"/>
      <c r="REY28"/>
      <c r="REZ28"/>
      <c r="RFA28"/>
      <c r="RFB28"/>
      <c r="RFC28"/>
      <c r="RFD28"/>
      <c r="RFE28"/>
      <c r="RFF28"/>
      <c r="RFG28"/>
      <c r="RFH28"/>
      <c r="RFI28"/>
      <c r="RFJ28"/>
      <c r="RFK28"/>
      <c r="RFL28"/>
      <c r="RFM28"/>
      <c r="RFN28"/>
      <c r="RFO28"/>
      <c r="RFP28"/>
      <c r="RFQ28"/>
      <c r="RFR28"/>
      <c r="RFS28"/>
      <c r="RFT28"/>
      <c r="RFU28"/>
      <c r="RFV28"/>
      <c r="RFW28"/>
      <c r="RFX28"/>
      <c r="RFY28"/>
      <c r="RFZ28"/>
      <c r="RGA28"/>
      <c r="RGB28"/>
      <c r="RGC28"/>
      <c r="RGD28"/>
      <c r="RGE28"/>
      <c r="RGF28"/>
      <c r="RGG28"/>
      <c r="RGH28"/>
      <c r="RGI28"/>
      <c r="RGJ28"/>
      <c r="RGK28"/>
      <c r="RGL28"/>
      <c r="RGM28"/>
      <c r="RGN28"/>
      <c r="RGO28"/>
      <c r="RGP28"/>
      <c r="RGQ28"/>
      <c r="RGR28"/>
      <c r="RGS28"/>
      <c r="RGT28"/>
      <c r="RGU28"/>
      <c r="RGV28"/>
      <c r="RGW28"/>
      <c r="RGX28"/>
      <c r="RGY28"/>
      <c r="RGZ28"/>
      <c r="RHA28"/>
      <c r="RHB28"/>
      <c r="RHC28"/>
      <c r="RHD28"/>
      <c r="RHE28"/>
      <c r="RHF28"/>
      <c r="RHG28"/>
      <c r="RHH28"/>
      <c r="RHI28"/>
      <c r="RHJ28"/>
      <c r="RHK28"/>
      <c r="RHL28"/>
      <c r="RHM28"/>
      <c r="RHN28"/>
      <c r="RHO28"/>
      <c r="RHP28"/>
      <c r="RHQ28"/>
      <c r="RHR28"/>
      <c r="RHS28"/>
      <c r="RHT28"/>
      <c r="RHU28"/>
      <c r="RHV28"/>
      <c r="RHW28"/>
      <c r="RHX28"/>
      <c r="RHY28"/>
      <c r="RHZ28"/>
      <c r="RIA28"/>
      <c r="RIB28"/>
      <c r="RIC28"/>
      <c r="RID28"/>
      <c r="RIE28"/>
      <c r="RIF28"/>
      <c r="RIG28"/>
      <c r="RIH28"/>
      <c r="RII28"/>
      <c r="RIJ28"/>
      <c r="RIK28"/>
      <c r="RIL28"/>
      <c r="RIM28"/>
      <c r="RIN28"/>
      <c r="RIO28"/>
      <c r="RIP28"/>
      <c r="RIQ28"/>
      <c r="RIR28"/>
      <c r="RIS28"/>
      <c r="RIT28"/>
      <c r="RIU28"/>
      <c r="RIV28"/>
      <c r="RIW28"/>
      <c r="RIX28"/>
      <c r="RIY28"/>
      <c r="RIZ28"/>
      <c r="RJA28"/>
      <c r="RJB28"/>
      <c r="RJC28"/>
      <c r="RJD28"/>
      <c r="RJE28"/>
      <c r="RJF28"/>
      <c r="RJG28"/>
      <c r="RJH28"/>
      <c r="RJI28"/>
      <c r="RJJ28"/>
      <c r="RJK28"/>
      <c r="RJL28"/>
      <c r="RJM28"/>
      <c r="RJN28"/>
      <c r="RJO28"/>
      <c r="RJP28"/>
      <c r="RJQ28"/>
      <c r="RJR28"/>
      <c r="RJS28"/>
      <c r="RJT28"/>
      <c r="RJU28"/>
      <c r="RJV28"/>
      <c r="RJW28"/>
      <c r="RJX28"/>
      <c r="RJY28"/>
      <c r="RJZ28"/>
      <c r="RKA28"/>
      <c r="RKB28"/>
      <c r="RKC28"/>
      <c r="RKD28"/>
      <c r="RKE28"/>
      <c r="RKF28"/>
      <c r="RKG28"/>
      <c r="RKH28"/>
      <c r="RKI28"/>
      <c r="RKJ28"/>
      <c r="RKK28"/>
      <c r="RKL28"/>
      <c r="RKM28"/>
      <c r="RKN28"/>
      <c r="RKO28"/>
      <c r="RKP28"/>
      <c r="RKQ28"/>
      <c r="RKR28"/>
      <c r="RKS28"/>
      <c r="RKT28"/>
      <c r="RKU28"/>
      <c r="RKV28"/>
      <c r="RKW28"/>
      <c r="RKX28"/>
      <c r="RKY28"/>
      <c r="RKZ28"/>
      <c r="RLA28"/>
      <c r="RLB28"/>
      <c r="RLC28"/>
      <c r="RLD28"/>
      <c r="RLE28"/>
      <c r="RLF28"/>
      <c r="RLG28"/>
      <c r="RLH28"/>
      <c r="RLI28"/>
      <c r="RLJ28"/>
      <c r="RLK28"/>
      <c r="RLL28"/>
      <c r="RLM28"/>
      <c r="RLN28"/>
      <c r="RLO28"/>
      <c r="RLP28"/>
      <c r="RLQ28"/>
      <c r="RLR28"/>
      <c r="RLS28"/>
      <c r="RLT28"/>
      <c r="RLU28"/>
      <c r="RLV28"/>
      <c r="RLW28"/>
      <c r="RLX28"/>
      <c r="RLY28"/>
      <c r="RLZ28"/>
      <c r="RMA28"/>
      <c r="RMB28"/>
      <c r="RMC28"/>
      <c r="RMD28"/>
      <c r="RME28"/>
      <c r="RMF28"/>
      <c r="RMG28"/>
      <c r="RMH28"/>
      <c r="RMI28"/>
      <c r="RMJ28"/>
      <c r="RMK28"/>
      <c r="RML28"/>
      <c r="RMM28"/>
      <c r="RMN28"/>
      <c r="RMO28"/>
      <c r="RMP28"/>
      <c r="RMQ28"/>
      <c r="RMR28"/>
      <c r="RMS28"/>
      <c r="RMT28"/>
      <c r="RMU28"/>
      <c r="RMV28"/>
      <c r="RMW28"/>
      <c r="RMX28"/>
      <c r="RMY28"/>
      <c r="RMZ28"/>
      <c r="RNA28"/>
      <c r="RNB28"/>
      <c r="RNC28"/>
      <c r="RND28"/>
      <c r="RNE28"/>
      <c r="RNF28"/>
      <c r="RNG28"/>
      <c r="RNH28"/>
      <c r="RNI28"/>
      <c r="RNJ28"/>
      <c r="RNK28"/>
      <c r="RNL28"/>
      <c r="RNM28"/>
      <c r="RNN28"/>
      <c r="RNO28"/>
      <c r="RNP28"/>
      <c r="RNQ28"/>
      <c r="RNR28"/>
      <c r="RNS28"/>
      <c r="RNT28"/>
      <c r="RNU28"/>
      <c r="RNV28"/>
      <c r="RNW28"/>
      <c r="RNX28"/>
      <c r="RNY28"/>
      <c r="RNZ28"/>
      <c r="ROA28"/>
      <c r="ROB28"/>
      <c r="ROC28"/>
      <c r="ROD28"/>
      <c r="ROE28"/>
      <c r="ROF28"/>
      <c r="ROG28"/>
      <c r="ROH28"/>
      <c r="ROI28"/>
      <c r="ROJ28"/>
      <c r="ROK28"/>
      <c r="ROL28"/>
      <c r="ROM28"/>
      <c r="RON28"/>
      <c r="ROO28"/>
      <c r="ROP28"/>
      <c r="ROQ28"/>
      <c r="ROR28"/>
      <c r="ROS28"/>
      <c r="ROT28"/>
      <c r="ROU28"/>
      <c r="ROV28"/>
      <c r="ROW28"/>
      <c r="ROX28"/>
      <c r="ROY28"/>
      <c r="ROZ28"/>
      <c r="RPA28"/>
      <c r="RPB28"/>
      <c r="RPC28"/>
      <c r="RPD28"/>
      <c r="RPE28"/>
      <c r="RPF28"/>
      <c r="RPG28"/>
      <c r="RPH28"/>
      <c r="RPI28"/>
      <c r="RPJ28"/>
      <c r="RPK28"/>
      <c r="RPL28"/>
      <c r="RPM28"/>
      <c r="RPN28"/>
      <c r="RPO28"/>
      <c r="RPP28"/>
      <c r="RPQ28"/>
      <c r="RPR28"/>
      <c r="RPS28"/>
      <c r="RPT28"/>
      <c r="RPU28"/>
      <c r="RPV28"/>
      <c r="RPW28"/>
      <c r="RPX28"/>
      <c r="RPY28"/>
      <c r="RPZ28"/>
      <c r="RQA28"/>
      <c r="RQB28"/>
      <c r="RQC28"/>
      <c r="RQD28"/>
      <c r="RQE28"/>
      <c r="RQF28"/>
      <c r="RQG28"/>
      <c r="RQH28"/>
      <c r="RQI28"/>
      <c r="RQJ28"/>
      <c r="RQK28"/>
      <c r="RQL28"/>
      <c r="RQM28"/>
      <c r="RQN28"/>
      <c r="RQO28"/>
      <c r="RQP28"/>
      <c r="RQQ28"/>
      <c r="RQR28"/>
      <c r="RQS28"/>
      <c r="RQT28"/>
      <c r="RQU28"/>
      <c r="RQV28"/>
      <c r="RQW28"/>
      <c r="RQX28"/>
      <c r="RQY28"/>
      <c r="RQZ28"/>
      <c r="RRA28"/>
      <c r="RRB28"/>
      <c r="RRC28"/>
      <c r="RRD28"/>
      <c r="RRE28"/>
      <c r="RRF28"/>
      <c r="RRG28"/>
      <c r="RRH28"/>
      <c r="RRI28"/>
      <c r="RRJ28"/>
      <c r="RRK28"/>
      <c r="RRL28"/>
      <c r="RRM28"/>
      <c r="RRN28"/>
      <c r="RRO28"/>
      <c r="RRP28"/>
      <c r="RRQ28"/>
      <c r="RRR28"/>
      <c r="RRS28"/>
      <c r="RRT28"/>
      <c r="RRU28"/>
      <c r="RRV28"/>
      <c r="RRW28"/>
      <c r="RRX28"/>
      <c r="RRY28"/>
      <c r="RRZ28"/>
      <c r="RSA28"/>
      <c r="RSB28"/>
      <c r="RSC28"/>
      <c r="RSD28"/>
      <c r="RSE28"/>
      <c r="RSF28"/>
      <c r="RSG28"/>
      <c r="RSH28"/>
      <c r="RSI28"/>
      <c r="RSJ28"/>
      <c r="RSK28"/>
      <c r="RSL28"/>
      <c r="RSM28"/>
      <c r="RSN28"/>
      <c r="RSO28"/>
      <c r="RSP28"/>
      <c r="RSQ28"/>
      <c r="RSR28"/>
      <c r="RSS28"/>
      <c r="RST28"/>
      <c r="RSU28"/>
      <c r="RSV28"/>
      <c r="RSW28"/>
      <c r="RSX28"/>
      <c r="RSY28"/>
      <c r="RSZ28"/>
      <c r="RTA28"/>
      <c r="RTB28"/>
      <c r="RTC28"/>
      <c r="RTD28"/>
      <c r="RTE28"/>
      <c r="RTF28"/>
      <c r="RTG28"/>
      <c r="RTH28"/>
      <c r="RTI28"/>
      <c r="RTJ28"/>
      <c r="RTK28"/>
      <c r="RTL28"/>
      <c r="RTM28"/>
      <c r="RTN28"/>
      <c r="RTO28"/>
      <c r="RTP28"/>
      <c r="RTQ28"/>
      <c r="RTR28"/>
      <c r="RTS28"/>
      <c r="RTT28"/>
      <c r="RTU28"/>
      <c r="RTV28"/>
      <c r="RTW28"/>
      <c r="RTX28"/>
      <c r="RTY28"/>
      <c r="RTZ28"/>
      <c r="RUA28"/>
      <c r="RUB28"/>
      <c r="RUC28"/>
      <c r="RUD28"/>
      <c r="RUE28"/>
      <c r="RUF28"/>
      <c r="RUG28"/>
      <c r="RUH28"/>
      <c r="RUI28"/>
      <c r="RUJ28"/>
      <c r="RUK28"/>
      <c r="RUL28"/>
      <c r="RUM28"/>
      <c r="RUN28"/>
      <c r="RUO28"/>
      <c r="RUP28"/>
      <c r="RUQ28"/>
      <c r="RUR28"/>
      <c r="RUS28"/>
      <c r="RUT28"/>
      <c r="RUU28"/>
      <c r="RUV28"/>
      <c r="RUW28"/>
      <c r="RUX28"/>
      <c r="RUY28"/>
      <c r="RUZ28"/>
      <c r="RVA28"/>
      <c r="RVB28"/>
      <c r="RVC28"/>
      <c r="RVD28"/>
      <c r="RVE28"/>
      <c r="RVF28"/>
      <c r="RVG28"/>
      <c r="RVH28"/>
      <c r="RVI28"/>
      <c r="RVJ28"/>
      <c r="RVK28"/>
      <c r="RVL28"/>
      <c r="RVM28"/>
      <c r="RVN28"/>
      <c r="RVO28"/>
      <c r="RVP28"/>
      <c r="RVQ28"/>
      <c r="RVR28"/>
      <c r="RVS28"/>
      <c r="RVT28"/>
      <c r="RVU28"/>
      <c r="RVV28"/>
      <c r="RVW28"/>
      <c r="RVX28"/>
      <c r="RVY28"/>
      <c r="RVZ28"/>
      <c r="RWA28"/>
      <c r="RWB28"/>
      <c r="RWC28"/>
      <c r="RWD28"/>
      <c r="RWE28"/>
      <c r="RWF28"/>
      <c r="RWG28"/>
      <c r="RWH28"/>
      <c r="RWI28"/>
      <c r="RWJ28"/>
      <c r="RWK28"/>
      <c r="RWL28"/>
      <c r="RWM28"/>
      <c r="RWN28"/>
      <c r="RWO28"/>
      <c r="RWP28"/>
      <c r="RWQ28"/>
      <c r="RWR28"/>
      <c r="RWS28"/>
      <c r="RWT28"/>
      <c r="RWU28"/>
      <c r="RWV28"/>
      <c r="RWW28"/>
      <c r="RWX28"/>
      <c r="RWY28"/>
      <c r="RWZ28"/>
      <c r="RXA28"/>
      <c r="RXB28"/>
      <c r="RXC28"/>
      <c r="RXD28"/>
      <c r="RXE28"/>
      <c r="RXF28"/>
      <c r="RXG28"/>
      <c r="RXH28"/>
      <c r="RXI28"/>
      <c r="RXJ28"/>
      <c r="RXK28"/>
      <c r="RXL28"/>
      <c r="RXM28"/>
      <c r="RXN28"/>
      <c r="RXO28"/>
      <c r="RXP28"/>
      <c r="RXQ28"/>
      <c r="RXR28"/>
      <c r="RXS28"/>
      <c r="RXT28"/>
      <c r="RXU28"/>
      <c r="RXV28"/>
      <c r="RXW28"/>
      <c r="RXX28"/>
      <c r="RXY28"/>
      <c r="RXZ28"/>
      <c r="RYA28"/>
      <c r="RYB28"/>
      <c r="RYC28"/>
      <c r="RYD28"/>
      <c r="RYE28"/>
      <c r="RYF28"/>
      <c r="RYG28"/>
      <c r="RYH28"/>
      <c r="RYI28"/>
      <c r="RYJ28"/>
      <c r="RYK28"/>
      <c r="RYL28"/>
      <c r="RYM28"/>
      <c r="RYN28"/>
      <c r="RYO28"/>
      <c r="RYP28"/>
      <c r="RYQ28"/>
      <c r="RYR28"/>
      <c r="RYS28"/>
      <c r="RYT28"/>
      <c r="RYU28"/>
      <c r="RYV28"/>
      <c r="RYW28"/>
      <c r="RYX28"/>
      <c r="RYY28"/>
      <c r="RYZ28"/>
      <c r="RZA28"/>
      <c r="RZB28"/>
      <c r="RZC28"/>
      <c r="RZD28"/>
      <c r="RZE28"/>
      <c r="RZF28"/>
      <c r="RZG28"/>
      <c r="RZH28"/>
      <c r="RZI28"/>
      <c r="RZJ28"/>
      <c r="RZK28"/>
      <c r="RZL28"/>
      <c r="RZM28"/>
      <c r="RZN28"/>
      <c r="RZO28"/>
      <c r="RZP28"/>
      <c r="RZQ28"/>
      <c r="RZR28"/>
      <c r="RZS28"/>
      <c r="RZT28"/>
      <c r="RZU28"/>
      <c r="RZV28"/>
      <c r="RZW28"/>
      <c r="RZX28"/>
      <c r="RZY28"/>
      <c r="RZZ28"/>
      <c r="SAA28"/>
      <c r="SAB28"/>
      <c r="SAC28"/>
      <c r="SAD28"/>
      <c r="SAE28"/>
      <c r="SAF28"/>
      <c r="SAG28"/>
      <c r="SAH28"/>
      <c r="SAI28"/>
      <c r="SAJ28"/>
      <c r="SAK28"/>
      <c r="SAL28"/>
      <c r="SAM28"/>
      <c r="SAN28"/>
      <c r="SAO28"/>
      <c r="SAP28"/>
      <c r="SAQ28"/>
      <c r="SAR28"/>
      <c r="SAS28"/>
      <c r="SAT28"/>
      <c r="SAU28"/>
      <c r="SAV28"/>
      <c r="SAW28"/>
      <c r="SAX28"/>
      <c r="SAY28"/>
      <c r="SAZ28"/>
      <c r="SBA28"/>
      <c r="SBB28"/>
      <c r="SBC28"/>
      <c r="SBD28"/>
      <c r="SBE28"/>
      <c r="SBF28"/>
      <c r="SBG28"/>
      <c r="SBH28"/>
      <c r="SBI28"/>
      <c r="SBJ28"/>
      <c r="SBK28"/>
      <c r="SBL28"/>
      <c r="SBM28"/>
      <c r="SBN28"/>
      <c r="SBO28"/>
      <c r="SBP28"/>
      <c r="SBQ28"/>
      <c r="SBR28"/>
      <c r="SBS28"/>
      <c r="SBT28"/>
      <c r="SBU28"/>
      <c r="SBV28"/>
      <c r="SBW28"/>
      <c r="SBX28"/>
      <c r="SBY28"/>
      <c r="SBZ28"/>
      <c r="SCA28"/>
      <c r="SCB28"/>
      <c r="SCC28"/>
      <c r="SCD28"/>
      <c r="SCE28"/>
      <c r="SCF28"/>
      <c r="SCG28"/>
      <c r="SCH28"/>
      <c r="SCI28"/>
      <c r="SCJ28"/>
      <c r="SCK28"/>
      <c r="SCL28"/>
      <c r="SCM28"/>
      <c r="SCN28"/>
      <c r="SCO28"/>
      <c r="SCP28"/>
      <c r="SCQ28"/>
      <c r="SCR28"/>
      <c r="SCS28"/>
      <c r="SCT28"/>
      <c r="SCU28"/>
      <c r="SCV28"/>
      <c r="SCW28"/>
      <c r="SCX28"/>
      <c r="SCY28"/>
      <c r="SCZ28"/>
      <c r="SDA28"/>
      <c r="SDB28"/>
      <c r="SDC28"/>
      <c r="SDD28"/>
      <c r="SDE28"/>
      <c r="SDF28"/>
      <c r="SDG28"/>
      <c r="SDH28"/>
      <c r="SDI28"/>
      <c r="SDJ28"/>
      <c r="SDK28"/>
      <c r="SDL28"/>
      <c r="SDM28"/>
      <c r="SDN28"/>
      <c r="SDO28"/>
      <c r="SDP28"/>
      <c r="SDQ28"/>
      <c r="SDR28"/>
      <c r="SDS28"/>
      <c r="SDT28"/>
      <c r="SDU28"/>
      <c r="SDV28"/>
      <c r="SDW28"/>
      <c r="SDX28"/>
      <c r="SDY28"/>
      <c r="SDZ28"/>
      <c r="SEA28"/>
      <c r="SEB28"/>
      <c r="SEC28"/>
      <c r="SED28"/>
      <c r="SEE28"/>
      <c r="SEF28"/>
      <c r="SEG28"/>
      <c r="SEH28"/>
      <c r="SEI28"/>
      <c r="SEJ28"/>
      <c r="SEK28"/>
      <c r="SEL28"/>
      <c r="SEM28"/>
      <c r="SEN28"/>
      <c r="SEO28"/>
      <c r="SEP28"/>
      <c r="SEQ28"/>
      <c r="SER28"/>
      <c r="SES28"/>
      <c r="SET28"/>
      <c r="SEU28"/>
      <c r="SEV28"/>
      <c r="SEW28"/>
      <c r="SEX28"/>
      <c r="SEY28"/>
      <c r="SEZ28"/>
      <c r="SFA28"/>
      <c r="SFB28"/>
      <c r="SFC28"/>
      <c r="SFD28"/>
      <c r="SFE28"/>
      <c r="SFF28"/>
      <c r="SFG28"/>
      <c r="SFH28"/>
      <c r="SFI28"/>
      <c r="SFJ28"/>
      <c r="SFK28"/>
      <c r="SFL28"/>
      <c r="SFM28"/>
      <c r="SFN28"/>
      <c r="SFO28"/>
      <c r="SFP28"/>
      <c r="SFQ28"/>
      <c r="SFR28"/>
      <c r="SFS28"/>
      <c r="SFT28"/>
      <c r="SFU28"/>
      <c r="SFV28"/>
      <c r="SFW28"/>
      <c r="SFX28"/>
      <c r="SFY28"/>
      <c r="SFZ28"/>
      <c r="SGA28"/>
      <c r="SGB28"/>
      <c r="SGC28"/>
      <c r="SGD28"/>
      <c r="SGE28"/>
      <c r="SGF28"/>
      <c r="SGG28"/>
      <c r="SGH28"/>
      <c r="SGI28"/>
      <c r="SGJ28"/>
      <c r="SGK28"/>
      <c r="SGL28"/>
      <c r="SGM28"/>
      <c r="SGN28"/>
      <c r="SGO28"/>
      <c r="SGP28"/>
      <c r="SGQ28"/>
      <c r="SGR28"/>
      <c r="SGS28"/>
      <c r="SGT28"/>
      <c r="SGU28"/>
      <c r="SGV28"/>
      <c r="SGW28"/>
      <c r="SGX28"/>
      <c r="SGY28"/>
      <c r="SGZ28"/>
      <c r="SHA28"/>
      <c r="SHB28"/>
      <c r="SHC28"/>
      <c r="SHD28"/>
      <c r="SHE28"/>
      <c r="SHF28"/>
      <c r="SHG28"/>
      <c r="SHH28"/>
      <c r="SHI28"/>
      <c r="SHJ28"/>
      <c r="SHK28"/>
      <c r="SHL28"/>
      <c r="SHM28"/>
      <c r="SHN28"/>
      <c r="SHO28"/>
      <c r="SHP28"/>
      <c r="SHQ28"/>
      <c r="SHR28"/>
      <c r="SHS28"/>
      <c r="SHT28"/>
      <c r="SHU28"/>
      <c r="SHV28"/>
      <c r="SHW28"/>
      <c r="SHX28"/>
      <c r="SHY28"/>
      <c r="SHZ28"/>
      <c r="SIA28"/>
      <c r="SIB28"/>
      <c r="SIC28"/>
      <c r="SID28"/>
      <c r="SIE28"/>
      <c r="SIF28"/>
      <c r="SIG28"/>
      <c r="SIH28"/>
      <c r="SII28"/>
      <c r="SIJ28"/>
      <c r="SIK28"/>
      <c r="SIL28"/>
      <c r="SIM28"/>
      <c r="SIN28"/>
      <c r="SIO28"/>
      <c r="SIP28"/>
      <c r="SIQ28"/>
      <c r="SIR28"/>
      <c r="SIS28"/>
      <c r="SIT28"/>
      <c r="SIU28"/>
      <c r="SIV28"/>
      <c r="SIW28"/>
      <c r="SIX28"/>
      <c r="SIY28"/>
      <c r="SIZ28"/>
      <c r="SJA28"/>
      <c r="SJB28"/>
      <c r="SJC28"/>
      <c r="SJD28"/>
      <c r="SJE28"/>
      <c r="SJF28"/>
      <c r="SJG28"/>
      <c r="SJH28"/>
      <c r="SJI28"/>
      <c r="SJJ28"/>
      <c r="SJK28"/>
      <c r="SJL28"/>
      <c r="SJM28"/>
      <c r="SJN28"/>
      <c r="SJO28"/>
      <c r="SJP28"/>
      <c r="SJQ28"/>
      <c r="SJR28"/>
      <c r="SJS28"/>
      <c r="SJT28"/>
      <c r="SJU28"/>
      <c r="SJV28"/>
      <c r="SJW28"/>
      <c r="SJX28"/>
      <c r="SJY28"/>
      <c r="SJZ28"/>
      <c r="SKA28"/>
      <c r="SKB28"/>
      <c r="SKC28"/>
      <c r="SKD28"/>
      <c r="SKE28"/>
      <c r="SKF28"/>
      <c r="SKG28"/>
      <c r="SKH28"/>
      <c r="SKI28"/>
      <c r="SKJ28"/>
      <c r="SKK28"/>
      <c r="SKL28"/>
      <c r="SKM28"/>
      <c r="SKN28"/>
      <c r="SKO28"/>
      <c r="SKP28"/>
      <c r="SKQ28"/>
      <c r="SKR28"/>
      <c r="SKS28"/>
      <c r="SKT28"/>
      <c r="SKU28"/>
      <c r="SKV28"/>
      <c r="SKW28"/>
      <c r="SKX28"/>
      <c r="SKY28"/>
      <c r="SKZ28"/>
      <c r="SLA28"/>
      <c r="SLB28"/>
      <c r="SLC28"/>
      <c r="SLD28"/>
      <c r="SLE28"/>
      <c r="SLF28"/>
      <c r="SLG28"/>
      <c r="SLH28"/>
      <c r="SLI28"/>
      <c r="SLJ28"/>
      <c r="SLK28"/>
      <c r="SLL28"/>
      <c r="SLM28"/>
      <c r="SLN28"/>
      <c r="SLO28"/>
      <c r="SLP28"/>
      <c r="SLQ28"/>
      <c r="SLR28"/>
      <c r="SLS28"/>
      <c r="SLT28"/>
      <c r="SLU28"/>
      <c r="SLV28"/>
      <c r="SLW28"/>
      <c r="SLX28"/>
      <c r="SLY28"/>
      <c r="SLZ28"/>
      <c r="SMA28"/>
      <c r="SMB28"/>
      <c r="SMC28"/>
      <c r="SMD28"/>
      <c r="SME28"/>
      <c r="SMF28"/>
      <c r="SMG28"/>
      <c r="SMH28"/>
      <c r="SMI28"/>
      <c r="SMJ28"/>
      <c r="SMK28"/>
      <c r="SML28"/>
      <c r="SMM28"/>
      <c r="SMN28"/>
      <c r="SMO28"/>
      <c r="SMP28"/>
      <c r="SMQ28"/>
      <c r="SMR28"/>
      <c r="SMS28"/>
      <c r="SMT28"/>
      <c r="SMU28"/>
      <c r="SMV28"/>
      <c r="SMW28"/>
      <c r="SMX28"/>
      <c r="SMY28"/>
      <c r="SMZ28"/>
      <c r="SNA28"/>
      <c r="SNB28"/>
      <c r="SNC28"/>
      <c r="SND28"/>
      <c r="SNE28"/>
      <c r="SNF28"/>
      <c r="SNG28"/>
      <c r="SNH28"/>
      <c r="SNI28"/>
      <c r="SNJ28"/>
      <c r="SNK28"/>
      <c r="SNL28"/>
      <c r="SNM28"/>
      <c r="SNN28"/>
      <c r="SNO28"/>
      <c r="SNP28"/>
      <c r="SNQ28"/>
      <c r="SNR28"/>
      <c r="SNS28"/>
      <c r="SNT28"/>
      <c r="SNU28"/>
      <c r="SNV28"/>
      <c r="SNW28"/>
      <c r="SNX28"/>
      <c r="SNY28"/>
      <c r="SNZ28"/>
      <c r="SOA28"/>
      <c r="SOB28"/>
      <c r="SOC28"/>
      <c r="SOD28"/>
      <c r="SOE28"/>
      <c r="SOF28"/>
      <c r="SOG28"/>
      <c r="SOH28"/>
      <c r="SOI28"/>
      <c r="SOJ28"/>
      <c r="SOK28"/>
      <c r="SOL28"/>
      <c r="SOM28"/>
      <c r="SON28"/>
      <c r="SOO28"/>
      <c r="SOP28"/>
      <c r="SOQ28"/>
      <c r="SOR28"/>
      <c r="SOS28"/>
      <c r="SOT28"/>
      <c r="SOU28"/>
      <c r="SOV28"/>
      <c r="SOW28"/>
      <c r="SOX28"/>
      <c r="SOY28"/>
      <c r="SOZ28"/>
      <c r="SPA28"/>
      <c r="SPB28"/>
      <c r="SPC28"/>
      <c r="SPD28"/>
      <c r="SPE28"/>
      <c r="SPF28"/>
      <c r="SPG28"/>
      <c r="SPH28"/>
      <c r="SPI28"/>
      <c r="SPJ28"/>
      <c r="SPK28"/>
      <c r="SPL28"/>
      <c r="SPM28"/>
      <c r="SPN28"/>
      <c r="SPO28"/>
      <c r="SPP28"/>
      <c r="SPQ28"/>
      <c r="SPR28"/>
      <c r="SPS28"/>
      <c r="SPT28"/>
      <c r="SPU28"/>
      <c r="SPV28"/>
      <c r="SPW28"/>
      <c r="SPX28"/>
      <c r="SPY28"/>
      <c r="SPZ28"/>
      <c r="SQA28"/>
      <c r="SQB28"/>
      <c r="SQC28"/>
      <c r="SQD28"/>
      <c r="SQE28"/>
      <c r="SQF28"/>
      <c r="SQG28"/>
      <c r="SQH28"/>
      <c r="SQI28"/>
      <c r="SQJ28"/>
      <c r="SQK28"/>
      <c r="SQL28"/>
      <c r="SQM28"/>
      <c r="SQN28"/>
      <c r="SQO28"/>
      <c r="SQP28"/>
      <c r="SQQ28"/>
      <c r="SQR28"/>
      <c r="SQS28"/>
      <c r="SQT28"/>
      <c r="SQU28"/>
      <c r="SQV28"/>
      <c r="SQW28"/>
      <c r="SQX28"/>
      <c r="SQY28"/>
      <c r="SQZ28"/>
      <c r="SRA28"/>
      <c r="SRB28"/>
      <c r="SRC28"/>
      <c r="SRD28"/>
      <c r="SRE28"/>
      <c r="SRF28"/>
      <c r="SRG28"/>
      <c r="SRH28"/>
      <c r="SRI28"/>
      <c r="SRJ28"/>
      <c r="SRK28"/>
      <c r="SRL28"/>
      <c r="SRM28"/>
      <c r="SRN28"/>
      <c r="SRO28"/>
      <c r="SRP28"/>
      <c r="SRQ28"/>
      <c r="SRR28"/>
      <c r="SRS28"/>
      <c r="SRT28"/>
      <c r="SRU28"/>
      <c r="SRV28"/>
      <c r="SRW28"/>
      <c r="SRX28"/>
      <c r="SRY28"/>
      <c r="SRZ28"/>
      <c r="SSA28"/>
      <c r="SSB28"/>
      <c r="SSC28"/>
      <c r="SSD28"/>
      <c r="SSE28"/>
      <c r="SSF28"/>
      <c r="SSG28"/>
      <c r="SSH28"/>
      <c r="SSI28"/>
      <c r="SSJ28"/>
      <c r="SSK28"/>
      <c r="SSL28"/>
      <c r="SSM28"/>
      <c r="SSN28"/>
      <c r="SSO28"/>
      <c r="SSP28"/>
      <c r="SSQ28"/>
      <c r="SSR28"/>
      <c r="SSS28"/>
      <c r="SST28"/>
      <c r="SSU28"/>
      <c r="SSV28"/>
      <c r="SSW28"/>
      <c r="SSX28"/>
      <c r="SSY28"/>
      <c r="SSZ28"/>
      <c r="STA28"/>
      <c r="STB28"/>
      <c r="STC28"/>
      <c r="STD28"/>
      <c r="STE28"/>
      <c r="STF28"/>
      <c r="STG28"/>
      <c r="STH28"/>
      <c r="STI28"/>
      <c r="STJ28"/>
      <c r="STK28"/>
      <c r="STL28"/>
      <c r="STM28"/>
      <c r="STN28"/>
      <c r="STO28"/>
      <c r="STP28"/>
      <c r="STQ28"/>
      <c r="STR28"/>
      <c r="STS28"/>
      <c r="STT28"/>
      <c r="STU28"/>
      <c r="STV28"/>
      <c r="STW28"/>
      <c r="STX28"/>
      <c r="STY28"/>
      <c r="STZ28"/>
      <c r="SUA28"/>
      <c r="SUB28"/>
      <c r="SUC28"/>
      <c r="SUD28"/>
      <c r="SUE28"/>
      <c r="SUF28"/>
      <c r="SUG28"/>
      <c r="SUH28"/>
      <c r="SUI28"/>
      <c r="SUJ28"/>
      <c r="SUK28"/>
      <c r="SUL28"/>
      <c r="SUM28"/>
      <c r="SUN28"/>
      <c r="SUO28"/>
      <c r="SUP28"/>
      <c r="SUQ28"/>
      <c r="SUR28"/>
      <c r="SUS28"/>
      <c r="SUT28"/>
      <c r="SUU28"/>
      <c r="SUV28"/>
      <c r="SUW28"/>
      <c r="SUX28"/>
      <c r="SUY28"/>
      <c r="SUZ28"/>
      <c r="SVA28"/>
      <c r="SVB28"/>
      <c r="SVC28"/>
      <c r="SVD28"/>
      <c r="SVE28"/>
      <c r="SVF28"/>
      <c r="SVG28"/>
      <c r="SVH28"/>
      <c r="SVI28"/>
      <c r="SVJ28"/>
      <c r="SVK28"/>
      <c r="SVL28"/>
      <c r="SVM28"/>
      <c r="SVN28"/>
      <c r="SVO28"/>
      <c r="SVP28"/>
      <c r="SVQ28"/>
      <c r="SVR28"/>
      <c r="SVS28"/>
      <c r="SVT28"/>
      <c r="SVU28"/>
      <c r="SVV28"/>
      <c r="SVW28"/>
      <c r="SVX28"/>
      <c r="SVY28"/>
      <c r="SVZ28"/>
      <c r="SWA28"/>
      <c r="SWB28"/>
      <c r="SWC28"/>
      <c r="SWD28"/>
      <c r="SWE28"/>
      <c r="SWF28"/>
      <c r="SWG28"/>
      <c r="SWH28"/>
      <c r="SWI28"/>
      <c r="SWJ28"/>
      <c r="SWK28"/>
      <c r="SWL28"/>
      <c r="SWM28"/>
      <c r="SWN28"/>
      <c r="SWO28"/>
      <c r="SWP28"/>
      <c r="SWQ28"/>
      <c r="SWR28"/>
      <c r="SWS28"/>
      <c r="SWT28"/>
      <c r="SWU28"/>
      <c r="SWV28"/>
      <c r="SWW28"/>
      <c r="SWX28"/>
      <c r="SWY28"/>
      <c r="SWZ28"/>
      <c r="SXA28"/>
      <c r="SXB28"/>
      <c r="SXC28"/>
      <c r="SXD28"/>
      <c r="SXE28"/>
      <c r="SXF28"/>
      <c r="SXG28"/>
      <c r="SXH28"/>
      <c r="SXI28"/>
      <c r="SXJ28"/>
      <c r="SXK28"/>
      <c r="SXL28"/>
      <c r="SXM28"/>
      <c r="SXN28"/>
      <c r="SXO28"/>
      <c r="SXP28"/>
      <c r="SXQ28"/>
      <c r="SXR28"/>
      <c r="SXS28"/>
      <c r="SXT28"/>
      <c r="SXU28"/>
      <c r="SXV28"/>
      <c r="SXW28"/>
      <c r="SXX28"/>
      <c r="SXY28"/>
      <c r="SXZ28"/>
      <c r="SYA28"/>
      <c r="SYB28"/>
      <c r="SYC28"/>
      <c r="SYD28"/>
      <c r="SYE28"/>
      <c r="SYF28"/>
      <c r="SYG28"/>
      <c r="SYH28"/>
      <c r="SYI28"/>
      <c r="SYJ28"/>
      <c r="SYK28"/>
      <c r="SYL28"/>
      <c r="SYM28"/>
      <c r="SYN28"/>
      <c r="SYO28"/>
      <c r="SYP28"/>
      <c r="SYQ28"/>
      <c r="SYR28"/>
      <c r="SYS28"/>
      <c r="SYT28"/>
      <c r="SYU28"/>
      <c r="SYV28"/>
      <c r="SYW28"/>
      <c r="SYX28"/>
      <c r="SYY28"/>
      <c r="SYZ28"/>
      <c r="SZA28"/>
      <c r="SZB28"/>
      <c r="SZC28"/>
      <c r="SZD28"/>
      <c r="SZE28"/>
      <c r="SZF28"/>
      <c r="SZG28"/>
      <c r="SZH28"/>
      <c r="SZI28"/>
      <c r="SZJ28"/>
      <c r="SZK28"/>
      <c r="SZL28"/>
      <c r="SZM28"/>
      <c r="SZN28"/>
      <c r="SZO28"/>
      <c r="SZP28"/>
      <c r="SZQ28"/>
      <c r="SZR28"/>
      <c r="SZS28"/>
      <c r="SZT28"/>
      <c r="SZU28"/>
      <c r="SZV28"/>
      <c r="SZW28"/>
      <c r="SZX28"/>
      <c r="SZY28"/>
      <c r="SZZ28"/>
      <c r="TAA28"/>
      <c r="TAB28"/>
      <c r="TAC28"/>
      <c r="TAD28"/>
      <c r="TAE28"/>
      <c r="TAF28"/>
      <c r="TAG28"/>
      <c r="TAH28"/>
      <c r="TAI28"/>
      <c r="TAJ28"/>
      <c r="TAK28"/>
      <c r="TAL28"/>
      <c r="TAM28"/>
      <c r="TAN28"/>
      <c r="TAO28"/>
      <c r="TAP28"/>
      <c r="TAQ28"/>
      <c r="TAR28"/>
      <c r="TAS28"/>
      <c r="TAT28"/>
      <c r="TAU28"/>
      <c r="TAV28"/>
      <c r="TAW28"/>
      <c r="TAX28"/>
      <c r="TAY28"/>
      <c r="TAZ28"/>
      <c r="TBA28"/>
      <c r="TBB28"/>
      <c r="TBC28"/>
      <c r="TBD28"/>
      <c r="TBE28"/>
      <c r="TBF28"/>
      <c r="TBG28"/>
      <c r="TBH28"/>
      <c r="TBI28"/>
      <c r="TBJ28"/>
      <c r="TBK28"/>
      <c r="TBL28"/>
      <c r="TBM28"/>
      <c r="TBN28"/>
      <c r="TBO28"/>
      <c r="TBP28"/>
      <c r="TBQ28"/>
      <c r="TBR28"/>
      <c r="TBS28"/>
      <c r="TBT28"/>
      <c r="TBU28"/>
      <c r="TBV28"/>
      <c r="TBW28"/>
      <c r="TBX28"/>
      <c r="TBY28"/>
      <c r="TBZ28"/>
      <c r="TCA28"/>
      <c r="TCB28"/>
      <c r="TCC28"/>
      <c r="TCD28"/>
      <c r="TCE28"/>
      <c r="TCF28"/>
      <c r="TCG28"/>
      <c r="TCH28"/>
      <c r="TCI28"/>
      <c r="TCJ28"/>
      <c r="TCK28"/>
      <c r="TCL28"/>
      <c r="TCM28"/>
      <c r="TCN28"/>
      <c r="TCO28"/>
      <c r="TCP28"/>
      <c r="TCQ28"/>
      <c r="TCR28"/>
      <c r="TCS28"/>
      <c r="TCT28"/>
      <c r="TCU28"/>
      <c r="TCV28"/>
      <c r="TCW28"/>
      <c r="TCX28"/>
      <c r="TCY28"/>
      <c r="TCZ28"/>
      <c r="TDA28"/>
      <c r="TDB28"/>
      <c r="TDC28"/>
      <c r="TDD28"/>
      <c r="TDE28"/>
      <c r="TDF28"/>
      <c r="TDG28"/>
      <c r="TDH28"/>
      <c r="TDI28"/>
      <c r="TDJ28"/>
      <c r="TDK28"/>
      <c r="TDL28"/>
      <c r="TDM28"/>
      <c r="TDN28"/>
      <c r="TDO28"/>
      <c r="TDP28"/>
      <c r="TDQ28"/>
      <c r="TDR28"/>
      <c r="TDS28"/>
      <c r="TDT28"/>
      <c r="TDU28"/>
      <c r="TDV28"/>
      <c r="TDW28"/>
      <c r="TDX28"/>
      <c r="TDY28"/>
      <c r="TDZ28"/>
      <c r="TEA28"/>
      <c r="TEB28"/>
      <c r="TEC28"/>
      <c r="TED28"/>
      <c r="TEE28"/>
      <c r="TEF28"/>
      <c r="TEG28"/>
      <c r="TEH28"/>
      <c r="TEI28"/>
      <c r="TEJ28"/>
      <c r="TEK28"/>
      <c r="TEL28"/>
      <c r="TEM28"/>
      <c r="TEN28"/>
      <c r="TEO28"/>
      <c r="TEP28"/>
      <c r="TEQ28"/>
      <c r="TER28"/>
      <c r="TES28"/>
      <c r="TET28"/>
      <c r="TEU28"/>
      <c r="TEV28"/>
      <c r="TEW28"/>
      <c r="TEX28"/>
      <c r="TEY28"/>
      <c r="TEZ28"/>
      <c r="TFA28"/>
      <c r="TFB28"/>
      <c r="TFC28"/>
      <c r="TFD28"/>
      <c r="TFE28"/>
      <c r="TFF28"/>
      <c r="TFG28"/>
      <c r="TFH28"/>
      <c r="TFI28"/>
      <c r="TFJ28"/>
      <c r="TFK28"/>
      <c r="TFL28"/>
      <c r="TFM28"/>
      <c r="TFN28"/>
      <c r="TFO28"/>
      <c r="TFP28"/>
      <c r="TFQ28"/>
      <c r="TFR28"/>
      <c r="TFS28"/>
      <c r="TFT28"/>
      <c r="TFU28"/>
      <c r="TFV28"/>
      <c r="TFW28"/>
      <c r="TFX28"/>
      <c r="TFY28"/>
      <c r="TFZ28"/>
      <c r="TGA28"/>
      <c r="TGB28"/>
      <c r="TGC28"/>
      <c r="TGD28"/>
      <c r="TGE28"/>
      <c r="TGF28"/>
      <c r="TGG28"/>
      <c r="TGH28"/>
      <c r="TGI28"/>
      <c r="TGJ28"/>
      <c r="TGK28"/>
      <c r="TGL28"/>
      <c r="TGM28"/>
      <c r="TGN28"/>
      <c r="TGO28"/>
      <c r="TGP28"/>
      <c r="TGQ28"/>
      <c r="TGR28"/>
      <c r="TGS28"/>
      <c r="TGT28"/>
      <c r="TGU28"/>
      <c r="TGV28"/>
      <c r="TGW28"/>
      <c r="TGX28"/>
      <c r="TGY28"/>
      <c r="TGZ28"/>
      <c r="THA28"/>
      <c r="THB28"/>
      <c r="THC28"/>
      <c r="THD28"/>
      <c r="THE28"/>
      <c r="THF28"/>
      <c r="THG28"/>
      <c r="THH28"/>
      <c r="THI28"/>
      <c r="THJ28"/>
      <c r="THK28"/>
      <c r="THL28"/>
      <c r="THM28"/>
      <c r="THN28"/>
      <c r="THO28"/>
      <c r="THP28"/>
      <c r="THQ28"/>
      <c r="THR28"/>
      <c r="THS28"/>
      <c r="THT28"/>
      <c r="THU28"/>
      <c r="THV28"/>
      <c r="THW28"/>
      <c r="THX28"/>
      <c r="THY28"/>
      <c r="THZ28"/>
      <c r="TIA28"/>
      <c r="TIB28"/>
      <c r="TIC28"/>
      <c r="TID28"/>
      <c r="TIE28"/>
      <c r="TIF28"/>
      <c r="TIG28"/>
      <c r="TIH28"/>
      <c r="TII28"/>
      <c r="TIJ28"/>
      <c r="TIK28"/>
      <c r="TIL28"/>
      <c r="TIM28"/>
      <c r="TIN28"/>
      <c r="TIO28"/>
      <c r="TIP28"/>
      <c r="TIQ28"/>
      <c r="TIR28"/>
      <c r="TIS28"/>
      <c r="TIT28"/>
      <c r="TIU28"/>
      <c r="TIV28"/>
      <c r="TIW28"/>
      <c r="TIX28"/>
      <c r="TIY28"/>
      <c r="TIZ28"/>
      <c r="TJA28"/>
      <c r="TJB28"/>
      <c r="TJC28"/>
      <c r="TJD28"/>
      <c r="TJE28"/>
      <c r="TJF28"/>
      <c r="TJG28"/>
      <c r="TJH28"/>
      <c r="TJI28"/>
      <c r="TJJ28"/>
      <c r="TJK28"/>
      <c r="TJL28"/>
      <c r="TJM28"/>
      <c r="TJN28"/>
      <c r="TJO28"/>
      <c r="TJP28"/>
      <c r="TJQ28"/>
      <c r="TJR28"/>
      <c r="TJS28"/>
      <c r="TJT28"/>
      <c r="TJU28"/>
      <c r="TJV28"/>
      <c r="TJW28"/>
      <c r="TJX28"/>
      <c r="TJY28"/>
      <c r="TJZ28"/>
      <c r="TKA28"/>
      <c r="TKB28"/>
      <c r="TKC28"/>
      <c r="TKD28"/>
      <c r="TKE28"/>
      <c r="TKF28"/>
      <c r="TKG28"/>
      <c r="TKH28"/>
      <c r="TKI28"/>
      <c r="TKJ28"/>
      <c r="TKK28"/>
      <c r="TKL28"/>
      <c r="TKM28"/>
      <c r="TKN28"/>
      <c r="TKO28"/>
      <c r="TKP28"/>
      <c r="TKQ28"/>
      <c r="TKR28"/>
      <c r="TKS28"/>
      <c r="TKT28"/>
      <c r="TKU28"/>
      <c r="TKV28"/>
      <c r="TKW28"/>
      <c r="TKX28"/>
      <c r="TKY28"/>
      <c r="TKZ28"/>
      <c r="TLA28"/>
      <c r="TLB28"/>
      <c r="TLC28"/>
      <c r="TLD28"/>
      <c r="TLE28"/>
      <c r="TLF28"/>
      <c r="TLG28"/>
      <c r="TLH28"/>
      <c r="TLI28"/>
      <c r="TLJ28"/>
      <c r="TLK28"/>
      <c r="TLL28"/>
      <c r="TLM28"/>
      <c r="TLN28"/>
      <c r="TLO28"/>
      <c r="TLP28"/>
      <c r="TLQ28"/>
      <c r="TLR28"/>
      <c r="TLS28"/>
      <c r="TLT28"/>
      <c r="TLU28"/>
      <c r="TLV28"/>
      <c r="TLW28"/>
      <c r="TLX28"/>
      <c r="TLY28"/>
      <c r="TLZ28"/>
      <c r="TMA28"/>
      <c r="TMB28"/>
      <c r="TMC28"/>
      <c r="TMD28"/>
      <c r="TME28"/>
      <c r="TMF28"/>
      <c r="TMG28"/>
      <c r="TMH28"/>
      <c r="TMI28"/>
      <c r="TMJ28"/>
      <c r="TMK28"/>
      <c r="TML28"/>
      <c r="TMM28"/>
      <c r="TMN28"/>
      <c r="TMO28"/>
      <c r="TMP28"/>
      <c r="TMQ28"/>
      <c r="TMR28"/>
      <c r="TMS28"/>
      <c r="TMT28"/>
      <c r="TMU28"/>
      <c r="TMV28"/>
      <c r="TMW28"/>
      <c r="TMX28"/>
      <c r="TMY28"/>
      <c r="TMZ28"/>
      <c r="TNA28"/>
      <c r="TNB28"/>
      <c r="TNC28"/>
      <c r="TND28"/>
      <c r="TNE28"/>
      <c r="TNF28"/>
      <c r="TNG28"/>
      <c r="TNH28"/>
      <c r="TNI28"/>
      <c r="TNJ28"/>
      <c r="TNK28"/>
      <c r="TNL28"/>
      <c r="TNM28"/>
      <c r="TNN28"/>
      <c r="TNO28"/>
      <c r="TNP28"/>
      <c r="TNQ28"/>
      <c r="TNR28"/>
      <c r="TNS28"/>
      <c r="TNT28"/>
      <c r="TNU28"/>
      <c r="TNV28"/>
      <c r="TNW28"/>
      <c r="TNX28"/>
      <c r="TNY28"/>
      <c r="TNZ28"/>
      <c r="TOA28"/>
      <c r="TOB28"/>
      <c r="TOC28"/>
      <c r="TOD28"/>
      <c r="TOE28"/>
      <c r="TOF28"/>
      <c r="TOG28"/>
      <c r="TOH28"/>
      <c r="TOI28"/>
      <c r="TOJ28"/>
      <c r="TOK28"/>
      <c r="TOL28"/>
      <c r="TOM28"/>
      <c r="TON28"/>
      <c r="TOO28"/>
      <c r="TOP28"/>
      <c r="TOQ28"/>
      <c r="TOR28"/>
      <c r="TOS28"/>
      <c r="TOT28"/>
      <c r="TOU28"/>
      <c r="TOV28"/>
      <c r="TOW28"/>
      <c r="TOX28"/>
      <c r="TOY28"/>
      <c r="TOZ28"/>
      <c r="TPA28"/>
      <c r="TPB28"/>
      <c r="TPC28"/>
      <c r="TPD28"/>
      <c r="TPE28"/>
      <c r="TPF28"/>
      <c r="TPG28"/>
      <c r="TPH28"/>
      <c r="TPI28"/>
      <c r="TPJ28"/>
      <c r="TPK28"/>
      <c r="TPL28"/>
      <c r="TPM28"/>
      <c r="TPN28"/>
      <c r="TPO28"/>
      <c r="TPP28"/>
      <c r="TPQ28"/>
      <c r="TPR28"/>
      <c r="TPS28"/>
      <c r="TPT28"/>
      <c r="TPU28"/>
      <c r="TPV28"/>
      <c r="TPW28"/>
      <c r="TPX28"/>
      <c r="TPY28"/>
      <c r="TPZ28"/>
      <c r="TQA28"/>
      <c r="TQB28"/>
      <c r="TQC28"/>
      <c r="TQD28"/>
      <c r="TQE28"/>
      <c r="TQF28"/>
      <c r="TQG28"/>
      <c r="TQH28"/>
      <c r="TQI28"/>
      <c r="TQJ28"/>
      <c r="TQK28"/>
      <c r="TQL28"/>
      <c r="TQM28"/>
      <c r="TQN28"/>
      <c r="TQO28"/>
      <c r="TQP28"/>
      <c r="TQQ28"/>
      <c r="TQR28"/>
      <c r="TQS28"/>
      <c r="TQT28"/>
      <c r="TQU28"/>
      <c r="TQV28"/>
      <c r="TQW28"/>
      <c r="TQX28"/>
      <c r="TQY28"/>
      <c r="TQZ28"/>
      <c r="TRA28"/>
      <c r="TRB28"/>
      <c r="TRC28"/>
      <c r="TRD28"/>
      <c r="TRE28"/>
      <c r="TRF28"/>
      <c r="TRG28"/>
      <c r="TRH28"/>
      <c r="TRI28"/>
      <c r="TRJ28"/>
      <c r="TRK28"/>
      <c r="TRL28"/>
      <c r="TRM28"/>
      <c r="TRN28"/>
      <c r="TRO28"/>
      <c r="TRP28"/>
      <c r="TRQ28"/>
      <c r="TRR28"/>
      <c r="TRS28"/>
      <c r="TRT28"/>
      <c r="TRU28"/>
      <c r="TRV28"/>
      <c r="TRW28"/>
      <c r="TRX28"/>
      <c r="TRY28"/>
      <c r="TRZ28"/>
      <c r="TSA28"/>
      <c r="TSB28"/>
      <c r="TSC28"/>
      <c r="TSD28"/>
      <c r="TSE28"/>
      <c r="TSF28"/>
      <c r="TSG28"/>
      <c r="TSH28"/>
      <c r="TSI28"/>
      <c r="TSJ28"/>
      <c r="TSK28"/>
      <c r="TSL28"/>
      <c r="TSM28"/>
      <c r="TSN28"/>
      <c r="TSO28"/>
      <c r="TSP28"/>
      <c r="TSQ28"/>
      <c r="TSR28"/>
      <c r="TSS28"/>
      <c r="TST28"/>
      <c r="TSU28"/>
      <c r="TSV28"/>
      <c r="TSW28"/>
      <c r="TSX28"/>
      <c r="TSY28"/>
      <c r="TSZ28"/>
      <c r="TTA28"/>
      <c r="TTB28"/>
      <c r="TTC28"/>
      <c r="TTD28"/>
      <c r="TTE28"/>
      <c r="TTF28"/>
      <c r="TTG28"/>
      <c r="TTH28"/>
      <c r="TTI28"/>
      <c r="TTJ28"/>
      <c r="TTK28"/>
      <c r="TTL28"/>
      <c r="TTM28"/>
      <c r="TTN28"/>
      <c r="TTO28"/>
      <c r="TTP28"/>
      <c r="TTQ28"/>
      <c r="TTR28"/>
      <c r="TTS28"/>
      <c r="TTT28"/>
      <c r="TTU28"/>
      <c r="TTV28"/>
      <c r="TTW28"/>
      <c r="TTX28"/>
      <c r="TTY28"/>
      <c r="TTZ28"/>
      <c r="TUA28"/>
      <c r="TUB28"/>
      <c r="TUC28"/>
      <c r="TUD28"/>
      <c r="TUE28"/>
      <c r="TUF28"/>
      <c r="TUG28"/>
      <c r="TUH28"/>
      <c r="TUI28"/>
      <c r="TUJ28"/>
      <c r="TUK28"/>
      <c r="TUL28"/>
      <c r="TUM28"/>
      <c r="TUN28"/>
      <c r="TUO28"/>
      <c r="TUP28"/>
      <c r="TUQ28"/>
      <c r="TUR28"/>
      <c r="TUS28"/>
      <c r="TUT28"/>
      <c r="TUU28"/>
      <c r="TUV28"/>
      <c r="TUW28"/>
      <c r="TUX28"/>
      <c r="TUY28"/>
      <c r="TUZ28"/>
      <c r="TVA28"/>
      <c r="TVB28"/>
      <c r="TVC28"/>
      <c r="TVD28"/>
      <c r="TVE28"/>
      <c r="TVF28"/>
      <c r="TVG28"/>
      <c r="TVH28"/>
      <c r="TVI28"/>
      <c r="TVJ28"/>
      <c r="TVK28"/>
      <c r="TVL28"/>
      <c r="TVM28"/>
      <c r="TVN28"/>
      <c r="TVO28"/>
      <c r="TVP28"/>
      <c r="TVQ28"/>
      <c r="TVR28"/>
      <c r="TVS28"/>
      <c r="TVT28"/>
      <c r="TVU28"/>
      <c r="TVV28"/>
      <c r="TVW28"/>
      <c r="TVX28"/>
      <c r="TVY28"/>
      <c r="TVZ28"/>
      <c r="TWA28"/>
      <c r="TWB28"/>
      <c r="TWC28"/>
      <c r="TWD28"/>
      <c r="TWE28"/>
      <c r="TWF28"/>
      <c r="TWG28"/>
      <c r="TWH28"/>
      <c r="TWI28"/>
      <c r="TWJ28"/>
      <c r="TWK28"/>
      <c r="TWL28"/>
      <c r="TWM28"/>
      <c r="TWN28"/>
      <c r="TWO28"/>
      <c r="TWP28"/>
      <c r="TWQ28"/>
      <c r="TWR28"/>
      <c r="TWS28"/>
      <c r="TWT28"/>
      <c r="TWU28"/>
      <c r="TWV28"/>
      <c r="TWW28"/>
      <c r="TWX28"/>
      <c r="TWY28"/>
      <c r="TWZ28"/>
      <c r="TXA28"/>
      <c r="TXB28"/>
      <c r="TXC28"/>
      <c r="TXD28"/>
      <c r="TXE28"/>
      <c r="TXF28"/>
      <c r="TXG28"/>
      <c r="TXH28"/>
      <c r="TXI28"/>
      <c r="TXJ28"/>
      <c r="TXK28"/>
      <c r="TXL28"/>
      <c r="TXM28"/>
      <c r="TXN28"/>
      <c r="TXO28"/>
      <c r="TXP28"/>
      <c r="TXQ28"/>
      <c r="TXR28"/>
      <c r="TXS28"/>
      <c r="TXT28"/>
      <c r="TXU28"/>
      <c r="TXV28"/>
      <c r="TXW28"/>
      <c r="TXX28"/>
      <c r="TXY28"/>
      <c r="TXZ28"/>
      <c r="TYA28"/>
      <c r="TYB28"/>
      <c r="TYC28"/>
      <c r="TYD28"/>
      <c r="TYE28"/>
      <c r="TYF28"/>
      <c r="TYG28"/>
      <c r="TYH28"/>
      <c r="TYI28"/>
      <c r="TYJ28"/>
      <c r="TYK28"/>
      <c r="TYL28"/>
      <c r="TYM28"/>
      <c r="TYN28"/>
      <c r="TYO28"/>
      <c r="TYP28"/>
      <c r="TYQ28"/>
      <c r="TYR28"/>
      <c r="TYS28"/>
      <c r="TYT28"/>
      <c r="TYU28"/>
      <c r="TYV28"/>
      <c r="TYW28"/>
      <c r="TYX28"/>
      <c r="TYY28"/>
      <c r="TYZ28"/>
      <c r="TZA28"/>
      <c r="TZB28"/>
      <c r="TZC28"/>
      <c r="TZD28"/>
      <c r="TZE28"/>
      <c r="TZF28"/>
      <c r="TZG28"/>
      <c r="TZH28"/>
      <c r="TZI28"/>
      <c r="TZJ28"/>
      <c r="TZK28"/>
      <c r="TZL28"/>
      <c r="TZM28"/>
      <c r="TZN28"/>
      <c r="TZO28"/>
      <c r="TZP28"/>
      <c r="TZQ28"/>
      <c r="TZR28"/>
      <c r="TZS28"/>
      <c r="TZT28"/>
      <c r="TZU28"/>
      <c r="TZV28"/>
      <c r="TZW28"/>
      <c r="TZX28"/>
      <c r="TZY28"/>
      <c r="TZZ28"/>
      <c r="UAA28"/>
      <c r="UAB28"/>
      <c r="UAC28"/>
      <c r="UAD28"/>
      <c r="UAE28"/>
      <c r="UAF28"/>
      <c r="UAG28"/>
      <c r="UAH28"/>
      <c r="UAI28"/>
      <c r="UAJ28"/>
      <c r="UAK28"/>
      <c r="UAL28"/>
      <c r="UAM28"/>
      <c r="UAN28"/>
      <c r="UAO28"/>
      <c r="UAP28"/>
      <c r="UAQ28"/>
      <c r="UAR28"/>
      <c r="UAS28"/>
      <c r="UAT28"/>
      <c r="UAU28"/>
      <c r="UAV28"/>
      <c r="UAW28"/>
      <c r="UAX28"/>
      <c r="UAY28"/>
      <c r="UAZ28"/>
      <c r="UBA28"/>
      <c r="UBB28"/>
      <c r="UBC28"/>
      <c r="UBD28"/>
      <c r="UBE28"/>
      <c r="UBF28"/>
      <c r="UBG28"/>
      <c r="UBH28"/>
      <c r="UBI28"/>
      <c r="UBJ28"/>
      <c r="UBK28"/>
      <c r="UBL28"/>
      <c r="UBM28"/>
      <c r="UBN28"/>
      <c r="UBO28"/>
      <c r="UBP28"/>
      <c r="UBQ28"/>
      <c r="UBR28"/>
      <c r="UBS28"/>
      <c r="UBT28"/>
      <c r="UBU28"/>
      <c r="UBV28"/>
      <c r="UBW28"/>
      <c r="UBX28"/>
      <c r="UBY28"/>
      <c r="UBZ28"/>
      <c r="UCA28"/>
      <c r="UCB28"/>
      <c r="UCC28"/>
      <c r="UCD28"/>
      <c r="UCE28"/>
      <c r="UCF28"/>
      <c r="UCG28"/>
      <c r="UCH28"/>
      <c r="UCI28"/>
      <c r="UCJ28"/>
      <c r="UCK28"/>
      <c r="UCL28"/>
      <c r="UCM28"/>
      <c r="UCN28"/>
      <c r="UCO28"/>
      <c r="UCP28"/>
      <c r="UCQ28"/>
      <c r="UCR28"/>
      <c r="UCS28"/>
      <c r="UCT28"/>
      <c r="UCU28"/>
      <c r="UCV28"/>
      <c r="UCW28"/>
      <c r="UCX28"/>
      <c r="UCY28"/>
      <c r="UCZ28"/>
      <c r="UDA28"/>
      <c r="UDB28"/>
      <c r="UDC28"/>
      <c r="UDD28"/>
      <c r="UDE28"/>
      <c r="UDF28"/>
      <c r="UDG28"/>
      <c r="UDH28"/>
      <c r="UDI28"/>
      <c r="UDJ28"/>
      <c r="UDK28"/>
      <c r="UDL28"/>
      <c r="UDM28"/>
      <c r="UDN28"/>
      <c r="UDO28"/>
      <c r="UDP28"/>
      <c r="UDQ28"/>
      <c r="UDR28"/>
      <c r="UDS28"/>
      <c r="UDT28"/>
      <c r="UDU28"/>
      <c r="UDV28"/>
      <c r="UDW28"/>
      <c r="UDX28"/>
      <c r="UDY28"/>
      <c r="UDZ28"/>
      <c r="UEA28"/>
      <c r="UEB28"/>
      <c r="UEC28"/>
      <c r="UED28"/>
      <c r="UEE28"/>
      <c r="UEF28"/>
      <c r="UEG28"/>
      <c r="UEH28"/>
      <c r="UEI28"/>
      <c r="UEJ28"/>
      <c r="UEK28"/>
      <c r="UEL28"/>
      <c r="UEM28"/>
      <c r="UEN28"/>
      <c r="UEO28"/>
      <c r="UEP28"/>
      <c r="UEQ28"/>
      <c r="UER28"/>
      <c r="UES28"/>
      <c r="UET28"/>
      <c r="UEU28"/>
      <c r="UEV28"/>
      <c r="UEW28"/>
      <c r="UEX28"/>
      <c r="UEY28"/>
      <c r="UEZ28"/>
      <c r="UFA28"/>
      <c r="UFB28"/>
      <c r="UFC28"/>
      <c r="UFD28"/>
      <c r="UFE28"/>
      <c r="UFF28"/>
      <c r="UFG28"/>
      <c r="UFH28"/>
      <c r="UFI28"/>
      <c r="UFJ28"/>
      <c r="UFK28"/>
      <c r="UFL28"/>
      <c r="UFM28"/>
      <c r="UFN28"/>
      <c r="UFO28"/>
      <c r="UFP28"/>
      <c r="UFQ28"/>
      <c r="UFR28"/>
      <c r="UFS28"/>
      <c r="UFT28"/>
      <c r="UFU28"/>
      <c r="UFV28"/>
      <c r="UFW28"/>
      <c r="UFX28"/>
      <c r="UFY28"/>
      <c r="UFZ28"/>
      <c r="UGA28"/>
      <c r="UGB28"/>
      <c r="UGC28"/>
      <c r="UGD28"/>
      <c r="UGE28"/>
      <c r="UGF28"/>
      <c r="UGG28"/>
      <c r="UGH28"/>
      <c r="UGI28"/>
      <c r="UGJ28"/>
      <c r="UGK28"/>
      <c r="UGL28"/>
      <c r="UGM28"/>
      <c r="UGN28"/>
      <c r="UGO28"/>
      <c r="UGP28"/>
      <c r="UGQ28"/>
      <c r="UGR28"/>
      <c r="UGS28"/>
      <c r="UGT28"/>
      <c r="UGU28"/>
      <c r="UGV28"/>
      <c r="UGW28"/>
      <c r="UGX28"/>
      <c r="UGY28"/>
      <c r="UGZ28"/>
      <c r="UHA28"/>
      <c r="UHB28"/>
      <c r="UHC28"/>
      <c r="UHD28"/>
      <c r="UHE28"/>
      <c r="UHF28"/>
      <c r="UHG28"/>
      <c r="UHH28"/>
      <c r="UHI28"/>
      <c r="UHJ28"/>
      <c r="UHK28"/>
      <c r="UHL28"/>
      <c r="UHM28"/>
      <c r="UHN28"/>
      <c r="UHO28"/>
      <c r="UHP28"/>
      <c r="UHQ28"/>
      <c r="UHR28"/>
      <c r="UHS28"/>
      <c r="UHT28"/>
      <c r="UHU28"/>
      <c r="UHV28"/>
      <c r="UHW28"/>
      <c r="UHX28"/>
      <c r="UHY28"/>
      <c r="UHZ28"/>
      <c r="UIA28"/>
      <c r="UIB28"/>
      <c r="UIC28"/>
      <c r="UID28"/>
      <c r="UIE28"/>
      <c r="UIF28"/>
      <c r="UIG28"/>
      <c r="UIH28"/>
      <c r="UII28"/>
      <c r="UIJ28"/>
      <c r="UIK28"/>
      <c r="UIL28"/>
      <c r="UIM28"/>
      <c r="UIN28"/>
      <c r="UIO28"/>
      <c r="UIP28"/>
      <c r="UIQ28"/>
      <c r="UIR28"/>
      <c r="UIS28"/>
      <c r="UIT28"/>
      <c r="UIU28"/>
      <c r="UIV28"/>
      <c r="UIW28"/>
      <c r="UIX28"/>
      <c r="UIY28"/>
      <c r="UIZ28"/>
      <c r="UJA28"/>
      <c r="UJB28"/>
      <c r="UJC28"/>
      <c r="UJD28"/>
      <c r="UJE28"/>
      <c r="UJF28"/>
      <c r="UJG28"/>
      <c r="UJH28"/>
      <c r="UJI28"/>
      <c r="UJJ28"/>
      <c r="UJK28"/>
      <c r="UJL28"/>
      <c r="UJM28"/>
      <c r="UJN28"/>
      <c r="UJO28"/>
      <c r="UJP28"/>
      <c r="UJQ28"/>
      <c r="UJR28"/>
      <c r="UJS28"/>
      <c r="UJT28"/>
      <c r="UJU28"/>
      <c r="UJV28"/>
      <c r="UJW28"/>
      <c r="UJX28"/>
      <c r="UJY28"/>
      <c r="UJZ28"/>
      <c r="UKA28"/>
      <c r="UKB28"/>
      <c r="UKC28"/>
      <c r="UKD28"/>
      <c r="UKE28"/>
      <c r="UKF28"/>
      <c r="UKG28"/>
      <c r="UKH28"/>
      <c r="UKI28"/>
      <c r="UKJ28"/>
      <c r="UKK28"/>
      <c r="UKL28"/>
      <c r="UKM28"/>
      <c r="UKN28"/>
      <c r="UKO28"/>
      <c r="UKP28"/>
      <c r="UKQ28"/>
      <c r="UKR28"/>
      <c r="UKS28"/>
      <c r="UKT28"/>
      <c r="UKU28"/>
      <c r="UKV28"/>
      <c r="UKW28"/>
      <c r="UKX28"/>
      <c r="UKY28"/>
      <c r="UKZ28"/>
      <c r="ULA28"/>
      <c r="ULB28"/>
      <c r="ULC28"/>
      <c r="ULD28"/>
      <c r="ULE28"/>
      <c r="ULF28"/>
      <c r="ULG28"/>
      <c r="ULH28"/>
      <c r="ULI28"/>
      <c r="ULJ28"/>
      <c r="ULK28"/>
      <c r="ULL28"/>
      <c r="ULM28"/>
      <c r="ULN28"/>
      <c r="ULO28"/>
      <c r="ULP28"/>
      <c r="ULQ28"/>
      <c r="ULR28"/>
      <c r="ULS28"/>
      <c r="ULT28"/>
      <c r="ULU28"/>
      <c r="ULV28"/>
      <c r="ULW28"/>
      <c r="ULX28"/>
      <c r="ULY28"/>
      <c r="ULZ28"/>
      <c r="UMA28"/>
      <c r="UMB28"/>
      <c r="UMC28"/>
      <c r="UMD28"/>
      <c r="UME28"/>
      <c r="UMF28"/>
      <c r="UMG28"/>
      <c r="UMH28"/>
      <c r="UMI28"/>
      <c r="UMJ28"/>
      <c r="UMK28"/>
      <c r="UML28"/>
      <c r="UMM28"/>
      <c r="UMN28"/>
      <c r="UMO28"/>
      <c r="UMP28"/>
      <c r="UMQ28"/>
      <c r="UMR28"/>
      <c r="UMS28"/>
      <c r="UMT28"/>
      <c r="UMU28"/>
      <c r="UMV28"/>
      <c r="UMW28"/>
      <c r="UMX28"/>
      <c r="UMY28"/>
      <c r="UMZ28"/>
      <c r="UNA28"/>
      <c r="UNB28"/>
      <c r="UNC28"/>
      <c r="UND28"/>
      <c r="UNE28"/>
      <c r="UNF28"/>
      <c r="UNG28"/>
      <c r="UNH28"/>
      <c r="UNI28"/>
      <c r="UNJ28"/>
      <c r="UNK28"/>
      <c r="UNL28"/>
      <c r="UNM28"/>
      <c r="UNN28"/>
      <c r="UNO28"/>
      <c r="UNP28"/>
      <c r="UNQ28"/>
      <c r="UNR28"/>
      <c r="UNS28"/>
      <c r="UNT28"/>
      <c r="UNU28"/>
      <c r="UNV28"/>
      <c r="UNW28"/>
      <c r="UNX28"/>
      <c r="UNY28"/>
      <c r="UNZ28"/>
      <c r="UOA28"/>
      <c r="UOB28"/>
      <c r="UOC28"/>
      <c r="UOD28"/>
      <c r="UOE28"/>
      <c r="UOF28"/>
      <c r="UOG28"/>
      <c r="UOH28"/>
      <c r="UOI28"/>
      <c r="UOJ28"/>
      <c r="UOK28"/>
      <c r="UOL28"/>
      <c r="UOM28"/>
      <c r="UON28"/>
      <c r="UOO28"/>
      <c r="UOP28"/>
      <c r="UOQ28"/>
      <c r="UOR28"/>
      <c r="UOS28"/>
      <c r="UOT28"/>
      <c r="UOU28"/>
      <c r="UOV28"/>
      <c r="UOW28"/>
      <c r="UOX28"/>
      <c r="UOY28"/>
      <c r="UOZ28"/>
      <c r="UPA28"/>
      <c r="UPB28"/>
      <c r="UPC28"/>
      <c r="UPD28"/>
      <c r="UPE28"/>
      <c r="UPF28"/>
      <c r="UPG28"/>
      <c r="UPH28"/>
      <c r="UPI28"/>
      <c r="UPJ28"/>
      <c r="UPK28"/>
      <c r="UPL28"/>
      <c r="UPM28"/>
      <c r="UPN28"/>
      <c r="UPO28"/>
      <c r="UPP28"/>
      <c r="UPQ28"/>
      <c r="UPR28"/>
      <c r="UPS28"/>
      <c r="UPT28"/>
      <c r="UPU28"/>
      <c r="UPV28"/>
      <c r="UPW28"/>
      <c r="UPX28"/>
      <c r="UPY28"/>
      <c r="UPZ28"/>
      <c r="UQA28"/>
      <c r="UQB28"/>
      <c r="UQC28"/>
      <c r="UQD28"/>
      <c r="UQE28"/>
      <c r="UQF28"/>
      <c r="UQG28"/>
      <c r="UQH28"/>
      <c r="UQI28"/>
      <c r="UQJ28"/>
      <c r="UQK28"/>
      <c r="UQL28"/>
      <c r="UQM28"/>
      <c r="UQN28"/>
      <c r="UQO28"/>
      <c r="UQP28"/>
      <c r="UQQ28"/>
      <c r="UQR28"/>
      <c r="UQS28"/>
      <c r="UQT28"/>
      <c r="UQU28"/>
      <c r="UQV28"/>
      <c r="UQW28"/>
      <c r="UQX28"/>
      <c r="UQY28"/>
      <c r="UQZ28"/>
      <c r="URA28"/>
      <c r="URB28"/>
      <c r="URC28"/>
      <c r="URD28"/>
      <c r="URE28"/>
      <c r="URF28"/>
      <c r="URG28"/>
      <c r="URH28"/>
      <c r="URI28"/>
      <c r="URJ28"/>
      <c r="URK28"/>
      <c r="URL28"/>
      <c r="URM28"/>
      <c r="URN28"/>
      <c r="URO28"/>
      <c r="URP28"/>
      <c r="URQ28"/>
      <c r="URR28"/>
      <c r="URS28"/>
      <c r="URT28"/>
      <c r="URU28"/>
      <c r="URV28"/>
      <c r="URW28"/>
      <c r="URX28"/>
      <c r="URY28"/>
      <c r="URZ28"/>
      <c r="USA28"/>
      <c r="USB28"/>
      <c r="USC28"/>
      <c r="USD28"/>
      <c r="USE28"/>
      <c r="USF28"/>
      <c r="USG28"/>
      <c r="USH28"/>
      <c r="USI28"/>
      <c r="USJ28"/>
      <c r="USK28"/>
      <c r="USL28"/>
      <c r="USM28"/>
      <c r="USN28"/>
      <c r="USO28"/>
      <c r="USP28"/>
      <c r="USQ28"/>
      <c r="USR28"/>
      <c r="USS28"/>
      <c r="UST28"/>
      <c r="USU28"/>
      <c r="USV28"/>
      <c r="USW28"/>
      <c r="USX28"/>
      <c r="USY28"/>
      <c r="USZ28"/>
      <c r="UTA28"/>
      <c r="UTB28"/>
      <c r="UTC28"/>
      <c r="UTD28"/>
      <c r="UTE28"/>
      <c r="UTF28"/>
      <c r="UTG28"/>
      <c r="UTH28"/>
      <c r="UTI28"/>
      <c r="UTJ28"/>
      <c r="UTK28"/>
      <c r="UTL28"/>
      <c r="UTM28"/>
      <c r="UTN28"/>
      <c r="UTO28"/>
      <c r="UTP28"/>
      <c r="UTQ28"/>
      <c r="UTR28"/>
      <c r="UTS28"/>
      <c r="UTT28"/>
      <c r="UTU28"/>
      <c r="UTV28"/>
      <c r="UTW28"/>
      <c r="UTX28"/>
      <c r="UTY28"/>
      <c r="UTZ28"/>
      <c r="UUA28"/>
      <c r="UUB28"/>
      <c r="UUC28"/>
      <c r="UUD28"/>
      <c r="UUE28"/>
      <c r="UUF28"/>
      <c r="UUG28"/>
      <c r="UUH28"/>
      <c r="UUI28"/>
      <c r="UUJ28"/>
      <c r="UUK28"/>
      <c r="UUL28"/>
      <c r="UUM28"/>
      <c r="UUN28"/>
      <c r="UUO28"/>
      <c r="UUP28"/>
      <c r="UUQ28"/>
      <c r="UUR28"/>
      <c r="UUS28"/>
      <c r="UUT28"/>
      <c r="UUU28"/>
      <c r="UUV28"/>
      <c r="UUW28"/>
      <c r="UUX28"/>
      <c r="UUY28"/>
      <c r="UUZ28"/>
      <c r="UVA28"/>
      <c r="UVB28"/>
      <c r="UVC28"/>
      <c r="UVD28"/>
      <c r="UVE28"/>
      <c r="UVF28"/>
      <c r="UVG28"/>
      <c r="UVH28"/>
      <c r="UVI28"/>
      <c r="UVJ28"/>
      <c r="UVK28"/>
      <c r="UVL28"/>
      <c r="UVM28"/>
      <c r="UVN28"/>
      <c r="UVO28"/>
      <c r="UVP28"/>
      <c r="UVQ28"/>
      <c r="UVR28"/>
      <c r="UVS28"/>
      <c r="UVT28"/>
      <c r="UVU28"/>
      <c r="UVV28"/>
      <c r="UVW28"/>
      <c r="UVX28"/>
      <c r="UVY28"/>
      <c r="UVZ28"/>
      <c r="UWA28"/>
      <c r="UWB28"/>
      <c r="UWC28"/>
      <c r="UWD28"/>
      <c r="UWE28"/>
      <c r="UWF28"/>
      <c r="UWG28"/>
      <c r="UWH28"/>
      <c r="UWI28"/>
      <c r="UWJ28"/>
      <c r="UWK28"/>
      <c r="UWL28"/>
      <c r="UWM28"/>
      <c r="UWN28"/>
      <c r="UWO28"/>
      <c r="UWP28"/>
      <c r="UWQ28"/>
      <c r="UWR28"/>
      <c r="UWS28"/>
      <c r="UWT28"/>
      <c r="UWU28"/>
      <c r="UWV28"/>
      <c r="UWW28"/>
      <c r="UWX28"/>
      <c r="UWY28"/>
      <c r="UWZ28"/>
      <c r="UXA28"/>
      <c r="UXB28"/>
      <c r="UXC28"/>
      <c r="UXD28"/>
      <c r="UXE28"/>
      <c r="UXF28"/>
      <c r="UXG28"/>
      <c r="UXH28"/>
      <c r="UXI28"/>
      <c r="UXJ28"/>
      <c r="UXK28"/>
      <c r="UXL28"/>
      <c r="UXM28"/>
      <c r="UXN28"/>
      <c r="UXO28"/>
      <c r="UXP28"/>
      <c r="UXQ28"/>
      <c r="UXR28"/>
      <c r="UXS28"/>
      <c r="UXT28"/>
      <c r="UXU28"/>
      <c r="UXV28"/>
      <c r="UXW28"/>
      <c r="UXX28"/>
      <c r="UXY28"/>
      <c r="UXZ28"/>
      <c r="UYA28"/>
      <c r="UYB28"/>
      <c r="UYC28"/>
      <c r="UYD28"/>
      <c r="UYE28"/>
      <c r="UYF28"/>
      <c r="UYG28"/>
      <c r="UYH28"/>
      <c r="UYI28"/>
      <c r="UYJ28"/>
      <c r="UYK28"/>
      <c r="UYL28"/>
      <c r="UYM28"/>
      <c r="UYN28"/>
      <c r="UYO28"/>
      <c r="UYP28"/>
      <c r="UYQ28"/>
      <c r="UYR28"/>
      <c r="UYS28"/>
      <c r="UYT28"/>
      <c r="UYU28"/>
      <c r="UYV28"/>
      <c r="UYW28"/>
      <c r="UYX28"/>
      <c r="UYY28"/>
      <c r="UYZ28"/>
      <c r="UZA28"/>
      <c r="UZB28"/>
      <c r="UZC28"/>
      <c r="UZD28"/>
      <c r="UZE28"/>
      <c r="UZF28"/>
      <c r="UZG28"/>
      <c r="UZH28"/>
      <c r="UZI28"/>
      <c r="UZJ28"/>
      <c r="UZK28"/>
      <c r="UZL28"/>
      <c r="UZM28"/>
      <c r="UZN28"/>
      <c r="UZO28"/>
      <c r="UZP28"/>
      <c r="UZQ28"/>
      <c r="UZR28"/>
      <c r="UZS28"/>
      <c r="UZT28"/>
      <c r="UZU28"/>
      <c r="UZV28"/>
      <c r="UZW28"/>
      <c r="UZX28"/>
      <c r="UZY28"/>
      <c r="UZZ28"/>
      <c r="VAA28"/>
      <c r="VAB28"/>
      <c r="VAC28"/>
      <c r="VAD28"/>
      <c r="VAE28"/>
      <c r="VAF28"/>
      <c r="VAG28"/>
      <c r="VAH28"/>
      <c r="VAI28"/>
      <c r="VAJ28"/>
      <c r="VAK28"/>
      <c r="VAL28"/>
      <c r="VAM28"/>
      <c r="VAN28"/>
      <c r="VAO28"/>
      <c r="VAP28"/>
      <c r="VAQ28"/>
      <c r="VAR28"/>
      <c r="VAS28"/>
      <c r="VAT28"/>
      <c r="VAU28"/>
      <c r="VAV28"/>
      <c r="VAW28"/>
      <c r="VAX28"/>
      <c r="VAY28"/>
      <c r="VAZ28"/>
      <c r="VBA28"/>
      <c r="VBB28"/>
      <c r="VBC28"/>
      <c r="VBD28"/>
      <c r="VBE28"/>
      <c r="VBF28"/>
      <c r="VBG28"/>
      <c r="VBH28"/>
      <c r="VBI28"/>
      <c r="VBJ28"/>
      <c r="VBK28"/>
      <c r="VBL28"/>
      <c r="VBM28"/>
      <c r="VBN28"/>
      <c r="VBO28"/>
      <c r="VBP28"/>
      <c r="VBQ28"/>
      <c r="VBR28"/>
      <c r="VBS28"/>
      <c r="VBT28"/>
      <c r="VBU28"/>
      <c r="VBV28"/>
      <c r="VBW28"/>
      <c r="VBX28"/>
      <c r="VBY28"/>
      <c r="VBZ28"/>
      <c r="VCA28"/>
      <c r="VCB28"/>
      <c r="VCC28"/>
      <c r="VCD28"/>
      <c r="VCE28"/>
      <c r="VCF28"/>
      <c r="VCG28"/>
      <c r="VCH28"/>
      <c r="VCI28"/>
      <c r="VCJ28"/>
      <c r="VCK28"/>
      <c r="VCL28"/>
      <c r="VCM28"/>
      <c r="VCN28"/>
      <c r="VCO28"/>
      <c r="VCP28"/>
      <c r="VCQ28"/>
      <c r="VCR28"/>
      <c r="VCS28"/>
      <c r="VCT28"/>
      <c r="VCU28"/>
      <c r="VCV28"/>
      <c r="VCW28"/>
      <c r="VCX28"/>
      <c r="VCY28"/>
      <c r="VCZ28"/>
      <c r="VDA28"/>
      <c r="VDB28"/>
      <c r="VDC28"/>
      <c r="VDD28"/>
      <c r="VDE28"/>
      <c r="VDF28"/>
      <c r="VDG28"/>
      <c r="VDH28"/>
      <c r="VDI28"/>
      <c r="VDJ28"/>
      <c r="VDK28"/>
      <c r="VDL28"/>
      <c r="VDM28"/>
      <c r="VDN28"/>
      <c r="VDO28"/>
      <c r="VDP28"/>
      <c r="VDQ28"/>
      <c r="VDR28"/>
      <c r="VDS28"/>
      <c r="VDT28"/>
      <c r="VDU28"/>
      <c r="VDV28"/>
      <c r="VDW28"/>
      <c r="VDX28"/>
      <c r="VDY28"/>
      <c r="VDZ28"/>
      <c r="VEA28"/>
      <c r="VEB28"/>
      <c r="VEC28"/>
      <c r="VED28"/>
      <c r="VEE28"/>
      <c r="VEF28"/>
      <c r="VEG28"/>
      <c r="VEH28"/>
      <c r="VEI28"/>
      <c r="VEJ28"/>
      <c r="VEK28"/>
      <c r="VEL28"/>
      <c r="VEM28"/>
      <c r="VEN28"/>
      <c r="VEO28"/>
      <c r="VEP28"/>
      <c r="VEQ28"/>
      <c r="VER28"/>
      <c r="VES28"/>
      <c r="VET28"/>
      <c r="VEU28"/>
      <c r="VEV28"/>
      <c r="VEW28"/>
      <c r="VEX28"/>
      <c r="VEY28"/>
      <c r="VEZ28"/>
      <c r="VFA28"/>
      <c r="VFB28"/>
      <c r="VFC28"/>
      <c r="VFD28"/>
      <c r="VFE28"/>
      <c r="VFF28"/>
      <c r="VFG28"/>
      <c r="VFH28"/>
      <c r="VFI28"/>
      <c r="VFJ28"/>
      <c r="VFK28"/>
      <c r="VFL28"/>
      <c r="VFM28"/>
      <c r="VFN28"/>
      <c r="VFO28"/>
      <c r="VFP28"/>
      <c r="VFQ28"/>
      <c r="VFR28"/>
      <c r="VFS28"/>
      <c r="VFT28"/>
      <c r="VFU28"/>
      <c r="VFV28"/>
      <c r="VFW28"/>
      <c r="VFX28"/>
      <c r="VFY28"/>
      <c r="VFZ28"/>
      <c r="VGA28"/>
      <c r="VGB28"/>
      <c r="VGC28"/>
      <c r="VGD28"/>
      <c r="VGE28"/>
      <c r="VGF28"/>
      <c r="VGG28"/>
      <c r="VGH28"/>
      <c r="VGI28"/>
      <c r="VGJ28"/>
      <c r="VGK28"/>
      <c r="VGL28"/>
      <c r="VGM28"/>
      <c r="VGN28"/>
      <c r="VGO28"/>
      <c r="VGP28"/>
      <c r="VGQ28"/>
      <c r="VGR28"/>
      <c r="VGS28"/>
      <c r="VGT28"/>
      <c r="VGU28"/>
      <c r="VGV28"/>
      <c r="VGW28"/>
      <c r="VGX28"/>
      <c r="VGY28"/>
      <c r="VGZ28"/>
      <c r="VHA28"/>
      <c r="VHB28"/>
      <c r="VHC28"/>
      <c r="VHD28"/>
      <c r="VHE28"/>
      <c r="VHF28"/>
      <c r="VHG28"/>
      <c r="VHH28"/>
      <c r="VHI28"/>
      <c r="VHJ28"/>
      <c r="VHK28"/>
      <c r="VHL28"/>
      <c r="VHM28"/>
      <c r="VHN28"/>
      <c r="VHO28"/>
      <c r="VHP28"/>
      <c r="VHQ28"/>
      <c r="VHR28"/>
      <c r="VHS28"/>
      <c r="VHT28"/>
      <c r="VHU28"/>
      <c r="VHV28"/>
      <c r="VHW28"/>
      <c r="VHX28"/>
      <c r="VHY28"/>
      <c r="VHZ28"/>
      <c r="VIA28"/>
      <c r="VIB28"/>
      <c r="VIC28"/>
      <c r="VID28"/>
      <c r="VIE28"/>
      <c r="VIF28"/>
      <c r="VIG28"/>
      <c r="VIH28"/>
      <c r="VII28"/>
      <c r="VIJ28"/>
      <c r="VIK28"/>
      <c r="VIL28"/>
      <c r="VIM28"/>
      <c r="VIN28"/>
      <c r="VIO28"/>
      <c r="VIP28"/>
      <c r="VIQ28"/>
      <c r="VIR28"/>
      <c r="VIS28"/>
      <c r="VIT28"/>
      <c r="VIU28"/>
      <c r="VIV28"/>
      <c r="VIW28"/>
      <c r="VIX28"/>
      <c r="VIY28"/>
      <c r="VIZ28"/>
      <c r="VJA28"/>
      <c r="VJB28"/>
      <c r="VJC28"/>
      <c r="VJD28"/>
      <c r="VJE28"/>
      <c r="VJF28"/>
      <c r="VJG28"/>
      <c r="VJH28"/>
      <c r="VJI28"/>
      <c r="VJJ28"/>
      <c r="VJK28"/>
      <c r="VJL28"/>
      <c r="VJM28"/>
      <c r="VJN28"/>
      <c r="VJO28"/>
      <c r="VJP28"/>
      <c r="VJQ28"/>
      <c r="VJR28"/>
      <c r="VJS28"/>
      <c r="VJT28"/>
      <c r="VJU28"/>
      <c r="VJV28"/>
      <c r="VJW28"/>
      <c r="VJX28"/>
      <c r="VJY28"/>
      <c r="VJZ28"/>
      <c r="VKA28"/>
      <c r="VKB28"/>
      <c r="VKC28"/>
      <c r="VKD28"/>
      <c r="VKE28"/>
      <c r="VKF28"/>
      <c r="VKG28"/>
      <c r="VKH28"/>
      <c r="VKI28"/>
      <c r="VKJ28"/>
      <c r="VKK28"/>
      <c r="VKL28"/>
      <c r="VKM28"/>
      <c r="VKN28"/>
      <c r="VKO28"/>
      <c r="VKP28"/>
      <c r="VKQ28"/>
      <c r="VKR28"/>
      <c r="VKS28"/>
      <c r="VKT28"/>
      <c r="VKU28"/>
      <c r="VKV28"/>
      <c r="VKW28"/>
      <c r="VKX28"/>
      <c r="VKY28"/>
      <c r="VKZ28"/>
      <c r="VLA28"/>
      <c r="VLB28"/>
      <c r="VLC28"/>
      <c r="VLD28"/>
      <c r="VLE28"/>
      <c r="VLF28"/>
      <c r="VLG28"/>
      <c r="VLH28"/>
      <c r="VLI28"/>
      <c r="VLJ28"/>
      <c r="VLK28"/>
      <c r="VLL28"/>
      <c r="VLM28"/>
      <c r="VLN28"/>
      <c r="VLO28"/>
      <c r="VLP28"/>
      <c r="VLQ28"/>
      <c r="VLR28"/>
      <c r="VLS28"/>
      <c r="VLT28"/>
      <c r="VLU28"/>
      <c r="VLV28"/>
      <c r="VLW28"/>
      <c r="VLX28"/>
      <c r="VLY28"/>
      <c r="VLZ28"/>
      <c r="VMA28"/>
      <c r="VMB28"/>
      <c r="VMC28"/>
      <c r="VMD28"/>
      <c r="VME28"/>
      <c r="VMF28"/>
      <c r="VMG28"/>
      <c r="VMH28"/>
      <c r="VMI28"/>
      <c r="VMJ28"/>
      <c r="VMK28"/>
      <c r="VML28"/>
      <c r="VMM28"/>
      <c r="VMN28"/>
      <c r="VMO28"/>
      <c r="VMP28"/>
      <c r="VMQ28"/>
      <c r="VMR28"/>
      <c r="VMS28"/>
      <c r="VMT28"/>
      <c r="VMU28"/>
      <c r="VMV28"/>
      <c r="VMW28"/>
      <c r="VMX28"/>
      <c r="VMY28"/>
      <c r="VMZ28"/>
      <c r="VNA28"/>
      <c r="VNB28"/>
      <c r="VNC28"/>
      <c r="VND28"/>
      <c r="VNE28"/>
      <c r="VNF28"/>
      <c r="VNG28"/>
      <c r="VNH28"/>
      <c r="VNI28"/>
      <c r="VNJ28"/>
      <c r="VNK28"/>
      <c r="VNL28"/>
      <c r="VNM28"/>
      <c r="VNN28"/>
      <c r="VNO28"/>
      <c r="VNP28"/>
      <c r="VNQ28"/>
      <c r="VNR28"/>
      <c r="VNS28"/>
      <c r="VNT28"/>
      <c r="VNU28"/>
      <c r="VNV28"/>
      <c r="VNW28"/>
      <c r="VNX28"/>
      <c r="VNY28"/>
      <c r="VNZ28"/>
      <c r="VOA28"/>
      <c r="VOB28"/>
      <c r="VOC28"/>
      <c r="VOD28"/>
      <c r="VOE28"/>
      <c r="VOF28"/>
      <c r="VOG28"/>
      <c r="VOH28"/>
      <c r="VOI28"/>
      <c r="VOJ28"/>
      <c r="VOK28"/>
      <c r="VOL28"/>
      <c r="VOM28"/>
      <c r="VON28"/>
      <c r="VOO28"/>
      <c r="VOP28"/>
      <c r="VOQ28"/>
      <c r="VOR28"/>
      <c r="VOS28"/>
      <c r="VOT28"/>
      <c r="VOU28"/>
      <c r="VOV28"/>
      <c r="VOW28"/>
      <c r="VOX28"/>
      <c r="VOY28"/>
      <c r="VOZ28"/>
      <c r="VPA28"/>
      <c r="VPB28"/>
      <c r="VPC28"/>
      <c r="VPD28"/>
      <c r="VPE28"/>
      <c r="VPF28"/>
      <c r="VPG28"/>
      <c r="VPH28"/>
      <c r="VPI28"/>
      <c r="VPJ28"/>
      <c r="VPK28"/>
      <c r="VPL28"/>
      <c r="VPM28"/>
      <c r="VPN28"/>
      <c r="VPO28"/>
      <c r="VPP28"/>
      <c r="VPQ28"/>
      <c r="VPR28"/>
      <c r="VPS28"/>
      <c r="VPT28"/>
      <c r="VPU28"/>
      <c r="VPV28"/>
      <c r="VPW28"/>
      <c r="VPX28"/>
      <c r="VPY28"/>
      <c r="VPZ28"/>
      <c r="VQA28"/>
      <c r="VQB28"/>
      <c r="VQC28"/>
      <c r="VQD28"/>
      <c r="VQE28"/>
      <c r="VQF28"/>
      <c r="VQG28"/>
      <c r="VQH28"/>
      <c r="VQI28"/>
      <c r="VQJ28"/>
      <c r="VQK28"/>
      <c r="VQL28"/>
      <c r="VQM28"/>
      <c r="VQN28"/>
      <c r="VQO28"/>
      <c r="VQP28"/>
      <c r="VQQ28"/>
      <c r="VQR28"/>
      <c r="VQS28"/>
      <c r="VQT28"/>
      <c r="VQU28"/>
      <c r="VQV28"/>
      <c r="VQW28"/>
      <c r="VQX28"/>
      <c r="VQY28"/>
      <c r="VQZ28"/>
      <c r="VRA28"/>
      <c r="VRB28"/>
      <c r="VRC28"/>
      <c r="VRD28"/>
      <c r="VRE28"/>
      <c r="VRF28"/>
      <c r="VRG28"/>
      <c r="VRH28"/>
      <c r="VRI28"/>
      <c r="VRJ28"/>
      <c r="VRK28"/>
      <c r="VRL28"/>
      <c r="VRM28"/>
      <c r="VRN28"/>
      <c r="VRO28"/>
      <c r="VRP28"/>
      <c r="VRQ28"/>
      <c r="VRR28"/>
      <c r="VRS28"/>
      <c r="VRT28"/>
      <c r="VRU28"/>
      <c r="VRV28"/>
      <c r="VRW28"/>
      <c r="VRX28"/>
      <c r="VRY28"/>
      <c r="VRZ28"/>
      <c r="VSA28"/>
      <c r="VSB28"/>
      <c r="VSC28"/>
      <c r="VSD28"/>
      <c r="VSE28"/>
      <c r="VSF28"/>
      <c r="VSG28"/>
      <c r="VSH28"/>
      <c r="VSI28"/>
      <c r="VSJ28"/>
      <c r="VSK28"/>
      <c r="VSL28"/>
      <c r="VSM28"/>
      <c r="VSN28"/>
      <c r="VSO28"/>
      <c r="VSP28"/>
      <c r="VSQ28"/>
      <c r="VSR28"/>
      <c r="VSS28"/>
      <c r="VST28"/>
      <c r="VSU28"/>
      <c r="VSV28"/>
      <c r="VSW28"/>
      <c r="VSX28"/>
      <c r="VSY28"/>
      <c r="VSZ28"/>
      <c r="VTA28"/>
      <c r="VTB28"/>
      <c r="VTC28"/>
      <c r="VTD28"/>
      <c r="VTE28"/>
      <c r="VTF28"/>
      <c r="VTG28"/>
      <c r="VTH28"/>
      <c r="VTI28"/>
      <c r="VTJ28"/>
      <c r="VTK28"/>
      <c r="VTL28"/>
      <c r="VTM28"/>
      <c r="VTN28"/>
      <c r="VTO28"/>
      <c r="VTP28"/>
      <c r="VTQ28"/>
      <c r="VTR28"/>
      <c r="VTS28"/>
      <c r="VTT28"/>
      <c r="VTU28"/>
      <c r="VTV28"/>
      <c r="VTW28"/>
      <c r="VTX28"/>
      <c r="VTY28"/>
      <c r="VTZ28"/>
      <c r="VUA28"/>
      <c r="VUB28"/>
      <c r="VUC28"/>
      <c r="VUD28"/>
      <c r="VUE28"/>
      <c r="VUF28"/>
      <c r="VUG28"/>
      <c r="VUH28"/>
      <c r="VUI28"/>
      <c r="VUJ28"/>
      <c r="VUK28"/>
      <c r="VUL28"/>
      <c r="VUM28"/>
      <c r="VUN28"/>
      <c r="VUO28"/>
      <c r="VUP28"/>
      <c r="VUQ28"/>
      <c r="VUR28"/>
      <c r="VUS28"/>
      <c r="VUT28"/>
      <c r="VUU28"/>
      <c r="VUV28"/>
      <c r="VUW28"/>
      <c r="VUX28"/>
      <c r="VUY28"/>
      <c r="VUZ28"/>
      <c r="VVA28"/>
      <c r="VVB28"/>
      <c r="VVC28"/>
      <c r="VVD28"/>
      <c r="VVE28"/>
      <c r="VVF28"/>
      <c r="VVG28"/>
      <c r="VVH28"/>
      <c r="VVI28"/>
      <c r="VVJ28"/>
      <c r="VVK28"/>
      <c r="VVL28"/>
      <c r="VVM28"/>
      <c r="VVN28"/>
      <c r="VVO28"/>
      <c r="VVP28"/>
      <c r="VVQ28"/>
      <c r="VVR28"/>
      <c r="VVS28"/>
      <c r="VVT28"/>
      <c r="VVU28"/>
      <c r="VVV28"/>
      <c r="VVW28"/>
      <c r="VVX28"/>
      <c r="VVY28"/>
      <c r="VVZ28"/>
      <c r="VWA28"/>
      <c r="VWB28"/>
      <c r="VWC28"/>
      <c r="VWD28"/>
      <c r="VWE28"/>
      <c r="VWF28"/>
      <c r="VWG28"/>
      <c r="VWH28"/>
      <c r="VWI28"/>
      <c r="VWJ28"/>
      <c r="VWK28"/>
      <c r="VWL28"/>
      <c r="VWM28"/>
      <c r="VWN28"/>
      <c r="VWO28"/>
      <c r="VWP28"/>
      <c r="VWQ28"/>
      <c r="VWR28"/>
      <c r="VWS28"/>
      <c r="VWT28"/>
      <c r="VWU28"/>
      <c r="VWV28"/>
      <c r="VWW28"/>
      <c r="VWX28"/>
      <c r="VWY28"/>
      <c r="VWZ28"/>
      <c r="VXA28"/>
      <c r="VXB28"/>
      <c r="VXC28"/>
      <c r="VXD28"/>
      <c r="VXE28"/>
      <c r="VXF28"/>
      <c r="VXG28"/>
      <c r="VXH28"/>
      <c r="VXI28"/>
      <c r="VXJ28"/>
      <c r="VXK28"/>
      <c r="VXL28"/>
      <c r="VXM28"/>
      <c r="VXN28"/>
      <c r="VXO28"/>
      <c r="VXP28"/>
      <c r="VXQ28"/>
      <c r="VXR28"/>
      <c r="VXS28"/>
      <c r="VXT28"/>
      <c r="VXU28"/>
      <c r="VXV28"/>
      <c r="VXW28"/>
      <c r="VXX28"/>
      <c r="VXY28"/>
      <c r="VXZ28"/>
      <c r="VYA28"/>
      <c r="VYB28"/>
      <c r="VYC28"/>
      <c r="VYD28"/>
      <c r="VYE28"/>
      <c r="VYF28"/>
      <c r="VYG28"/>
      <c r="VYH28"/>
      <c r="VYI28"/>
      <c r="VYJ28"/>
      <c r="VYK28"/>
      <c r="VYL28"/>
      <c r="VYM28"/>
      <c r="VYN28"/>
      <c r="VYO28"/>
      <c r="VYP28"/>
      <c r="VYQ28"/>
      <c r="VYR28"/>
      <c r="VYS28"/>
      <c r="VYT28"/>
      <c r="VYU28"/>
      <c r="VYV28"/>
      <c r="VYW28"/>
      <c r="VYX28"/>
      <c r="VYY28"/>
      <c r="VYZ28"/>
      <c r="VZA28"/>
      <c r="VZB28"/>
      <c r="VZC28"/>
      <c r="VZD28"/>
      <c r="VZE28"/>
      <c r="VZF28"/>
      <c r="VZG28"/>
      <c r="VZH28"/>
      <c r="VZI28"/>
      <c r="VZJ28"/>
      <c r="VZK28"/>
      <c r="VZL28"/>
      <c r="VZM28"/>
      <c r="VZN28"/>
      <c r="VZO28"/>
      <c r="VZP28"/>
      <c r="VZQ28"/>
      <c r="VZR28"/>
      <c r="VZS28"/>
      <c r="VZT28"/>
      <c r="VZU28"/>
      <c r="VZV28"/>
      <c r="VZW28"/>
      <c r="VZX28"/>
      <c r="VZY28"/>
      <c r="VZZ28"/>
      <c r="WAA28"/>
      <c r="WAB28"/>
      <c r="WAC28"/>
      <c r="WAD28"/>
      <c r="WAE28"/>
      <c r="WAF28"/>
      <c r="WAG28"/>
      <c r="WAH28"/>
      <c r="WAI28"/>
      <c r="WAJ28"/>
      <c r="WAK28"/>
      <c r="WAL28"/>
      <c r="WAM28"/>
      <c r="WAN28"/>
      <c r="WAO28"/>
      <c r="WAP28"/>
      <c r="WAQ28"/>
      <c r="WAR28"/>
      <c r="WAS28"/>
      <c r="WAT28"/>
      <c r="WAU28"/>
      <c r="WAV28"/>
      <c r="WAW28"/>
      <c r="WAX28"/>
      <c r="WAY28"/>
      <c r="WAZ28"/>
      <c r="WBA28"/>
      <c r="WBB28"/>
      <c r="WBC28"/>
      <c r="WBD28"/>
      <c r="WBE28"/>
      <c r="WBF28"/>
      <c r="WBG28"/>
      <c r="WBH28"/>
      <c r="WBI28"/>
      <c r="WBJ28"/>
      <c r="WBK28"/>
      <c r="WBL28"/>
      <c r="WBM28"/>
      <c r="WBN28"/>
      <c r="WBO28"/>
      <c r="WBP28"/>
      <c r="WBQ28"/>
      <c r="WBR28"/>
      <c r="WBS28"/>
      <c r="WBT28"/>
      <c r="WBU28"/>
      <c r="WBV28"/>
      <c r="WBW28"/>
      <c r="WBX28"/>
      <c r="WBY28"/>
      <c r="WBZ28"/>
      <c r="WCA28"/>
      <c r="WCB28"/>
      <c r="WCC28"/>
      <c r="WCD28"/>
      <c r="WCE28"/>
      <c r="WCF28"/>
      <c r="WCG28"/>
      <c r="WCH28"/>
      <c r="WCI28"/>
      <c r="WCJ28"/>
      <c r="WCK28"/>
      <c r="WCL28"/>
      <c r="WCM28"/>
      <c r="WCN28"/>
      <c r="WCO28"/>
      <c r="WCP28"/>
      <c r="WCQ28"/>
      <c r="WCR28"/>
      <c r="WCS28"/>
      <c r="WCT28"/>
      <c r="WCU28"/>
      <c r="WCV28"/>
      <c r="WCW28"/>
      <c r="WCX28"/>
      <c r="WCY28"/>
      <c r="WCZ28"/>
      <c r="WDA28"/>
      <c r="WDB28"/>
      <c r="WDC28"/>
      <c r="WDD28"/>
      <c r="WDE28"/>
      <c r="WDF28"/>
      <c r="WDG28"/>
      <c r="WDH28"/>
      <c r="WDI28"/>
      <c r="WDJ28"/>
      <c r="WDK28"/>
      <c r="WDL28"/>
      <c r="WDM28"/>
      <c r="WDN28"/>
      <c r="WDO28"/>
      <c r="WDP28"/>
      <c r="WDQ28"/>
      <c r="WDR28"/>
      <c r="WDS28"/>
      <c r="WDT28"/>
      <c r="WDU28"/>
      <c r="WDV28"/>
      <c r="WDW28"/>
      <c r="WDX28"/>
      <c r="WDY28"/>
      <c r="WDZ28"/>
      <c r="WEA28"/>
      <c r="WEB28"/>
      <c r="WEC28"/>
      <c r="WED28"/>
      <c r="WEE28"/>
      <c r="WEF28"/>
      <c r="WEG28"/>
      <c r="WEH28"/>
      <c r="WEI28"/>
      <c r="WEJ28"/>
      <c r="WEK28"/>
      <c r="WEL28"/>
      <c r="WEM28"/>
      <c r="WEN28"/>
      <c r="WEO28"/>
      <c r="WEP28"/>
      <c r="WEQ28"/>
      <c r="WER28"/>
      <c r="WES28"/>
      <c r="WET28"/>
      <c r="WEU28"/>
      <c r="WEV28"/>
      <c r="WEW28"/>
      <c r="WEX28"/>
      <c r="WEY28"/>
      <c r="WEZ28"/>
      <c r="WFA28"/>
      <c r="WFB28"/>
      <c r="WFC28"/>
      <c r="WFD28"/>
      <c r="WFE28"/>
      <c r="WFF28"/>
      <c r="WFG28"/>
      <c r="WFH28"/>
      <c r="WFI28"/>
      <c r="WFJ28"/>
      <c r="WFK28"/>
      <c r="WFL28"/>
      <c r="WFM28"/>
      <c r="WFN28"/>
      <c r="WFO28"/>
      <c r="WFP28"/>
      <c r="WFQ28"/>
      <c r="WFR28"/>
      <c r="WFS28"/>
      <c r="WFT28"/>
      <c r="WFU28"/>
      <c r="WFV28"/>
      <c r="WFW28"/>
      <c r="WFX28"/>
      <c r="WFY28"/>
      <c r="WFZ28"/>
      <c r="WGA28"/>
      <c r="WGB28"/>
      <c r="WGC28"/>
      <c r="WGD28"/>
      <c r="WGE28"/>
      <c r="WGF28"/>
      <c r="WGG28"/>
      <c r="WGH28"/>
      <c r="WGI28"/>
      <c r="WGJ28"/>
      <c r="WGK28"/>
      <c r="WGL28"/>
      <c r="WGM28"/>
      <c r="WGN28"/>
      <c r="WGO28"/>
      <c r="WGP28"/>
      <c r="WGQ28"/>
      <c r="WGR28"/>
      <c r="WGS28"/>
      <c r="WGT28"/>
      <c r="WGU28"/>
      <c r="WGV28"/>
      <c r="WGW28"/>
      <c r="WGX28"/>
      <c r="WGY28"/>
      <c r="WGZ28"/>
      <c r="WHA28"/>
      <c r="WHB28"/>
      <c r="WHC28"/>
      <c r="WHD28"/>
      <c r="WHE28"/>
      <c r="WHF28"/>
      <c r="WHG28"/>
      <c r="WHH28"/>
      <c r="WHI28"/>
      <c r="WHJ28"/>
      <c r="WHK28"/>
      <c r="WHL28"/>
      <c r="WHM28"/>
      <c r="WHN28"/>
      <c r="WHO28"/>
      <c r="WHP28"/>
      <c r="WHQ28"/>
      <c r="WHR28"/>
      <c r="WHS28"/>
      <c r="WHT28"/>
      <c r="WHU28"/>
      <c r="WHV28"/>
      <c r="WHW28"/>
      <c r="WHX28"/>
      <c r="WHY28"/>
      <c r="WHZ28"/>
      <c r="WIA28"/>
      <c r="WIB28"/>
      <c r="WIC28"/>
      <c r="WID28"/>
      <c r="WIE28"/>
      <c r="WIF28"/>
      <c r="WIG28"/>
      <c r="WIH28"/>
      <c r="WII28"/>
      <c r="WIJ28"/>
      <c r="WIK28"/>
      <c r="WIL28"/>
      <c r="WIM28"/>
      <c r="WIN28"/>
      <c r="WIO28"/>
      <c r="WIP28"/>
      <c r="WIQ28"/>
      <c r="WIR28"/>
      <c r="WIS28"/>
      <c r="WIT28"/>
      <c r="WIU28"/>
      <c r="WIV28"/>
      <c r="WIW28"/>
      <c r="WIX28"/>
      <c r="WIY28"/>
      <c r="WIZ28"/>
      <c r="WJA28"/>
      <c r="WJB28"/>
      <c r="WJC28"/>
      <c r="WJD28"/>
      <c r="WJE28"/>
      <c r="WJF28"/>
      <c r="WJG28"/>
      <c r="WJH28"/>
      <c r="WJI28"/>
      <c r="WJJ28"/>
      <c r="WJK28"/>
      <c r="WJL28"/>
      <c r="WJM28"/>
      <c r="WJN28"/>
      <c r="WJO28"/>
      <c r="WJP28"/>
      <c r="WJQ28"/>
      <c r="WJR28"/>
      <c r="WJS28"/>
      <c r="WJT28"/>
      <c r="WJU28"/>
      <c r="WJV28"/>
      <c r="WJW28"/>
      <c r="WJX28"/>
      <c r="WJY28"/>
      <c r="WJZ28"/>
      <c r="WKA28"/>
      <c r="WKB28"/>
      <c r="WKC28"/>
      <c r="WKD28"/>
      <c r="WKE28"/>
      <c r="WKF28"/>
      <c r="WKG28"/>
      <c r="WKH28"/>
      <c r="WKI28"/>
      <c r="WKJ28"/>
      <c r="WKK28"/>
      <c r="WKL28"/>
      <c r="WKM28"/>
      <c r="WKN28"/>
      <c r="WKO28"/>
      <c r="WKP28"/>
      <c r="WKQ28"/>
      <c r="WKR28"/>
      <c r="WKS28"/>
      <c r="WKT28"/>
      <c r="WKU28"/>
      <c r="WKV28"/>
      <c r="WKW28"/>
      <c r="WKX28"/>
      <c r="WKY28"/>
      <c r="WKZ28"/>
      <c r="WLA28"/>
      <c r="WLB28"/>
      <c r="WLC28"/>
      <c r="WLD28"/>
      <c r="WLE28"/>
      <c r="WLF28"/>
      <c r="WLG28"/>
      <c r="WLH28"/>
      <c r="WLI28"/>
      <c r="WLJ28"/>
      <c r="WLK28"/>
      <c r="WLL28"/>
      <c r="WLM28"/>
      <c r="WLN28"/>
      <c r="WLO28"/>
      <c r="WLP28"/>
      <c r="WLQ28"/>
      <c r="WLR28"/>
      <c r="WLS28"/>
      <c r="WLT28"/>
      <c r="WLU28"/>
      <c r="WLV28"/>
      <c r="WLW28"/>
      <c r="WLX28"/>
      <c r="WLY28"/>
      <c r="WLZ28"/>
      <c r="WMA28"/>
      <c r="WMB28"/>
      <c r="WMC28"/>
      <c r="WMD28"/>
      <c r="WME28"/>
      <c r="WMF28"/>
      <c r="WMG28"/>
      <c r="WMH28"/>
      <c r="WMI28"/>
      <c r="WMJ28"/>
      <c r="WMK28"/>
      <c r="WML28"/>
      <c r="WMM28"/>
      <c r="WMN28"/>
      <c r="WMO28"/>
      <c r="WMP28"/>
      <c r="WMQ28"/>
      <c r="WMR28"/>
      <c r="WMS28"/>
      <c r="WMT28"/>
      <c r="WMU28"/>
      <c r="WMV28"/>
      <c r="WMW28"/>
      <c r="WMX28"/>
      <c r="WMY28"/>
      <c r="WMZ28"/>
      <c r="WNA28"/>
      <c r="WNB28"/>
      <c r="WNC28"/>
      <c r="WND28"/>
      <c r="WNE28"/>
      <c r="WNF28"/>
      <c r="WNG28"/>
      <c r="WNH28"/>
      <c r="WNI28"/>
      <c r="WNJ28"/>
      <c r="WNK28"/>
      <c r="WNL28"/>
      <c r="WNM28"/>
      <c r="WNN28"/>
      <c r="WNO28"/>
      <c r="WNP28"/>
      <c r="WNQ28"/>
      <c r="WNR28"/>
      <c r="WNS28"/>
      <c r="WNT28"/>
      <c r="WNU28"/>
      <c r="WNV28"/>
      <c r="WNW28"/>
      <c r="WNX28"/>
      <c r="WNY28"/>
      <c r="WNZ28"/>
      <c r="WOA28"/>
      <c r="WOB28"/>
      <c r="WOC28"/>
      <c r="WOD28"/>
      <c r="WOE28"/>
      <c r="WOF28"/>
      <c r="WOG28"/>
      <c r="WOH28"/>
      <c r="WOI28"/>
      <c r="WOJ28"/>
      <c r="WOK28"/>
      <c r="WOL28"/>
      <c r="WOM28"/>
      <c r="WON28"/>
      <c r="WOO28"/>
      <c r="WOP28"/>
      <c r="WOQ28"/>
      <c r="WOR28"/>
      <c r="WOS28"/>
      <c r="WOT28"/>
      <c r="WOU28"/>
      <c r="WOV28"/>
      <c r="WOW28"/>
      <c r="WOX28"/>
      <c r="WOY28"/>
      <c r="WOZ28"/>
      <c r="WPA28"/>
      <c r="WPB28"/>
      <c r="WPC28"/>
      <c r="WPD28"/>
      <c r="WPE28"/>
      <c r="WPF28"/>
      <c r="WPG28"/>
      <c r="WPH28"/>
      <c r="WPI28"/>
      <c r="WPJ28"/>
      <c r="WPK28"/>
      <c r="WPL28"/>
      <c r="WPM28"/>
      <c r="WPN28"/>
      <c r="WPO28"/>
      <c r="WPP28"/>
      <c r="WPQ28"/>
      <c r="WPR28"/>
      <c r="WPS28"/>
      <c r="WPT28"/>
      <c r="WPU28"/>
      <c r="WPV28"/>
      <c r="WPW28"/>
      <c r="WPX28"/>
      <c r="WPY28"/>
      <c r="WPZ28"/>
      <c r="WQA28"/>
      <c r="WQB28"/>
      <c r="WQC28"/>
      <c r="WQD28"/>
      <c r="WQE28"/>
      <c r="WQF28"/>
      <c r="WQG28"/>
      <c r="WQH28"/>
      <c r="WQI28"/>
      <c r="WQJ28"/>
      <c r="WQK28"/>
      <c r="WQL28"/>
      <c r="WQM28"/>
      <c r="WQN28"/>
      <c r="WQO28"/>
      <c r="WQP28"/>
      <c r="WQQ28"/>
      <c r="WQR28"/>
      <c r="WQS28"/>
      <c r="WQT28"/>
      <c r="WQU28"/>
      <c r="WQV28"/>
      <c r="WQW28"/>
      <c r="WQX28"/>
      <c r="WQY28"/>
      <c r="WQZ28"/>
      <c r="WRA28"/>
      <c r="WRB28"/>
      <c r="WRC28"/>
      <c r="WRD28"/>
      <c r="WRE28"/>
      <c r="WRF28"/>
      <c r="WRG28"/>
      <c r="WRH28"/>
      <c r="WRI28"/>
      <c r="WRJ28"/>
      <c r="WRK28"/>
      <c r="WRL28"/>
      <c r="WRM28"/>
      <c r="WRN28"/>
      <c r="WRO28"/>
      <c r="WRP28"/>
      <c r="WRQ28"/>
      <c r="WRR28"/>
      <c r="WRS28"/>
      <c r="WRT28"/>
      <c r="WRU28"/>
      <c r="WRV28"/>
      <c r="WRW28"/>
      <c r="WRX28"/>
      <c r="WRY28"/>
      <c r="WRZ28"/>
      <c r="WSA28"/>
      <c r="WSB28"/>
      <c r="WSC28"/>
      <c r="WSD28"/>
      <c r="WSE28"/>
      <c r="WSF28"/>
      <c r="WSG28"/>
      <c r="WSH28"/>
      <c r="WSI28"/>
      <c r="WSJ28"/>
      <c r="WSK28"/>
      <c r="WSL28"/>
      <c r="WSM28"/>
      <c r="WSN28"/>
      <c r="WSO28"/>
      <c r="WSP28"/>
      <c r="WSQ28"/>
      <c r="WSR28"/>
      <c r="WSS28"/>
      <c r="WST28"/>
      <c r="WSU28"/>
      <c r="WSV28"/>
      <c r="WSW28"/>
      <c r="WSX28"/>
      <c r="WSY28"/>
      <c r="WSZ28"/>
      <c r="WTA28"/>
      <c r="WTB28"/>
      <c r="WTC28"/>
      <c r="WTD28"/>
      <c r="WTE28"/>
      <c r="WTF28"/>
      <c r="WTG28"/>
      <c r="WTH28"/>
      <c r="WTI28"/>
      <c r="WTJ28"/>
      <c r="WTK28"/>
      <c r="WTL28"/>
      <c r="WTM28"/>
      <c r="WTN28"/>
      <c r="WTO28"/>
      <c r="WTP28"/>
      <c r="WTQ28"/>
      <c r="WTR28"/>
      <c r="WTS28"/>
      <c r="WTT28"/>
      <c r="WTU28"/>
      <c r="WTV28"/>
      <c r="WTW28"/>
      <c r="WTX28"/>
      <c r="WTY28"/>
      <c r="WTZ28"/>
      <c r="WUA28"/>
      <c r="WUB28"/>
      <c r="WUC28"/>
      <c r="WUD28"/>
      <c r="WUE28"/>
      <c r="WUF28"/>
      <c r="WUG28"/>
      <c r="WUH28"/>
      <c r="WUI28"/>
      <c r="WUJ28"/>
      <c r="WUK28"/>
      <c r="WUL28"/>
      <c r="WUM28"/>
      <c r="WUN28"/>
      <c r="WUO28"/>
      <c r="WUP28"/>
      <c r="WUQ28"/>
      <c r="WUR28"/>
      <c r="WUS28"/>
      <c r="WUT28"/>
      <c r="WUU28"/>
      <c r="WUV28"/>
      <c r="WUW28"/>
      <c r="WUX28"/>
      <c r="WUY28"/>
      <c r="WUZ28"/>
      <c r="WVA28"/>
      <c r="WVB28"/>
      <c r="WVC28"/>
      <c r="WVD28"/>
      <c r="WVE28"/>
      <c r="WVF28"/>
      <c r="WVG28"/>
      <c r="WVH28"/>
      <c r="WVI28"/>
      <c r="WVJ28"/>
      <c r="WVK28"/>
      <c r="WVL28"/>
      <c r="WVM28"/>
      <c r="WVN28"/>
      <c r="WVO28"/>
      <c r="WVP28"/>
      <c r="WVQ28"/>
      <c r="WVR28"/>
      <c r="WVS28"/>
      <c r="WVT28"/>
      <c r="WVU28"/>
      <c r="WVV28"/>
      <c r="WVW28"/>
      <c r="WVX28"/>
      <c r="WVY28"/>
      <c r="WVZ28"/>
      <c r="WWA28"/>
      <c r="WWB28"/>
      <c r="WWC28"/>
      <c r="WWD28"/>
      <c r="WWE28"/>
      <c r="WWF28"/>
      <c r="WWG28"/>
      <c r="WWH28"/>
      <c r="WWI28"/>
      <c r="WWJ28"/>
      <c r="WWK28"/>
      <c r="WWL28"/>
      <c r="WWM28"/>
      <c r="WWN28"/>
      <c r="WWO28"/>
      <c r="WWP28"/>
      <c r="WWQ28"/>
      <c r="WWR28"/>
      <c r="WWS28"/>
      <c r="WWT28"/>
      <c r="WWU28"/>
      <c r="WWV28"/>
      <c r="WWW28"/>
      <c r="WWX28"/>
      <c r="WWY28"/>
      <c r="WWZ28"/>
      <c r="WXA28"/>
      <c r="WXB28"/>
      <c r="WXC28"/>
      <c r="WXD28"/>
      <c r="WXE28"/>
      <c r="WXF28"/>
      <c r="WXG28"/>
      <c r="WXH28"/>
      <c r="WXI28"/>
      <c r="WXJ28"/>
      <c r="WXK28"/>
      <c r="WXL28"/>
      <c r="WXM28"/>
      <c r="WXN28"/>
      <c r="WXO28"/>
      <c r="WXP28"/>
      <c r="WXQ28"/>
      <c r="WXR28"/>
      <c r="WXS28"/>
      <c r="WXT28"/>
      <c r="WXU28"/>
      <c r="WXV28"/>
      <c r="WXW28"/>
      <c r="WXX28"/>
      <c r="WXY28"/>
      <c r="WXZ28"/>
      <c r="WYA28"/>
      <c r="WYB28"/>
      <c r="WYC28"/>
      <c r="WYD28"/>
      <c r="WYE28"/>
      <c r="WYF28"/>
      <c r="WYG28"/>
      <c r="WYH28"/>
      <c r="WYI28"/>
      <c r="WYJ28"/>
      <c r="WYK28"/>
      <c r="WYL28"/>
      <c r="WYM28"/>
      <c r="WYN28"/>
      <c r="WYO28"/>
      <c r="WYP28"/>
      <c r="WYQ28"/>
      <c r="WYR28"/>
      <c r="WYS28"/>
      <c r="WYT28"/>
      <c r="WYU28"/>
      <c r="WYV28"/>
      <c r="WYW28"/>
      <c r="WYX28"/>
      <c r="WYY28"/>
      <c r="WYZ28"/>
      <c r="WZA28"/>
      <c r="WZB28"/>
      <c r="WZC28"/>
      <c r="WZD28"/>
      <c r="WZE28"/>
      <c r="WZF28"/>
      <c r="WZG28"/>
      <c r="WZH28"/>
      <c r="WZI28"/>
      <c r="WZJ28"/>
      <c r="WZK28"/>
      <c r="WZL28"/>
      <c r="WZM28"/>
      <c r="WZN28"/>
      <c r="WZO28"/>
      <c r="WZP28"/>
      <c r="WZQ28"/>
      <c r="WZR28"/>
      <c r="WZS28"/>
      <c r="WZT28"/>
      <c r="WZU28"/>
      <c r="WZV28"/>
      <c r="WZW28"/>
      <c r="WZX28"/>
      <c r="WZY28"/>
      <c r="WZZ28"/>
      <c r="XAA28"/>
      <c r="XAB28"/>
      <c r="XAC28"/>
      <c r="XAD28"/>
      <c r="XAE28"/>
      <c r="XAF28"/>
      <c r="XAG28"/>
      <c r="XAH28"/>
      <c r="XAI28"/>
      <c r="XAJ28"/>
      <c r="XAK28"/>
      <c r="XAL28"/>
      <c r="XAM28"/>
      <c r="XAN28"/>
      <c r="XAO28"/>
      <c r="XAP28"/>
      <c r="XAQ28"/>
      <c r="XAR28"/>
      <c r="XAS28"/>
      <c r="XAT28"/>
      <c r="XAU28"/>
      <c r="XAV28"/>
      <c r="XAW28"/>
      <c r="XAX28"/>
      <c r="XAY28"/>
      <c r="XAZ28"/>
      <c r="XBA28"/>
      <c r="XBB28"/>
      <c r="XBC28"/>
      <c r="XBD28"/>
      <c r="XBE28"/>
      <c r="XBF28"/>
      <c r="XBG28"/>
      <c r="XBH28"/>
      <c r="XBI28"/>
      <c r="XBJ28"/>
      <c r="XBK28"/>
      <c r="XBL28"/>
      <c r="XBM28"/>
      <c r="XBN28"/>
      <c r="XBO28"/>
      <c r="XBP28"/>
      <c r="XBQ28"/>
      <c r="XBR28"/>
      <c r="XBS28"/>
      <c r="XBT28"/>
      <c r="XBU28"/>
      <c r="XBV28"/>
      <c r="XBW28"/>
      <c r="XBX28"/>
      <c r="XBY28"/>
      <c r="XBZ28"/>
      <c r="XCA28"/>
      <c r="XCB28"/>
      <c r="XCC28"/>
      <c r="XCD28"/>
      <c r="XCE28"/>
      <c r="XCF28"/>
      <c r="XCG28"/>
      <c r="XCH28"/>
      <c r="XCI28"/>
      <c r="XCJ28"/>
      <c r="XCK28"/>
      <c r="XCL28"/>
      <c r="XCM28"/>
      <c r="XCN28"/>
      <c r="XCO28"/>
      <c r="XCP28"/>
      <c r="XCQ28"/>
      <c r="XCR28"/>
      <c r="XCS28"/>
      <c r="XCT28"/>
      <c r="XCU28"/>
      <c r="XCV28"/>
      <c r="XCW28"/>
      <c r="XCX28"/>
      <c r="XCY28"/>
      <c r="XCZ28"/>
      <c r="XDA28"/>
      <c r="XDB28"/>
      <c r="XDC28"/>
      <c r="XDD28"/>
      <c r="XDE28"/>
      <c r="XDF28"/>
      <c r="XDG28"/>
      <c r="XDH28"/>
      <c r="XDI28"/>
      <c r="XDJ28"/>
      <c r="XDK28"/>
      <c r="XDL28"/>
      <c r="XDM28"/>
      <c r="XDN28"/>
      <c r="XDO28"/>
      <c r="XDP28"/>
      <c r="XDQ28"/>
      <c r="XDR28"/>
      <c r="XDS28"/>
      <c r="XDT28"/>
      <c r="XDU28"/>
      <c r="XDV28"/>
      <c r="XDW28"/>
      <c r="XDX28"/>
      <c r="XDY28"/>
      <c r="XDZ28"/>
      <c r="XEA28"/>
      <c r="XEB28"/>
      <c r="XEC28"/>
      <c r="XED28"/>
      <c r="XEE28"/>
      <c r="XEF28"/>
      <c r="XEG28"/>
      <c r="XEH28"/>
      <c r="XEI28"/>
      <c r="XEJ28"/>
      <c r="XEK28"/>
      <c r="XEL28"/>
      <c r="XEM28"/>
      <c r="XEN28"/>
      <c r="XEO28"/>
      <c r="XEP28"/>
      <c r="XEQ28"/>
      <c r="XER28"/>
      <c r="XES28"/>
      <c r="XET28"/>
      <c r="XEU28"/>
      <c r="XEV28"/>
      <c r="XEW28"/>
      <c r="XEX28"/>
      <c r="XEY28"/>
      <c r="XEZ28"/>
      <c r="XFA28"/>
      <c r="XFB28"/>
      <c r="XFC28"/>
    </row>
    <row r="29" spans="3:16383" s="49" customFormat="1" x14ac:dyDescent="0.2">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c r="AMK29"/>
      <c r="AML29"/>
      <c r="AMM29"/>
      <c r="AMN29"/>
      <c r="AMO29"/>
      <c r="AMP29"/>
      <c r="AMQ29"/>
      <c r="AMR29"/>
      <c r="AMS29"/>
      <c r="AMT29"/>
      <c r="AMU29"/>
      <c r="AMV29"/>
      <c r="AMW29"/>
      <c r="AMX29"/>
      <c r="AMY29"/>
      <c r="AMZ29"/>
      <c r="ANA29"/>
      <c r="ANB29"/>
      <c r="ANC29"/>
      <c r="AND29"/>
      <c r="ANE29"/>
      <c r="ANF29"/>
      <c r="ANG29"/>
      <c r="ANH29"/>
      <c r="ANI29"/>
      <c r="ANJ29"/>
      <c r="ANK29"/>
      <c r="ANL29"/>
      <c r="ANM29"/>
      <c r="ANN29"/>
      <c r="ANO29"/>
      <c r="ANP29"/>
      <c r="ANQ29"/>
      <c r="ANR29"/>
      <c r="ANS29"/>
      <c r="ANT29"/>
      <c r="ANU29"/>
      <c r="ANV29"/>
      <c r="ANW29"/>
      <c r="ANX29"/>
      <c r="ANY29"/>
      <c r="ANZ29"/>
      <c r="AOA29"/>
      <c r="AOB29"/>
      <c r="AOC29"/>
      <c r="AOD29"/>
      <c r="AOE29"/>
      <c r="AOF29"/>
      <c r="AOG29"/>
      <c r="AOH29"/>
      <c r="AOI29"/>
      <c r="AOJ29"/>
      <c r="AOK29"/>
      <c r="AOL29"/>
      <c r="AOM29"/>
      <c r="AON29"/>
      <c r="AOO29"/>
      <c r="AOP29"/>
      <c r="AOQ29"/>
      <c r="AOR29"/>
      <c r="AOS29"/>
      <c r="AOT29"/>
      <c r="AOU29"/>
      <c r="AOV29"/>
      <c r="AOW29"/>
      <c r="AOX29"/>
      <c r="AOY29"/>
      <c r="AOZ29"/>
      <c r="APA29"/>
      <c r="APB29"/>
      <c r="APC29"/>
      <c r="APD29"/>
      <c r="APE29"/>
      <c r="APF29"/>
      <c r="APG29"/>
      <c r="APH29"/>
      <c r="API29"/>
      <c r="APJ29"/>
      <c r="APK29"/>
      <c r="APL29"/>
      <c r="APM29"/>
      <c r="APN29"/>
      <c r="APO29"/>
      <c r="APP29"/>
      <c r="APQ29"/>
      <c r="APR29"/>
      <c r="APS29"/>
      <c r="APT29"/>
      <c r="APU29"/>
      <c r="APV29"/>
      <c r="APW29"/>
      <c r="APX29"/>
      <c r="APY29"/>
      <c r="APZ29"/>
      <c r="AQA29"/>
      <c r="AQB29"/>
      <c r="AQC29"/>
      <c r="AQD29"/>
      <c r="AQE29"/>
      <c r="AQF29"/>
      <c r="AQG29"/>
      <c r="AQH29"/>
      <c r="AQI29"/>
      <c r="AQJ29"/>
      <c r="AQK29"/>
      <c r="AQL29"/>
      <c r="AQM29"/>
      <c r="AQN29"/>
      <c r="AQO29"/>
      <c r="AQP29"/>
      <c r="AQQ29"/>
      <c r="AQR29"/>
      <c r="AQS29"/>
      <c r="AQT29"/>
      <c r="AQU29"/>
      <c r="AQV29"/>
      <c r="AQW29"/>
      <c r="AQX29"/>
      <c r="AQY29"/>
      <c r="AQZ29"/>
      <c r="ARA29"/>
      <c r="ARB29"/>
      <c r="ARC29"/>
      <c r="ARD29"/>
      <c r="ARE29"/>
      <c r="ARF29"/>
      <c r="ARG29"/>
      <c r="ARH29"/>
      <c r="ARI29"/>
      <c r="ARJ29"/>
      <c r="ARK29"/>
      <c r="ARL29"/>
      <c r="ARM29"/>
      <c r="ARN29"/>
      <c r="ARO29"/>
      <c r="ARP29"/>
      <c r="ARQ29"/>
      <c r="ARR29"/>
      <c r="ARS29"/>
      <c r="ART29"/>
      <c r="ARU29"/>
      <c r="ARV29"/>
      <c r="ARW29"/>
      <c r="ARX29"/>
      <c r="ARY29"/>
      <c r="ARZ29"/>
      <c r="ASA29"/>
      <c r="ASB29"/>
      <c r="ASC29"/>
      <c r="ASD29"/>
      <c r="ASE29"/>
      <c r="ASF29"/>
      <c r="ASG29"/>
      <c r="ASH29"/>
      <c r="ASI29"/>
      <c r="ASJ29"/>
      <c r="ASK29"/>
      <c r="ASL29"/>
      <c r="ASM29"/>
      <c r="ASN29"/>
      <c r="ASO29"/>
      <c r="ASP29"/>
      <c r="ASQ29"/>
      <c r="ASR29"/>
      <c r="ASS29"/>
      <c r="AST29"/>
      <c r="ASU29"/>
      <c r="ASV29"/>
      <c r="ASW29"/>
      <c r="ASX29"/>
      <c r="ASY29"/>
      <c r="ASZ29"/>
      <c r="ATA29"/>
      <c r="ATB29"/>
      <c r="ATC29"/>
      <c r="ATD29"/>
      <c r="ATE29"/>
      <c r="ATF29"/>
      <c r="ATG29"/>
      <c r="ATH29"/>
      <c r="ATI29"/>
      <c r="ATJ29"/>
      <c r="ATK29"/>
      <c r="ATL29"/>
      <c r="ATM29"/>
      <c r="ATN29"/>
      <c r="ATO29"/>
      <c r="ATP29"/>
      <c r="ATQ29"/>
      <c r="ATR29"/>
      <c r="ATS29"/>
      <c r="ATT29"/>
      <c r="ATU29"/>
      <c r="ATV29"/>
      <c r="ATW29"/>
      <c r="ATX29"/>
      <c r="ATY29"/>
      <c r="ATZ29"/>
      <c r="AUA29"/>
      <c r="AUB29"/>
      <c r="AUC29"/>
      <c r="AUD29"/>
      <c r="AUE29"/>
      <c r="AUF29"/>
      <c r="AUG29"/>
      <c r="AUH29"/>
      <c r="AUI29"/>
      <c r="AUJ29"/>
      <c r="AUK29"/>
      <c r="AUL29"/>
      <c r="AUM29"/>
      <c r="AUN29"/>
      <c r="AUO29"/>
      <c r="AUP29"/>
      <c r="AUQ29"/>
      <c r="AUR29"/>
      <c r="AUS29"/>
      <c r="AUT29"/>
      <c r="AUU29"/>
      <c r="AUV29"/>
      <c r="AUW29"/>
      <c r="AUX29"/>
      <c r="AUY29"/>
      <c r="AUZ29"/>
      <c r="AVA29"/>
      <c r="AVB29"/>
      <c r="AVC29"/>
      <c r="AVD29"/>
      <c r="AVE29"/>
      <c r="AVF29"/>
      <c r="AVG29"/>
      <c r="AVH29"/>
      <c r="AVI29"/>
      <c r="AVJ29"/>
      <c r="AVK29"/>
      <c r="AVL29"/>
      <c r="AVM29"/>
      <c r="AVN29"/>
      <c r="AVO29"/>
      <c r="AVP29"/>
      <c r="AVQ29"/>
      <c r="AVR29"/>
      <c r="AVS29"/>
      <c r="AVT29"/>
      <c r="AVU29"/>
      <c r="AVV29"/>
      <c r="AVW29"/>
      <c r="AVX29"/>
      <c r="AVY29"/>
      <c r="AVZ29"/>
      <c r="AWA29"/>
      <c r="AWB29"/>
      <c r="AWC29"/>
      <c r="AWD29"/>
      <c r="AWE29"/>
      <c r="AWF29"/>
      <c r="AWG29"/>
      <c r="AWH29"/>
      <c r="AWI29"/>
      <c r="AWJ29"/>
      <c r="AWK29"/>
      <c r="AWL29"/>
      <c r="AWM29"/>
      <c r="AWN29"/>
      <c r="AWO29"/>
      <c r="AWP29"/>
      <c r="AWQ29"/>
      <c r="AWR29"/>
      <c r="AWS29"/>
      <c r="AWT29"/>
      <c r="AWU29"/>
      <c r="AWV29"/>
      <c r="AWW29"/>
      <c r="AWX29"/>
      <c r="AWY29"/>
      <c r="AWZ29"/>
      <c r="AXA29"/>
      <c r="AXB29"/>
      <c r="AXC29"/>
      <c r="AXD29"/>
      <c r="AXE29"/>
      <c r="AXF29"/>
      <c r="AXG29"/>
      <c r="AXH29"/>
      <c r="AXI29"/>
      <c r="AXJ29"/>
      <c r="AXK29"/>
      <c r="AXL29"/>
      <c r="AXM29"/>
      <c r="AXN29"/>
      <c r="AXO29"/>
      <c r="AXP29"/>
      <c r="AXQ29"/>
      <c r="AXR29"/>
      <c r="AXS29"/>
      <c r="AXT29"/>
      <c r="AXU29"/>
      <c r="AXV29"/>
      <c r="AXW29"/>
      <c r="AXX29"/>
      <c r="AXY29"/>
      <c r="AXZ29"/>
      <c r="AYA29"/>
      <c r="AYB29"/>
      <c r="AYC29"/>
      <c r="AYD29"/>
      <c r="AYE29"/>
      <c r="AYF29"/>
      <c r="AYG29"/>
      <c r="AYH29"/>
      <c r="AYI29"/>
      <c r="AYJ29"/>
      <c r="AYK29"/>
      <c r="AYL29"/>
      <c r="AYM29"/>
      <c r="AYN29"/>
      <c r="AYO29"/>
      <c r="AYP29"/>
      <c r="AYQ29"/>
      <c r="AYR29"/>
      <c r="AYS29"/>
      <c r="AYT29"/>
      <c r="AYU29"/>
      <c r="AYV29"/>
      <c r="AYW29"/>
      <c r="AYX29"/>
      <c r="AYY29"/>
      <c r="AYZ29"/>
      <c r="AZA29"/>
      <c r="AZB29"/>
      <c r="AZC29"/>
      <c r="AZD29"/>
      <c r="AZE29"/>
      <c r="AZF29"/>
      <c r="AZG29"/>
      <c r="AZH29"/>
      <c r="AZI29"/>
      <c r="AZJ29"/>
      <c r="AZK29"/>
      <c r="AZL29"/>
      <c r="AZM29"/>
      <c r="AZN29"/>
      <c r="AZO29"/>
      <c r="AZP29"/>
      <c r="AZQ29"/>
      <c r="AZR29"/>
      <c r="AZS29"/>
      <c r="AZT29"/>
      <c r="AZU29"/>
      <c r="AZV29"/>
      <c r="AZW29"/>
      <c r="AZX29"/>
      <c r="AZY29"/>
      <c r="AZZ29"/>
      <c r="BAA29"/>
      <c r="BAB29"/>
      <c r="BAC29"/>
      <c r="BAD29"/>
      <c r="BAE29"/>
      <c r="BAF29"/>
      <c r="BAG29"/>
      <c r="BAH29"/>
      <c r="BAI29"/>
      <c r="BAJ29"/>
      <c r="BAK29"/>
      <c r="BAL29"/>
      <c r="BAM29"/>
      <c r="BAN29"/>
      <c r="BAO29"/>
      <c r="BAP29"/>
      <c r="BAQ29"/>
      <c r="BAR29"/>
      <c r="BAS29"/>
      <c r="BAT29"/>
      <c r="BAU29"/>
      <c r="BAV29"/>
      <c r="BAW29"/>
      <c r="BAX29"/>
      <c r="BAY29"/>
      <c r="BAZ29"/>
      <c r="BBA29"/>
      <c r="BBB29"/>
      <c r="BBC29"/>
      <c r="BBD29"/>
      <c r="BBE29"/>
      <c r="BBF29"/>
      <c r="BBG29"/>
      <c r="BBH29"/>
      <c r="BBI29"/>
      <c r="BBJ29"/>
      <c r="BBK29"/>
      <c r="BBL29"/>
      <c r="BBM29"/>
      <c r="BBN29"/>
      <c r="BBO29"/>
      <c r="BBP29"/>
      <c r="BBQ29"/>
      <c r="BBR29"/>
      <c r="BBS29"/>
      <c r="BBT29"/>
      <c r="BBU29"/>
      <c r="BBV29"/>
      <c r="BBW29"/>
      <c r="BBX29"/>
      <c r="BBY29"/>
      <c r="BBZ29"/>
      <c r="BCA29"/>
      <c r="BCB29"/>
      <c r="BCC29"/>
      <c r="BCD29"/>
      <c r="BCE29"/>
      <c r="BCF29"/>
      <c r="BCG29"/>
      <c r="BCH29"/>
      <c r="BCI29"/>
      <c r="BCJ29"/>
      <c r="BCK29"/>
      <c r="BCL29"/>
      <c r="BCM29"/>
      <c r="BCN29"/>
      <c r="BCO29"/>
      <c r="BCP29"/>
      <c r="BCQ29"/>
      <c r="BCR29"/>
      <c r="BCS29"/>
      <c r="BCT29"/>
      <c r="BCU29"/>
      <c r="BCV29"/>
      <c r="BCW29"/>
      <c r="BCX29"/>
      <c r="BCY29"/>
      <c r="BCZ29"/>
      <c r="BDA29"/>
      <c r="BDB29"/>
      <c r="BDC29"/>
      <c r="BDD29"/>
      <c r="BDE29"/>
      <c r="BDF29"/>
      <c r="BDG29"/>
      <c r="BDH29"/>
      <c r="BDI29"/>
      <c r="BDJ29"/>
      <c r="BDK29"/>
      <c r="BDL29"/>
      <c r="BDM29"/>
      <c r="BDN29"/>
      <c r="BDO29"/>
      <c r="BDP29"/>
      <c r="BDQ29"/>
      <c r="BDR29"/>
      <c r="BDS29"/>
      <c r="BDT29"/>
      <c r="BDU29"/>
      <c r="BDV29"/>
      <c r="BDW29"/>
      <c r="BDX29"/>
      <c r="BDY29"/>
      <c r="BDZ29"/>
      <c r="BEA29"/>
      <c r="BEB29"/>
      <c r="BEC29"/>
      <c r="BED29"/>
      <c r="BEE29"/>
      <c r="BEF29"/>
      <c r="BEG29"/>
      <c r="BEH29"/>
      <c r="BEI29"/>
      <c r="BEJ29"/>
      <c r="BEK29"/>
      <c r="BEL29"/>
      <c r="BEM29"/>
      <c r="BEN29"/>
      <c r="BEO29"/>
      <c r="BEP29"/>
      <c r="BEQ29"/>
      <c r="BER29"/>
      <c r="BES29"/>
      <c r="BET29"/>
      <c r="BEU29"/>
      <c r="BEV29"/>
      <c r="BEW29"/>
      <c r="BEX29"/>
      <c r="BEY29"/>
      <c r="BEZ29"/>
      <c r="BFA29"/>
      <c r="BFB29"/>
      <c r="BFC29"/>
      <c r="BFD29"/>
      <c r="BFE29"/>
      <c r="BFF29"/>
      <c r="BFG29"/>
      <c r="BFH29"/>
      <c r="BFI29"/>
      <c r="BFJ29"/>
      <c r="BFK29"/>
      <c r="BFL29"/>
      <c r="BFM29"/>
      <c r="BFN29"/>
      <c r="BFO29"/>
      <c r="BFP29"/>
      <c r="BFQ29"/>
      <c r="BFR29"/>
      <c r="BFS29"/>
      <c r="BFT29"/>
      <c r="BFU29"/>
      <c r="BFV29"/>
      <c r="BFW29"/>
      <c r="BFX29"/>
      <c r="BFY29"/>
      <c r="BFZ29"/>
      <c r="BGA29"/>
      <c r="BGB29"/>
      <c r="BGC29"/>
      <c r="BGD29"/>
      <c r="BGE29"/>
      <c r="BGF29"/>
      <c r="BGG29"/>
      <c r="BGH29"/>
      <c r="BGI29"/>
      <c r="BGJ29"/>
      <c r="BGK29"/>
      <c r="BGL29"/>
      <c r="BGM29"/>
      <c r="BGN29"/>
      <c r="BGO29"/>
      <c r="BGP29"/>
      <c r="BGQ29"/>
      <c r="BGR29"/>
      <c r="BGS29"/>
      <c r="BGT29"/>
      <c r="BGU29"/>
      <c r="BGV29"/>
      <c r="BGW29"/>
      <c r="BGX29"/>
      <c r="BGY29"/>
      <c r="BGZ29"/>
      <c r="BHA29"/>
      <c r="BHB29"/>
      <c r="BHC29"/>
      <c r="BHD29"/>
      <c r="BHE29"/>
      <c r="BHF29"/>
      <c r="BHG29"/>
      <c r="BHH29"/>
      <c r="BHI29"/>
      <c r="BHJ29"/>
      <c r="BHK29"/>
      <c r="BHL29"/>
      <c r="BHM29"/>
      <c r="BHN29"/>
      <c r="BHO29"/>
      <c r="BHP29"/>
      <c r="BHQ29"/>
      <c r="BHR29"/>
      <c r="BHS29"/>
      <c r="BHT29"/>
      <c r="BHU29"/>
      <c r="BHV29"/>
      <c r="BHW29"/>
      <c r="BHX29"/>
      <c r="BHY29"/>
      <c r="BHZ29"/>
      <c r="BIA29"/>
      <c r="BIB29"/>
      <c r="BIC29"/>
      <c r="BID29"/>
      <c r="BIE29"/>
      <c r="BIF29"/>
      <c r="BIG29"/>
      <c r="BIH29"/>
      <c r="BII29"/>
      <c r="BIJ29"/>
      <c r="BIK29"/>
      <c r="BIL29"/>
      <c r="BIM29"/>
      <c r="BIN29"/>
      <c r="BIO29"/>
      <c r="BIP29"/>
      <c r="BIQ29"/>
      <c r="BIR29"/>
      <c r="BIS29"/>
      <c r="BIT29"/>
      <c r="BIU29"/>
      <c r="BIV29"/>
      <c r="BIW29"/>
      <c r="BIX29"/>
      <c r="BIY29"/>
      <c r="BIZ29"/>
      <c r="BJA29"/>
      <c r="BJB29"/>
      <c r="BJC29"/>
      <c r="BJD29"/>
      <c r="BJE29"/>
      <c r="BJF29"/>
      <c r="BJG29"/>
      <c r="BJH29"/>
      <c r="BJI29"/>
      <c r="BJJ29"/>
      <c r="BJK29"/>
      <c r="BJL29"/>
      <c r="BJM29"/>
      <c r="BJN29"/>
      <c r="BJO29"/>
      <c r="BJP29"/>
      <c r="BJQ29"/>
      <c r="BJR29"/>
      <c r="BJS29"/>
      <c r="BJT29"/>
      <c r="BJU29"/>
      <c r="BJV29"/>
      <c r="BJW29"/>
      <c r="BJX29"/>
      <c r="BJY29"/>
      <c r="BJZ29"/>
      <c r="BKA29"/>
      <c r="BKB29"/>
      <c r="BKC29"/>
      <c r="BKD29"/>
      <c r="BKE29"/>
      <c r="BKF29"/>
      <c r="BKG29"/>
      <c r="BKH29"/>
      <c r="BKI29"/>
      <c r="BKJ29"/>
      <c r="BKK29"/>
      <c r="BKL29"/>
      <c r="BKM29"/>
      <c r="BKN29"/>
      <c r="BKO29"/>
      <c r="BKP29"/>
      <c r="BKQ29"/>
      <c r="BKR29"/>
      <c r="BKS29"/>
      <c r="BKT29"/>
      <c r="BKU29"/>
      <c r="BKV29"/>
      <c r="BKW29"/>
      <c r="BKX29"/>
      <c r="BKY29"/>
      <c r="BKZ29"/>
      <c r="BLA29"/>
      <c r="BLB29"/>
      <c r="BLC29"/>
      <c r="BLD29"/>
      <c r="BLE29"/>
      <c r="BLF29"/>
      <c r="BLG29"/>
      <c r="BLH29"/>
      <c r="BLI29"/>
      <c r="BLJ29"/>
      <c r="BLK29"/>
      <c r="BLL29"/>
      <c r="BLM29"/>
      <c r="BLN29"/>
      <c r="BLO29"/>
      <c r="BLP29"/>
      <c r="BLQ29"/>
      <c r="BLR29"/>
      <c r="BLS29"/>
      <c r="BLT29"/>
      <c r="BLU29"/>
      <c r="BLV29"/>
      <c r="BLW29"/>
      <c r="BLX29"/>
      <c r="BLY29"/>
      <c r="BLZ29"/>
      <c r="BMA29"/>
      <c r="BMB29"/>
      <c r="BMC29"/>
      <c r="BMD29"/>
      <c r="BME29"/>
      <c r="BMF29"/>
      <c r="BMG29"/>
      <c r="BMH29"/>
      <c r="BMI29"/>
      <c r="BMJ29"/>
      <c r="BMK29"/>
      <c r="BML29"/>
      <c r="BMM29"/>
      <c r="BMN29"/>
      <c r="BMO29"/>
      <c r="BMP29"/>
      <c r="BMQ29"/>
      <c r="BMR29"/>
      <c r="BMS29"/>
      <c r="BMT29"/>
      <c r="BMU29"/>
      <c r="BMV29"/>
      <c r="BMW29"/>
      <c r="BMX29"/>
      <c r="BMY29"/>
      <c r="BMZ29"/>
      <c r="BNA29"/>
      <c r="BNB29"/>
      <c r="BNC29"/>
      <c r="BND29"/>
      <c r="BNE29"/>
      <c r="BNF29"/>
      <c r="BNG29"/>
      <c r="BNH29"/>
      <c r="BNI29"/>
      <c r="BNJ29"/>
      <c r="BNK29"/>
      <c r="BNL29"/>
      <c r="BNM29"/>
      <c r="BNN29"/>
      <c r="BNO29"/>
      <c r="BNP29"/>
      <c r="BNQ29"/>
      <c r="BNR29"/>
      <c r="BNS29"/>
      <c r="BNT29"/>
      <c r="BNU29"/>
      <c r="BNV29"/>
      <c r="BNW29"/>
      <c r="BNX29"/>
      <c r="BNY29"/>
      <c r="BNZ29"/>
      <c r="BOA29"/>
      <c r="BOB29"/>
      <c r="BOC29"/>
      <c r="BOD29"/>
      <c r="BOE29"/>
      <c r="BOF29"/>
      <c r="BOG29"/>
      <c r="BOH29"/>
      <c r="BOI29"/>
      <c r="BOJ29"/>
      <c r="BOK29"/>
      <c r="BOL29"/>
      <c r="BOM29"/>
      <c r="BON29"/>
      <c r="BOO29"/>
      <c r="BOP29"/>
      <c r="BOQ29"/>
      <c r="BOR29"/>
      <c r="BOS29"/>
      <c r="BOT29"/>
      <c r="BOU29"/>
      <c r="BOV29"/>
      <c r="BOW29"/>
      <c r="BOX29"/>
      <c r="BOY29"/>
      <c r="BOZ29"/>
      <c r="BPA29"/>
      <c r="BPB29"/>
      <c r="BPC29"/>
      <c r="BPD29"/>
      <c r="BPE29"/>
      <c r="BPF29"/>
      <c r="BPG29"/>
      <c r="BPH29"/>
      <c r="BPI29"/>
      <c r="BPJ29"/>
      <c r="BPK29"/>
      <c r="BPL29"/>
      <c r="BPM29"/>
      <c r="BPN29"/>
      <c r="BPO29"/>
      <c r="BPP29"/>
      <c r="BPQ29"/>
      <c r="BPR29"/>
      <c r="BPS29"/>
      <c r="BPT29"/>
      <c r="BPU29"/>
      <c r="BPV29"/>
      <c r="BPW29"/>
      <c r="BPX29"/>
      <c r="BPY29"/>
      <c r="BPZ29"/>
      <c r="BQA29"/>
      <c r="BQB29"/>
      <c r="BQC29"/>
      <c r="BQD29"/>
      <c r="BQE29"/>
      <c r="BQF29"/>
      <c r="BQG29"/>
      <c r="BQH29"/>
      <c r="BQI29"/>
      <c r="BQJ29"/>
      <c r="BQK29"/>
      <c r="BQL29"/>
      <c r="BQM29"/>
      <c r="BQN29"/>
      <c r="BQO29"/>
      <c r="BQP29"/>
      <c r="BQQ29"/>
      <c r="BQR29"/>
      <c r="BQS29"/>
      <c r="BQT29"/>
      <c r="BQU29"/>
      <c r="BQV29"/>
      <c r="BQW29"/>
      <c r="BQX29"/>
      <c r="BQY29"/>
      <c r="BQZ29"/>
      <c r="BRA29"/>
      <c r="BRB29"/>
      <c r="BRC29"/>
      <c r="BRD29"/>
      <c r="BRE29"/>
      <c r="BRF29"/>
      <c r="BRG29"/>
      <c r="BRH29"/>
      <c r="BRI29"/>
      <c r="BRJ29"/>
      <c r="BRK29"/>
      <c r="BRL29"/>
      <c r="BRM29"/>
      <c r="BRN29"/>
      <c r="BRO29"/>
      <c r="BRP29"/>
      <c r="BRQ29"/>
      <c r="BRR29"/>
      <c r="BRS29"/>
      <c r="BRT29"/>
      <c r="BRU29"/>
      <c r="BRV29"/>
      <c r="BRW29"/>
      <c r="BRX29"/>
      <c r="BRY29"/>
      <c r="BRZ29"/>
      <c r="BSA29"/>
      <c r="BSB29"/>
      <c r="BSC29"/>
      <c r="BSD29"/>
      <c r="BSE29"/>
      <c r="BSF29"/>
      <c r="BSG29"/>
      <c r="BSH29"/>
      <c r="BSI29"/>
      <c r="BSJ29"/>
      <c r="BSK29"/>
      <c r="BSL29"/>
      <c r="BSM29"/>
      <c r="BSN29"/>
      <c r="BSO29"/>
      <c r="BSP29"/>
      <c r="BSQ29"/>
      <c r="BSR29"/>
      <c r="BSS29"/>
      <c r="BST29"/>
      <c r="BSU29"/>
      <c r="BSV29"/>
      <c r="BSW29"/>
      <c r="BSX29"/>
      <c r="BSY29"/>
      <c r="BSZ29"/>
      <c r="BTA29"/>
      <c r="BTB29"/>
      <c r="BTC29"/>
      <c r="BTD29"/>
      <c r="BTE29"/>
      <c r="BTF29"/>
      <c r="BTG29"/>
      <c r="BTH29"/>
      <c r="BTI29"/>
      <c r="BTJ29"/>
      <c r="BTK29"/>
      <c r="BTL29"/>
      <c r="BTM29"/>
      <c r="BTN29"/>
      <c r="BTO29"/>
      <c r="BTP29"/>
      <c r="BTQ29"/>
      <c r="BTR29"/>
      <c r="BTS29"/>
      <c r="BTT29"/>
      <c r="BTU29"/>
      <c r="BTV29"/>
      <c r="BTW29"/>
      <c r="BTX29"/>
      <c r="BTY29"/>
      <c r="BTZ29"/>
      <c r="BUA29"/>
      <c r="BUB29"/>
      <c r="BUC29"/>
      <c r="BUD29"/>
      <c r="BUE29"/>
      <c r="BUF29"/>
      <c r="BUG29"/>
      <c r="BUH29"/>
      <c r="BUI29"/>
      <c r="BUJ29"/>
      <c r="BUK29"/>
      <c r="BUL29"/>
      <c r="BUM29"/>
      <c r="BUN29"/>
      <c r="BUO29"/>
      <c r="BUP29"/>
      <c r="BUQ29"/>
      <c r="BUR29"/>
      <c r="BUS29"/>
      <c r="BUT29"/>
      <c r="BUU29"/>
      <c r="BUV29"/>
      <c r="BUW29"/>
      <c r="BUX29"/>
      <c r="BUY29"/>
      <c r="BUZ29"/>
      <c r="BVA29"/>
      <c r="BVB29"/>
      <c r="BVC29"/>
      <c r="BVD29"/>
      <c r="BVE29"/>
      <c r="BVF29"/>
      <c r="BVG29"/>
      <c r="BVH29"/>
      <c r="BVI29"/>
      <c r="BVJ29"/>
      <c r="BVK29"/>
      <c r="BVL29"/>
      <c r="BVM29"/>
      <c r="BVN29"/>
      <c r="BVO29"/>
      <c r="BVP29"/>
      <c r="BVQ29"/>
      <c r="BVR29"/>
      <c r="BVS29"/>
      <c r="BVT29"/>
      <c r="BVU29"/>
      <c r="BVV29"/>
      <c r="BVW29"/>
      <c r="BVX29"/>
      <c r="BVY29"/>
      <c r="BVZ29"/>
      <c r="BWA29"/>
      <c r="BWB29"/>
      <c r="BWC29"/>
      <c r="BWD29"/>
      <c r="BWE29"/>
      <c r="BWF29"/>
      <c r="BWG29"/>
      <c r="BWH29"/>
      <c r="BWI29"/>
      <c r="BWJ29"/>
      <c r="BWK29"/>
      <c r="BWL29"/>
      <c r="BWM29"/>
      <c r="BWN29"/>
      <c r="BWO29"/>
      <c r="BWP29"/>
      <c r="BWQ29"/>
      <c r="BWR29"/>
      <c r="BWS29"/>
      <c r="BWT29"/>
      <c r="BWU29"/>
      <c r="BWV29"/>
      <c r="BWW29"/>
      <c r="BWX29"/>
      <c r="BWY29"/>
      <c r="BWZ29"/>
      <c r="BXA29"/>
      <c r="BXB29"/>
      <c r="BXC29"/>
      <c r="BXD29"/>
      <c r="BXE29"/>
      <c r="BXF29"/>
      <c r="BXG29"/>
      <c r="BXH29"/>
      <c r="BXI29"/>
      <c r="BXJ29"/>
      <c r="BXK29"/>
      <c r="BXL29"/>
      <c r="BXM29"/>
      <c r="BXN29"/>
      <c r="BXO29"/>
      <c r="BXP29"/>
      <c r="BXQ29"/>
      <c r="BXR29"/>
      <c r="BXS29"/>
      <c r="BXT29"/>
      <c r="BXU29"/>
      <c r="BXV29"/>
      <c r="BXW29"/>
      <c r="BXX29"/>
      <c r="BXY29"/>
      <c r="BXZ29"/>
      <c r="BYA29"/>
      <c r="BYB29"/>
      <c r="BYC29"/>
      <c r="BYD29"/>
      <c r="BYE29"/>
      <c r="BYF29"/>
      <c r="BYG29"/>
      <c r="BYH29"/>
      <c r="BYI29"/>
      <c r="BYJ29"/>
      <c r="BYK29"/>
      <c r="BYL29"/>
      <c r="BYM29"/>
      <c r="BYN29"/>
      <c r="BYO29"/>
      <c r="BYP29"/>
      <c r="BYQ29"/>
      <c r="BYR29"/>
      <c r="BYS29"/>
      <c r="BYT29"/>
      <c r="BYU29"/>
      <c r="BYV29"/>
      <c r="BYW29"/>
      <c r="BYX29"/>
      <c r="BYY29"/>
      <c r="BYZ29"/>
      <c r="BZA29"/>
      <c r="BZB29"/>
      <c r="BZC29"/>
      <c r="BZD29"/>
      <c r="BZE29"/>
      <c r="BZF29"/>
      <c r="BZG29"/>
      <c r="BZH29"/>
      <c r="BZI29"/>
      <c r="BZJ29"/>
      <c r="BZK29"/>
      <c r="BZL29"/>
      <c r="BZM29"/>
      <c r="BZN29"/>
      <c r="BZO29"/>
      <c r="BZP29"/>
      <c r="BZQ29"/>
      <c r="BZR29"/>
      <c r="BZS29"/>
      <c r="BZT29"/>
      <c r="BZU29"/>
      <c r="BZV29"/>
      <c r="BZW29"/>
      <c r="BZX29"/>
      <c r="BZY29"/>
      <c r="BZZ29"/>
      <c r="CAA29"/>
      <c r="CAB29"/>
      <c r="CAC29"/>
      <c r="CAD29"/>
      <c r="CAE29"/>
      <c r="CAF29"/>
      <c r="CAG29"/>
      <c r="CAH29"/>
      <c r="CAI29"/>
      <c r="CAJ29"/>
      <c r="CAK29"/>
      <c r="CAL29"/>
      <c r="CAM29"/>
      <c r="CAN29"/>
      <c r="CAO29"/>
      <c r="CAP29"/>
      <c r="CAQ29"/>
      <c r="CAR29"/>
      <c r="CAS29"/>
      <c r="CAT29"/>
      <c r="CAU29"/>
      <c r="CAV29"/>
      <c r="CAW29"/>
      <c r="CAX29"/>
      <c r="CAY29"/>
      <c r="CAZ29"/>
      <c r="CBA29"/>
      <c r="CBB29"/>
      <c r="CBC29"/>
      <c r="CBD29"/>
      <c r="CBE29"/>
      <c r="CBF29"/>
      <c r="CBG29"/>
      <c r="CBH29"/>
      <c r="CBI29"/>
      <c r="CBJ29"/>
      <c r="CBK29"/>
      <c r="CBL29"/>
      <c r="CBM29"/>
      <c r="CBN29"/>
      <c r="CBO29"/>
      <c r="CBP29"/>
      <c r="CBQ29"/>
      <c r="CBR29"/>
      <c r="CBS29"/>
      <c r="CBT29"/>
      <c r="CBU29"/>
      <c r="CBV29"/>
      <c r="CBW29"/>
      <c r="CBX29"/>
      <c r="CBY29"/>
      <c r="CBZ29"/>
      <c r="CCA29"/>
      <c r="CCB29"/>
      <c r="CCC29"/>
      <c r="CCD29"/>
      <c r="CCE29"/>
      <c r="CCF29"/>
      <c r="CCG29"/>
      <c r="CCH29"/>
      <c r="CCI29"/>
      <c r="CCJ29"/>
      <c r="CCK29"/>
      <c r="CCL29"/>
      <c r="CCM29"/>
      <c r="CCN29"/>
      <c r="CCO29"/>
      <c r="CCP29"/>
      <c r="CCQ29"/>
      <c r="CCR29"/>
      <c r="CCS29"/>
      <c r="CCT29"/>
      <c r="CCU29"/>
      <c r="CCV29"/>
      <c r="CCW29"/>
      <c r="CCX29"/>
      <c r="CCY29"/>
      <c r="CCZ29"/>
      <c r="CDA29"/>
      <c r="CDB29"/>
      <c r="CDC29"/>
      <c r="CDD29"/>
      <c r="CDE29"/>
      <c r="CDF29"/>
      <c r="CDG29"/>
      <c r="CDH29"/>
      <c r="CDI29"/>
      <c r="CDJ29"/>
      <c r="CDK29"/>
      <c r="CDL29"/>
      <c r="CDM29"/>
      <c r="CDN29"/>
      <c r="CDO29"/>
      <c r="CDP29"/>
      <c r="CDQ29"/>
      <c r="CDR29"/>
      <c r="CDS29"/>
      <c r="CDT29"/>
      <c r="CDU29"/>
      <c r="CDV29"/>
      <c r="CDW29"/>
      <c r="CDX29"/>
      <c r="CDY29"/>
      <c r="CDZ29"/>
      <c r="CEA29"/>
      <c r="CEB29"/>
      <c r="CEC29"/>
      <c r="CED29"/>
      <c r="CEE29"/>
      <c r="CEF29"/>
      <c r="CEG29"/>
      <c r="CEH29"/>
      <c r="CEI29"/>
      <c r="CEJ29"/>
      <c r="CEK29"/>
      <c r="CEL29"/>
      <c r="CEM29"/>
      <c r="CEN29"/>
      <c r="CEO29"/>
      <c r="CEP29"/>
      <c r="CEQ29"/>
      <c r="CER29"/>
      <c r="CES29"/>
      <c r="CET29"/>
      <c r="CEU29"/>
      <c r="CEV29"/>
      <c r="CEW29"/>
      <c r="CEX29"/>
      <c r="CEY29"/>
      <c r="CEZ29"/>
      <c r="CFA29"/>
      <c r="CFB29"/>
      <c r="CFC29"/>
      <c r="CFD29"/>
      <c r="CFE29"/>
      <c r="CFF29"/>
      <c r="CFG29"/>
      <c r="CFH29"/>
      <c r="CFI29"/>
      <c r="CFJ29"/>
      <c r="CFK29"/>
      <c r="CFL29"/>
      <c r="CFM29"/>
      <c r="CFN29"/>
      <c r="CFO29"/>
      <c r="CFP29"/>
      <c r="CFQ29"/>
      <c r="CFR29"/>
      <c r="CFS29"/>
      <c r="CFT29"/>
      <c r="CFU29"/>
      <c r="CFV29"/>
      <c r="CFW29"/>
      <c r="CFX29"/>
      <c r="CFY29"/>
      <c r="CFZ29"/>
      <c r="CGA29"/>
      <c r="CGB29"/>
      <c r="CGC29"/>
      <c r="CGD29"/>
      <c r="CGE29"/>
      <c r="CGF29"/>
      <c r="CGG29"/>
      <c r="CGH29"/>
      <c r="CGI29"/>
      <c r="CGJ29"/>
      <c r="CGK29"/>
      <c r="CGL29"/>
      <c r="CGM29"/>
      <c r="CGN29"/>
      <c r="CGO29"/>
      <c r="CGP29"/>
      <c r="CGQ29"/>
      <c r="CGR29"/>
      <c r="CGS29"/>
      <c r="CGT29"/>
      <c r="CGU29"/>
      <c r="CGV29"/>
      <c r="CGW29"/>
      <c r="CGX29"/>
      <c r="CGY29"/>
      <c r="CGZ29"/>
      <c r="CHA29"/>
      <c r="CHB29"/>
      <c r="CHC29"/>
      <c r="CHD29"/>
      <c r="CHE29"/>
      <c r="CHF29"/>
      <c r="CHG29"/>
      <c r="CHH29"/>
      <c r="CHI29"/>
      <c r="CHJ29"/>
      <c r="CHK29"/>
      <c r="CHL29"/>
      <c r="CHM29"/>
      <c r="CHN29"/>
      <c r="CHO29"/>
      <c r="CHP29"/>
      <c r="CHQ29"/>
      <c r="CHR29"/>
      <c r="CHS29"/>
      <c r="CHT29"/>
      <c r="CHU29"/>
      <c r="CHV29"/>
      <c r="CHW29"/>
      <c r="CHX29"/>
      <c r="CHY29"/>
      <c r="CHZ29"/>
      <c r="CIA29"/>
      <c r="CIB29"/>
      <c r="CIC29"/>
      <c r="CID29"/>
      <c r="CIE29"/>
      <c r="CIF29"/>
      <c r="CIG29"/>
      <c r="CIH29"/>
      <c r="CII29"/>
      <c r="CIJ29"/>
      <c r="CIK29"/>
      <c r="CIL29"/>
      <c r="CIM29"/>
      <c r="CIN29"/>
      <c r="CIO29"/>
      <c r="CIP29"/>
      <c r="CIQ29"/>
      <c r="CIR29"/>
      <c r="CIS29"/>
      <c r="CIT29"/>
      <c r="CIU29"/>
      <c r="CIV29"/>
      <c r="CIW29"/>
      <c r="CIX29"/>
      <c r="CIY29"/>
      <c r="CIZ29"/>
      <c r="CJA29"/>
      <c r="CJB29"/>
      <c r="CJC29"/>
      <c r="CJD29"/>
      <c r="CJE29"/>
      <c r="CJF29"/>
      <c r="CJG29"/>
      <c r="CJH29"/>
      <c r="CJI29"/>
      <c r="CJJ29"/>
      <c r="CJK29"/>
      <c r="CJL29"/>
      <c r="CJM29"/>
      <c r="CJN29"/>
      <c r="CJO29"/>
      <c r="CJP29"/>
      <c r="CJQ29"/>
      <c r="CJR29"/>
      <c r="CJS29"/>
      <c r="CJT29"/>
      <c r="CJU29"/>
      <c r="CJV29"/>
      <c r="CJW29"/>
      <c r="CJX29"/>
      <c r="CJY29"/>
      <c r="CJZ29"/>
      <c r="CKA29"/>
      <c r="CKB29"/>
      <c r="CKC29"/>
      <c r="CKD29"/>
      <c r="CKE29"/>
      <c r="CKF29"/>
      <c r="CKG29"/>
      <c r="CKH29"/>
      <c r="CKI29"/>
      <c r="CKJ29"/>
      <c r="CKK29"/>
      <c r="CKL29"/>
      <c r="CKM29"/>
      <c r="CKN29"/>
      <c r="CKO29"/>
      <c r="CKP29"/>
      <c r="CKQ29"/>
      <c r="CKR29"/>
      <c r="CKS29"/>
      <c r="CKT29"/>
      <c r="CKU29"/>
      <c r="CKV29"/>
      <c r="CKW29"/>
      <c r="CKX29"/>
      <c r="CKY29"/>
      <c r="CKZ29"/>
      <c r="CLA29"/>
      <c r="CLB29"/>
      <c r="CLC29"/>
      <c r="CLD29"/>
      <c r="CLE29"/>
      <c r="CLF29"/>
      <c r="CLG29"/>
      <c r="CLH29"/>
      <c r="CLI29"/>
      <c r="CLJ29"/>
      <c r="CLK29"/>
      <c r="CLL29"/>
      <c r="CLM29"/>
      <c r="CLN29"/>
      <c r="CLO29"/>
      <c r="CLP29"/>
      <c r="CLQ29"/>
      <c r="CLR29"/>
      <c r="CLS29"/>
      <c r="CLT29"/>
      <c r="CLU29"/>
      <c r="CLV29"/>
      <c r="CLW29"/>
      <c r="CLX29"/>
      <c r="CLY29"/>
      <c r="CLZ29"/>
      <c r="CMA29"/>
      <c r="CMB29"/>
      <c r="CMC29"/>
      <c r="CMD29"/>
      <c r="CME29"/>
      <c r="CMF29"/>
      <c r="CMG29"/>
      <c r="CMH29"/>
      <c r="CMI29"/>
      <c r="CMJ29"/>
      <c r="CMK29"/>
      <c r="CML29"/>
      <c r="CMM29"/>
      <c r="CMN29"/>
      <c r="CMO29"/>
      <c r="CMP29"/>
      <c r="CMQ29"/>
      <c r="CMR29"/>
      <c r="CMS29"/>
      <c r="CMT29"/>
      <c r="CMU29"/>
      <c r="CMV29"/>
      <c r="CMW29"/>
      <c r="CMX29"/>
      <c r="CMY29"/>
      <c r="CMZ29"/>
      <c r="CNA29"/>
      <c r="CNB29"/>
      <c r="CNC29"/>
      <c r="CND29"/>
      <c r="CNE29"/>
      <c r="CNF29"/>
      <c r="CNG29"/>
      <c r="CNH29"/>
      <c r="CNI29"/>
      <c r="CNJ29"/>
      <c r="CNK29"/>
      <c r="CNL29"/>
      <c r="CNM29"/>
      <c r="CNN29"/>
      <c r="CNO29"/>
      <c r="CNP29"/>
      <c r="CNQ29"/>
      <c r="CNR29"/>
      <c r="CNS29"/>
      <c r="CNT29"/>
      <c r="CNU29"/>
      <c r="CNV29"/>
      <c r="CNW29"/>
      <c r="CNX29"/>
      <c r="CNY29"/>
      <c r="CNZ29"/>
      <c r="COA29"/>
      <c r="COB29"/>
      <c r="COC29"/>
      <c r="COD29"/>
      <c r="COE29"/>
      <c r="COF29"/>
      <c r="COG29"/>
      <c r="COH29"/>
      <c r="COI29"/>
      <c r="COJ29"/>
      <c r="COK29"/>
      <c r="COL29"/>
      <c r="COM29"/>
      <c r="CON29"/>
      <c r="COO29"/>
      <c r="COP29"/>
      <c r="COQ29"/>
      <c r="COR29"/>
      <c r="COS29"/>
      <c r="COT29"/>
      <c r="COU29"/>
      <c r="COV29"/>
      <c r="COW29"/>
      <c r="COX29"/>
      <c r="COY29"/>
      <c r="COZ29"/>
      <c r="CPA29"/>
      <c r="CPB29"/>
      <c r="CPC29"/>
      <c r="CPD29"/>
      <c r="CPE29"/>
      <c r="CPF29"/>
      <c r="CPG29"/>
      <c r="CPH29"/>
      <c r="CPI29"/>
      <c r="CPJ29"/>
      <c r="CPK29"/>
      <c r="CPL29"/>
      <c r="CPM29"/>
      <c r="CPN29"/>
      <c r="CPO29"/>
      <c r="CPP29"/>
      <c r="CPQ29"/>
      <c r="CPR29"/>
      <c r="CPS29"/>
      <c r="CPT29"/>
      <c r="CPU29"/>
      <c r="CPV29"/>
      <c r="CPW29"/>
      <c r="CPX29"/>
      <c r="CPY29"/>
      <c r="CPZ29"/>
      <c r="CQA29"/>
      <c r="CQB29"/>
      <c r="CQC29"/>
      <c r="CQD29"/>
      <c r="CQE29"/>
      <c r="CQF29"/>
      <c r="CQG29"/>
      <c r="CQH29"/>
      <c r="CQI29"/>
      <c r="CQJ29"/>
      <c r="CQK29"/>
      <c r="CQL29"/>
      <c r="CQM29"/>
      <c r="CQN29"/>
      <c r="CQO29"/>
      <c r="CQP29"/>
      <c r="CQQ29"/>
      <c r="CQR29"/>
      <c r="CQS29"/>
      <c r="CQT29"/>
      <c r="CQU29"/>
      <c r="CQV29"/>
      <c r="CQW29"/>
      <c r="CQX29"/>
      <c r="CQY29"/>
      <c r="CQZ29"/>
      <c r="CRA29"/>
      <c r="CRB29"/>
      <c r="CRC29"/>
      <c r="CRD29"/>
      <c r="CRE29"/>
      <c r="CRF29"/>
      <c r="CRG29"/>
      <c r="CRH29"/>
      <c r="CRI29"/>
      <c r="CRJ29"/>
      <c r="CRK29"/>
      <c r="CRL29"/>
      <c r="CRM29"/>
      <c r="CRN29"/>
      <c r="CRO29"/>
      <c r="CRP29"/>
      <c r="CRQ29"/>
      <c r="CRR29"/>
      <c r="CRS29"/>
      <c r="CRT29"/>
      <c r="CRU29"/>
      <c r="CRV29"/>
      <c r="CRW29"/>
      <c r="CRX29"/>
      <c r="CRY29"/>
      <c r="CRZ29"/>
      <c r="CSA29"/>
      <c r="CSB29"/>
      <c r="CSC29"/>
      <c r="CSD29"/>
      <c r="CSE29"/>
      <c r="CSF29"/>
      <c r="CSG29"/>
      <c r="CSH29"/>
      <c r="CSI29"/>
      <c r="CSJ29"/>
      <c r="CSK29"/>
      <c r="CSL29"/>
      <c r="CSM29"/>
      <c r="CSN29"/>
      <c r="CSO29"/>
      <c r="CSP29"/>
      <c r="CSQ29"/>
      <c r="CSR29"/>
      <c r="CSS29"/>
      <c r="CST29"/>
      <c r="CSU29"/>
      <c r="CSV29"/>
      <c r="CSW29"/>
      <c r="CSX29"/>
      <c r="CSY29"/>
      <c r="CSZ29"/>
      <c r="CTA29"/>
      <c r="CTB29"/>
      <c r="CTC29"/>
      <c r="CTD29"/>
      <c r="CTE29"/>
      <c r="CTF29"/>
      <c r="CTG29"/>
      <c r="CTH29"/>
      <c r="CTI29"/>
      <c r="CTJ29"/>
      <c r="CTK29"/>
      <c r="CTL29"/>
      <c r="CTM29"/>
      <c r="CTN29"/>
      <c r="CTO29"/>
      <c r="CTP29"/>
      <c r="CTQ29"/>
      <c r="CTR29"/>
      <c r="CTS29"/>
      <c r="CTT29"/>
      <c r="CTU29"/>
      <c r="CTV29"/>
      <c r="CTW29"/>
      <c r="CTX29"/>
      <c r="CTY29"/>
      <c r="CTZ29"/>
      <c r="CUA29"/>
      <c r="CUB29"/>
      <c r="CUC29"/>
      <c r="CUD29"/>
      <c r="CUE29"/>
      <c r="CUF29"/>
      <c r="CUG29"/>
      <c r="CUH29"/>
      <c r="CUI29"/>
      <c r="CUJ29"/>
      <c r="CUK29"/>
      <c r="CUL29"/>
      <c r="CUM29"/>
      <c r="CUN29"/>
      <c r="CUO29"/>
      <c r="CUP29"/>
      <c r="CUQ29"/>
      <c r="CUR29"/>
      <c r="CUS29"/>
      <c r="CUT29"/>
      <c r="CUU29"/>
      <c r="CUV29"/>
      <c r="CUW29"/>
      <c r="CUX29"/>
      <c r="CUY29"/>
      <c r="CUZ29"/>
      <c r="CVA29"/>
      <c r="CVB29"/>
      <c r="CVC29"/>
      <c r="CVD29"/>
      <c r="CVE29"/>
      <c r="CVF29"/>
      <c r="CVG29"/>
      <c r="CVH29"/>
      <c r="CVI29"/>
      <c r="CVJ29"/>
      <c r="CVK29"/>
      <c r="CVL29"/>
      <c r="CVM29"/>
      <c r="CVN29"/>
      <c r="CVO29"/>
      <c r="CVP29"/>
      <c r="CVQ29"/>
      <c r="CVR29"/>
      <c r="CVS29"/>
      <c r="CVT29"/>
      <c r="CVU29"/>
      <c r="CVV29"/>
      <c r="CVW29"/>
      <c r="CVX29"/>
      <c r="CVY29"/>
      <c r="CVZ29"/>
      <c r="CWA29"/>
      <c r="CWB29"/>
      <c r="CWC29"/>
      <c r="CWD29"/>
      <c r="CWE29"/>
      <c r="CWF29"/>
      <c r="CWG29"/>
      <c r="CWH29"/>
      <c r="CWI29"/>
      <c r="CWJ29"/>
      <c r="CWK29"/>
      <c r="CWL29"/>
      <c r="CWM29"/>
      <c r="CWN29"/>
      <c r="CWO29"/>
      <c r="CWP29"/>
      <c r="CWQ29"/>
      <c r="CWR29"/>
      <c r="CWS29"/>
      <c r="CWT29"/>
      <c r="CWU29"/>
      <c r="CWV29"/>
      <c r="CWW29"/>
      <c r="CWX29"/>
      <c r="CWY29"/>
      <c r="CWZ29"/>
      <c r="CXA29"/>
      <c r="CXB29"/>
      <c r="CXC29"/>
      <c r="CXD29"/>
      <c r="CXE29"/>
      <c r="CXF29"/>
      <c r="CXG29"/>
      <c r="CXH29"/>
      <c r="CXI29"/>
      <c r="CXJ29"/>
      <c r="CXK29"/>
      <c r="CXL29"/>
      <c r="CXM29"/>
      <c r="CXN29"/>
      <c r="CXO29"/>
      <c r="CXP29"/>
      <c r="CXQ29"/>
      <c r="CXR29"/>
      <c r="CXS29"/>
      <c r="CXT29"/>
      <c r="CXU29"/>
      <c r="CXV29"/>
      <c r="CXW29"/>
      <c r="CXX29"/>
      <c r="CXY29"/>
      <c r="CXZ29"/>
      <c r="CYA29"/>
      <c r="CYB29"/>
      <c r="CYC29"/>
      <c r="CYD29"/>
      <c r="CYE29"/>
      <c r="CYF29"/>
      <c r="CYG29"/>
      <c r="CYH29"/>
      <c r="CYI29"/>
      <c r="CYJ29"/>
      <c r="CYK29"/>
      <c r="CYL29"/>
      <c r="CYM29"/>
      <c r="CYN29"/>
      <c r="CYO29"/>
      <c r="CYP29"/>
      <c r="CYQ29"/>
      <c r="CYR29"/>
      <c r="CYS29"/>
      <c r="CYT29"/>
      <c r="CYU29"/>
      <c r="CYV29"/>
      <c r="CYW29"/>
      <c r="CYX29"/>
      <c r="CYY29"/>
      <c r="CYZ29"/>
      <c r="CZA29"/>
      <c r="CZB29"/>
      <c r="CZC29"/>
      <c r="CZD29"/>
      <c r="CZE29"/>
      <c r="CZF29"/>
      <c r="CZG29"/>
      <c r="CZH29"/>
      <c r="CZI29"/>
      <c r="CZJ29"/>
      <c r="CZK29"/>
      <c r="CZL29"/>
      <c r="CZM29"/>
      <c r="CZN29"/>
      <c r="CZO29"/>
      <c r="CZP29"/>
      <c r="CZQ29"/>
      <c r="CZR29"/>
      <c r="CZS29"/>
      <c r="CZT29"/>
      <c r="CZU29"/>
      <c r="CZV29"/>
      <c r="CZW29"/>
      <c r="CZX29"/>
      <c r="CZY29"/>
      <c r="CZZ29"/>
      <c r="DAA29"/>
      <c r="DAB29"/>
      <c r="DAC29"/>
      <c r="DAD29"/>
      <c r="DAE29"/>
      <c r="DAF29"/>
      <c r="DAG29"/>
      <c r="DAH29"/>
      <c r="DAI29"/>
      <c r="DAJ29"/>
      <c r="DAK29"/>
      <c r="DAL29"/>
      <c r="DAM29"/>
      <c r="DAN29"/>
      <c r="DAO29"/>
      <c r="DAP29"/>
      <c r="DAQ29"/>
      <c r="DAR29"/>
      <c r="DAS29"/>
      <c r="DAT29"/>
      <c r="DAU29"/>
      <c r="DAV29"/>
      <c r="DAW29"/>
      <c r="DAX29"/>
      <c r="DAY29"/>
      <c r="DAZ29"/>
      <c r="DBA29"/>
      <c r="DBB29"/>
      <c r="DBC29"/>
      <c r="DBD29"/>
      <c r="DBE29"/>
      <c r="DBF29"/>
      <c r="DBG29"/>
      <c r="DBH29"/>
      <c r="DBI29"/>
      <c r="DBJ29"/>
      <c r="DBK29"/>
      <c r="DBL29"/>
      <c r="DBM29"/>
      <c r="DBN29"/>
      <c r="DBO29"/>
      <c r="DBP29"/>
      <c r="DBQ29"/>
      <c r="DBR29"/>
      <c r="DBS29"/>
      <c r="DBT29"/>
      <c r="DBU29"/>
      <c r="DBV29"/>
      <c r="DBW29"/>
      <c r="DBX29"/>
      <c r="DBY29"/>
      <c r="DBZ29"/>
      <c r="DCA29"/>
      <c r="DCB29"/>
      <c r="DCC29"/>
      <c r="DCD29"/>
      <c r="DCE29"/>
      <c r="DCF29"/>
      <c r="DCG29"/>
      <c r="DCH29"/>
      <c r="DCI29"/>
      <c r="DCJ29"/>
      <c r="DCK29"/>
      <c r="DCL29"/>
      <c r="DCM29"/>
      <c r="DCN29"/>
      <c r="DCO29"/>
      <c r="DCP29"/>
      <c r="DCQ29"/>
      <c r="DCR29"/>
      <c r="DCS29"/>
      <c r="DCT29"/>
      <c r="DCU29"/>
      <c r="DCV29"/>
      <c r="DCW29"/>
      <c r="DCX29"/>
      <c r="DCY29"/>
      <c r="DCZ29"/>
      <c r="DDA29"/>
      <c r="DDB29"/>
      <c r="DDC29"/>
      <c r="DDD29"/>
      <c r="DDE29"/>
      <c r="DDF29"/>
      <c r="DDG29"/>
      <c r="DDH29"/>
      <c r="DDI29"/>
      <c r="DDJ29"/>
      <c r="DDK29"/>
      <c r="DDL29"/>
      <c r="DDM29"/>
      <c r="DDN29"/>
      <c r="DDO29"/>
      <c r="DDP29"/>
      <c r="DDQ29"/>
      <c r="DDR29"/>
      <c r="DDS29"/>
      <c r="DDT29"/>
      <c r="DDU29"/>
      <c r="DDV29"/>
      <c r="DDW29"/>
      <c r="DDX29"/>
      <c r="DDY29"/>
      <c r="DDZ29"/>
      <c r="DEA29"/>
      <c r="DEB29"/>
      <c r="DEC29"/>
      <c r="DED29"/>
      <c r="DEE29"/>
      <c r="DEF29"/>
      <c r="DEG29"/>
      <c r="DEH29"/>
      <c r="DEI29"/>
      <c r="DEJ29"/>
      <c r="DEK29"/>
      <c r="DEL29"/>
      <c r="DEM29"/>
      <c r="DEN29"/>
      <c r="DEO29"/>
      <c r="DEP29"/>
      <c r="DEQ29"/>
      <c r="DER29"/>
      <c r="DES29"/>
      <c r="DET29"/>
      <c r="DEU29"/>
      <c r="DEV29"/>
      <c r="DEW29"/>
      <c r="DEX29"/>
      <c r="DEY29"/>
      <c r="DEZ29"/>
      <c r="DFA29"/>
      <c r="DFB29"/>
      <c r="DFC29"/>
      <c r="DFD29"/>
      <c r="DFE29"/>
      <c r="DFF29"/>
      <c r="DFG29"/>
      <c r="DFH29"/>
      <c r="DFI29"/>
      <c r="DFJ29"/>
      <c r="DFK29"/>
      <c r="DFL29"/>
      <c r="DFM29"/>
      <c r="DFN29"/>
      <c r="DFO29"/>
      <c r="DFP29"/>
      <c r="DFQ29"/>
      <c r="DFR29"/>
      <c r="DFS29"/>
      <c r="DFT29"/>
      <c r="DFU29"/>
      <c r="DFV29"/>
      <c r="DFW29"/>
      <c r="DFX29"/>
      <c r="DFY29"/>
      <c r="DFZ29"/>
      <c r="DGA29"/>
      <c r="DGB29"/>
      <c r="DGC29"/>
      <c r="DGD29"/>
      <c r="DGE29"/>
      <c r="DGF29"/>
      <c r="DGG29"/>
      <c r="DGH29"/>
      <c r="DGI29"/>
      <c r="DGJ29"/>
      <c r="DGK29"/>
      <c r="DGL29"/>
      <c r="DGM29"/>
      <c r="DGN29"/>
      <c r="DGO29"/>
      <c r="DGP29"/>
      <c r="DGQ29"/>
      <c r="DGR29"/>
      <c r="DGS29"/>
      <c r="DGT29"/>
      <c r="DGU29"/>
      <c r="DGV29"/>
      <c r="DGW29"/>
      <c r="DGX29"/>
      <c r="DGY29"/>
      <c r="DGZ29"/>
      <c r="DHA29"/>
      <c r="DHB29"/>
      <c r="DHC29"/>
      <c r="DHD29"/>
      <c r="DHE29"/>
      <c r="DHF29"/>
      <c r="DHG29"/>
      <c r="DHH29"/>
      <c r="DHI29"/>
      <c r="DHJ29"/>
      <c r="DHK29"/>
      <c r="DHL29"/>
      <c r="DHM29"/>
      <c r="DHN29"/>
      <c r="DHO29"/>
      <c r="DHP29"/>
      <c r="DHQ29"/>
      <c r="DHR29"/>
      <c r="DHS29"/>
      <c r="DHT29"/>
      <c r="DHU29"/>
      <c r="DHV29"/>
      <c r="DHW29"/>
      <c r="DHX29"/>
      <c r="DHY29"/>
      <c r="DHZ29"/>
      <c r="DIA29"/>
      <c r="DIB29"/>
      <c r="DIC29"/>
      <c r="DID29"/>
      <c r="DIE29"/>
      <c r="DIF29"/>
      <c r="DIG29"/>
      <c r="DIH29"/>
      <c r="DII29"/>
      <c r="DIJ29"/>
      <c r="DIK29"/>
      <c r="DIL29"/>
      <c r="DIM29"/>
      <c r="DIN29"/>
      <c r="DIO29"/>
      <c r="DIP29"/>
      <c r="DIQ29"/>
      <c r="DIR29"/>
      <c r="DIS29"/>
      <c r="DIT29"/>
      <c r="DIU29"/>
      <c r="DIV29"/>
      <c r="DIW29"/>
      <c r="DIX29"/>
      <c r="DIY29"/>
      <c r="DIZ29"/>
      <c r="DJA29"/>
      <c r="DJB29"/>
      <c r="DJC29"/>
      <c r="DJD29"/>
      <c r="DJE29"/>
      <c r="DJF29"/>
      <c r="DJG29"/>
      <c r="DJH29"/>
      <c r="DJI29"/>
      <c r="DJJ29"/>
      <c r="DJK29"/>
      <c r="DJL29"/>
      <c r="DJM29"/>
      <c r="DJN29"/>
      <c r="DJO29"/>
      <c r="DJP29"/>
      <c r="DJQ29"/>
      <c r="DJR29"/>
      <c r="DJS29"/>
      <c r="DJT29"/>
      <c r="DJU29"/>
      <c r="DJV29"/>
      <c r="DJW29"/>
      <c r="DJX29"/>
      <c r="DJY29"/>
      <c r="DJZ29"/>
      <c r="DKA29"/>
      <c r="DKB29"/>
      <c r="DKC29"/>
      <c r="DKD29"/>
      <c r="DKE29"/>
      <c r="DKF29"/>
      <c r="DKG29"/>
      <c r="DKH29"/>
      <c r="DKI29"/>
      <c r="DKJ29"/>
      <c r="DKK29"/>
      <c r="DKL29"/>
      <c r="DKM29"/>
      <c r="DKN29"/>
      <c r="DKO29"/>
      <c r="DKP29"/>
      <c r="DKQ29"/>
      <c r="DKR29"/>
      <c r="DKS29"/>
      <c r="DKT29"/>
      <c r="DKU29"/>
      <c r="DKV29"/>
      <c r="DKW29"/>
      <c r="DKX29"/>
      <c r="DKY29"/>
      <c r="DKZ29"/>
      <c r="DLA29"/>
      <c r="DLB29"/>
      <c r="DLC29"/>
      <c r="DLD29"/>
      <c r="DLE29"/>
      <c r="DLF29"/>
      <c r="DLG29"/>
      <c r="DLH29"/>
      <c r="DLI29"/>
      <c r="DLJ29"/>
      <c r="DLK29"/>
      <c r="DLL29"/>
      <c r="DLM29"/>
      <c r="DLN29"/>
      <c r="DLO29"/>
      <c r="DLP29"/>
      <c r="DLQ29"/>
      <c r="DLR29"/>
      <c r="DLS29"/>
      <c r="DLT29"/>
      <c r="DLU29"/>
      <c r="DLV29"/>
      <c r="DLW29"/>
      <c r="DLX29"/>
      <c r="DLY29"/>
      <c r="DLZ29"/>
      <c r="DMA29"/>
      <c r="DMB29"/>
      <c r="DMC29"/>
      <c r="DMD29"/>
      <c r="DME29"/>
      <c r="DMF29"/>
      <c r="DMG29"/>
      <c r="DMH29"/>
      <c r="DMI29"/>
      <c r="DMJ29"/>
      <c r="DMK29"/>
      <c r="DML29"/>
      <c r="DMM29"/>
      <c r="DMN29"/>
      <c r="DMO29"/>
      <c r="DMP29"/>
      <c r="DMQ29"/>
      <c r="DMR29"/>
      <c r="DMS29"/>
      <c r="DMT29"/>
      <c r="DMU29"/>
      <c r="DMV29"/>
      <c r="DMW29"/>
      <c r="DMX29"/>
      <c r="DMY29"/>
      <c r="DMZ29"/>
      <c r="DNA29"/>
      <c r="DNB29"/>
      <c r="DNC29"/>
      <c r="DND29"/>
      <c r="DNE29"/>
      <c r="DNF29"/>
      <c r="DNG29"/>
      <c r="DNH29"/>
      <c r="DNI29"/>
      <c r="DNJ29"/>
      <c r="DNK29"/>
      <c r="DNL29"/>
      <c r="DNM29"/>
      <c r="DNN29"/>
      <c r="DNO29"/>
      <c r="DNP29"/>
      <c r="DNQ29"/>
      <c r="DNR29"/>
      <c r="DNS29"/>
      <c r="DNT29"/>
      <c r="DNU29"/>
      <c r="DNV29"/>
      <c r="DNW29"/>
      <c r="DNX29"/>
      <c r="DNY29"/>
      <c r="DNZ29"/>
      <c r="DOA29"/>
      <c r="DOB29"/>
      <c r="DOC29"/>
      <c r="DOD29"/>
      <c r="DOE29"/>
      <c r="DOF29"/>
      <c r="DOG29"/>
      <c r="DOH29"/>
      <c r="DOI29"/>
      <c r="DOJ29"/>
      <c r="DOK29"/>
      <c r="DOL29"/>
      <c r="DOM29"/>
      <c r="DON29"/>
      <c r="DOO29"/>
      <c r="DOP29"/>
      <c r="DOQ29"/>
      <c r="DOR29"/>
      <c r="DOS29"/>
      <c r="DOT29"/>
      <c r="DOU29"/>
      <c r="DOV29"/>
      <c r="DOW29"/>
      <c r="DOX29"/>
      <c r="DOY29"/>
      <c r="DOZ29"/>
      <c r="DPA29"/>
      <c r="DPB29"/>
      <c r="DPC29"/>
      <c r="DPD29"/>
      <c r="DPE29"/>
      <c r="DPF29"/>
      <c r="DPG29"/>
      <c r="DPH29"/>
      <c r="DPI29"/>
      <c r="DPJ29"/>
      <c r="DPK29"/>
      <c r="DPL29"/>
      <c r="DPM29"/>
      <c r="DPN29"/>
      <c r="DPO29"/>
      <c r="DPP29"/>
      <c r="DPQ29"/>
      <c r="DPR29"/>
      <c r="DPS29"/>
      <c r="DPT29"/>
      <c r="DPU29"/>
      <c r="DPV29"/>
      <c r="DPW29"/>
      <c r="DPX29"/>
      <c r="DPY29"/>
      <c r="DPZ29"/>
      <c r="DQA29"/>
      <c r="DQB29"/>
      <c r="DQC29"/>
      <c r="DQD29"/>
      <c r="DQE29"/>
      <c r="DQF29"/>
      <c r="DQG29"/>
      <c r="DQH29"/>
      <c r="DQI29"/>
      <c r="DQJ29"/>
      <c r="DQK29"/>
      <c r="DQL29"/>
      <c r="DQM29"/>
      <c r="DQN29"/>
      <c r="DQO29"/>
      <c r="DQP29"/>
      <c r="DQQ29"/>
      <c r="DQR29"/>
      <c r="DQS29"/>
      <c r="DQT29"/>
      <c r="DQU29"/>
      <c r="DQV29"/>
      <c r="DQW29"/>
      <c r="DQX29"/>
      <c r="DQY29"/>
      <c r="DQZ29"/>
      <c r="DRA29"/>
      <c r="DRB29"/>
      <c r="DRC29"/>
      <c r="DRD29"/>
      <c r="DRE29"/>
      <c r="DRF29"/>
      <c r="DRG29"/>
      <c r="DRH29"/>
      <c r="DRI29"/>
      <c r="DRJ29"/>
      <c r="DRK29"/>
      <c r="DRL29"/>
      <c r="DRM29"/>
      <c r="DRN29"/>
      <c r="DRO29"/>
      <c r="DRP29"/>
      <c r="DRQ29"/>
      <c r="DRR29"/>
      <c r="DRS29"/>
      <c r="DRT29"/>
      <c r="DRU29"/>
      <c r="DRV29"/>
      <c r="DRW29"/>
      <c r="DRX29"/>
      <c r="DRY29"/>
      <c r="DRZ29"/>
      <c r="DSA29"/>
      <c r="DSB29"/>
      <c r="DSC29"/>
      <c r="DSD29"/>
      <c r="DSE29"/>
      <c r="DSF29"/>
      <c r="DSG29"/>
      <c r="DSH29"/>
      <c r="DSI29"/>
      <c r="DSJ29"/>
      <c r="DSK29"/>
      <c r="DSL29"/>
      <c r="DSM29"/>
      <c r="DSN29"/>
      <c r="DSO29"/>
      <c r="DSP29"/>
      <c r="DSQ29"/>
      <c r="DSR29"/>
      <c r="DSS29"/>
      <c r="DST29"/>
      <c r="DSU29"/>
      <c r="DSV29"/>
      <c r="DSW29"/>
      <c r="DSX29"/>
      <c r="DSY29"/>
      <c r="DSZ29"/>
      <c r="DTA29"/>
      <c r="DTB29"/>
      <c r="DTC29"/>
      <c r="DTD29"/>
      <c r="DTE29"/>
      <c r="DTF29"/>
      <c r="DTG29"/>
      <c r="DTH29"/>
      <c r="DTI29"/>
      <c r="DTJ29"/>
      <c r="DTK29"/>
      <c r="DTL29"/>
      <c r="DTM29"/>
      <c r="DTN29"/>
      <c r="DTO29"/>
      <c r="DTP29"/>
      <c r="DTQ29"/>
      <c r="DTR29"/>
      <c r="DTS29"/>
      <c r="DTT29"/>
      <c r="DTU29"/>
      <c r="DTV29"/>
      <c r="DTW29"/>
      <c r="DTX29"/>
      <c r="DTY29"/>
      <c r="DTZ29"/>
      <c r="DUA29"/>
      <c r="DUB29"/>
      <c r="DUC29"/>
      <c r="DUD29"/>
      <c r="DUE29"/>
      <c r="DUF29"/>
      <c r="DUG29"/>
      <c r="DUH29"/>
      <c r="DUI29"/>
      <c r="DUJ29"/>
      <c r="DUK29"/>
      <c r="DUL29"/>
      <c r="DUM29"/>
      <c r="DUN29"/>
      <c r="DUO29"/>
      <c r="DUP29"/>
      <c r="DUQ29"/>
      <c r="DUR29"/>
      <c r="DUS29"/>
      <c r="DUT29"/>
      <c r="DUU29"/>
      <c r="DUV29"/>
      <c r="DUW29"/>
      <c r="DUX29"/>
      <c r="DUY29"/>
      <c r="DUZ29"/>
      <c r="DVA29"/>
      <c r="DVB29"/>
      <c r="DVC29"/>
      <c r="DVD29"/>
      <c r="DVE29"/>
      <c r="DVF29"/>
      <c r="DVG29"/>
      <c r="DVH29"/>
      <c r="DVI29"/>
      <c r="DVJ29"/>
      <c r="DVK29"/>
      <c r="DVL29"/>
      <c r="DVM29"/>
      <c r="DVN29"/>
      <c r="DVO29"/>
      <c r="DVP29"/>
      <c r="DVQ29"/>
      <c r="DVR29"/>
      <c r="DVS29"/>
      <c r="DVT29"/>
      <c r="DVU29"/>
      <c r="DVV29"/>
      <c r="DVW29"/>
      <c r="DVX29"/>
      <c r="DVY29"/>
      <c r="DVZ29"/>
      <c r="DWA29"/>
      <c r="DWB29"/>
      <c r="DWC29"/>
      <c r="DWD29"/>
      <c r="DWE29"/>
      <c r="DWF29"/>
      <c r="DWG29"/>
      <c r="DWH29"/>
      <c r="DWI29"/>
      <c r="DWJ29"/>
      <c r="DWK29"/>
      <c r="DWL29"/>
      <c r="DWM29"/>
      <c r="DWN29"/>
      <c r="DWO29"/>
      <c r="DWP29"/>
      <c r="DWQ29"/>
      <c r="DWR29"/>
      <c r="DWS29"/>
      <c r="DWT29"/>
      <c r="DWU29"/>
      <c r="DWV29"/>
      <c r="DWW29"/>
      <c r="DWX29"/>
      <c r="DWY29"/>
      <c r="DWZ29"/>
      <c r="DXA29"/>
      <c r="DXB29"/>
      <c r="DXC29"/>
      <c r="DXD29"/>
      <c r="DXE29"/>
      <c r="DXF29"/>
      <c r="DXG29"/>
      <c r="DXH29"/>
      <c r="DXI29"/>
      <c r="DXJ29"/>
      <c r="DXK29"/>
      <c r="DXL29"/>
      <c r="DXM29"/>
      <c r="DXN29"/>
      <c r="DXO29"/>
      <c r="DXP29"/>
      <c r="DXQ29"/>
      <c r="DXR29"/>
      <c r="DXS29"/>
      <c r="DXT29"/>
      <c r="DXU29"/>
      <c r="DXV29"/>
      <c r="DXW29"/>
      <c r="DXX29"/>
      <c r="DXY29"/>
      <c r="DXZ29"/>
      <c r="DYA29"/>
      <c r="DYB29"/>
      <c r="DYC29"/>
      <c r="DYD29"/>
      <c r="DYE29"/>
      <c r="DYF29"/>
      <c r="DYG29"/>
      <c r="DYH29"/>
      <c r="DYI29"/>
      <c r="DYJ29"/>
      <c r="DYK29"/>
      <c r="DYL29"/>
      <c r="DYM29"/>
      <c r="DYN29"/>
      <c r="DYO29"/>
      <c r="DYP29"/>
      <c r="DYQ29"/>
      <c r="DYR29"/>
      <c r="DYS29"/>
      <c r="DYT29"/>
      <c r="DYU29"/>
      <c r="DYV29"/>
      <c r="DYW29"/>
      <c r="DYX29"/>
      <c r="DYY29"/>
      <c r="DYZ29"/>
      <c r="DZA29"/>
      <c r="DZB29"/>
      <c r="DZC29"/>
      <c r="DZD29"/>
      <c r="DZE29"/>
      <c r="DZF29"/>
      <c r="DZG29"/>
      <c r="DZH29"/>
      <c r="DZI29"/>
      <c r="DZJ29"/>
      <c r="DZK29"/>
      <c r="DZL29"/>
      <c r="DZM29"/>
      <c r="DZN29"/>
      <c r="DZO29"/>
      <c r="DZP29"/>
      <c r="DZQ29"/>
      <c r="DZR29"/>
      <c r="DZS29"/>
      <c r="DZT29"/>
      <c r="DZU29"/>
      <c r="DZV29"/>
      <c r="DZW29"/>
      <c r="DZX29"/>
      <c r="DZY29"/>
      <c r="DZZ29"/>
      <c r="EAA29"/>
      <c r="EAB29"/>
      <c r="EAC29"/>
      <c r="EAD29"/>
      <c r="EAE29"/>
      <c r="EAF29"/>
      <c r="EAG29"/>
      <c r="EAH29"/>
      <c r="EAI29"/>
      <c r="EAJ29"/>
      <c r="EAK29"/>
      <c r="EAL29"/>
      <c r="EAM29"/>
      <c r="EAN29"/>
      <c r="EAO29"/>
      <c r="EAP29"/>
      <c r="EAQ29"/>
      <c r="EAR29"/>
      <c r="EAS29"/>
      <c r="EAT29"/>
      <c r="EAU29"/>
      <c r="EAV29"/>
      <c r="EAW29"/>
      <c r="EAX29"/>
      <c r="EAY29"/>
      <c r="EAZ29"/>
      <c r="EBA29"/>
      <c r="EBB29"/>
      <c r="EBC29"/>
      <c r="EBD29"/>
      <c r="EBE29"/>
      <c r="EBF29"/>
      <c r="EBG29"/>
      <c r="EBH29"/>
      <c r="EBI29"/>
      <c r="EBJ29"/>
      <c r="EBK29"/>
      <c r="EBL29"/>
      <c r="EBM29"/>
      <c r="EBN29"/>
      <c r="EBO29"/>
      <c r="EBP29"/>
      <c r="EBQ29"/>
      <c r="EBR29"/>
      <c r="EBS29"/>
      <c r="EBT29"/>
      <c r="EBU29"/>
      <c r="EBV29"/>
      <c r="EBW29"/>
      <c r="EBX29"/>
      <c r="EBY29"/>
      <c r="EBZ29"/>
      <c r="ECA29"/>
      <c r="ECB29"/>
      <c r="ECC29"/>
      <c r="ECD29"/>
      <c r="ECE29"/>
      <c r="ECF29"/>
      <c r="ECG29"/>
      <c r="ECH29"/>
      <c r="ECI29"/>
      <c r="ECJ29"/>
      <c r="ECK29"/>
      <c r="ECL29"/>
      <c r="ECM29"/>
      <c r="ECN29"/>
      <c r="ECO29"/>
      <c r="ECP29"/>
      <c r="ECQ29"/>
      <c r="ECR29"/>
      <c r="ECS29"/>
      <c r="ECT29"/>
      <c r="ECU29"/>
      <c r="ECV29"/>
      <c r="ECW29"/>
      <c r="ECX29"/>
      <c r="ECY29"/>
      <c r="ECZ29"/>
      <c r="EDA29"/>
      <c r="EDB29"/>
      <c r="EDC29"/>
      <c r="EDD29"/>
      <c r="EDE29"/>
      <c r="EDF29"/>
      <c r="EDG29"/>
      <c r="EDH29"/>
      <c r="EDI29"/>
      <c r="EDJ29"/>
      <c r="EDK29"/>
      <c r="EDL29"/>
      <c r="EDM29"/>
      <c r="EDN29"/>
      <c r="EDO29"/>
      <c r="EDP29"/>
      <c r="EDQ29"/>
      <c r="EDR29"/>
      <c r="EDS29"/>
      <c r="EDT29"/>
      <c r="EDU29"/>
      <c r="EDV29"/>
      <c r="EDW29"/>
      <c r="EDX29"/>
      <c r="EDY29"/>
      <c r="EDZ29"/>
      <c r="EEA29"/>
      <c r="EEB29"/>
      <c r="EEC29"/>
      <c r="EED29"/>
      <c r="EEE29"/>
      <c r="EEF29"/>
      <c r="EEG29"/>
      <c r="EEH29"/>
      <c r="EEI29"/>
      <c r="EEJ29"/>
      <c r="EEK29"/>
      <c r="EEL29"/>
      <c r="EEM29"/>
      <c r="EEN29"/>
      <c r="EEO29"/>
      <c r="EEP29"/>
      <c r="EEQ29"/>
      <c r="EER29"/>
      <c r="EES29"/>
      <c r="EET29"/>
      <c r="EEU29"/>
      <c r="EEV29"/>
      <c r="EEW29"/>
      <c r="EEX29"/>
      <c r="EEY29"/>
      <c r="EEZ29"/>
      <c r="EFA29"/>
      <c r="EFB29"/>
      <c r="EFC29"/>
      <c r="EFD29"/>
      <c r="EFE29"/>
      <c r="EFF29"/>
      <c r="EFG29"/>
      <c r="EFH29"/>
      <c r="EFI29"/>
      <c r="EFJ29"/>
      <c r="EFK29"/>
      <c r="EFL29"/>
      <c r="EFM29"/>
      <c r="EFN29"/>
      <c r="EFO29"/>
      <c r="EFP29"/>
      <c r="EFQ29"/>
      <c r="EFR29"/>
      <c r="EFS29"/>
      <c r="EFT29"/>
      <c r="EFU29"/>
      <c r="EFV29"/>
      <c r="EFW29"/>
      <c r="EFX29"/>
      <c r="EFY29"/>
      <c r="EFZ29"/>
      <c r="EGA29"/>
      <c r="EGB29"/>
      <c r="EGC29"/>
      <c r="EGD29"/>
      <c r="EGE29"/>
      <c r="EGF29"/>
      <c r="EGG29"/>
      <c r="EGH29"/>
      <c r="EGI29"/>
      <c r="EGJ29"/>
      <c r="EGK29"/>
      <c r="EGL29"/>
      <c r="EGM29"/>
      <c r="EGN29"/>
      <c r="EGO29"/>
      <c r="EGP29"/>
      <c r="EGQ29"/>
      <c r="EGR29"/>
      <c r="EGS29"/>
      <c r="EGT29"/>
      <c r="EGU29"/>
      <c r="EGV29"/>
      <c r="EGW29"/>
      <c r="EGX29"/>
      <c r="EGY29"/>
      <c r="EGZ29"/>
      <c r="EHA29"/>
      <c r="EHB29"/>
      <c r="EHC29"/>
      <c r="EHD29"/>
      <c r="EHE29"/>
      <c r="EHF29"/>
      <c r="EHG29"/>
      <c r="EHH29"/>
      <c r="EHI29"/>
      <c r="EHJ29"/>
      <c r="EHK29"/>
      <c r="EHL29"/>
      <c r="EHM29"/>
      <c r="EHN29"/>
      <c r="EHO29"/>
      <c r="EHP29"/>
      <c r="EHQ29"/>
      <c r="EHR29"/>
      <c r="EHS29"/>
      <c r="EHT29"/>
      <c r="EHU29"/>
      <c r="EHV29"/>
      <c r="EHW29"/>
      <c r="EHX29"/>
      <c r="EHY29"/>
      <c r="EHZ29"/>
      <c r="EIA29"/>
      <c r="EIB29"/>
      <c r="EIC29"/>
      <c r="EID29"/>
      <c r="EIE29"/>
      <c r="EIF29"/>
      <c r="EIG29"/>
      <c r="EIH29"/>
      <c r="EII29"/>
      <c r="EIJ29"/>
      <c r="EIK29"/>
      <c r="EIL29"/>
      <c r="EIM29"/>
      <c r="EIN29"/>
      <c r="EIO29"/>
      <c r="EIP29"/>
      <c r="EIQ29"/>
      <c r="EIR29"/>
      <c r="EIS29"/>
      <c r="EIT29"/>
      <c r="EIU29"/>
      <c r="EIV29"/>
      <c r="EIW29"/>
      <c r="EIX29"/>
      <c r="EIY29"/>
      <c r="EIZ29"/>
      <c r="EJA29"/>
      <c r="EJB29"/>
      <c r="EJC29"/>
      <c r="EJD29"/>
      <c r="EJE29"/>
      <c r="EJF29"/>
      <c r="EJG29"/>
      <c r="EJH29"/>
      <c r="EJI29"/>
      <c r="EJJ29"/>
      <c r="EJK29"/>
      <c r="EJL29"/>
      <c r="EJM29"/>
      <c r="EJN29"/>
      <c r="EJO29"/>
      <c r="EJP29"/>
      <c r="EJQ29"/>
      <c r="EJR29"/>
      <c r="EJS29"/>
      <c r="EJT29"/>
      <c r="EJU29"/>
      <c r="EJV29"/>
      <c r="EJW29"/>
      <c r="EJX29"/>
      <c r="EJY29"/>
      <c r="EJZ29"/>
      <c r="EKA29"/>
      <c r="EKB29"/>
      <c r="EKC29"/>
      <c r="EKD29"/>
      <c r="EKE29"/>
      <c r="EKF29"/>
      <c r="EKG29"/>
      <c r="EKH29"/>
      <c r="EKI29"/>
      <c r="EKJ29"/>
      <c r="EKK29"/>
      <c r="EKL29"/>
      <c r="EKM29"/>
      <c r="EKN29"/>
      <c r="EKO29"/>
      <c r="EKP29"/>
      <c r="EKQ29"/>
      <c r="EKR29"/>
      <c r="EKS29"/>
      <c r="EKT29"/>
      <c r="EKU29"/>
      <c r="EKV29"/>
      <c r="EKW29"/>
      <c r="EKX29"/>
      <c r="EKY29"/>
      <c r="EKZ29"/>
      <c r="ELA29"/>
      <c r="ELB29"/>
      <c r="ELC29"/>
      <c r="ELD29"/>
      <c r="ELE29"/>
      <c r="ELF29"/>
      <c r="ELG29"/>
      <c r="ELH29"/>
      <c r="ELI29"/>
      <c r="ELJ29"/>
      <c r="ELK29"/>
      <c r="ELL29"/>
      <c r="ELM29"/>
      <c r="ELN29"/>
      <c r="ELO29"/>
      <c r="ELP29"/>
      <c r="ELQ29"/>
      <c r="ELR29"/>
      <c r="ELS29"/>
      <c r="ELT29"/>
      <c r="ELU29"/>
      <c r="ELV29"/>
      <c r="ELW29"/>
      <c r="ELX29"/>
      <c r="ELY29"/>
      <c r="ELZ29"/>
      <c r="EMA29"/>
      <c r="EMB29"/>
      <c r="EMC29"/>
      <c r="EMD29"/>
      <c r="EME29"/>
      <c r="EMF29"/>
      <c r="EMG29"/>
      <c r="EMH29"/>
      <c r="EMI29"/>
      <c r="EMJ29"/>
      <c r="EMK29"/>
      <c r="EML29"/>
      <c r="EMM29"/>
      <c r="EMN29"/>
      <c r="EMO29"/>
      <c r="EMP29"/>
      <c r="EMQ29"/>
      <c r="EMR29"/>
      <c r="EMS29"/>
      <c r="EMT29"/>
      <c r="EMU29"/>
      <c r="EMV29"/>
      <c r="EMW29"/>
      <c r="EMX29"/>
      <c r="EMY29"/>
      <c r="EMZ29"/>
      <c r="ENA29"/>
      <c r="ENB29"/>
      <c r="ENC29"/>
      <c r="END29"/>
      <c r="ENE29"/>
      <c r="ENF29"/>
      <c r="ENG29"/>
      <c r="ENH29"/>
      <c r="ENI29"/>
      <c r="ENJ29"/>
      <c r="ENK29"/>
      <c r="ENL29"/>
      <c r="ENM29"/>
      <c r="ENN29"/>
      <c r="ENO29"/>
      <c r="ENP29"/>
      <c r="ENQ29"/>
      <c r="ENR29"/>
      <c r="ENS29"/>
      <c r="ENT29"/>
      <c r="ENU29"/>
      <c r="ENV29"/>
      <c r="ENW29"/>
      <c r="ENX29"/>
      <c r="ENY29"/>
      <c r="ENZ29"/>
      <c r="EOA29"/>
      <c r="EOB29"/>
      <c r="EOC29"/>
      <c r="EOD29"/>
      <c r="EOE29"/>
      <c r="EOF29"/>
      <c r="EOG29"/>
      <c r="EOH29"/>
      <c r="EOI29"/>
      <c r="EOJ29"/>
      <c r="EOK29"/>
      <c r="EOL29"/>
      <c r="EOM29"/>
      <c r="EON29"/>
      <c r="EOO29"/>
      <c r="EOP29"/>
      <c r="EOQ29"/>
      <c r="EOR29"/>
      <c r="EOS29"/>
      <c r="EOT29"/>
      <c r="EOU29"/>
      <c r="EOV29"/>
      <c r="EOW29"/>
      <c r="EOX29"/>
      <c r="EOY29"/>
      <c r="EOZ29"/>
      <c r="EPA29"/>
      <c r="EPB29"/>
      <c r="EPC29"/>
      <c r="EPD29"/>
      <c r="EPE29"/>
      <c r="EPF29"/>
      <c r="EPG29"/>
      <c r="EPH29"/>
      <c r="EPI29"/>
      <c r="EPJ29"/>
      <c r="EPK29"/>
      <c r="EPL29"/>
      <c r="EPM29"/>
      <c r="EPN29"/>
      <c r="EPO29"/>
      <c r="EPP29"/>
      <c r="EPQ29"/>
      <c r="EPR29"/>
      <c r="EPS29"/>
      <c r="EPT29"/>
      <c r="EPU29"/>
      <c r="EPV29"/>
      <c r="EPW29"/>
      <c r="EPX29"/>
      <c r="EPY29"/>
      <c r="EPZ29"/>
      <c r="EQA29"/>
      <c r="EQB29"/>
      <c r="EQC29"/>
      <c r="EQD29"/>
      <c r="EQE29"/>
      <c r="EQF29"/>
      <c r="EQG29"/>
      <c r="EQH29"/>
      <c r="EQI29"/>
      <c r="EQJ29"/>
      <c r="EQK29"/>
      <c r="EQL29"/>
      <c r="EQM29"/>
      <c r="EQN29"/>
      <c r="EQO29"/>
      <c r="EQP29"/>
      <c r="EQQ29"/>
      <c r="EQR29"/>
      <c r="EQS29"/>
      <c r="EQT29"/>
      <c r="EQU29"/>
      <c r="EQV29"/>
      <c r="EQW29"/>
      <c r="EQX29"/>
      <c r="EQY29"/>
      <c r="EQZ29"/>
      <c r="ERA29"/>
      <c r="ERB29"/>
      <c r="ERC29"/>
      <c r="ERD29"/>
      <c r="ERE29"/>
      <c r="ERF29"/>
      <c r="ERG29"/>
      <c r="ERH29"/>
      <c r="ERI29"/>
      <c r="ERJ29"/>
      <c r="ERK29"/>
      <c r="ERL29"/>
      <c r="ERM29"/>
      <c r="ERN29"/>
      <c r="ERO29"/>
      <c r="ERP29"/>
      <c r="ERQ29"/>
      <c r="ERR29"/>
      <c r="ERS29"/>
      <c r="ERT29"/>
      <c r="ERU29"/>
      <c r="ERV29"/>
      <c r="ERW29"/>
      <c r="ERX29"/>
      <c r="ERY29"/>
      <c r="ERZ29"/>
      <c r="ESA29"/>
      <c r="ESB29"/>
      <c r="ESC29"/>
      <c r="ESD29"/>
      <c r="ESE29"/>
      <c r="ESF29"/>
      <c r="ESG29"/>
      <c r="ESH29"/>
      <c r="ESI29"/>
      <c r="ESJ29"/>
      <c r="ESK29"/>
      <c r="ESL29"/>
      <c r="ESM29"/>
      <c r="ESN29"/>
      <c r="ESO29"/>
      <c r="ESP29"/>
      <c r="ESQ29"/>
      <c r="ESR29"/>
      <c r="ESS29"/>
      <c r="EST29"/>
      <c r="ESU29"/>
      <c r="ESV29"/>
      <c r="ESW29"/>
      <c r="ESX29"/>
      <c r="ESY29"/>
      <c r="ESZ29"/>
      <c r="ETA29"/>
      <c r="ETB29"/>
      <c r="ETC29"/>
      <c r="ETD29"/>
      <c r="ETE29"/>
      <c r="ETF29"/>
      <c r="ETG29"/>
      <c r="ETH29"/>
      <c r="ETI29"/>
      <c r="ETJ29"/>
      <c r="ETK29"/>
      <c r="ETL29"/>
      <c r="ETM29"/>
      <c r="ETN29"/>
      <c r="ETO29"/>
      <c r="ETP29"/>
      <c r="ETQ29"/>
      <c r="ETR29"/>
      <c r="ETS29"/>
      <c r="ETT29"/>
      <c r="ETU29"/>
      <c r="ETV29"/>
      <c r="ETW29"/>
      <c r="ETX29"/>
      <c r="ETY29"/>
      <c r="ETZ29"/>
      <c r="EUA29"/>
      <c r="EUB29"/>
      <c r="EUC29"/>
      <c r="EUD29"/>
      <c r="EUE29"/>
      <c r="EUF29"/>
      <c r="EUG29"/>
      <c r="EUH29"/>
      <c r="EUI29"/>
      <c r="EUJ29"/>
      <c r="EUK29"/>
      <c r="EUL29"/>
      <c r="EUM29"/>
      <c r="EUN29"/>
      <c r="EUO29"/>
      <c r="EUP29"/>
      <c r="EUQ29"/>
      <c r="EUR29"/>
      <c r="EUS29"/>
      <c r="EUT29"/>
      <c r="EUU29"/>
      <c r="EUV29"/>
      <c r="EUW29"/>
      <c r="EUX29"/>
      <c r="EUY29"/>
      <c r="EUZ29"/>
      <c r="EVA29"/>
      <c r="EVB29"/>
      <c r="EVC29"/>
      <c r="EVD29"/>
      <c r="EVE29"/>
      <c r="EVF29"/>
      <c r="EVG29"/>
      <c r="EVH29"/>
      <c r="EVI29"/>
      <c r="EVJ29"/>
      <c r="EVK29"/>
      <c r="EVL29"/>
      <c r="EVM29"/>
      <c r="EVN29"/>
      <c r="EVO29"/>
      <c r="EVP29"/>
      <c r="EVQ29"/>
      <c r="EVR29"/>
      <c r="EVS29"/>
      <c r="EVT29"/>
      <c r="EVU29"/>
      <c r="EVV29"/>
      <c r="EVW29"/>
      <c r="EVX29"/>
      <c r="EVY29"/>
      <c r="EVZ29"/>
      <c r="EWA29"/>
      <c r="EWB29"/>
      <c r="EWC29"/>
      <c r="EWD29"/>
      <c r="EWE29"/>
      <c r="EWF29"/>
      <c r="EWG29"/>
      <c r="EWH29"/>
      <c r="EWI29"/>
      <c r="EWJ29"/>
      <c r="EWK29"/>
      <c r="EWL29"/>
      <c r="EWM29"/>
      <c r="EWN29"/>
      <c r="EWO29"/>
      <c r="EWP29"/>
      <c r="EWQ29"/>
      <c r="EWR29"/>
      <c r="EWS29"/>
      <c r="EWT29"/>
      <c r="EWU29"/>
      <c r="EWV29"/>
      <c r="EWW29"/>
      <c r="EWX29"/>
      <c r="EWY29"/>
      <c r="EWZ29"/>
      <c r="EXA29"/>
      <c r="EXB29"/>
      <c r="EXC29"/>
      <c r="EXD29"/>
      <c r="EXE29"/>
      <c r="EXF29"/>
      <c r="EXG29"/>
      <c r="EXH29"/>
      <c r="EXI29"/>
      <c r="EXJ29"/>
      <c r="EXK29"/>
      <c r="EXL29"/>
      <c r="EXM29"/>
      <c r="EXN29"/>
      <c r="EXO29"/>
      <c r="EXP29"/>
      <c r="EXQ29"/>
      <c r="EXR29"/>
      <c r="EXS29"/>
      <c r="EXT29"/>
      <c r="EXU29"/>
      <c r="EXV29"/>
      <c r="EXW29"/>
      <c r="EXX29"/>
      <c r="EXY29"/>
      <c r="EXZ29"/>
      <c r="EYA29"/>
      <c r="EYB29"/>
      <c r="EYC29"/>
      <c r="EYD29"/>
      <c r="EYE29"/>
      <c r="EYF29"/>
      <c r="EYG29"/>
      <c r="EYH29"/>
      <c r="EYI29"/>
      <c r="EYJ29"/>
      <c r="EYK29"/>
      <c r="EYL29"/>
      <c r="EYM29"/>
      <c r="EYN29"/>
      <c r="EYO29"/>
      <c r="EYP29"/>
      <c r="EYQ29"/>
      <c r="EYR29"/>
      <c r="EYS29"/>
      <c r="EYT29"/>
      <c r="EYU29"/>
      <c r="EYV29"/>
      <c r="EYW29"/>
      <c r="EYX29"/>
      <c r="EYY29"/>
      <c r="EYZ29"/>
      <c r="EZA29"/>
      <c r="EZB29"/>
      <c r="EZC29"/>
      <c r="EZD29"/>
      <c r="EZE29"/>
      <c r="EZF29"/>
      <c r="EZG29"/>
      <c r="EZH29"/>
      <c r="EZI29"/>
      <c r="EZJ29"/>
      <c r="EZK29"/>
      <c r="EZL29"/>
      <c r="EZM29"/>
      <c r="EZN29"/>
      <c r="EZO29"/>
      <c r="EZP29"/>
      <c r="EZQ29"/>
      <c r="EZR29"/>
      <c r="EZS29"/>
      <c r="EZT29"/>
      <c r="EZU29"/>
      <c r="EZV29"/>
      <c r="EZW29"/>
      <c r="EZX29"/>
      <c r="EZY29"/>
      <c r="EZZ29"/>
      <c r="FAA29"/>
      <c r="FAB29"/>
      <c r="FAC29"/>
      <c r="FAD29"/>
      <c r="FAE29"/>
      <c r="FAF29"/>
      <c r="FAG29"/>
      <c r="FAH29"/>
      <c r="FAI29"/>
      <c r="FAJ29"/>
      <c r="FAK29"/>
      <c r="FAL29"/>
      <c r="FAM29"/>
      <c r="FAN29"/>
      <c r="FAO29"/>
      <c r="FAP29"/>
      <c r="FAQ29"/>
      <c r="FAR29"/>
      <c r="FAS29"/>
      <c r="FAT29"/>
      <c r="FAU29"/>
      <c r="FAV29"/>
      <c r="FAW29"/>
      <c r="FAX29"/>
      <c r="FAY29"/>
      <c r="FAZ29"/>
      <c r="FBA29"/>
      <c r="FBB29"/>
      <c r="FBC29"/>
      <c r="FBD29"/>
      <c r="FBE29"/>
      <c r="FBF29"/>
      <c r="FBG29"/>
      <c r="FBH29"/>
      <c r="FBI29"/>
      <c r="FBJ29"/>
      <c r="FBK29"/>
      <c r="FBL29"/>
      <c r="FBM29"/>
      <c r="FBN29"/>
      <c r="FBO29"/>
      <c r="FBP29"/>
      <c r="FBQ29"/>
      <c r="FBR29"/>
      <c r="FBS29"/>
      <c r="FBT29"/>
      <c r="FBU29"/>
      <c r="FBV29"/>
      <c r="FBW29"/>
      <c r="FBX29"/>
      <c r="FBY29"/>
      <c r="FBZ29"/>
      <c r="FCA29"/>
      <c r="FCB29"/>
      <c r="FCC29"/>
      <c r="FCD29"/>
      <c r="FCE29"/>
      <c r="FCF29"/>
      <c r="FCG29"/>
      <c r="FCH29"/>
      <c r="FCI29"/>
      <c r="FCJ29"/>
      <c r="FCK29"/>
      <c r="FCL29"/>
      <c r="FCM29"/>
      <c r="FCN29"/>
      <c r="FCO29"/>
      <c r="FCP29"/>
      <c r="FCQ29"/>
      <c r="FCR29"/>
      <c r="FCS29"/>
      <c r="FCT29"/>
      <c r="FCU29"/>
      <c r="FCV29"/>
      <c r="FCW29"/>
      <c r="FCX29"/>
      <c r="FCY29"/>
      <c r="FCZ29"/>
      <c r="FDA29"/>
      <c r="FDB29"/>
      <c r="FDC29"/>
      <c r="FDD29"/>
      <c r="FDE29"/>
      <c r="FDF29"/>
      <c r="FDG29"/>
      <c r="FDH29"/>
      <c r="FDI29"/>
      <c r="FDJ29"/>
      <c r="FDK29"/>
      <c r="FDL29"/>
      <c r="FDM29"/>
      <c r="FDN29"/>
      <c r="FDO29"/>
      <c r="FDP29"/>
      <c r="FDQ29"/>
      <c r="FDR29"/>
      <c r="FDS29"/>
      <c r="FDT29"/>
      <c r="FDU29"/>
      <c r="FDV29"/>
      <c r="FDW29"/>
      <c r="FDX29"/>
      <c r="FDY29"/>
      <c r="FDZ29"/>
      <c r="FEA29"/>
      <c r="FEB29"/>
      <c r="FEC29"/>
      <c r="FED29"/>
      <c r="FEE29"/>
      <c r="FEF29"/>
      <c r="FEG29"/>
      <c r="FEH29"/>
      <c r="FEI29"/>
      <c r="FEJ29"/>
      <c r="FEK29"/>
      <c r="FEL29"/>
      <c r="FEM29"/>
      <c r="FEN29"/>
      <c r="FEO29"/>
      <c r="FEP29"/>
      <c r="FEQ29"/>
      <c r="FER29"/>
      <c r="FES29"/>
      <c r="FET29"/>
      <c r="FEU29"/>
      <c r="FEV29"/>
      <c r="FEW29"/>
      <c r="FEX29"/>
      <c r="FEY29"/>
      <c r="FEZ29"/>
      <c r="FFA29"/>
      <c r="FFB29"/>
      <c r="FFC29"/>
      <c r="FFD29"/>
      <c r="FFE29"/>
      <c r="FFF29"/>
      <c r="FFG29"/>
      <c r="FFH29"/>
      <c r="FFI29"/>
      <c r="FFJ29"/>
      <c r="FFK29"/>
      <c r="FFL29"/>
      <c r="FFM29"/>
      <c r="FFN29"/>
      <c r="FFO29"/>
      <c r="FFP29"/>
      <c r="FFQ29"/>
      <c r="FFR29"/>
      <c r="FFS29"/>
      <c r="FFT29"/>
      <c r="FFU29"/>
      <c r="FFV29"/>
      <c r="FFW29"/>
      <c r="FFX29"/>
      <c r="FFY29"/>
      <c r="FFZ29"/>
      <c r="FGA29"/>
      <c r="FGB29"/>
      <c r="FGC29"/>
      <c r="FGD29"/>
      <c r="FGE29"/>
      <c r="FGF29"/>
      <c r="FGG29"/>
      <c r="FGH29"/>
      <c r="FGI29"/>
      <c r="FGJ29"/>
      <c r="FGK29"/>
      <c r="FGL29"/>
      <c r="FGM29"/>
      <c r="FGN29"/>
      <c r="FGO29"/>
      <c r="FGP29"/>
      <c r="FGQ29"/>
      <c r="FGR29"/>
      <c r="FGS29"/>
      <c r="FGT29"/>
      <c r="FGU29"/>
      <c r="FGV29"/>
      <c r="FGW29"/>
      <c r="FGX29"/>
      <c r="FGY29"/>
      <c r="FGZ29"/>
      <c r="FHA29"/>
      <c r="FHB29"/>
      <c r="FHC29"/>
      <c r="FHD29"/>
      <c r="FHE29"/>
      <c r="FHF29"/>
      <c r="FHG29"/>
      <c r="FHH29"/>
      <c r="FHI29"/>
      <c r="FHJ29"/>
      <c r="FHK29"/>
      <c r="FHL29"/>
      <c r="FHM29"/>
      <c r="FHN29"/>
      <c r="FHO29"/>
      <c r="FHP29"/>
      <c r="FHQ29"/>
      <c r="FHR29"/>
      <c r="FHS29"/>
      <c r="FHT29"/>
      <c r="FHU29"/>
      <c r="FHV29"/>
      <c r="FHW29"/>
      <c r="FHX29"/>
      <c r="FHY29"/>
      <c r="FHZ29"/>
      <c r="FIA29"/>
      <c r="FIB29"/>
      <c r="FIC29"/>
      <c r="FID29"/>
      <c r="FIE29"/>
      <c r="FIF29"/>
      <c r="FIG29"/>
      <c r="FIH29"/>
      <c r="FII29"/>
      <c r="FIJ29"/>
      <c r="FIK29"/>
      <c r="FIL29"/>
      <c r="FIM29"/>
      <c r="FIN29"/>
      <c r="FIO29"/>
      <c r="FIP29"/>
      <c r="FIQ29"/>
      <c r="FIR29"/>
      <c r="FIS29"/>
      <c r="FIT29"/>
      <c r="FIU29"/>
      <c r="FIV29"/>
      <c r="FIW29"/>
      <c r="FIX29"/>
      <c r="FIY29"/>
      <c r="FIZ29"/>
      <c r="FJA29"/>
      <c r="FJB29"/>
      <c r="FJC29"/>
      <c r="FJD29"/>
      <c r="FJE29"/>
      <c r="FJF29"/>
      <c r="FJG29"/>
      <c r="FJH29"/>
      <c r="FJI29"/>
      <c r="FJJ29"/>
      <c r="FJK29"/>
      <c r="FJL29"/>
      <c r="FJM29"/>
      <c r="FJN29"/>
      <c r="FJO29"/>
      <c r="FJP29"/>
      <c r="FJQ29"/>
      <c r="FJR29"/>
      <c r="FJS29"/>
      <c r="FJT29"/>
      <c r="FJU29"/>
      <c r="FJV29"/>
      <c r="FJW29"/>
      <c r="FJX29"/>
      <c r="FJY29"/>
      <c r="FJZ29"/>
      <c r="FKA29"/>
      <c r="FKB29"/>
      <c r="FKC29"/>
      <c r="FKD29"/>
      <c r="FKE29"/>
      <c r="FKF29"/>
      <c r="FKG29"/>
      <c r="FKH29"/>
      <c r="FKI29"/>
      <c r="FKJ29"/>
      <c r="FKK29"/>
      <c r="FKL29"/>
      <c r="FKM29"/>
      <c r="FKN29"/>
      <c r="FKO29"/>
      <c r="FKP29"/>
      <c r="FKQ29"/>
      <c r="FKR29"/>
      <c r="FKS29"/>
      <c r="FKT29"/>
      <c r="FKU29"/>
      <c r="FKV29"/>
      <c r="FKW29"/>
      <c r="FKX29"/>
      <c r="FKY29"/>
      <c r="FKZ29"/>
      <c r="FLA29"/>
      <c r="FLB29"/>
      <c r="FLC29"/>
      <c r="FLD29"/>
      <c r="FLE29"/>
      <c r="FLF29"/>
      <c r="FLG29"/>
      <c r="FLH29"/>
      <c r="FLI29"/>
      <c r="FLJ29"/>
      <c r="FLK29"/>
      <c r="FLL29"/>
      <c r="FLM29"/>
      <c r="FLN29"/>
      <c r="FLO29"/>
      <c r="FLP29"/>
      <c r="FLQ29"/>
      <c r="FLR29"/>
      <c r="FLS29"/>
      <c r="FLT29"/>
      <c r="FLU29"/>
      <c r="FLV29"/>
      <c r="FLW29"/>
      <c r="FLX29"/>
      <c r="FLY29"/>
      <c r="FLZ29"/>
      <c r="FMA29"/>
      <c r="FMB29"/>
      <c r="FMC29"/>
      <c r="FMD29"/>
      <c r="FME29"/>
      <c r="FMF29"/>
      <c r="FMG29"/>
      <c r="FMH29"/>
      <c r="FMI29"/>
      <c r="FMJ29"/>
      <c r="FMK29"/>
      <c r="FML29"/>
      <c r="FMM29"/>
      <c r="FMN29"/>
      <c r="FMO29"/>
      <c r="FMP29"/>
      <c r="FMQ29"/>
      <c r="FMR29"/>
      <c r="FMS29"/>
      <c r="FMT29"/>
      <c r="FMU29"/>
      <c r="FMV29"/>
      <c r="FMW29"/>
      <c r="FMX29"/>
      <c r="FMY29"/>
      <c r="FMZ29"/>
      <c r="FNA29"/>
      <c r="FNB29"/>
      <c r="FNC29"/>
      <c r="FND29"/>
      <c r="FNE29"/>
      <c r="FNF29"/>
      <c r="FNG29"/>
      <c r="FNH29"/>
      <c r="FNI29"/>
      <c r="FNJ29"/>
      <c r="FNK29"/>
      <c r="FNL29"/>
      <c r="FNM29"/>
      <c r="FNN29"/>
      <c r="FNO29"/>
      <c r="FNP29"/>
      <c r="FNQ29"/>
      <c r="FNR29"/>
      <c r="FNS29"/>
      <c r="FNT29"/>
      <c r="FNU29"/>
      <c r="FNV29"/>
      <c r="FNW29"/>
      <c r="FNX29"/>
      <c r="FNY29"/>
      <c r="FNZ29"/>
      <c r="FOA29"/>
      <c r="FOB29"/>
      <c r="FOC29"/>
      <c r="FOD29"/>
      <c r="FOE29"/>
      <c r="FOF29"/>
      <c r="FOG29"/>
      <c r="FOH29"/>
      <c r="FOI29"/>
      <c r="FOJ29"/>
      <c r="FOK29"/>
      <c r="FOL29"/>
      <c r="FOM29"/>
      <c r="FON29"/>
      <c r="FOO29"/>
      <c r="FOP29"/>
      <c r="FOQ29"/>
      <c r="FOR29"/>
      <c r="FOS29"/>
      <c r="FOT29"/>
      <c r="FOU29"/>
      <c r="FOV29"/>
      <c r="FOW29"/>
      <c r="FOX29"/>
      <c r="FOY29"/>
      <c r="FOZ29"/>
      <c r="FPA29"/>
      <c r="FPB29"/>
      <c r="FPC29"/>
      <c r="FPD29"/>
      <c r="FPE29"/>
      <c r="FPF29"/>
      <c r="FPG29"/>
      <c r="FPH29"/>
      <c r="FPI29"/>
      <c r="FPJ29"/>
      <c r="FPK29"/>
      <c r="FPL29"/>
      <c r="FPM29"/>
      <c r="FPN29"/>
      <c r="FPO29"/>
      <c r="FPP29"/>
      <c r="FPQ29"/>
      <c r="FPR29"/>
      <c r="FPS29"/>
      <c r="FPT29"/>
      <c r="FPU29"/>
      <c r="FPV29"/>
      <c r="FPW29"/>
      <c r="FPX29"/>
      <c r="FPY29"/>
      <c r="FPZ29"/>
      <c r="FQA29"/>
      <c r="FQB29"/>
      <c r="FQC29"/>
      <c r="FQD29"/>
      <c r="FQE29"/>
      <c r="FQF29"/>
      <c r="FQG29"/>
      <c r="FQH29"/>
      <c r="FQI29"/>
      <c r="FQJ29"/>
      <c r="FQK29"/>
      <c r="FQL29"/>
      <c r="FQM29"/>
      <c r="FQN29"/>
      <c r="FQO29"/>
      <c r="FQP29"/>
      <c r="FQQ29"/>
      <c r="FQR29"/>
      <c r="FQS29"/>
      <c r="FQT29"/>
      <c r="FQU29"/>
      <c r="FQV29"/>
      <c r="FQW29"/>
      <c r="FQX29"/>
      <c r="FQY29"/>
      <c r="FQZ29"/>
      <c r="FRA29"/>
      <c r="FRB29"/>
      <c r="FRC29"/>
      <c r="FRD29"/>
      <c r="FRE29"/>
      <c r="FRF29"/>
      <c r="FRG29"/>
      <c r="FRH29"/>
      <c r="FRI29"/>
      <c r="FRJ29"/>
      <c r="FRK29"/>
      <c r="FRL29"/>
      <c r="FRM29"/>
      <c r="FRN29"/>
      <c r="FRO29"/>
      <c r="FRP29"/>
      <c r="FRQ29"/>
      <c r="FRR29"/>
      <c r="FRS29"/>
      <c r="FRT29"/>
      <c r="FRU29"/>
      <c r="FRV29"/>
      <c r="FRW29"/>
      <c r="FRX29"/>
      <c r="FRY29"/>
      <c r="FRZ29"/>
      <c r="FSA29"/>
      <c r="FSB29"/>
      <c r="FSC29"/>
      <c r="FSD29"/>
      <c r="FSE29"/>
      <c r="FSF29"/>
      <c r="FSG29"/>
      <c r="FSH29"/>
      <c r="FSI29"/>
      <c r="FSJ29"/>
      <c r="FSK29"/>
      <c r="FSL29"/>
      <c r="FSM29"/>
      <c r="FSN29"/>
      <c r="FSO29"/>
      <c r="FSP29"/>
      <c r="FSQ29"/>
      <c r="FSR29"/>
      <c r="FSS29"/>
      <c r="FST29"/>
      <c r="FSU29"/>
      <c r="FSV29"/>
      <c r="FSW29"/>
      <c r="FSX29"/>
      <c r="FSY29"/>
      <c r="FSZ29"/>
      <c r="FTA29"/>
      <c r="FTB29"/>
      <c r="FTC29"/>
      <c r="FTD29"/>
      <c r="FTE29"/>
      <c r="FTF29"/>
      <c r="FTG29"/>
      <c r="FTH29"/>
      <c r="FTI29"/>
      <c r="FTJ29"/>
      <c r="FTK29"/>
      <c r="FTL29"/>
      <c r="FTM29"/>
      <c r="FTN29"/>
      <c r="FTO29"/>
      <c r="FTP29"/>
      <c r="FTQ29"/>
      <c r="FTR29"/>
      <c r="FTS29"/>
      <c r="FTT29"/>
      <c r="FTU29"/>
      <c r="FTV29"/>
      <c r="FTW29"/>
      <c r="FTX29"/>
      <c r="FTY29"/>
      <c r="FTZ29"/>
      <c r="FUA29"/>
      <c r="FUB29"/>
      <c r="FUC29"/>
      <c r="FUD29"/>
      <c r="FUE29"/>
      <c r="FUF29"/>
      <c r="FUG29"/>
      <c r="FUH29"/>
      <c r="FUI29"/>
      <c r="FUJ29"/>
      <c r="FUK29"/>
      <c r="FUL29"/>
      <c r="FUM29"/>
      <c r="FUN29"/>
      <c r="FUO29"/>
      <c r="FUP29"/>
      <c r="FUQ29"/>
      <c r="FUR29"/>
      <c r="FUS29"/>
      <c r="FUT29"/>
      <c r="FUU29"/>
      <c r="FUV29"/>
      <c r="FUW29"/>
      <c r="FUX29"/>
      <c r="FUY29"/>
      <c r="FUZ29"/>
      <c r="FVA29"/>
      <c r="FVB29"/>
      <c r="FVC29"/>
      <c r="FVD29"/>
      <c r="FVE29"/>
      <c r="FVF29"/>
      <c r="FVG29"/>
      <c r="FVH29"/>
      <c r="FVI29"/>
      <c r="FVJ29"/>
      <c r="FVK29"/>
      <c r="FVL29"/>
      <c r="FVM29"/>
      <c r="FVN29"/>
      <c r="FVO29"/>
      <c r="FVP29"/>
      <c r="FVQ29"/>
      <c r="FVR29"/>
      <c r="FVS29"/>
      <c r="FVT29"/>
      <c r="FVU29"/>
      <c r="FVV29"/>
      <c r="FVW29"/>
      <c r="FVX29"/>
      <c r="FVY29"/>
      <c r="FVZ29"/>
      <c r="FWA29"/>
      <c r="FWB29"/>
      <c r="FWC29"/>
      <c r="FWD29"/>
      <c r="FWE29"/>
      <c r="FWF29"/>
      <c r="FWG29"/>
      <c r="FWH29"/>
      <c r="FWI29"/>
      <c r="FWJ29"/>
      <c r="FWK29"/>
      <c r="FWL29"/>
      <c r="FWM29"/>
      <c r="FWN29"/>
      <c r="FWO29"/>
      <c r="FWP29"/>
      <c r="FWQ29"/>
      <c r="FWR29"/>
      <c r="FWS29"/>
      <c r="FWT29"/>
      <c r="FWU29"/>
      <c r="FWV29"/>
      <c r="FWW29"/>
      <c r="FWX29"/>
      <c r="FWY29"/>
      <c r="FWZ29"/>
      <c r="FXA29"/>
      <c r="FXB29"/>
      <c r="FXC29"/>
      <c r="FXD29"/>
      <c r="FXE29"/>
      <c r="FXF29"/>
      <c r="FXG29"/>
      <c r="FXH29"/>
      <c r="FXI29"/>
      <c r="FXJ29"/>
      <c r="FXK29"/>
      <c r="FXL29"/>
      <c r="FXM29"/>
      <c r="FXN29"/>
      <c r="FXO29"/>
      <c r="FXP29"/>
      <c r="FXQ29"/>
      <c r="FXR29"/>
      <c r="FXS29"/>
      <c r="FXT29"/>
      <c r="FXU29"/>
      <c r="FXV29"/>
      <c r="FXW29"/>
      <c r="FXX29"/>
      <c r="FXY29"/>
      <c r="FXZ29"/>
      <c r="FYA29"/>
      <c r="FYB29"/>
      <c r="FYC29"/>
      <c r="FYD29"/>
      <c r="FYE29"/>
      <c r="FYF29"/>
      <c r="FYG29"/>
      <c r="FYH29"/>
      <c r="FYI29"/>
      <c r="FYJ29"/>
      <c r="FYK29"/>
      <c r="FYL29"/>
      <c r="FYM29"/>
      <c r="FYN29"/>
      <c r="FYO29"/>
      <c r="FYP29"/>
      <c r="FYQ29"/>
      <c r="FYR29"/>
      <c r="FYS29"/>
      <c r="FYT29"/>
      <c r="FYU29"/>
      <c r="FYV29"/>
      <c r="FYW29"/>
      <c r="FYX29"/>
      <c r="FYY29"/>
      <c r="FYZ29"/>
      <c r="FZA29"/>
      <c r="FZB29"/>
      <c r="FZC29"/>
      <c r="FZD29"/>
      <c r="FZE29"/>
      <c r="FZF29"/>
      <c r="FZG29"/>
      <c r="FZH29"/>
      <c r="FZI29"/>
      <c r="FZJ29"/>
      <c r="FZK29"/>
      <c r="FZL29"/>
      <c r="FZM29"/>
      <c r="FZN29"/>
      <c r="FZO29"/>
      <c r="FZP29"/>
      <c r="FZQ29"/>
      <c r="FZR29"/>
      <c r="FZS29"/>
      <c r="FZT29"/>
      <c r="FZU29"/>
      <c r="FZV29"/>
      <c r="FZW29"/>
      <c r="FZX29"/>
      <c r="FZY29"/>
      <c r="FZZ29"/>
      <c r="GAA29"/>
      <c r="GAB29"/>
      <c r="GAC29"/>
      <c r="GAD29"/>
      <c r="GAE29"/>
      <c r="GAF29"/>
      <c r="GAG29"/>
      <c r="GAH29"/>
      <c r="GAI29"/>
      <c r="GAJ29"/>
      <c r="GAK29"/>
      <c r="GAL29"/>
      <c r="GAM29"/>
      <c r="GAN29"/>
      <c r="GAO29"/>
      <c r="GAP29"/>
      <c r="GAQ29"/>
      <c r="GAR29"/>
      <c r="GAS29"/>
      <c r="GAT29"/>
      <c r="GAU29"/>
      <c r="GAV29"/>
      <c r="GAW29"/>
      <c r="GAX29"/>
      <c r="GAY29"/>
      <c r="GAZ29"/>
      <c r="GBA29"/>
      <c r="GBB29"/>
      <c r="GBC29"/>
      <c r="GBD29"/>
      <c r="GBE29"/>
      <c r="GBF29"/>
      <c r="GBG29"/>
      <c r="GBH29"/>
      <c r="GBI29"/>
      <c r="GBJ29"/>
      <c r="GBK29"/>
      <c r="GBL29"/>
      <c r="GBM29"/>
      <c r="GBN29"/>
      <c r="GBO29"/>
      <c r="GBP29"/>
      <c r="GBQ29"/>
      <c r="GBR29"/>
      <c r="GBS29"/>
      <c r="GBT29"/>
      <c r="GBU29"/>
      <c r="GBV29"/>
      <c r="GBW29"/>
      <c r="GBX29"/>
      <c r="GBY29"/>
      <c r="GBZ29"/>
      <c r="GCA29"/>
      <c r="GCB29"/>
      <c r="GCC29"/>
      <c r="GCD29"/>
      <c r="GCE29"/>
      <c r="GCF29"/>
      <c r="GCG29"/>
      <c r="GCH29"/>
      <c r="GCI29"/>
      <c r="GCJ29"/>
      <c r="GCK29"/>
      <c r="GCL29"/>
      <c r="GCM29"/>
      <c r="GCN29"/>
      <c r="GCO29"/>
      <c r="GCP29"/>
      <c r="GCQ29"/>
      <c r="GCR29"/>
      <c r="GCS29"/>
      <c r="GCT29"/>
      <c r="GCU29"/>
      <c r="GCV29"/>
      <c r="GCW29"/>
      <c r="GCX29"/>
      <c r="GCY29"/>
      <c r="GCZ29"/>
      <c r="GDA29"/>
      <c r="GDB29"/>
      <c r="GDC29"/>
      <c r="GDD29"/>
      <c r="GDE29"/>
      <c r="GDF29"/>
      <c r="GDG29"/>
      <c r="GDH29"/>
      <c r="GDI29"/>
      <c r="GDJ29"/>
      <c r="GDK29"/>
      <c r="GDL29"/>
      <c r="GDM29"/>
      <c r="GDN29"/>
      <c r="GDO29"/>
      <c r="GDP29"/>
      <c r="GDQ29"/>
      <c r="GDR29"/>
      <c r="GDS29"/>
      <c r="GDT29"/>
      <c r="GDU29"/>
      <c r="GDV29"/>
      <c r="GDW29"/>
      <c r="GDX29"/>
      <c r="GDY29"/>
      <c r="GDZ29"/>
      <c r="GEA29"/>
      <c r="GEB29"/>
      <c r="GEC29"/>
      <c r="GED29"/>
      <c r="GEE29"/>
      <c r="GEF29"/>
      <c r="GEG29"/>
      <c r="GEH29"/>
      <c r="GEI29"/>
      <c r="GEJ29"/>
      <c r="GEK29"/>
      <c r="GEL29"/>
      <c r="GEM29"/>
      <c r="GEN29"/>
      <c r="GEO29"/>
      <c r="GEP29"/>
      <c r="GEQ29"/>
      <c r="GER29"/>
      <c r="GES29"/>
      <c r="GET29"/>
      <c r="GEU29"/>
      <c r="GEV29"/>
      <c r="GEW29"/>
      <c r="GEX29"/>
      <c r="GEY29"/>
      <c r="GEZ29"/>
      <c r="GFA29"/>
      <c r="GFB29"/>
      <c r="GFC29"/>
      <c r="GFD29"/>
      <c r="GFE29"/>
      <c r="GFF29"/>
      <c r="GFG29"/>
      <c r="GFH29"/>
      <c r="GFI29"/>
      <c r="GFJ29"/>
      <c r="GFK29"/>
      <c r="GFL29"/>
      <c r="GFM29"/>
      <c r="GFN29"/>
      <c r="GFO29"/>
      <c r="GFP29"/>
      <c r="GFQ29"/>
      <c r="GFR29"/>
      <c r="GFS29"/>
      <c r="GFT29"/>
      <c r="GFU29"/>
      <c r="GFV29"/>
      <c r="GFW29"/>
      <c r="GFX29"/>
      <c r="GFY29"/>
      <c r="GFZ29"/>
      <c r="GGA29"/>
      <c r="GGB29"/>
      <c r="GGC29"/>
      <c r="GGD29"/>
      <c r="GGE29"/>
      <c r="GGF29"/>
      <c r="GGG29"/>
      <c r="GGH29"/>
      <c r="GGI29"/>
      <c r="GGJ29"/>
      <c r="GGK29"/>
      <c r="GGL29"/>
      <c r="GGM29"/>
      <c r="GGN29"/>
      <c r="GGO29"/>
      <c r="GGP29"/>
      <c r="GGQ29"/>
      <c r="GGR29"/>
      <c r="GGS29"/>
      <c r="GGT29"/>
      <c r="GGU29"/>
      <c r="GGV29"/>
      <c r="GGW29"/>
      <c r="GGX29"/>
      <c r="GGY29"/>
      <c r="GGZ29"/>
      <c r="GHA29"/>
      <c r="GHB29"/>
      <c r="GHC29"/>
      <c r="GHD29"/>
      <c r="GHE29"/>
      <c r="GHF29"/>
      <c r="GHG29"/>
      <c r="GHH29"/>
      <c r="GHI29"/>
      <c r="GHJ29"/>
      <c r="GHK29"/>
      <c r="GHL29"/>
      <c r="GHM29"/>
      <c r="GHN29"/>
      <c r="GHO29"/>
      <c r="GHP29"/>
      <c r="GHQ29"/>
      <c r="GHR29"/>
      <c r="GHS29"/>
      <c r="GHT29"/>
      <c r="GHU29"/>
      <c r="GHV29"/>
      <c r="GHW29"/>
      <c r="GHX29"/>
      <c r="GHY29"/>
      <c r="GHZ29"/>
      <c r="GIA29"/>
      <c r="GIB29"/>
      <c r="GIC29"/>
      <c r="GID29"/>
      <c r="GIE29"/>
      <c r="GIF29"/>
      <c r="GIG29"/>
      <c r="GIH29"/>
      <c r="GII29"/>
      <c r="GIJ29"/>
      <c r="GIK29"/>
      <c r="GIL29"/>
      <c r="GIM29"/>
      <c r="GIN29"/>
      <c r="GIO29"/>
      <c r="GIP29"/>
      <c r="GIQ29"/>
      <c r="GIR29"/>
      <c r="GIS29"/>
      <c r="GIT29"/>
      <c r="GIU29"/>
      <c r="GIV29"/>
      <c r="GIW29"/>
      <c r="GIX29"/>
      <c r="GIY29"/>
      <c r="GIZ29"/>
      <c r="GJA29"/>
      <c r="GJB29"/>
      <c r="GJC29"/>
      <c r="GJD29"/>
      <c r="GJE29"/>
      <c r="GJF29"/>
      <c r="GJG29"/>
      <c r="GJH29"/>
      <c r="GJI29"/>
      <c r="GJJ29"/>
      <c r="GJK29"/>
      <c r="GJL29"/>
      <c r="GJM29"/>
      <c r="GJN29"/>
      <c r="GJO29"/>
      <c r="GJP29"/>
      <c r="GJQ29"/>
      <c r="GJR29"/>
      <c r="GJS29"/>
      <c r="GJT29"/>
      <c r="GJU29"/>
      <c r="GJV29"/>
      <c r="GJW29"/>
      <c r="GJX29"/>
      <c r="GJY29"/>
      <c r="GJZ29"/>
      <c r="GKA29"/>
      <c r="GKB29"/>
      <c r="GKC29"/>
      <c r="GKD29"/>
      <c r="GKE29"/>
      <c r="GKF29"/>
      <c r="GKG29"/>
      <c r="GKH29"/>
      <c r="GKI29"/>
      <c r="GKJ29"/>
      <c r="GKK29"/>
      <c r="GKL29"/>
      <c r="GKM29"/>
      <c r="GKN29"/>
      <c r="GKO29"/>
      <c r="GKP29"/>
      <c r="GKQ29"/>
      <c r="GKR29"/>
      <c r="GKS29"/>
      <c r="GKT29"/>
      <c r="GKU29"/>
      <c r="GKV29"/>
      <c r="GKW29"/>
      <c r="GKX29"/>
      <c r="GKY29"/>
      <c r="GKZ29"/>
      <c r="GLA29"/>
      <c r="GLB29"/>
      <c r="GLC29"/>
      <c r="GLD29"/>
      <c r="GLE29"/>
      <c r="GLF29"/>
      <c r="GLG29"/>
      <c r="GLH29"/>
      <c r="GLI29"/>
      <c r="GLJ29"/>
      <c r="GLK29"/>
      <c r="GLL29"/>
      <c r="GLM29"/>
      <c r="GLN29"/>
      <c r="GLO29"/>
      <c r="GLP29"/>
      <c r="GLQ29"/>
      <c r="GLR29"/>
      <c r="GLS29"/>
      <c r="GLT29"/>
      <c r="GLU29"/>
      <c r="GLV29"/>
      <c r="GLW29"/>
      <c r="GLX29"/>
      <c r="GLY29"/>
      <c r="GLZ29"/>
      <c r="GMA29"/>
      <c r="GMB29"/>
      <c r="GMC29"/>
      <c r="GMD29"/>
      <c r="GME29"/>
      <c r="GMF29"/>
      <c r="GMG29"/>
      <c r="GMH29"/>
      <c r="GMI29"/>
      <c r="GMJ29"/>
      <c r="GMK29"/>
      <c r="GML29"/>
      <c r="GMM29"/>
      <c r="GMN29"/>
      <c r="GMO29"/>
      <c r="GMP29"/>
      <c r="GMQ29"/>
      <c r="GMR29"/>
      <c r="GMS29"/>
      <c r="GMT29"/>
      <c r="GMU29"/>
      <c r="GMV29"/>
      <c r="GMW29"/>
      <c r="GMX29"/>
      <c r="GMY29"/>
      <c r="GMZ29"/>
      <c r="GNA29"/>
      <c r="GNB29"/>
      <c r="GNC29"/>
      <c r="GND29"/>
      <c r="GNE29"/>
      <c r="GNF29"/>
      <c r="GNG29"/>
      <c r="GNH29"/>
      <c r="GNI29"/>
      <c r="GNJ29"/>
      <c r="GNK29"/>
      <c r="GNL29"/>
      <c r="GNM29"/>
      <c r="GNN29"/>
      <c r="GNO29"/>
      <c r="GNP29"/>
      <c r="GNQ29"/>
      <c r="GNR29"/>
      <c r="GNS29"/>
      <c r="GNT29"/>
      <c r="GNU29"/>
      <c r="GNV29"/>
      <c r="GNW29"/>
      <c r="GNX29"/>
      <c r="GNY29"/>
      <c r="GNZ29"/>
      <c r="GOA29"/>
      <c r="GOB29"/>
      <c r="GOC29"/>
      <c r="GOD29"/>
      <c r="GOE29"/>
      <c r="GOF29"/>
      <c r="GOG29"/>
      <c r="GOH29"/>
      <c r="GOI29"/>
      <c r="GOJ29"/>
      <c r="GOK29"/>
      <c r="GOL29"/>
      <c r="GOM29"/>
      <c r="GON29"/>
      <c r="GOO29"/>
      <c r="GOP29"/>
      <c r="GOQ29"/>
      <c r="GOR29"/>
      <c r="GOS29"/>
      <c r="GOT29"/>
      <c r="GOU29"/>
      <c r="GOV29"/>
      <c r="GOW29"/>
      <c r="GOX29"/>
      <c r="GOY29"/>
      <c r="GOZ29"/>
      <c r="GPA29"/>
      <c r="GPB29"/>
      <c r="GPC29"/>
      <c r="GPD29"/>
      <c r="GPE29"/>
      <c r="GPF29"/>
      <c r="GPG29"/>
      <c r="GPH29"/>
      <c r="GPI29"/>
      <c r="GPJ29"/>
      <c r="GPK29"/>
      <c r="GPL29"/>
      <c r="GPM29"/>
      <c r="GPN29"/>
      <c r="GPO29"/>
      <c r="GPP29"/>
      <c r="GPQ29"/>
      <c r="GPR29"/>
      <c r="GPS29"/>
      <c r="GPT29"/>
      <c r="GPU29"/>
      <c r="GPV29"/>
      <c r="GPW29"/>
      <c r="GPX29"/>
      <c r="GPY29"/>
      <c r="GPZ29"/>
      <c r="GQA29"/>
      <c r="GQB29"/>
      <c r="GQC29"/>
      <c r="GQD29"/>
      <c r="GQE29"/>
      <c r="GQF29"/>
      <c r="GQG29"/>
      <c r="GQH29"/>
      <c r="GQI29"/>
      <c r="GQJ29"/>
      <c r="GQK29"/>
      <c r="GQL29"/>
      <c r="GQM29"/>
      <c r="GQN29"/>
      <c r="GQO29"/>
      <c r="GQP29"/>
      <c r="GQQ29"/>
      <c r="GQR29"/>
      <c r="GQS29"/>
      <c r="GQT29"/>
      <c r="GQU29"/>
      <c r="GQV29"/>
      <c r="GQW29"/>
      <c r="GQX29"/>
      <c r="GQY29"/>
      <c r="GQZ29"/>
      <c r="GRA29"/>
      <c r="GRB29"/>
      <c r="GRC29"/>
      <c r="GRD29"/>
      <c r="GRE29"/>
      <c r="GRF29"/>
      <c r="GRG29"/>
      <c r="GRH29"/>
      <c r="GRI29"/>
      <c r="GRJ29"/>
      <c r="GRK29"/>
      <c r="GRL29"/>
      <c r="GRM29"/>
      <c r="GRN29"/>
      <c r="GRO29"/>
      <c r="GRP29"/>
      <c r="GRQ29"/>
      <c r="GRR29"/>
      <c r="GRS29"/>
      <c r="GRT29"/>
      <c r="GRU29"/>
      <c r="GRV29"/>
      <c r="GRW29"/>
      <c r="GRX29"/>
      <c r="GRY29"/>
      <c r="GRZ29"/>
      <c r="GSA29"/>
      <c r="GSB29"/>
      <c r="GSC29"/>
      <c r="GSD29"/>
      <c r="GSE29"/>
      <c r="GSF29"/>
      <c r="GSG29"/>
      <c r="GSH29"/>
      <c r="GSI29"/>
      <c r="GSJ29"/>
      <c r="GSK29"/>
      <c r="GSL29"/>
      <c r="GSM29"/>
      <c r="GSN29"/>
      <c r="GSO29"/>
      <c r="GSP29"/>
      <c r="GSQ29"/>
      <c r="GSR29"/>
      <c r="GSS29"/>
      <c r="GST29"/>
      <c r="GSU29"/>
      <c r="GSV29"/>
      <c r="GSW29"/>
      <c r="GSX29"/>
      <c r="GSY29"/>
      <c r="GSZ29"/>
      <c r="GTA29"/>
      <c r="GTB29"/>
      <c r="GTC29"/>
      <c r="GTD29"/>
      <c r="GTE29"/>
      <c r="GTF29"/>
      <c r="GTG29"/>
      <c r="GTH29"/>
      <c r="GTI29"/>
      <c r="GTJ29"/>
      <c r="GTK29"/>
      <c r="GTL29"/>
      <c r="GTM29"/>
      <c r="GTN29"/>
      <c r="GTO29"/>
      <c r="GTP29"/>
      <c r="GTQ29"/>
      <c r="GTR29"/>
      <c r="GTS29"/>
      <c r="GTT29"/>
      <c r="GTU29"/>
      <c r="GTV29"/>
      <c r="GTW29"/>
      <c r="GTX29"/>
      <c r="GTY29"/>
      <c r="GTZ29"/>
      <c r="GUA29"/>
      <c r="GUB29"/>
      <c r="GUC29"/>
      <c r="GUD29"/>
      <c r="GUE29"/>
      <c r="GUF29"/>
      <c r="GUG29"/>
      <c r="GUH29"/>
      <c r="GUI29"/>
      <c r="GUJ29"/>
      <c r="GUK29"/>
      <c r="GUL29"/>
      <c r="GUM29"/>
      <c r="GUN29"/>
      <c r="GUO29"/>
      <c r="GUP29"/>
      <c r="GUQ29"/>
      <c r="GUR29"/>
      <c r="GUS29"/>
      <c r="GUT29"/>
      <c r="GUU29"/>
      <c r="GUV29"/>
      <c r="GUW29"/>
      <c r="GUX29"/>
      <c r="GUY29"/>
      <c r="GUZ29"/>
      <c r="GVA29"/>
      <c r="GVB29"/>
      <c r="GVC29"/>
      <c r="GVD29"/>
      <c r="GVE29"/>
      <c r="GVF29"/>
      <c r="GVG29"/>
      <c r="GVH29"/>
      <c r="GVI29"/>
      <c r="GVJ29"/>
      <c r="GVK29"/>
      <c r="GVL29"/>
      <c r="GVM29"/>
      <c r="GVN29"/>
      <c r="GVO29"/>
      <c r="GVP29"/>
      <c r="GVQ29"/>
      <c r="GVR29"/>
      <c r="GVS29"/>
      <c r="GVT29"/>
      <c r="GVU29"/>
      <c r="GVV29"/>
      <c r="GVW29"/>
      <c r="GVX29"/>
      <c r="GVY29"/>
      <c r="GVZ29"/>
      <c r="GWA29"/>
      <c r="GWB29"/>
      <c r="GWC29"/>
      <c r="GWD29"/>
      <c r="GWE29"/>
      <c r="GWF29"/>
      <c r="GWG29"/>
      <c r="GWH29"/>
      <c r="GWI29"/>
      <c r="GWJ29"/>
      <c r="GWK29"/>
      <c r="GWL29"/>
      <c r="GWM29"/>
      <c r="GWN29"/>
      <c r="GWO29"/>
      <c r="GWP29"/>
      <c r="GWQ29"/>
      <c r="GWR29"/>
      <c r="GWS29"/>
      <c r="GWT29"/>
      <c r="GWU29"/>
      <c r="GWV29"/>
      <c r="GWW29"/>
      <c r="GWX29"/>
      <c r="GWY29"/>
      <c r="GWZ29"/>
      <c r="GXA29"/>
      <c r="GXB29"/>
      <c r="GXC29"/>
      <c r="GXD29"/>
      <c r="GXE29"/>
      <c r="GXF29"/>
      <c r="GXG29"/>
      <c r="GXH29"/>
      <c r="GXI29"/>
      <c r="GXJ29"/>
      <c r="GXK29"/>
      <c r="GXL29"/>
      <c r="GXM29"/>
      <c r="GXN29"/>
      <c r="GXO29"/>
      <c r="GXP29"/>
      <c r="GXQ29"/>
      <c r="GXR29"/>
      <c r="GXS29"/>
      <c r="GXT29"/>
      <c r="GXU29"/>
      <c r="GXV29"/>
      <c r="GXW29"/>
      <c r="GXX29"/>
      <c r="GXY29"/>
      <c r="GXZ29"/>
      <c r="GYA29"/>
      <c r="GYB29"/>
      <c r="GYC29"/>
      <c r="GYD29"/>
      <c r="GYE29"/>
      <c r="GYF29"/>
      <c r="GYG29"/>
      <c r="GYH29"/>
      <c r="GYI29"/>
      <c r="GYJ29"/>
      <c r="GYK29"/>
      <c r="GYL29"/>
      <c r="GYM29"/>
      <c r="GYN29"/>
      <c r="GYO29"/>
      <c r="GYP29"/>
      <c r="GYQ29"/>
      <c r="GYR29"/>
      <c r="GYS29"/>
      <c r="GYT29"/>
      <c r="GYU29"/>
      <c r="GYV29"/>
      <c r="GYW29"/>
      <c r="GYX29"/>
      <c r="GYY29"/>
      <c r="GYZ29"/>
      <c r="GZA29"/>
      <c r="GZB29"/>
      <c r="GZC29"/>
      <c r="GZD29"/>
      <c r="GZE29"/>
      <c r="GZF29"/>
      <c r="GZG29"/>
      <c r="GZH29"/>
      <c r="GZI29"/>
      <c r="GZJ29"/>
      <c r="GZK29"/>
      <c r="GZL29"/>
      <c r="GZM29"/>
      <c r="GZN29"/>
      <c r="GZO29"/>
      <c r="GZP29"/>
      <c r="GZQ29"/>
      <c r="GZR29"/>
      <c r="GZS29"/>
      <c r="GZT29"/>
      <c r="GZU29"/>
      <c r="GZV29"/>
      <c r="GZW29"/>
      <c r="GZX29"/>
      <c r="GZY29"/>
      <c r="GZZ29"/>
      <c r="HAA29"/>
      <c r="HAB29"/>
      <c r="HAC29"/>
      <c r="HAD29"/>
      <c r="HAE29"/>
      <c r="HAF29"/>
      <c r="HAG29"/>
      <c r="HAH29"/>
      <c r="HAI29"/>
      <c r="HAJ29"/>
      <c r="HAK29"/>
      <c r="HAL29"/>
      <c r="HAM29"/>
      <c r="HAN29"/>
      <c r="HAO29"/>
      <c r="HAP29"/>
      <c r="HAQ29"/>
      <c r="HAR29"/>
      <c r="HAS29"/>
      <c r="HAT29"/>
      <c r="HAU29"/>
      <c r="HAV29"/>
      <c r="HAW29"/>
      <c r="HAX29"/>
      <c r="HAY29"/>
      <c r="HAZ29"/>
      <c r="HBA29"/>
      <c r="HBB29"/>
      <c r="HBC29"/>
      <c r="HBD29"/>
      <c r="HBE29"/>
      <c r="HBF29"/>
      <c r="HBG29"/>
      <c r="HBH29"/>
      <c r="HBI29"/>
      <c r="HBJ29"/>
      <c r="HBK29"/>
      <c r="HBL29"/>
      <c r="HBM29"/>
      <c r="HBN29"/>
      <c r="HBO29"/>
      <c r="HBP29"/>
      <c r="HBQ29"/>
      <c r="HBR29"/>
      <c r="HBS29"/>
      <c r="HBT29"/>
      <c r="HBU29"/>
      <c r="HBV29"/>
      <c r="HBW29"/>
      <c r="HBX29"/>
      <c r="HBY29"/>
      <c r="HBZ29"/>
      <c r="HCA29"/>
      <c r="HCB29"/>
      <c r="HCC29"/>
      <c r="HCD29"/>
      <c r="HCE29"/>
      <c r="HCF29"/>
      <c r="HCG29"/>
      <c r="HCH29"/>
      <c r="HCI29"/>
      <c r="HCJ29"/>
      <c r="HCK29"/>
      <c r="HCL29"/>
      <c r="HCM29"/>
      <c r="HCN29"/>
      <c r="HCO29"/>
      <c r="HCP29"/>
      <c r="HCQ29"/>
      <c r="HCR29"/>
      <c r="HCS29"/>
      <c r="HCT29"/>
      <c r="HCU29"/>
      <c r="HCV29"/>
      <c r="HCW29"/>
      <c r="HCX29"/>
      <c r="HCY29"/>
      <c r="HCZ29"/>
      <c r="HDA29"/>
      <c r="HDB29"/>
      <c r="HDC29"/>
      <c r="HDD29"/>
      <c r="HDE29"/>
      <c r="HDF29"/>
      <c r="HDG29"/>
      <c r="HDH29"/>
      <c r="HDI29"/>
      <c r="HDJ29"/>
      <c r="HDK29"/>
      <c r="HDL29"/>
      <c r="HDM29"/>
      <c r="HDN29"/>
      <c r="HDO29"/>
      <c r="HDP29"/>
      <c r="HDQ29"/>
      <c r="HDR29"/>
      <c r="HDS29"/>
      <c r="HDT29"/>
      <c r="HDU29"/>
      <c r="HDV29"/>
      <c r="HDW29"/>
      <c r="HDX29"/>
      <c r="HDY29"/>
      <c r="HDZ29"/>
      <c r="HEA29"/>
      <c r="HEB29"/>
      <c r="HEC29"/>
      <c r="HED29"/>
      <c r="HEE29"/>
      <c r="HEF29"/>
      <c r="HEG29"/>
      <c r="HEH29"/>
      <c r="HEI29"/>
      <c r="HEJ29"/>
      <c r="HEK29"/>
      <c r="HEL29"/>
      <c r="HEM29"/>
      <c r="HEN29"/>
      <c r="HEO29"/>
      <c r="HEP29"/>
      <c r="HEQ29"/>
      <c r="HER29"/>
      <c r="HES29"/>
      <c r="HET29"/>
      <c r="HEU29"/>
      <c r="HEV29"/>
      <c r="HEW29"/>
      <c r="HEX29"/>
      <c r="HEY29"/>
      <c r="HEZ29"/>
      <c r="HFA29"/>
      <c r="HFB29"/>
      <c r="HFC29"/>
      <c r="HFD29"/>
      <c r="HFE29"/>
      <c r="HFF29"/>
      <c r="HFG29"/>
      <c r="HFH29"/>
      <c r="HFI29"/>
      <c r="HFJ29"/>
      <c r="HFK29"/>
      <c r="HFL29"/>
      <c r="HFM29"/>
      <c r="HFN29"/>
      <c r="HFO29"/>
      <c r="HFP29"/>
      <c r="HFQ29"/>
      <c r="HFR29"/>
      <c r="HFS29"/>
      <c r="HFT29"/>
      <c r="HFU29"/>
      <c r="HFV29"/>
      <c r="HFW29"/>
      <c r="HFX29"/>
      <c r="HFY29"/>
      <c r="HFZ29"/>
      <c r="HGA29"/>
      <c r="HGB29"/>
      <c r="HGC29"/>
      <c r="HGD29"/>
      <c r="HGE29"/>
      <c r="HGF29"/>
      <c r="HGG29"/>
      <c r="HGH29"/>
      <c r="HGI29"/>
      <c r="HGJ29"/>
      <c r="HGK29"/>
      <c r="HGL29"/>
      <c r="HGM29"/>
      <c r="HGN29"/>
      <c r="HGO29"/>
      <c r="HGP29"/>
      <c r="HGQ29"/>
      <c r="HGR29"/>
      <c r="HGS29"/>
      <c r="HGT29"/>
      <c r="HGU29"/>
      <c r="HGV29"/>
      <c r="HGW29"/>
      <c r="HGX29"/>
      <c r="HGY29"/>
      <c r="HGZ29"/>
      <c r="HHA29"/>
      <c r="HHB29"/>
      <c r="HHC29"/>
      <c r="HHD29"/>
      <c r="HHE29"/>
      <c r="HHF29"/>
      <c r="HHG29"/>
      <c r="HHH29"/>
      <c r="HHI29"/>
      <c r="HHJ29"/>
      <c r="HHK29"/>
      <c r="HHL29"/>
      <c r="HHM29"/>
      <c r="HHN29"/>
      <c r="HHO29"/>
      <c r="HHP29"/>
      <c r="HHQ29"/>
      <c r="HHR29"/>
      <c r="HHS29"/>
      <c r="HHT29"/>
      <c r="HHU29"/>
      <c r="HHV29"/>
      <c r="HHW29"/>
      <c r="HHX29"/>
      <c r="HHY29"/>
      <c r="HHZ29"/>
      <c r="HIA29"/>
      <c r="HIB29"/>
      <c r="HIC29"/>
      <c r="HID29"/>
      <c r="HIE29"/>
      <c r="HIF29"/>
      <c r="HIG29"/>
      <c r="HIH29"/>
      <c r="HII29"/>
      <c r="HIJ29"/>
      <c r="HIK29"/>
      <c r="HIL29"/>
      <c r="HIM29"/>
      <c r="HIN29"/>
      <c r="HIO29"/>
      <c r="HIP29"/>
      <c r="HIQ29"/>
      <c r="HIR29"/>
      <c r="HIS29"/>
      <c r="HIT29"/>
      <c r="HIU29"/>
      <c r="HIV29"/>
      <c r="HIW29"/>
      <c r="HIX29"/>
      <c r="HIY29"/>
      <c r="HIZ29"/>
      <c r="HJA29"/>
      <c r="HJB29"/>
      <c r="HJC29"/>
      <c r="HJD29"/>
      <c r="HJE29"/>
      <c r="HJF29"/>
      <c r="HJG29"/>
      <c r="HJH29"/>
      <c r="HJI29"/>
      <c r="HJJ29"/>
      <c r="HJK29"/>
      <c r="HJL29"/>
      <c r="HJM29"/>
      <c r="HJN29"/>
      <c r="HJO29"/>
      <c r="HJP29"/>
      <c r="HJQ29"/>
      <c r="HJR29"/>
      <c r="HJS29"/>
      <c r="HJT29"/>
      <c r="HJU29"/>
      <c r="HJV29"/>
      <c r="HJW29"/>
      <c r="HJX29"/>
      <c r="HJY29"/>
      <c r="HJZ29"/>
      <c r="HKA29"/>
      <c r="HKB29"/>
      <c r="HKC29"/>
      <c r="HKD29"/>
      <c r="HKE29"/>
      <c r="HKF29"/>
      <c r="HKG29"/>
      <c r="HKH29"/>
      <c r="HKI29"/>
      <c r="HKJ29"/>
      <c r="HKK29"/>
      <c r="HKL29"/>
      <c r="HKM29"/>
      <c r="HKN29"/>
      <c r="HKO29"/>
      <c r="HKP29"/>
      <c r="HKQ29"/>
      <c r="HKR29"/>
      <c r="HKS29"/>
      <c r="HKT29"/>
      <c r="HKU29"/>
      <c r="HKV29"/>
      <c r="HKW29"/>
      <c r="HKX29"/>
      <c r="HKY29"/>
      <c r="HKZ29"/>
      <c r="HLA29"/>
      <c r="HLB29"/>
      <c r="HLC29"/>
      <c r="HLD29"/>
      <c r="HLE29"/>
      <c r="HLF29"/>
      <c r="HLG29"/>
      <c r="HLH29"/>
      <c r="HLI29"/>
      <c r="HLJ29"/>
      <c r="HLK29"/>
      <c r="HLL29"/>
      <c r="HLM29"/>
      <c r="HLN29"/>
      <c r="HLO29"/>
      <c r="HLP29"/>
      <c r="HLQ29"/>
      <c r="HLR29"/>
      <c r="HLS29"/>
      <c r="HLT29"/>
      <c r="HLU29"/>
      <c r="HLV29"/>
      <c r="HLW29"/>
      <c r="HLX29"/>
      <c r="HLY29"/>
      <c r="HLZ29"/>
      <c r="HMA29"/>
      <c r="HMB29"/>
      <c r="HMC29"/>
      <c r="HMD29"/>
      <c r="HME29"/>
      <c r="HMF29"/>
      <c r="HMG29"/>
      <c r="HMH29"/>
      <c r="HMI29"/>
      <c r="HMJ29"/>
      <c r="HMK29"/>
      <c r="HML29"/>
      <c r="HMM29"/>
      <c r="HMN29"/>
      <c r="HMO29"/>
      <c r="HMP29"/>
      <c r="HMQ29"/>
      <c r="HMR29"/>
      <c r="HMS29"/>
      <c r="HMT29"/>
      <c r="HMU29"/>
      <c r="HMV29"/>
      <c r="HMW29"/>
      <c r="HMX29"/>
      <c r="HMY29"/>
      <c r="HMZ29"/>
      <c r="HNA29"/>
      <c r="HNB29"/>
      <c r="HNC29"/>
      <c r="HND29"/>
      <c r="HNE29"/>
      <c r="HNF29"/>
      <c r="HNG29"/>
      <c r="HNH29"/>
      <c r="HNI29"/>
      <c r="HNJ29"/>
      <c r="HNK29"/>
      <c r="HNL29"/>
      <c r="HNM29"/>
      <c r="HNN29"/>
      <c r="HNO29"/>
      <c r="HNP29"/>
      <c r="HNQ29"/>
      <c r="HNR29"/>
      <c r="HNS29"/>
      <c r="HNT29"/>
      <c r="HNU29"/>
      <c r="HNV29"/>
      <c r="HNW29"/>
      <c r="HNX29"/>
      <c r="HNY29"/>
      <c r="HNZ29"/>
      <c r="HOA29"/>
      <c r="HOB29"/>
      <c r="HOC29"/>
      <c r="HOD29"/>
      <c r="HOE29"/>
      <c r="HOF29"/>
      <c r="HOG29"/>
      <c r="HOH29"/>
      <c r="HOI29"/>
      <c r="HOJ29"/>
      <c r="HOK29"/>
      <c r="HOL29"/>
      <c r="HOM29"/>
      <c r="HON29"/>
      <c r="HOO29"/>
      <c r="HOP29"/>
      <c r="HOQ29"/>
      <c r="HOR29"/>
      <c r="HOS29"/>
      <c r="HOT29"/>
      <c r="HOU29"/>
      <c r="HOV29"/>
      <c r="HOW29"/>
      <c r="HOX29"/>
      <c r="HOY29"/>
      <c r="HOZ29"/>
      <c r="HPA29"/>
      <c r="HPB29"/>
      <c r="HPC29"/>
      <c r="HPD29"/>
      <c r="HPE29"/>
      <c r="HPF29"/>
      <c r="HPG29"/>
      <c r="HPH29"/>
      <c r="HPI29"/>
      <c r="HPJ29"/>
      <c r="HPK29"/>
      <c r="HPL29"/>
      <c r="HPM29"/>
      <c r="HPN29"/>
      <c r="HPO29"/>
      <c r="HPP29"/>
      <c r="HPQ29"/>
      <c r="HPR29"/>
      <c r="HPS29"/>
      <c r="HPT29"/>
      <c r="HPU29"/>
      <c r="HPV29"/>
      <c r="HPW29"/>
      <c r="HPX29"/>
      <c r="HPY29"/>
      <c r="HPZ29"/>
      <c r="HQA29"/>
      <c r="HQB29"/>
      <c r="HQC29"/>
      <c r="HQD29"/>
      <c r="HQE29"/>
      <c r="HQF29"/>
      <c r="HQG29"/>
      <c r="HQH29"/>
      <c r="HQI29"/>
      <c r="HQJ29"/>
      <c r="HQK29"/>
      <c r="HQL29"/>
      <c r="HQM29"/>
      <c r="HQN29"/>
      <c r="HQO29"/>
      <c r="HQP29"/>
      <c r="HQQ29"/>
      <c r="HQR29"/>
      <c r="HQS29"/>
      <c r="HQT29"/>
      <c r="HQU29"/>
      <c r="HQV29"/>
      <c r="HQW29"/>
      <c r="HQX29"/>
      <c r="HQY29"/>
      <c r="HQZ29"/>
      <c r="HRA29"/>
      <c r="HRB29"/>
      <c r="HRC29"/>
      <c r="HRD29"/>
      <c r="HRE29"/>
      <c r="HRF29"/>
      <c r="HRG29"/>
      <c r="HRH29"/>
      <c r="HRI29"/>
      <c r="HRJ29"/>
      <c r="HRK29"/>
      <c r="HRL29"/>
      <c r="HRM29"/>
      <c r="HRN29"/>
      <c r="HRO29"/>
      <c r="HRP29"/>
      <c r="HRQ29"/>
      <c r="HRR29"/>
      <c r="HRS29"/>
      <c r="HRT29"/>
      <c r="HRU29"/>
      <c r="HRV29"/>
      <c r="HRW29"/>
      <c r="HRX29"/>
      <c r="HRY29"/>
      <c r="HRZ29"/>
      <c r="HSA29"/>
      <c r="HSB29"/>
      <c r="HSC29"/>
      <c r="HSD29"/>
      <c r="HSE29"/>
      <c r="HSF29"/>
      <c r="HSG29"/>
      <c r="HSH29"/>
      <c r="HSI29"/>
      <c r="HSJ29"/>
      <c r="HSK29"/>
      <c r="HSL29"/>
      <c r="HSM29"/>
      <c r="HSN29"/>
      <c r="HSO29"/>
      <c r="HSP29"/>
      <c r="HSQ29"/>
      <c r="HSR29"/>
      <c r="HSS29"/>
      <c r="HST29"/>
      <c r="HSU29"/>
      <c r="HSV29"/>
      <c r="HSW29"/>
      <c r="HSX29"/>
      <c r="HSY29"/>
      <c r="HSZ29"/>
      <c r="HTA29"/>
      <c r="HTB29"/>
      <c r="HTC29"/>
      <c r="HTD29"/>
      <c r="HTE29"/>
      <c r="HTF29"/>
      <c r="HTG29"/>
      <c r="HTH29"/>
      <c r="HTI29"/>
      <c r="HTJ29"/>
      <c r="HTK29"/>
      <c r="HTL29"/>
      <c r="HTM29"/>
      <c r="HTN29"/>
      <c r="HTO29"/>
      <c r="HTP29"/>
      <c r="HTQ29"/>
      <c r="HTR29"/>
      <c r="HTS29"/>
      <c r="HTT29"/>
      <c r="HTU29"/>
      <c r="HTV29"/>
      <c r="HTW29"/>
      <c r="HTX29"/>
      <c r="HTY29"/>
      <c r="HTZ29"/>
      <c r="HUA29"/>
      <c r="HUB29"/>
      <c r="HUC29"/>
      <c r="HUD29"/>
      <c r="HUE29"/>
      <c r="HUF29"/>
      <c r="HUG29"/>
      <c r="HUH29"/>
      <c r="HUI29"/>
      <c r="HUJ29"/>
      <c r="HUK29"/>
      <c r="HUL29"/>
      <c r="HUM29"/>
      <c r="HUN29"/>
      <c r="HUO29"/>
      <c r="HUP29"/>
      <c r="HUQ29"/>
      <c r="HUR29"/>
      <c r="HUS29"/>
      <c r="HUT29"/>
      <c r="HUU29"/>
      <c r="HUV29"/>
      <c r="HUW29"/>
      <c r="HUX29"/>
      <c r="HUY29"/>
      <c r="HUZ29"/>
      <c r="HVA29"/>
      <c r="HVB29"/>
      <c r="HVC29"/>
      <c r="HVD29"/>
      <c r="HVE29"/>
      <c r="HVF29"/>
      <c r="HVG29"/>
      <c r="HVH29"/>
      <c r="HVI29"/>
      <c r="HVJ29"/>
      <c r="HVK29"/>
      <c r="HVL29"/>
      <c r="HVM29"/>
      <c r="HVN29"/>
      <c r="HVO29"/>
      <c r="HVP29"/>
      <c r="HVQ29"/>
      <c r="HVR29"/>
      <c r="HVS29"/>
      <c r="HVT29"/>
      <c r="HVU29"/>
      <c r="HVV29"/>
      <c r="HVW29"/>
      <c r="HVX29"/>
      <c r="HVY29"/>
      <c r="HVZ29"/>
      <c r="HWA29"/>
      <c r="HWB29"/>
      <c r="HWC29"/>
      <c r="HWD29"/>
      <c r="HWE29"/>
      <c r="HWF29"/>
      <c r="HWG29"/>
      <c r="HWH29"/>
      <c r="HWI29"/>
      <c r="HWJ29"/>
      <c r="HWK29"/>
      <c r="HWL29"/>
      <c r="HWM29"/>
      <c r="HWN29"/>
      <c r="HWO29"/>
      <c r="HWP29"/>
      <c r="HWQ29"/>
      <c r="HWR29"/>
      <c r="HWS29"/>
      <c r="HWT29"/>
      <c r="HWU29"/>
      <c r="HWV29"/>
      <c r="HWW29"/>
      <c r="HWX29"/>
      <c r="HWY29"/>
      <c r="HWZ29"/>
      <c r="HXA29"/>
      <c r="HXB29"/>
      <c r="HXC29"/>
      <c r="HXD29"/>
      <c r="HXE29"/>
      <c r="HXF29"/>
      <c r="HXG29"/>
      <c r="HXH29"/>
      <c r="HXI29"/>
      <c r="HXJ29"/>
      <c r="HXK29"/>
      <c r="HXL29"/>
      <c r="HXM29"/>
      <c r="HXN29"/>
      <c r="HXO29"/>
      <c r="HXP29"/>
      <c r="HXQ29"/>
      <c r="HXR29"/>
      <c r="HXS29"/>
      <c r="HXT29"/>
      <c r="HXU29"/>
      <c r="HXV29"/>
      <c r="HXW29"/>
      <c r="HXX29"/>
      <c r="HXY29"/>
      <c r="HXZ29"/>
      <c r="HYA29"/>
      <c r="HYB29"/>
      <c r="HYC29"/>
      <c r="HYD29"/>
      <c r="HYE29"/>
      <c r="HYF29"/>
      <c r="HYG29"/>
      <c r="HYH29"/>
      <c r="HYI29"/>
      <c r="HYJ29"/>
      <c r="HYK29"/>
      <c r="HYL29"/>
      <c r="HYM29"/>
      <c r="HYN29"/>
      <c r="HYO29"/>
      <c r="HYP29"/>
      <c r="HYQ29"/>
      <c r="HYR29"/>
      <c r="HYS29"/>
      <c r="HYT29"/>
      <c r="HYU29"/>
      <c r="HYV29"/>
      <c r="HYW29"/>
      <c r="HYX29"/>
      <c r="HYY29"/>
      <c r="HYZ29"/>
      <c r="HZA29"/>
      <c r="HZB29"/>
      <c r="HZC29"/>
      <c r="HZD29"/>
      <c r="HZE29"/>
      <c r="HZF29"/>
      <c r="HZG29"/>
      <c r="HZH29"/>
      <c r="HZI29"/>
      <c r="HZJ29"/>
      <c r="HZK29"/>
      <c r="HZL29"/>
      <c r="HZM29"/>
      <c r="HZN29"/>
      <c r="HZO29"/>
      <c r="HZP29"/>
      <c r="HZQ29"/>
      <c r="HZR29"/>
      <c r="HZS29"/>
      <c r="HZT29"/>
      <c r="HZU29"/>
      <c r="HZV29"/>
      <c r="HZW29"/>
      <c r="HZX29"/>
      <c r="HZY29"/>
      <c r="HZZ29"/>
      <c r="IAA29"/>
      <c r="IAB29"/>
      <c r="IAC29"/>
      <c r="IAD29"/>
      <c r="IAE29"/>
      <c r="IAF29"/>
      <c r="IAG29"/>
      <c r="IAH29"/>
      <c r="IAI29"/>
      <c r="IAJ29"/>
      <c r="IAK29"/>
      <c r="IAL29"/>
      <c r="IAM29"/>
      <c r="IAN29"/>
      <c r="IAO29"/>
      <c r="IAP29"/>
      <c r="IAQ29"/>
      <c r="IAR29"/>
      <c r="IAS29"/>
      <c r="IAT29"/>
      <c r="IAU29"/>
      <c r="IAV29"/>
      <c r="IAW29"/>
      <c r="IAX29"/>
      <c r="IAY29"/>
      <c r="IAZ29"/>
      <c r="IBA29"/>
      <c r="IBB29"/>
      <c r="IBC29"/>
      <c r="IBD29"/>
      <c r="IBE29"/>
      <c r="IBF29"/>
      <c r="IBG29"/>
      <c r="IBH29"/>
      <c r="IBI29"/>
      <c r="IBJ29"/>
      <c r="IBK29"/>
      <c r="IBL29"/>
      <c r="IBM29"/>
      <c r="IBN29"/>
      <c r="IBO29"/>
      <c r="IBP29"/>
      <c r="IBQ29"/>
      <c r="IBR29"/>
      <c r="IBS29"/>
      <c r="IBT29"/>
      <c r="IBU29"/>
      <c r="IBV29"/>
      <c r="IBW29"/>
      <c r="IBX29"/>
      <c r="IBY29"/>
      <c r="IBZ29"/>
      <c r="ICA29"/>
      <c r="ICB29"/>
      <c r="ICC29"/>
      <c r="ICD29"/>
      <c r="ICE29"/>
      <c r="ICF29"/>
      <c r="ICG29"/>
      <c r="ICH29"/>
      <c r="ICI29"/>
      <c r="ICJ29"/>
      <c r="ICK29"/>
      <c r="ICL29"/>
      <c r="ICM29"/>
      <c r="ICN29"/>
      <c r="ICO29"/>
      <c r="ICP29"/>
      <c r="ICQ29"/>
      <c r="ICR29"/>
      <c r="ICS29"/>
      <c r="ICT29"/>
      <c r="ICU29"/>
      <c r="ICV29"/>
      <c r="ICW29"/>
      <c r="ICX29"/>
      <c r="ICY29"/>
      <c r="ICZ29"/>
      <c r="IDA29"/>
      <c r="IDB29"/>
      <c r="IDC29"/>
      <c r="IDD29"/>
      <c r="IDE29"/>
      <c r="IDF29"/>
      <c r="IDG29"/>
      <c r="IDH29"/>
      <c r="IDI29"/>
      <c r="IDJ29"/>
      <c r="IDK29"/>
      <c r="IDL29"/>
      <c r="IDM29"/>
      <c r="IDN29"/>
      <c r="IDO29"/>
      <c r="IDP29"/>
      <c r="IDQ29"/>
      <c r="IDR29"/>
      <c r="IDS29"/>
      <c r="IDT29"/>
      <c r="IDU29"/>
      <c r="IDV29"/>
      <c r="IDW29"/>
      <c r="IDX29"/>
      <c r="IDY29"/>
      <c r="IDZ29"/>
      <c r="IEA29"/>
      <c r="IEB29"/>
      <c r="IEC29"/>
      <c r="IED29"/>
      <c r="IEE29"/>
      <c r="IEF29"/>
      <c r="IEG29"/>
      <c r="IEH29"/>
      <c r="IEI29"/>
      <c r="IEJ29"/>
      <c r="IEK29"/>
      <c r="IEL29"/>
      <c r="IEM29"/>
      <c r="IEN29"/>
      <c r="IEO29"/>
      <c r="IEP29"/>
      <c r="IEQ29"/>
      <c r="IER29"/>
      <c r="IES29"/>
      <c r="IET29"/>
      <c r="IEU29"/>
      <c r="IEV29"/>
      <c r="IEW29"/>
      <c r="IEX29"/>
      <c r="IEY29"/>
      <c r="IEZ29"/>
      <c r="IFA29"/>
      <c r="IFB29"/>
      <c r="IFC29"/>
      <c r="IFD29"/>
      <c r="IFE29"/>
      <c r="IFF29"/>
      <c r="IFG29"/>
      <c r="IFH29"/>
      <c r="IFI29"/>
      <c r="IFJ29"/>
      <c r="IFK29"/>
      <c r="IFL29"/>
      <c r="IFM29"/>
      <c r="IFN29"/>
      <c r="IFO29"/>
      <c r="IFP29"/>
      <c r="IFQ29"/>
      <c r="IFR29"/>
      <c r="IFS29"/>
      <c r="IFT29"/>
      <c r="IFU29"/>
      <c r="IFV29"/>
      <c r="IFW29"/>
      <c r="IFX29"/>
      <c r="IFY29"/>
      <c r="IFZ29"/>
      <c r="IGA29"/>
      <c r="IGB29"/>
      <c r="IGC29"/>
      <c r="IGD29"/>
      <c r="IGE29"/>
      <c r="IGF29"/>
      <c r="IGG29"/>
      <c r="IGH29"/>
      <c r="IGI29"/>
      <c r="IGJ29"/>
      <c r="IGK29"/>
      <c r="IGL29"/>
      <c r="IGM29"/>
      <c r="IGN29"/>
      <c r="IGO29"/>
      <c r="IGP29"/>
      <c r="IGQ29"/>
      <c r="IGR29"/>
      <c r="IGS29"/>
      <c r="IGT29"/>
      <c r="IGU29"/>
      <c r="IGV29"/>
      <c r="IGW29"/>
      <c r="IGX29"/>
      <c r="IGY29"/>
      <c r="IGZ29"/>
      <c r="IHA29"/>
      <c r="IHB29"/>
      <c r="IHC29"/>
      <c r="IHD29"/>
      <c r="IHE29"/>
      <c r="IHF29"/>
      <c r="IHG29"/>
      <c r="IHH29"/>
      <c r="IHI29"/>
      <c r="IHJ29"/>
      <c r="IHK29"/>
      <c r="IHL29"/>
      <c r="IHM29"/>
      <c r="IHN29"/>
      <c r="IHO29"/>
      <c r="IHP29"/>
      <c r="IHQ29"/>
      <c r="IHR29"/>
      <c r="IHS29"/>
      <c r="IHT29"/>
      <c r="IHU29"/>
      <c r="IHV29"/>
      <c r="IHW29"/>
      <c r="IHX29"/>
      <c r="IHY29"/>
      <c r="IHZ29"/>
      <c r="IIA29"/>
      <c r="IIB29"/>
      <c r="IIC29"/>
      <c r="IID29"/>
      <c r="IIE29"/>
      <c r="IIF29"/>
      <c r="IIG29"/>
      <c r="IIH29"/>
      <c r="III29"/>
      <c r="IIJ29"/>
      <c r="IIK29"/>
      <c r="IIL29"/>
      <c r="IIM29"/>
      <c r="IIN29"/>
      <c r="IIO29"/>
      <c r="IIP29"/>
      <c r="IIQ29"/>
      <c r="IIR29"/>
      <c r="IIS29"/>
      <c r="IIT29"/>
      <c r="IIU29"/>
      <c r="IIV29"/>
      <c r="IIW29"/>
      <c r="IIX29"/>
      <c r="IIY29"/>
      <c r="IIZ29"/>
      <c r="IJA29"/>
      <c r="IJB29"/>
      <c r="IJC29"/>
      <c r="IJD29"/>
      <c r="IJE29"/>
      <c r="IJF29"/>
      <c r="IJG29"/>
      <c r="IJH29"/>
      <c r="IJI29"/>
      <c r="IJJ29"/>
      <c r="IJK29"/>
      <c r="IJL29"/>
      <c r="IJM29"/>
      <c r="IJN29"/>
      <c r="IJO29"/>
      <c r="IJP29"/>
      <c r="IJQ29"/>
      <c r="IJR29"/>
      <c r="IJS29"/>
      <c r="IJT29"/>
      <c r="IJU29"/>
      <c r="IJV29"/>
      <c r="IJW29"/>
      <c r="IJX29"/>
      <c r="IJY29"/>
      <c r="IJZ29"/>
      <c r="IKA29"/>
      <c r="IKB29"/>
      <c r="IKC29"/>
      <c r="IKD29"/>
      <c r="IKE29"/>
      <c r="IKF29"/>
      <c r="IKG29"/>
      <c r="IKH29"/>
      <c r="IKI29"/>
      <c r="IKJ29"/>
      <c r="IKK29"/>
      <c r="IKL29"/>
      <c r="IKM29"/>
      <c r="IKN29"/>
      <c r="IKO29"/>
      <c r="IKP29"/>
      <c r="IKQ29"/>
      <c r="IKR29"/>
      <c r="IKS29"/>
      <c r="IKT29"/>
      <c r="IKU29"/>
      <c r="IKV29"/>
      <c r="IKW29"/>
      <c r="IKX29"/>
      <c r="IKY29"/>
      <c r="IKZ29"/>
      <c r="ILA29"/>
      <c r="ILB29"/>
      <c r="ILC29"/>
      <c r="ILD29"/>
      <c r="ILE29"/>
      <c r="ILF29"/>
      <c r="ILG29"/>
      <c r="ILH29"/>
      <c r="ILI29"/>
      <c r="ILJ29"/>
      <c r="ILK29"/>
      <c r="ILL29"/>
      <c r="ILM29"/>
      <c r="ILN29"/>
      <c r="ILO29"/>
      <c r="ILP29"/>
      <c r="ILQ29"/>
      <c r="ILR29"/>
      <c r="ILS29"/>
      <c r="ILT29"/>
      <c r="ILU29"/>
      <c r="ILV29"/>
      <c r="ILW29"/>
      <c r="ILX29"/>
      <c r="ILY29"/>
      <c r="ILZ29"/>
      <c r="IMA29"/>
      <c r="IMB29"/>
      <c r="IMC29"/>
      <c r="IMD29"/>
      <c r="IME29"/>
      <c r="IMF29"/>
      <c r="IMG29"/>
      <c r="IMH29"/>
      <c r="IMI29"/>
      <c r="IMJ29"/>
      <c r="IMK29"/>
      <c r="IML29"/>
      <c r="IMM29"/>
      <c r="IMN29"/>
      <c r="IMO29"/>
      <c r="IMP29"/>
      <c r="IMQ29"/>
      <c r="IMR29"/>
      <c r="IMS29"/>
      <c r="IMT29"/>
      <c r="IMU29"/>
      <c r="IMV29"/>
      <c r="IMW29"/>
      <c r="IMX29"/>
      <c r="IMY29"/>
      <c r="IMZ29"/>
      <c r="INA29"/>
      <c r="INB29"/>
      <c r="INC29"/>
      <c r="IND29"/>
      <c r="INE29"/>
      <c r="INF29"/>
      <c r="ING29"/>
      <c r="INH29"/>
      <c r="INI29"/>
      <c r="INJ29"/>
      <c r="INK29"/>
      <c r="INL29"/>
      <c r="INM29"/>
      <c r="INN29"/>
      <c r="INO29"/>
      <c r="INP29"/>
      <c r="INQ29"/>
      <c r="INR29"/>
      <c r="INS29"/>
      <c r="INT29"/>
      <c r="INU29"/>
      <c r="INV29"/>
      <c r="INW29"/>
      <c r="INX29"/>
      <c r="INY29"/>
      <c r="INZ29"/>
      <c r="IOA29"/>
      <c r="IOB29"/>
      <c r="IOC29"/>
      <c r="IOD29"/>
      <c r="IOE29"/>
      <c r="IOF29"/>
      <c r="IOG29"/>
      <c r="IOH29"/>
      <c r="IOI29"/>
      <c r="IOJ29"/>
      <c r="IOK29"/>
      <c r="IOL29"/>
      <c r="IOM29"/>
      <c r="ION29"/>
      <c r="IOO29"/>
      <c r="IOP29"/>
      <c r="IOQ29"/>
      <c r="IOR29"/>
      <c r="IOS29"/>
      <c r="IOT29"/>
      <c r="IOU29"/>
      <c r="IOV29"/>
      <c r="IOW29"/>
      <c r="IOX29"/>
      <c r="IOY29"/>
      <c r="IOZ29"/>
      <c r="IPA29"/>
      <c r="IPB29"/>
      <c r="IPC29"/>
      <c r="IPD29"/>
      <c r="IPE29"/>
      <c r="IPF29"/>
      <c r="IPG29"/>
      <c r="IPH29"/>
      <c r="IPI29"/>
      <c r="IPJ29"/>
      <c r="IPK29"/>
      <c r="IPL29"/>
      <c r="IPM29"/>
      <c r="IPN29"/>
      <c r="IPO29"/>
      <c r="IPP29"/>
      <c r="IPQ29"/>
      <c r="IPR29"/>
      <c r="IPS29"/>
      <c r="IPT29"/>
      <c r="IPU29"/>
      <c r="IPV29"/>
      <c r="IPW29"/>
      <c r="IPX29"/>
      <c r="IPY29"/>
      <c r="IPZ29"/>
      <c r="IQA29"/>
      <c r="IQB29"/>
      <c r="IQC29"/>
      <c r="IQD29"/>
      <c r="IQE29"/>
      <c r="IQF29"/>
      <c r="IQG29"/>
      <c r="IQH29"/>
      <c r="IQI29"/>
      <c r="IQJ29"/>
      <c r="IQK29"/>
      <c r="IQL29"/>
      <c r="IQM29"/>
      <c r="IQN29"/>
      <c r="IQO29"/>
      <c r="IQP29"/>
      <c r="IQQ29"/>
      <c r="IQR29"/>
      <c r="IQS29"/>
      <c r="IQT29"/>
      <c r="IQU29"/>
      <c r="IQV29"/>
      <c r="IQW29"/>
      <c r="IQX29"/>
      <c r="IQY29"/>
      <c r="IQZ29"/>
      <c r="IRA29"/>
      <c r="IRB29"/>
      <c r="IRC29"/>
      <c r="IRD29"/>
      <c r="IRE29"/>
      <c r="IRF29"/>
      <c r="IRG29"/>
      <c r="IRH29"/>
      <c r="IRI29"/>
      <c r="IRJ29"/>
      <c r="IRK29"/>
      <c r="IRL29"/>
      <c r="IRM29"/>
      <c r="IRN29"/>
      <c r="IRO29"/>
      <c r="IRP29"/>
      <c r="IRQ29"/>
      <c r="IRR29"/>
      <c r="IRS29"/>
      <c r="IRT29"/>
      <c r="IRU29"/>
      <c r="IRV29"/>
      <c r="IRW29"/>
      <c r="IRX29"/>
      <c r="IRY29"/>
      <c r="IRZ29"/>
      <c r="ISA29"/>
      <c r="ISB29"/>
      <c r="ISC29"/>
      <c r="ISD29"/>
      <c r="ISE29"/>
      <c r="ISF29"/>
      <c r="ISG29"/>
      <c r="ISH29"/>
      <c r="ISI29"/>
      <c r="ISJ29"/>
      <c r="ISK29"/>
      <c r="ISL29"/>
      <c r="ISM29"/>
      <c r="ISN29"/>
      <c r="ISO29"/>
      <c r="ISP29"/>
      <c r="ISQ29"/>
      <c r="ISR29"/>
      <c r="ISS29"/>
      <c r="IST29"/>
      <c r="ISU29"/>
      <c r="ISV29"/>
      <c r="ISW29"/>
      <c r="ISX29"/>
      <c r="ISY29"/>
      <c r="ISZ29"/>
      <c r="ITA29"/>
      <c r="ITB29"/>
      <c r="ITC29"/>
      <c r="ITD29"/>
      <c r="ITE29"/>
      <c r="ITF29"/>
      <c r="ITG29"/>
      <c r="ITH29"/>
      <c r="ITI29"/>
      <c r="ITJ29"/>
      <c r="ITK29"/>
      <c r="ITL29"/>
      <c r="ITM29"/>
      <c r="ITN29"/>
      <c r="ITO29"/>
      <c r="ITP29"/>
      <c r="ITQ29"/>
      <c r="ITR29"/>
      <c r="ITS29"/>
      <c r="ITT29"/>
      <c r="ITU29"/>
      <c r="ITV29"/>
      <c r="ITW29"/>
      <c r="ITX29"/>
      <c r="ITY29"/>
      <c r="ITZ29"/>
      <c r="IUA29"/>
      <c r="IUB29"/>
      <c r="IUC29"/>
      <c r="IUD29"/>
      <c r="IUE29"/>
      <c r="IUF29"/>
      <c r="IUG29"/>
      <c r="IUH29"/>
      <c r="IUI29"/>
      <c r="IUJ29"/>
      <c r="IUK29"/>
      <c r="IUL29"/>
      <c r="IUM29"/>
      <c r="IUN29"/>
      <c r="IUO29"/>
      <c r="IUP29"/>
      <c r="IUQ29"/>
      <c r="IUR29"/>
      <c r="IUS29"/>
      <c r="IUT29"/>
      <c r="IUU29"/>
      <c r="IUV29"/>
      <c r="IUW29"/>
      <c r="IUX29"/>
      <c r="IUY29"/>
      <c r="IUZ29"/>
      <c r="IVA29"/>
      <c r="IVB29"/>
      <c r="IVC29"/>
      <c r="IVD29"/>
      <c r="IVE29"/>
      <c r="IVF29"/>
      <c r="IVG29"/>
      <c r="IVH29"/>
      <c r="IVI29"/>
      <c r="IVJ29"/>
      <c r="IVK29"/>
      <c r="IVL29"/>
      <c r="IVM29"/>
      <c r="IVN29"/>
      <c r="IVO29"/>
      <c r="IVP29"/>
      <c r="IVQ29"/>
      <c r="IVR29"/>
      <c r="IVS29"/>
      <c r="IVT29"/>
      <c r="IVU29"/>
      <c r="IVV29"/>
      <c r="IVW29"/>
      <c r="IVX29"/>
      <c r="IVY29"/>
      <c r="IVZ29"/>
      <c r="IWA29"/>
      <c r="IWB29"/>
      <c r="IWC29"/>
      <c r="IWD29"/>
      <c r="IWE29"/>
      <c r="IWF29"/>
      <c r="IWG29"/>
      <c r="IWH29"/>
      <c r="IWI29"/>
      <c r="IWJ29"/>
      <c r="IWK29"/>
      <c r="IWL29"/>
      <c r="IWM29"/>
      <c r="IWN29"/>
      <c r="IWO29"/>
      <c r="IWP29"/>
      <c r="IWQ29"/>
      <c r="IWR29"/>
      <c r="IWS29"/>
      <c r="IWT29"/>
      <c r="IWU29"/>
      <c r="IWV29"/>
      <c r="IWW29"/>
      <c r="IWX29"/>
      <c r="IWY29"/>
      <c r="IWZ29"/>
      <c r="IXA29"/>
      <c r="IXB29"/>
      <c r="IXC29"/>
      <c r="IXD29"/>
      <c r="IXE29"/>
      <c r="IXF29"/>
      <c r="IXG29"/>
      <c r="IXH29"/>
      <c r="IXI29"/>
      <c r="IXJ29"/>
      <c r="IXK29"/>
      <c r="IXL29"/>
      <c r="IXM29"/>
      <c r="IXN29"/>
      <c r="IXO29"/>
      <c r="IXP29"/>
      <c r="IXQ29"/>
      <c r="IXR29"/>
      <c r="IXS29"/>
      <c r="IXT29"/>
      <c r="IXU29"/>
      <c r="IXV29"/>
      <c r="IXW29"/>
      <c r="IXX29"/>
      <c r="IXY29"/>
      <c r="IXZ29"/>
      <c r="IYA29"/>
      <c r="IYB29"/>
      <c r="IYC29"/>
      <c r="IYD29"/>
      <c r="IYE29"/>
      <c r="IYF29"/>
      <c r="IYG29"/>
      <c r="IYH29"/>
      <c r="IYI29"/>
      <c r="IYJ29"/>
      <c r="IYK29"/>
      <c r="IYL29"/>
      <c r="IYM29"/>
      <c r="IYN29"/>
      <c r="IYO29"/>
      <c r="IYP29"/>
      <c r="IYQ29"/>
      <c r="IYR29"/>
      <c r="IYS29"/>
      <c r="IYT29"/>
      <c r="IYU29"/>
      <c r="IYV29"/>
      <c r="IYW29"/>
      <c r="IYX29"/>
      <c r="IYY29"/>
      <c r="IYZ29"/>
      <c r="IZA29"/>
      <c r="IZB29"/>
      <c r="IZC29"/>
      <c r="IZD29"/>
      <c r="IZE29"/>
      <c r="IZF29"/>
      <c r="IZG29"/>
      <c r="IZH29"/>
      <c r="IZI29"/>
      <c r="IZJ29"/>
      <c r="IZK29"/>
      <c r="IZL29"/>
      <c r="IZM29"/>
      <c r="IZN29"/>
      <c r="IZO29"/>
      <c r="IZP29"/>
      <c r="IZQ29"/>
      <c r="IZR29"/>
      <c r="IZS29"/>
      <c r="IZT29"/>
      <c r="IZU29"/>
      <c r="IZV29"/>
      <c r="IZW29"/>
      <c r="IZX29"/>
      <c r="IZY29"/>
      <c r="IZZ29"/>
      <c r="JAA29"/>
      <c r="JAB29"/>
      <c r="JAC29"/>
      <c r="JAD29"/>
      <c r="JAE29"/>
      <c r="JAF29"/>
      <c r="JAG29"/>
      <c r="JAH29"/>
      <c r="JAI29"/>
      <c r="JAJ29"/>
      <c r="JAK29"/>
      <c r="JAL29"/>
      <c r="JAM29"/>
      <c r="JAN29"/>
      <c r="JAO29"/>
      <c r="JAP29"/>
      <c r="JAQ29"/>
      <c r="JAR29"/>
      <c r="JAS29"/>
      <c r="JAT29"/>
      <c r="JAU29"/>
      <c r="JAV29"/>
      <c r="JAW29"/>
      <c r="JAX29"/>
      <c r="JAY29"/>
      <c r="JAZ29"/>
      <c r="JBA29"/>
      <c r="JBB29"/>
      <c r="JBC29"/>
      <c r="JBD29"/>
      <c r="JBE29"/>
      <c r="JBF29"/>
      <c r="JBG29"/>
      <c r="JBH29"/>
      <c r="JBI29"/>
      <c r="JBJ29"/>
      <c r="JBK29"/>
      <c r="JBL29"/>
      <c r="JBM29"/>
      <c r="JBN29"/>
      <c r="JBO29"/>
      <c r="JBP29"/>
      <c r="JBQ29"/>
      <c r="JBR29"/>
      <c r="JBS29"/>
      <c r="JBT29"/>
      <c r="JBU29"/>
      <c r="JBV29"/>
      <c r="JBW29"/>
      <c r="JBX29"/>
      <c r="JBY29"/>
      <c r="JBZ29"/>
      <c r="JCA29"/>
      <c r="JCB29"/>
      <c r="JCC29"/>
      <c r="JCD29"/>
      <c r="JCE29"/>
      <c r="JCF29"/>
      <c r="JCG29"/>
      <c r="JCH29"/>
      <c r="JCI29"/>
      <c r="JCJ29"/>
      <c r="JCK29"/>
      <c r="JCL29"/>
      <c r="JCM29"/>
      <c r="JCN29"/>
      <c r="JCO29"/>
      <c r="JCP29"/>
      <c r="JCQ29"/>
      <c r="JCR29"/>
      <c r="JCS29"/>
      <c r="JCT29"/>
      <c r="JCU29"/>
      <c r="JCV29"/>
      <c r="JCW29"/>
      <c r="JCX29"/>
      <c r="JCY29"/>
      <c r="JCZ29"/>
      <c r="JDA29"/>
      <c r="JDB29"/>
      <c r="JDC29"/>
      <c r="JDD29"/>
      <c r="JDE29"/>
      <c r="JDF29"/>
      <c r="JDG29"/>
      <c r="JDH29"/>
      <c r="JDI29"/>
      <c r="JDJ29"/>
      <c r="JDK29"/>
      <c r="JDL29"/>
      <c r="JDM29"/>
      <c r="JDN29"/>
      <c r="JDO29"/>
      <c r="JDP29"/>
      <c r="JDQ29"/>
      <c r="JDR29"/>
      <c r="JDS29"/>
      <c r="JDT29"/>
      <c r="JDU29"/>
      <c r="JDV29"/>
      <c r="JDW29"/>
      <c r="JDX29"/>
      <c r="JDY29"/>
      <c r="JDZ29"/>
      <c r="JEA29"/>
      <c r="JEB29"/>
      <c r="JEC29"/>
      <c r="JED29"/>
      <c r="JEE29"/>
      <c r="JEF29"/>
      <c r="JEG29"/>
      <c r="JEH29"/>
      <c r="JEI29"/>
      <c r="JEJ29"/>
      <c r="JEK29"/>
      <c r="JEL29"/>
      <c r="JEM29"/>
      <c r="JEN29"/>
      <c r="JEO29"/>
      <c r="JEP29"/>
      <c r="JEQ29"/>
      <c r="JER29"/>
      <c r="JES29"/>
      <c r="JET29"/>
      <c r="JEU29"/>
      <c r="JEV29"/>
      <c r="JEW29"/>
      <c r="JEX29"/>
      <c r="JEY29"/>
      <c r="JEZ29"/>
      <c r="JFA29"/>
      <c r="JFB29"/>
      <c r="JFC29"/>
      <c r="JFD29"/>
      <c r="JFE29"/>
      <c r="JFF29"/>
      <c r="JFG29"/>
      <c r="JFH29"/>
      <c r="JFI29"/>
      <c r="JFJ29"/>
      <c r="JFK29"/>
      <c r="JFL29"/>
      <c r="JFM29"/>
      <c r="JFN29"/>
      <c r="JFO29"/>
      <c r="JFP29"/>
      <c r="JFQ29"/>
      <c r="JFR29"/>
      <c r="JFS29"/>
      <c r="JFT29"/>
      <c r="JFU29"/>
      <c r="JFV29"/>
      <c r="JFW29"/>
      <c r="JFX29"/>
      <c r="JFY29"/>
      <c r="JFZ29"/>
      <c r="JGA29"/>
      <c r="JGB29"/>
      <c r="JGC29"/>
      <c r="JGD29"/>
      <c r="JGE29"/>
      <c r="JGF29"/>
      <c r="JGG29"/>
      <c r="JGH29"/>
      <c r="JGI29"/>
      <c r="JGJ29"/>
      <c r="JGK29"/>
      <c r="JGL29"/>
      <c r="JGM29"/>
      <c r="JGN29"/>
      <c r="JGO29"/>
      <c r="JGP29"/>
      <c r="JGQ29"/>
      <c r="JGR29"/>
      <c r="JGS29"/>
      <c r="JGT29"/>
      <c r="JGU29"/>
      <c r="JGV29"/>
      <c r="JGW29"/>
      <c r="JGX29"/>
      <c r="JGY29"/>
      <c r="JGZ29"/>
      <c r="JHA29"/>
      <c r="JHB29"/>
      <c r="JHC29"/>
      <c r="JHD29"/>
      <c r="JHE29"/>
      <c r="JHF29"/>
      <c r="JHG29"/>
      <c r="JHH29"/>
      <c r="JHI29"/>
      <c r="JHJ29"/>
      <c r="JHK29"/>
      <c r="JHL29"/>
      <c r="JHM29"/>
      <c r="JHN29"/>
      <c r="JHO29"/>
      <c r="JHP29"/>
      <c r="JHQ29"/>
      <c r="JHR29"/>
      <c r="JHS29"/>
      <c r="JHT29"/>
      <c r="JHU29"/>
      <c r="JHV29"/>
      <c r="JHW29"/>
      <c r="JHX29"/>
      <c r="JHY29"/>
      <c r="JHZ29"/>
      <c r="JIA29"/>
      <c r="JIB29"/>
      <c r="JIC29"/>
      <c r="JID29"/>
      <c r="JIE29"/>
      <c r="JIF29"/>
      <c r="JIG29"/>
      <c r="JIH29"/>
      <c r="JII29"/>
      <c r="JIJ29"/>
      <c r="JIK29"/>
      <c r="JIL29"/>
      <c r="JIM29"/>
      <c r="JIN29"/>
      <c r="JIO29"/>
      <c r="JIP29"/>
      <c r="JIQ29"/>
      <c r="JIR29"/>
      <c r="JIS29"/>
      <c r="JIT29"/>
      <c r="JIU29"/>
      <c r="JIV29"/>
      <c r="JIW29"/>
      <c r="JIX29"/>
      <c r="JIY29"/>
      <c r="JIZ29"/>
      <c r="JJA29"/>
      <c r="JJB29"/>
      <c r="JJC29"/>
      <c r="JJD29"/>
      <c r="JJE29"/>
      <c r="JJF29"/>
      <c r="JJG29"/>
      <c r="JJH29"/>
      <c r="JJI29"/>
      <c r="JJJ29"/>
      <c r="JJK29"/>
      <c r="JJL29"/>
      <c r="JJM29"/>
      <c r="JJN29"/>
      <c r="JJO29"/>
      <c r="JJP29"/>
      <c r="JJQ29"/>
      <c r="JJR29"/>
      <c r="JJS29"/>
      <c r="JJT29"/>
      <c r="JJU29"/>
      <c r="JJV29"/>
      <c r="JJW29"/>
      <c r="JJX29"/>
      <c r="JJY29"/>
      <c r="JJZ29"/>
      <c r="JKA29"/>
      <c r="JKB29"/>
      <c r="JKC29"/>
      <c r="JKD29"/>
      <c r="JKE29"/>
      <c r="JKF29"/>
      <c r="JKG29"/>
      <c r="JKH29"/>
      <c r="JKI29"/>
      <c r="JKJ29"/>
      <c r="JKK29"/>
      <c r="JKL29"/>
      <c r="JKM29"/>
      <c r="JKN29"/>
      <c r="JKO29"/>
      <c r="JKP29"/>
      <c r="JKQ29"/>
      <c r="JKR29"/>
      <c r="JKS29"/>
      <c r="JKT29"/>
      <c r="JKU29"/>
      <c r="JKV29"/>
      <c r="JKW29"/>
      <c r="JKX29"/>
      <c r="JKY29"/>
      <c r="JKZ29"/>
      <c r="JLA29"/>
      <c r="JLB29"/>
      <c r="JLC29"/>
      <c r="JLD29"/>
      <c r="JLE29"/>
      <c r="JLF29"/>
      <c r="JLG29"/>
      <c r="JLH29"/>
      <c r="JLI29"/>
      <c r="JLJ29"/>
      <c r="JLK29"/>
      <c r="JLL29"/>
      <c r="JLM29"/>
      <c r="JLN29"/>
      <c r="JLO29"/>
      <c r="JLP29"/>
      <c r="JLQ29"/>
      <c r="JLR29"/>
      <c r="JLS29"/>
      <c r="JLT29"/>
      <c r="JLU29"/>
      <c r="JLV29"/>
      <c r="JLW29"/>
      <c r="JLX29"/>
      <c r="JLY29"/>
      <c r="JLZ29"/>
      <c r="JMA29"/>
      <c r="JMB29"/>
      <c r="JMC29"/>
      <c r="JMD29"/>
      <c r="JME29"/>
      <c r="JMF29"/>
      <c r="JMG29"/>
      <c r="JMH29"/>
      <c r="JMI29"/>
      <c r="JMJ29"/>
      <c r="JMK29"/>
      <c r="JML29"/>
      <c r="JMM29"/>
      <c r="JMN29"/>
      <c r="JMO29"/>
      <c r="JMP29"/>
      <c r="JMQ29"/>
      <c r="JMR29"/>
      <c r="JMS29"/>
      <c r="JMT29"/>
      <c r="JMU29"/>
      <c r="JMV29"/>
      <c r="JMW29"/>
      <c r="JMX29"/>
      <c r="JMY29"/>
      <c r="JMZ29"/>
      <c r="JNA29"/>
      <c r="JNB29"/>
      <c r="JNC29"/>
      <c r="JND29"/>
      <c r="JNE29"/>
      <c r="JNF29"/>
      <c r="JNG29"/>
      <c r="JNH29"/>
      <c r="JNI29"/>
      <c r="JNJ29"/>
      <c r="JNK29"/>
      <c r="JNL29"/>
      <c r="JNM29"/>
      <c r="JNN29"/>
      <c r="JNO29"/>
      <c r="JNP29"/>
      <c r="JNQ29"/>
      <c r="JNR29"/>
      <c r="JNS29"/>
      <c r="JNT29"/>
      <c r="JNU29"/>
      <c r="JNV29"/>
      <c r="JNW29"/>
      <c r="JNX29"/>
      <c r="JNY29"/>
      <c r="JNZ29"/>
      <c r="JOA29"/>
      <c r="JOB29"/>
      <c r="JOC29"/>
      <c r="JOD29"/>
      <c r="JOE29"/>
      <c r="JOF29"/>
      <c r="JOG29"/>
      <c r="JOH29"/>
      <c r="JOI29"/>
      <c r="JOJ29"/>
      <c r="JOK29"/>
      <c r="JOL29"/>
      <c r="JOM29"/>
      <c r="JON29"/>
      <c r="JOO29"/>
      <c r="JOP29"/>
      <c r="JOQ29"/>
      <c r="JOR29"/>
      <c r="JOS29"/>
      <c r="JOT29"/>
      <c r="JOU29"/>
      <c r="JOV29"/>
      <c r="JOW29"/>
      <c r="JOX29"/>
      <c r="JOY29"/>
      <c r="JOZ29"/>
      <c r="JPA29"/>
      <c r="JPB29"/>
      <c r="JPC29"/>
      <c r="JPD29"/>
      <c r="JPE29"/>
      <c r="JPF29"/>
      <c r="JPG29"/>
      <c r="JPH29"/>
      <c r="JPI29"/>
      <c r="JPJ29"/>
      <c r="JPK29"/>
      <c r="JPL29"/>
      <c r="JPM29"/>
      <c r="JPN29"/>
      <c r="JPO29"/>
      <c r="JPP29"/>
      <c r="JPQ29"/>
      <c r="JPR29"/>
      <c r="JPS29"/>
      <c r="JPT29"/>
      <c r="JPU29"/>
      <c r="JPV29"/>
      <c r="JPW29"/>
      <c r="JPX29"/>
      <c r="JPY29"/>
      <c r="JPZ29"/>
      <c r="JQA29"/>
      <c r="JQB29"/>
      <c r="JQC29"/>
      <c r="JQD29"/>
      <c r="JQE29"/>
      <c r="JQF29"/>
      <c r="JQG29"/>
      <c r="JQH29"/>
      <c r="JQI29"/>
      <c r="JQJ29"/>
      <c r="JQK29"/>
      <c r="JQL29"/>
      <c r="JQM29"/>
      <c r="JQN29"/>
      <c r="JQO29"/>
      <c r="JQP29"/>
      <c r="JQQ29"/>
      <c r="JQR29"/>
      <c r="JQS29"/>
      <c r="JQT29"/>
      <c r="JQU29"/>
      <c r="JQV29"/>
      <c r="JQW29"/>
      <c r="JQX29"/>
      <c r="JQY29"/>
      <c r="JQZ29"/>
      <c r="JRA29"/>
      <c r="JRB29"/>
      <c r="JRC29"/>
      <c r="JRD29"/>
      <c r="JRE29"/>
      <c r="JRF29"/>
      <c r="JRG29"/>
      <c r="JRH29"/>
      <c r="JRI29"/>
      <c r="JRJ29"/>
      <c r="JRK29"/>
      <c r="JRL29"/>
      <c r="JRM29"/>
      <c r="JRN29"/>
      <c r="JRO29"/>
      <c r="JRP29"/>
      <c r="JRQ29"/>
      <c r="JRR29"/>
      <c r="JRS29"/>
      <c r="JRT29"/>
      <c r="JRU29"/>
      <c r="JRV29"/>
      <c r="JRW29"/>
      <c r="JRX29"/>
      <c r="JRY29"/>
      <c r="JRZ29"/>
      <c r="JSA29"/>
      <c r="JSB29"/>
      <c r="JSC29"/>
      <c r="JSD29"/>
      <c r="JSE29"/>
      <c r="JSF29"/>
      <c r="JSG29"/>
      <c r="JSH29"/>
      <c r="JSI29"/>
      <c r="JSJ29"/>
      <c r="JSK29"/>
      <c r="JSL29"/>
      <c r="JSM29"/>
      <c r="JSN29"/>
      <c r="JSO29"/>
      <c r="JSP29"/>
      <c r="JSQ29"/>
      <c r="JSR29"/>
      <c r="JSS29"/>
      <c r="JST29"/>
      <c r="JSU29"/>
      <c r="JSV29"/>
      <c r="JSW29"/>
      <c r="JSX29"/>
      <c r="JSY29"/>
      <c r="JSZ29"/>
      <c r="JTA29"/>
      <c r="JTB29"/>
      <c r="JTC29"/>
      <c r="JTD29"/>
      <c r="JTE29"/>
      <c r="JTF29"/>
      <c r="JTG29"/>
      <c r="JTH29"/>
      <c r="JTI29"/>
      <c r="JTJ29"/>
      <c r="JTK29"/>
      <c r="JTL29"/>
      <c r="JTM29"/>
      <c r="JTN29"/>
      <c r="JTO29"/>
      <c r="JTP29"/>
      <c r="JTQ29"/>
      <c r="JTR29"/>
      <c r="JTS29"/>
      <c r="JTT29"/>
      <c r="JTU29"/>
      <c r="JTV29"/>
      <c r="JTW29"/>
      <c r="JTX29"/>
      <c r="JTY29"/>
      <c r="JTZ29"/>
      <c r="JUA29"/>
      <c r="JUB29"/>
      <c r="JUC29"/>
      <c r="JUD29"/>
      <c r="JUE29"/>
      <c r="JUF29"/>
      <c r="JUG29"/>
      <c r="JUH29"/>
      <c r="JUI29"/>
      <c r="JUJ29"/>
      <c r="JUK29"/>
      <c r="JUL29"/>
      <c r="JUM29"/>
      <c r="JUN29"/>
      <c r="JUO29"/>
      <c r="JUP29"/>
      <c r="JUQ29"/>
      <c r="JUR29"/>
      <c r="JUS29"/>
      <c r="JUT29"/>
      <c r="JUU29"/>
      <c r="JUV29"/>
      <c r="JUW29"/>
      <c r="JUX29"/>
      <c r="JUY29"/>
      <c r="JUZ29"/>
      <c r="JVA29"/>
      <c r="JVB29"/>
      <c r="JVC29"/>
      <c r="JVD29"/>
      <c r="JVE29"/>
      <c r="JVF29"/>
      <c r="JVG29"/>
      <c r="JVH29"/>
      <c r="JVI29"/>
      <c r="JVJ29"/>
      <c r="JVK29"/>
      <c r="JVL29"/>
      <c r="JVM29"/>
      <c r="JVN29"/>
      <c r="JVO29"/>
      <c r="JVP29"/>
      <c r="JVQ29"/>
      <c r="JVR29"/>
      <c r="JVS29"/>
      <c r="JVT29"/>
      <c r="JVU29"/>
      <c r="JVV29"/>
      <c r="JVW29"/>
      <c r="JVX29"/>
      <c r="JVY29"/>
      <c r="JVZ29"/>
      <c r="JWA29"/>
      <c r="JWB29"/>
      <c r="JWC29"/>
      <c r="JWD29"/>
      <c r="JWE29"/>
      <c r="JWF29"/>
      <c r="JWG29"/>
      <c r="JWH29"/>
      <c r="JWI29"/>
      <c r="JWJ29"/>
      <c r="JWK29"/>
      <c r="JWL29"/>
      <c r="JWM29"/>
      <c r="JWN29"/>
      <c r="JWO29"/>
      <c r="JWP29"/>
      <c r="JWQ29"/>
      <c r="JWR29"/>
      <c r="JWS29"/>
      <c r="JWT29"/>
      <c r="JWU29"/>
      <c r="JWV29"/>
      <c r="JWW29"/>
      <c r="JWX29"/>
      <c r="JWY29"/>
      <c r="JWZ29"/>
      <c r="JXA29"/>
      <c r="JXB29"/>
      <c r="JXC29"/>
      <c r="JXD29"/>
      <c r="JXE29"/>
      <c r="JXF29"/>
      <c r="JXG29"/>
      <c r="JXH29"/>
      <c r="JXI29"/>
      <c r="JXJ29"/>
      <c r="JXK29"/>
      <c r="JXL29"/>
      <c r="JXM29"/>
      <c r="JXN29"/>
      <c r="JXO29"/>
      <c r="JXP29"/>
      <c r="JXQ29"/>
      <c r="JXR29"/>
      <c r="JXS29"/>
      <c r="JXT29"/>
      <c r="JXU29"/>
      <c r="JXV29"/>
      <c r="JXW29"/>
      <c r="JXX29"/>
      <c r="JXY29"/>
      <c r="JXZ29"/>
      <c r="JYA29"/>
      <c r="JYB29"/>
      <c r="JYC29"/>
      <c r="JYD29"/>
      <c r="JYE29"/>
      <c r="JYF29"/>
      <c r="JYG29"/>
      <c r="JYH29"/>
      <c r="JYI29"/>
      <c r="JYJ29"/>
      <c r="JYK29"/>
      <c r="JYL29"/>
      <c r="JYM29"/>
      <c r="JYN29"/>
      <c r="JYO29"/>
      <c r="JYP29"/>
      <c r="JYQ29"/>
      <c r="JYR29"/>
      <c r="JYS29"/>
      <c r="JYT29"/>
      <c r="JYU29"/>
      <c r="JYV29"/>
      <c r="JYW29"/>
      <c r="JYX29"/>
      <c r="JYY29"/>
      <c r="JYZ29"/>
      <c r="JZA29"/>
      <c r="JZB29"/>
      <c r="JZC29"/>
      <c r="JZD29"/>
      <c r="JZE29"/>
      <c r="JZF29"/>
      <c r="JZG29"/>
      <c r="JZH29"/>
      <c r="JZI29"/>
      <c r="JZJ29"/>
      <c r="JZK29"/>
      <c r="JZL29"/>
      <c r="JZM29"/>
      <c r="JZN29"/>
      <c r="JZO29"/>
      <c r="JZP29"/>
      <c r="JZQ29"/>
      <c r="JZR29"/>
      <c r="JZS29"/>
      <c r="JZT29"/>
      <c r="JZU29"/>
      <c r="JZV29"/>
      <c r="JZW29"/>
      <c r="JZX29"/>
      <c r="JZY29"/>
      <c r="JZZ29"/>
      <c r="KAA29"/>
      <c r="KAB29"/>
      <c r="KAC29"/>
      <c r="KAD29"/>
      <c r="KAE29"/>
      <c r="KAF29"/>
      <c r="KAG29"/>
      <c r="KAH29"/>
      <c r="KAI29"/>
      <c r="KAJ29"/>
      <c r="KAK29"/>
      <c r="KAL29"/>
      <c r="KAM29"/>
      <c r="KAN29"/>
      <c r="KAO29"/>
      <c r="KAP29"/>
      <c r="KAQ29"/>
      <c r="KAR29"/>
      <c r="KAS29"/>
      <c r="KAT29"/>
      <c r="KAU29"/>
      <c r="KAV29"/>
      <c r="KAW29"/>
      <c r="KAX29"/>
      <c r="KAY29"/>
      <c r="KAZ29"/>
      <c r="KBA29"/>
      <c r="KBB29"/>
      <c r="KBC29"/>
      <c r="KBD29"/>
      <c r="KBE29"/>
      <c r="KBF29"/>
      <c r="KBG29"/>
      <c r="KBH29"/>
      <c r="KBI29"/>
      <c r="KBJ29"/>
      <c r="KBK29"/>
      <c r="KBL29"/>
      <c r="KBM29"/>
      <c r="KBN29"/>
      <c r="KBO29"/>
      <c r="KBP29"/>
      <c r="KBQ29"/>
      <c r="KBR29"/>
      <c r="KBS29"/>
      <c r="KBT29"/>
      <c r="KBU29"/>
      <c r="KBV29"/>
      <c r="KBW29"/>
      <c r="KBX29"/>
      <c r="KBY29"/>
      <c r="KBZ29"/>
      <c r="KCA29"/>
      <c r="KCB29"/>
      <c r="KCC29"/>
      <c r="KCD29"/>
      <c r="KCE29"/>
      <c r="KCF29"/>
      <c r="KCG29"/>
      <c r="KCH29"/>
      <c r="KCI29"/>
      <c r="KCJ29"/>
      <c r="KCK29"/>
      <c r="KCL29"/>
      <c r="KCM29"/>
      <c r="KCN29"/>
      <c r="KCO29"/>
      <c r="KCP29"/>
      <c r="KCQ29"/>
      <c r="KCR29"/>
      <c r="KCS29"/>
      <c r="KCT29"/>
      <c r="KCU29"/>
      <c r="KCV29"/>
      <c r="KCW29"/>
      <c r="KCX29"/>
      <c r="KCY29"/>
      <c r="KCZ29"/>
      <c r="KDA29"/>
      <c r="KDB29"/>
      <c r="KDC29"/>
      <c r="KDD29"/>
      <c r="KDE29"/>
      <c r="KDF29"/>
      <c r="KDG29"/>
      <c r="KDH29"/>
      <c r="KDI29"/>
      <c r="KDJ29"/>
      <c r="KDK29"/>
      <c r="KDL29"/>
      <c r="KDM29"/>
      <c r="KDN29"/>
      <c r="KDO29"/>
      <c r="KDP29"/>
      <c r="KDQ29"/>
      <c r="KDR29"/>
      <c r="KDS29"/>
      <c r="KDT29"/>
      <c r="KDU29"/>
      <c r="KDV29"/>
      <c r="KDW29"/>
      <c r="KDX29"/>
      <c r="KDY29"/>
      <c r="KDZ29"/>
      <c r="KEA29"/>
      <c r="KEB29"/>
      <c r="KEC29"/>
      <c r="KED29"/>
      <c r="KEE29"/>
      <c r="KEF29"/>
      <c r="KEG29"/>
      <c r="KEH29"/>
      <c r="KEI29"/>
      <c r="KEJ29"/>
      <c r="KEK29"/>
      <c r="KEL29"/>
      <c r="KEM29"/>
      <c r="KEN29"/>
      <c r="KEO29"/>
      <c r="KEP29"/>
      <c r="KEQ29"/>
      <c r="KER29"/>
      <c r="KES29"/>
      <c r="KET29"/>
      <c r="KEU29"/>
      <c r="KEV29"/>
      <c r="KEW29"/>
      <c r="KEX29"/>
      <c r="KEY29"/>
      <c r="KEZ29"/>
      <c r="KFA29"/>
      <c r="KFB29"/>
      <c r="KFC29"/>
      <c r="KFD29"/>
      <c r="KFE29"/>
      <c r="KFF29"/>
      <c r="KFG29"/>
      <c r="KFH29"/>
      <c r="KFI29"/>
      <c r="KFJ29"/>
      <c r="KFK29"/>
      <c r="KFL29"/>
      <c r="KFM29"/>
      <c r="KFN29"/>
      <c r="KFO29"/>
      <c r="KFP29"/>
      <c r="KFQ29"/>
      <c r="KFR29"/>
      <c r="KFS29"/>
      <c r="KFT29"/>
      <c r="KFU29"/>
      <c r="KFV29"/>
      <c r="KFW29"/>
      <c r="KFX29"/>
      <c r="KFY29"/>
      <c r="KFZ29"/>
      <c r="KGA29"/>
      <c r="KGB29"/>
      <c r="KGC29"/>
      <c r="KGD29"/>
      <c r="KGE29"/>
      <c r="KGF29"/>
      <c r="KGG29"/>
      <c r="KGH29"/>
      <c r="KGI29"/>
      <c r="KGJ29"/>
      <c r="KGK29"/>
      <c r="KGL29"/>
      <c r="KGM29"/>
      <c r="KGN29"/>
      <c r="KGO29"/>
      <c r="KGP29"/>
      <c r="KGQ29"/>
      <c r="KGR29"/>
      <c r="KGS29"/>
      <c r="KGT29"/>
      <c r="KGU29"/>
      <c r="KGV29"/>
      <c r="KGW29"/>
      <c r="KGX29"/>
      <c r="KGY29"/>
      <c r="KGZ29"/>
      <c r="KHA29"/>
      <c r="KHB29"/>
      <c r="KHC29"/>
      <c r="KHD29"/>
      <c r="KHE29"/>
      <c r="KHF29"/>
      <c r="KHG29"/>
      <c r="KHH29"/>
      <c r="KHI29"/>
      <c r="KHJ29"/>
      <c r="KHK29"/>
      <c r="KHL29"/>
      <c r="KHM29"/>
      <c r="KHN29"/>
      <c r="KHO29"/>
      <c r="KHP29"/>
      <c r="KHQ29"/>
      <c r="KHR29"/>
      <c r="KHS29"/>
      <c r="KHT29"/>
      <c r="KHU29"/>
      <c r="KHV29"/>
      <c r="KHW29"/>
      <c r="KHX29"/>
      <c r="KHY29"/>
      <c r="KHZ29"/>
      <c r="KIA29"/>
      <c r="KIB29"/>
      <c r="KIC29"/>
      <c r="KID29"/>
      <c r="KIE29"/>
      <c r="KIF29"/>
      <c r="KIG29"/>
      <c r="KIH29"/>
      <c r="KII29"/>
      <c r="KIJ29"/>
      <c r="KIK29"/>
      <c r="KIL29"/>
      <c r="KIM29"/>
      <c r="KIN29"/>
      <c r="KIO29"/>
      <c r="KIP29"/>
      <c r="KIQ29"/>
      <c r="KIR29"/>
      <c r="KIS29"/>
      <c r="KIT29"/>
      <c r="KIU29"/>
      <c r="KIV29"/>
      <c r="KIW29"/>
      <c r="KIX29"/>
      <c r="KIY29"/>
      <c r="KIZ29"/>
      <c r="KJA29"/>
      <c r="KJB29"/>
      <c r="KJC29"/>
      <c r="KJD29"/>
      <c r="KJE29"/>
      <c r="KJF29"/>
      <c r="KJG29"/>
      <c r="KJH29"/>
      <c r="KJI29"/>
      <c r="KJJ29"/>
      <c r="KJK29"/>
      <c r="KJL29"/>
      <c r="KJM29"/>
      <c r="KJN29"/>
      <c r="KJO29"/>
      <c r="KJP29"/>
      <c r="KJQ29"/>
      <c r="KJR29"/>
      <c r="KJS29"/>
      <c r="KJT29"/>
      <c r="KJU29"/>
      <c r="KJV29"/>
      <c r="KJW29"/>
      <c r="KJX29"/>
      <c r="KJY29"/>
      <c r="KJZ29"/>
      <c r="KKA29"/>
      <c r="KKB29"/>
      <c r="KKC29"/>
      <c r="KKD29"/>
      <c r="KKE29"/>
      <c r="KKF29"/>
      <c r="KKG29"/>
      <c r="KKH29"/>
      <c r="KKI29"/>
      <c r="KKJ29"/>
      <c r="KKK29"/>
      <c r="KKL29"/>
      <c r="KKM29"/>
      <c r="KKN29"/>
      <c r="KKO29"/>
      <c r="KKP29"/>
      <c r="KKQ29"/>
      <c r="KKR29"/>
      <c r="KKS29"/>
      <c r="KKT29"/>
      <c r="KKU29"/>
      <c r="KKV29"/>
      <c r="KKW29"/>
      <c r="KKX29"/>
      <c r="KKY29"/>
      <c r="KKZ29"/>
      <c r="KLA29"/>
      <c r="KLB29"/>
      <c r="KLC29"/>
      <c r="KLD29"/>
      <c r="KLE29"/>
      <c r="KLF29"/>
      <c r="KLG29"/>
      <c r="KLH29"/>
      <c r="KLI29"/>
      <c r="KLJ29"/>
      <c r="KLK29"/>
      <c r="KLL29"/>
      <c r="KLM29"/>
      <c r="KLN29"/>
      <c r="KLO29"/>
      <c r="KLP29"/>
      <c r="KLQ29"/>
      <c r="KLR29"/>
      <c r="KLS29"/>
      <c r="KLT29"/>
      <c r="KLU29"/>
      <c r="KLV29"/>
      <c r="KLW29"/>
      <c r="KLX29"/>
      <c r="KLY29"/>
      <c r="KLZ29"/>
      <c r="KMA29"/>
      <c r="KMB29"/>
      <c r="KMC29"/>
      <c r="KMD29"/>
      <c r="KME29"/>
      <c r="KMF29"/>
      <c r="KMG29"/>
      <c r="KMH29"/>
      <c r="KMI29"/>
      <c r="KMJ29"/>
      <c r="KMK29"/>
      <c r="KML29"/>
      <c r="KMM29"/>
      <c r="KMN29"/>
      <c r="KMO29"/>
      <c r="KMP29"/>
      <c r="KMQ29"/>
      <c r="KMR29"/>
      <c r="KMS29"/>
      <c r="KMT29"/>
      <c r="KMU29"/>
      <c r="KMV29"/>
      <c r="KMW29"/>
      <c r="KMX29"/>
      <c r="KMY29"/>
      <c r="KMZ29"/>
      <c r="KNA29"/>
      <c r="KNB29"/>
      <c r="KNC29"/>
      <c r="KND29"/>
      <c r="KNE29"/>
      <c r="KNF29"/>
      <c r="KNG29"/>
      <c r="KNH29"/>
      <c r="KNI29"/>
      <c r="KNJ29"/>
      <c r="KNK29"/>
      <c r="KNL29"/>
      <c r="KNM29"/>
      <c r="KNN29"/>
      <c r="KNO29"/>
      <c r="KNP29"/>
      <c r="KNQ29"/>
      <c r="KNR29"/>
      <c r="KNS29"/>
      <c r="KNT29"/>
      <c r="KNU29"/>
      <c r="KNV29"/>
      <c r="KNW29"/>
      <c r="KNX29"/>
      <c r="KNY29"/>
      <c r="KNZ29"/>
      <c r="KOA29"/>
      <c r="KOB29"/>
      <c r="KOC29"/>
      <c r="KOD29"/>
      <c r="KOE29"/>
      <c r="KOF29"/>
      <c r="KOG29"/>
      <c r="KOH29"/>
      <c r="KOI29"/>
      <c r="KOJ29"/>
      <c r="KOK29"/>
      <c r="KOL29"/>
      <c r="KOM29"/>
      <c r="KON29"/>
      <c r="KOO29"/>
      <c r="KOP29"/>
      <c r="KOQ29"/>
      <c r="KOR29"/>
      <c r="KOS29"/>
      <c r="KOT29"/>
      <c r="KOU29"/>
      <c r="KOV29"/>
      <c r="KOW29"/>
      <c r="KOX29"/>
      <c r="KOY29"/>
      <c r="KOZ29"/>
      <c r="KPA29"/>
      <c r="KPB29"/>
      <c r="KPC29"/>
      <c r="KPD29"/>
      <c r="KPE29"/>
      <c r="KPF29"/>
      <c r="KPG29"/>
      <c r="KPH29"/>
      <c r="KPI29"/>
      <c r="KPJ29"/>
      <c r="KPK29"/>
      <c r="KPL29"/>
      <c r="KPM29"/>
      <c r="KPN29"/>
      <c r="KPO29"/>
      <c r="KPP29"/>
      <c r="KPQ29"/>
      <c r="KPR29"/>
      <c r="KPS29"/>
      <c r="KPT29"/>
      <c r="KPU29"/>
      <c r="KPV29"/>
      <c r="KPW29"/>
      <c r="KPX29"/>
      <c r="KPY29"/>
      <c r="KPZ29"/>
      <c r="KQA29"/>
      <c r="KQB29"/>
      <c r="KQC29"/>
      <c r="KQD29"/>
      <c r="KQE29"/>
      <c r="KQF29"/>
      <c r="KQG29"/>
      <c r="KQH29"/>
      <c r="KQI29"/>
      <c r="KQJ29"/>
      <c r="KQK29"/>
      <c r="KQL29"/>
      <c r="KQM29"/>
      <c r="KQN29"/>
      <c r="KQO29"/>
      <c r="KQP29"/>
      <c r="KQQ29"/>
      <c r="KQR29"/>
      <c r="KQS29"/>
      <c r="KQT29"/>
      <c r="KQU29"/>
      <c r="KQV29"/>
      <c r="KQW29"/>
      <c r="KQX29"/>
      <c r="KQY29"/>
      <c r="KQZ29"/>
      <c r="KRA29"/>
      <c r="KRB29"/>
      <c r="KRC29"/>
      <c r="KRD29"/>
      <c r="KRE29"/>
      <c r="KRF29"/>
      <c r="KRG29"/>
      <c r="KRH29"/>
      <c r="KRI29"/>
      <c r="KRJ29"/>
      <c r="KRK29"/>
      <c r="KRL29"/>
      <c r="KRM29"/>
      <c r="KRN29"/>
      <c r="KRO29"/>
      <c r="KRP29"/>
      <c r="KRQ29"/>
      <c r="KRR29"/>
      <c r="KRS29"/>
      <c r="KRT29"/>
      <c r="KRU29"/>
      <c r="KRV29"/>
      <c r="KRW29"/>
      <c r="KRX29"/>
      <c r="KRY29"/>
      <c r="KRZ29"/>
      <c r="KSA29"/>
      <c r="KSB29"/>
      <c r="KSC29"/>
      <c r="KSD29"/>
      <c r="KSE29"/>
      <c r="KSF29"/>
      <c r="KSG29"/>
      <c r="KSH29"/>
      <c r="KSI29"/>
      <c r="KSJ29"/>
      <c r="KSK29"/>
      <c r="KSL29"/>
      <c r="KSM29"/>
      <c r="KSN29"/>
      <c r="KSO29"/>
      <c r="KSP29"/>
      <c r="KSQ29"/>
      <c r="KSR29"/>
      <c r="KSS29"/>
      <c r="KST29"/>
      <c r="KSU29"/>
      <c r="KSV29"/>
      <c r="KSW29"/>
      <c r="KSX29"/>
      <c r="KSY29"/>
      <c r="KSZ29"/>
      <c r="KTA29"/>
      <c r="KTB29"/>
      <c r="KTC29"/>
      <c r="KTD29"/>
      <c r="KTE29"/>
      <c r="KTF29"/>
      <c r="KTG29"/>
      <c r="KTH29"/>
      <c r="KTI29"/>
      <c r="KTJ29"/>
      <c r="KTK29"/>
      <c r="KTL29"/>
      <c r="KTM29"/>
      <c r="KTN29"/>
      <c r="KTO29"/>
      <c r="KTP29"/>
      <c r="KTQ29"/>
      <c r="KTR29"/>
      <c r="KTS29"/>
      <c r="KTT29"/>
      <c r="KTU29"/>
      <c r="KTV29"/>
      <c r="KTW29"/>
      <c r="KTX29"/>
      <c r="KTY29"/>
      <c r="KTZ29"/>
      <c r="KUA29"/>
      <c r="KUB29"/>
      <c r="KUC29"/>
      <c r="KUD29"/>
      <c r="KUE29"/>
      <c r="KUF29"/>
      <c r="KUG29"/>
      <c r="KUH29"/>
      <c r="KUI29"/>
      <c r="KUJ29"/>
      <c r="KUK29"/>
      <c r="KUL29"/>
      <c r="KUM29"/>
      <c r="KUN29"/>
      <c r="KUO29"/>
      <c r="KUP29"/>
      <c r="KUQ29"/>
      <c r="KUR29"/>
      <c r="KUS29"/>
      <c r="KUT29"/>
      <c r="KUU29"/>
      <c r="KUV29"/>
      <c r="KUW29"/>
      <c r="KUX29"/>
      <c r="KUY29"/>
      <c r="KUZ29"/>
      <c r="KVA29"/>
      <c r="KVB29"/>
      <c r="KVC29"/>
      <c r="KVD29"/>
      <c r="KVE29"/>
      <c r="KVF29"/>
      <c r="KVG29"/>
      <c r="KVH29"/>
      <c r="KVI29"/>
      <c r="KVJ29"/>
      <c r="KVK29"/>
      <c r="KVL29"/>
      <c r="KVM29"/>
      <c r="KVN29"/>
      <c r="KVO29"/>
      <c r="KVP29"/>
      <c r="KVQ29"/>
      <c r="KVR29"/>
      <c r="KVS29"/>
      <c r="KVT29"/>
      <c r="KVU29"/>
      <c r="KVV29"/>
      <c r="KVW29"/>
      <c r="KVX29"/>
      <c r="KVY29"/>
      <c r="KVZ29"/>
      <c r="KWA29"/>
      <c r="KWB29"/>
      <c r="KWC29"/>
      <c r="KWD29"/>
      <c r="KWE29"/>
      <c r="KWF29"/>
      <c r="KWG29"/>
      <c r="KWH29"/>
      <c r="KWI29"/>
      <c r="KWJ29"/>
      <c r="KWK29"/>
      <c r="KWL29"/>
      <c r="KWM29"/>
      <c r="KWN29"/>
      <c r="KWO29"/>
      <c r="KWP29"/>
      <c r="KWQ29"/>
      <c r="KWR29"/>
      <c r="KWS29"/>
      <c r="KWT29"/>
      <c r="KWU29"/>
      <c r="KWV29"/>
      <c r="KWW29"/>
      <c r="KWX29"/>
      <c r="KWY29"/>
      <c r="KWZ29"/>
      <c r="KXA29"/>
      <c r="KXB29"/>
      <c r="KXC29"/>
      <c r="KXD29"/>
      <c r="KXE29"/>
      <c r="KXF29"/>
      <c r="KXG29"/>
      <c r="KXH29"/>
      <c r="KXI29"/>
      <c r="KXJ29"/>
      <c r="KXK29"/>
      <c r="KXL29"/>
      <c r="KXM29"/>
      <c r="KXN29"/>
      <c r="KXO29"/>
      <c r="KXP29"/>
      <c r="KXQ29"/>
      <c r="KXR29"/>
      <c r="KXS29"/>
      <c r="KXT29"/>
      <c r="KXU29"/>
      <c r="KXV29"/>
      <c r="KXW29"/>
      <c r="KXX29"/>
      <c r="KXY29"/>
      <c r="KXZ29"/>
      <c r="KYA29"/>
      <c r="KYB29"/>
      <c r="KYC29"/>
      <c r="KYD29"/>
      <c r="KYE29"/>
      <c r="KYF29"/>
      <c r="KYG29"/>
      <c r="KYH29"/>
      <c r="KYI29"/>
      <c r="KYJ29"/>
      <c r="KYK29"/>
      <c r="KYL29"/>
      <c r="KYM29"/>
      <c r="KYN29"/>
      <c r="KYO29"/>
      <c r="KYP29"/>
      <c r="KYQ29"/>
      <c r="KYR29"/>
      <c r="KYS29"/>
      <c r="KYT29"/>
      <c r="KYU29"/>
      <c r="KYV29"/>
      <c r="KYW29"/>
      <c r="KYX29"/>
      <c r="KYY29"/>
      <c r="KYZ29"/>
      <c r="KZA29"/>
      <c r="KZB29"/>
      <c r="KZC29"/>
      <c r="KZD29"/>
      <c r="KZE29"/>
      <c r="KZF29"/>
      <c r="KZG29"/>
      <c r="KZH29"/>
      <c r="KZI29"/>
      <c r="KZJ29"/>
      <c r="KZK29"/>
      <c r="KZL29"/>
      <c r="KZM29"/>
      <c r="KZN29"/>
      <c r="KZO29"/>
      <c r="KZP29"/>
      <c r="KZQ29"/>
      <c r="KZR29"/>
      <c r="KZS29"/>
      <c r="KZT29"/>
      <c r="KZU29"/>
      <c r="KZV29"/>
      <c r="KZW29"/>
      <c r="KZX29"/>
      <c r="KZY29"/>
      <c r="KZZ29"/>
      <c r="LAA29"/>
      <c r="LAB29"/>
      <c r="LAC29"/>
      <c r="LAD29"/>
      <c r="LAE29"/>
      <c r="LAF29"/>
      <c r="LAG29"/>
      <c r="LAH29"/>
      <c r="LAI29"/>
      <c r="LAJ29"/>
      <c r="LAK29"/>
      <c r="LAL29"/>
      <c r="LAM29"/>
      <c r="LAN29"/>
      <c r="LAO29"/>
      <c r="LAP29"/>
      <c r="LAQ29"/>
      <c r="LAR29"/>
      <c r="LAS29"/>
      <c r="LAT29"/>
      <c r="LAU29"/>
      <c r="LAV29"/>
      <c r="LAW29"/>
      <c r="LAX29"/>
      <c r="LAY29"/>
      <c r="LAZ29"/>
      <c r="LBA29"/>
      <c r="LBB29"/>
      <c r="LBC29"/>
      <c r="LBD29"/>
      <c r="LBE29"/>
      <c r="LBF29"/>
      <c r="LBG29"/>
      <c r="LBH29"/>
      <c r="LBI29"/>
      <c r="LBJ29"/>
      <c r="LBK29"/>
      <c r="LBL29"/>
      <c r="LBM29"/>
      <c r="LBN29"/>
      <c r="LBO29"/>
      <c r="LBP29"/>
      <c r="LBQ29"/>
      <c r="LBR29"/>
      <c r="LBS29"/>
      <c r="LBT29"/>
      <c r="LBU29"/>
      <c r="LBV29"/>
      <c r="LBW29"/>
      <c r="LBX29"/>
      <c r="LBY29"/>
      <c r="LBZ29"/>
      <c r="LCA29"/>
      <c r="LCB29"/>
      <c r="LCC29"/>
      <c r="LCD29"/>
      <c r="LCE29"/>
      <c r="LCF29"/>
      <c r="LCG29"/>
      <c r="LCH29"/>
      <c r="LCI29"/>
      <c r="LCJ29"/>
      <c r="LCK29"/>
      <c r="LCL29"/>
      <c r="LCM29"/>
      <c r="LCN29"/>
      <c r="LCO29"/>
      <c r="LCP29"/>
      <c r="LCQ29"/>
      <c r="LCR29"/>
      <c r="LCS29"/>
      <c r="LCT29"/>
      <c r="LCU29"/>
      <c r="LCV29"/>
      <c r="LCW29"/>
      <c r="LCX29"/>
      <c r="LCY29"/>
      <c r="LCZ29"/>
      <c r="LDA29"/>
      <c r="LDB29"/>
      <c r="LDC29"/>
      <c r="LDD29"/>
      <c r="LDE29"/>
      <c r="LDF29"/>
      <c r="LDG29"/>
      <c r="LDH29"/>
      <c r="LDI29"/>
      <c r="LDJ29"/>
      <c r="LDK29"/>
      <c r="LDL29"/>
      <c r="LDM29"/>
      <c r="LDN29"/>
      <c r="LDO29"/>
      <c r="LDP29"/>
      <c r="LDQ29"/>
      <c r="LDR29"/>
      <c r="LDS29"/>
      <c r="LDT29"/>
      <c r="LDU29"/>
      <c r="LDV29"/>
      <c r="LDW29"/>
      <c r="LDX29"/>
      <c r="LDY29"/>
      <c r="LDZ29"/>
      <c r="LEA29"/>
      <c r="LEB29"/>
      <c r="LEC29"/>
      <c r="LED29"/>
      <c r="LEE29"/>
      <c r="LEF29"/>
      <c r="LEG29"/>
      <c r="LEH29"/>
      <c r="LEI29"/>
      <c r="LEJ29"/>
      <c r="LEK29"/>
      <c r="LEL29"/>
      <c r="LEM29"/>
      <c r="LEN29"/>
      <c r="LEO29"/>
      <c r="LEP29"/>
      <c r="LEQ29"/>
      <c r="LER29"/>
      <c r="LES29"/>
      <c r="LET29"/>
      <c r="LEU29"/>
      <c r="LEV29"/>
      <c r="LEW29"/>
      <c r="LEX29"/>
      <c r="LEY29"/>
      <c r="LEZ29"/>
      <c r="LFA29"/>
      <c r="LFB29"/>
      <c r="LFC29"/>
      <c r="LFD29"/>
      <c r="LFE29"/>
      <c r="LFF29"/>
      <c r="LFG29"/>
      <c r="LFH29"/>
      <c r="LFI29"/>
      <c r="LFJ29"/>
      <c r="LFK29"/>
      <c r="LFL29"/>
      <c r="LFM29"/>
      <c r="LFN29"/>
      <c r="LFO29"/>
      <c r="LFP29"/>
      <c r="LFQ29"/>
      <c r="LFR29"/>
      <c r="LFS29"/>
      <c r="LFT29"/>
      <c r="LFU29"/>
      <c r="LFV29"/>
      <c r="LFW29"/>
      <c r="LFX29"/>
      <c r="LFY29"/>
      <c r="LFZ29"/>
      <c r="LGA29"/>
      <c r="LGB29"/>
      <c r="LGC29"/>
      <c r="LGD29"/>
      <c r="LGE29"/>
      <c r="LGF29"/>
      <c r="LGG29"/>
      <c r="LGH29"/>
      <c r="LGI29"/>
      <c r="LGJ29"/>
      <c r="LGK29"/>
      <c r="LGL29"/>
      <c r="LGM29"/>
      <c r="LGN29"/>
      <c r="LGO29"/>
      <c r="LGP29"/>
      <c r="LGQ29"/>
      <c r="LGR29"/>
      <c r="LGS29"/>
      <c r="LGT29"/>
      <c r="LGU29"/>
      <c r="LGV29"/>
      <c r="LGW29"/>
      <c r="LGX29"/>
      <c r="LGY29"/>
      <c r="LGZ29"/>
      <c r="LHA29"/>
      <c r="LHB29"/>
      <c r="LHC29"/>
      <c r="LHD29"/>
      <c r="LHE29"/>
      <c r="LHF29"/>
      <c r="LHG29"/>
      <c r="LHH29"/>
      <c r="LHI29"/>
      <c r="LHJ29"/>
      <c r="LHK29"/>
      <c r="LHL29"/>
      <c r="LHM29"/>
      <c r="LHN29"/>
      <c r="LHO29"/>
      <c r="LHP29"/>
      <c r="LHQ29"/>
      <c r="LHR29"/>
      <c r="LHS29"/>
      <c r="LHT29"/>
      <c r="LHU29"/>
      <c r="LHV29"/>
      <c r="LHW29"/>
      <c r="LHX29"/>
      <c r="LHY29"/>
      <c r="LHZ29"/>
      <c r="LIA29"/>
      <c r="LIB29"/>
      <c r="LIC29"/>
      <c r="LID29"/>
      <c r="LIE29"/>
      <c r="LIF29"/>
      <c r="LIG29"/>
      <c r="LIH29"/>
      <c r="LII29"/>
      <c r="LIJ29"/>
      <c r="LIK29"/>
      <c r="LIL29"/>
      <c r="LIM29"/>
      <c r="LIN29"/>
      <c r="LIO29"/>
      <c r="LIP29"/>
      <c r="LIQ29"/>
      <c r="LIR29"/>
      <c r="LIS29"/>
      <c r="LIT29"/>
      <c r="LIU29"/>
      <c r="LIV29"/>
      <c r="LIW29"/>
      <c r="LIX29"/>
      <c r="LIY29"/>
      <c r="LIZ29"/>
      <c r="LJA29"/>
      <c r="LJB29"/>
      <c r="LJC29"/>
      <c r="LJD29"/>
      <c r="LJE29"/>
      <c r="LJF29"/>
      <c r="LJG29"/>
      <c r="LJH29"/>
      <c r="LJI29"/>
      <c r="LJJ29"/>
      <c r="LJK29"/>
      <c r="LJL29"/>
      <c r="LJM29"/>
      <c r="LJN29"/>
      <c r="LJO29"/>
      <c r="LJP29"/>
      <c r="LJQ29"/>
      <c r="LJR29"/>
      <c r="LJS29"/>
      <c r="LJT29"/>
      <c r="LJU29"/>
      <c r="LJV29"/>
      <c r="LJW29"/>
      <c r="LJX29"/>
      <c r="LJY29"/>
      <c r="LJZ29"/>
      <c r="LKA29"/>
      <c r="LKB29"/>
      <c r="LKC29"/>
      <c r="LKD29"/>
      <c r="LKE29"/>
      <c r="LKF29"/>
      <c r="LKG29"/>
      <c r="LKH29"/>
      <c r="LKI29"/>
      <c r="LKJ29"/>
      <c r="LKK29"/>
      <c r="LKL29"/>
      <c r="LKM29"/>
      <c r="LKN29"/>
      <c r="LKO29"/>
      <c r="LKP29"/>
      <c r="LKQ29"/>
      <c r="LKR29"/>
      <c r="LKS29"/>
      <c r="LKT29"/>
      <c r="LKU29"/>
      <c r="LKV29"/>
      <c r="LKW29"/>
      <c r="LKX29"/>
      <c r="LKY29"/>
      <c r="LKZ29"/>
      <c r="LLA29"/>
      <c r="LLB29"/>
      <c r="LLC29"/>
      <c r="LLD29"/>
      <c r="LLE29"/>
      <c r="LLF29"/>
      <c r="LLG29"/>
      <c r="LLH29"/>
      <c r="LLI29"/>
      <c r="LLJ29"/>
      <c r="LLK29"/>
      <c r="LLL29"/>
      <c r="LLM29"/>
      <c r="LLN29"/>
      <c r="LLO29"/>
      <c r="LLP29"/>
      <c r="LLQ29"/>
      <c r="LLR29"/>
      <c r="LLS29"/>
      <c r="LLT29"/>
      <c r="LLU29"/>
      <c r="LLV29"/>
      <c r="LLW29"/>
      <c r="LLX29"/>
      <c r="LLY29"/>
      <c r="LLZ29"/>
      <c r="LMA29"/>
      <c r="LMB29"/>
      <c r="LMC29"/>
      <c r="LMD29"/>
      <c r="LME29"/>
      <c r="LMF29"/>
      <c r="LMG29"/>
      <c r="LMH29"/>
      <c r="LMI29"/>
      <c r="LMJ29"/>
      <c r="LMK29"/>
      <c r="LML29"/>
      <c r="LMM29"/>
      <c r="LMN29"/>
      <c r="LMO29"/>
      <c r="LMP29"/>
      <c r="LMQ29"/>
      <c r="LMR29"/>
      <c r="LMS29"/>
      <c r="LMT29"/>
      <c r="LMU29"/>
      <c r="LMV29"/>
      <c r="LMW29"/>
      <c r="LMX29"/>
      <c r="LMY29"/>
      <c r="LMZ29"/>
      <c r="LNA29"/>
      <c r="LNB29"/>
      <c r="LNC29"/>
      <c r="LND29"/>
      <c r="LNE29"/>
      <c r="LNF29"/>
      <c r="LNG29"/>
      <c r="LNH29"/>
      <c r="LNI29"/>
      <c r="LNJ29"/>
      <c r="LNK29"/>
      <c r="LNL29"/>
      <c r="LNM29"/>
      <c r="LNN29"/>
      <c r="LNO29"/>
      <c r="LNP29"/>
      <c r="LNQ29"/>
      <c r="LNR29"/>
      <c r="LNS29"/>
      <c r="LNT29"/>
      <c r="LNU29"/>
      <c r="LNV29"/>
      <c r="LNW29"/>
      <c r="LNX29"/>
      <c r="LNY29"/>
      <c r="LNZ29"/>
      <c r="LOA29"/>
      <c r="LOB29"/>
      <c r="LOC29"/>
      <c r="LOD29"/>
      <c r="LOE29"/>
      <c r="LOF29"/>
      <c r="LOG29"/>
      <c r="LOH29"/>
      <c r="LOI29"/>
      <c r="LOJ29"/>
      <c r="LOK29"/>
      <c r="LOL29"/>
      <c r="LOM29"/>
      <c r="LON29"/>
      <c r="LOO29"/>
      <c r="LOP29"/>
      <c r="LOQ29"/>
      <c r="LOR29"/>
      <c r="LOS29"/>
      <c r="LOT29"/>
      <c r="LOU29"/>
      <c r="LOV29"/>
      <c r="LOW29"/>
      <c r="LOX29"/>
      <c r="LOY29"/>
      <c r="LOZ29"/>
      <c r="LPA29"/>
      <c r="LPB29"/>
      <c r="LPC29"/>
      <c r="LPD29"/>
      <c r="LPE29"/>
      <c r="LPF29"/>
      <c r="LPG29"/>
      <c r="LPH29"/>
      <c r="LPI29"/>
      <c r="LPJ29"/>
      <c r="LPK29"/>
      <c r="LPL29"/>
      <c r="LPM29"/>
      <c r="LPN29"/>
      <c r="LPO29"/>
      <c r="LPP29"/>
      <c r="LPQ29"/>
      <c r="LPR29"/>
      <c r="LPS29"/>
      <c r="LPT29"/>
      <c r="LPU29"/>
      <c r="LPV29"/>
      <c r="LPW29"/>
      <c r="LPX29"/>
      <c r="LPY29"/>
      <c r="LPZ29"/>
      <c r="LQA29"/>
      <c r="LQB29"/>
      <c r="LQC29"/>
      <c r="LQD29"/>
      <c r="LQE29"/>
      <c r="LQF29"/>
      <c r="LQG29"/>
      <c r="LQH29"/>
      <c r="LQI29"/>
      <c r="LQJ29"/>
      <c r="LQK29"/>
      <c r="LQL29"/>
      <c r="LQM29"/>
      <c r="LQN29"/>
      <c r="LQO29"/>
      <c r="LQP29"/>
      <c r="LQQ29"/>
      <c r="LQR29"/>
      <c r="LQS29"/>
      <c r="LQT29"/>
      <c r="LQU29"/>
      <c r="LQV29"/>
      <c r="LQW29"/>
      <c r="LQX29"/>
      <c r="LQY29"/>
      <c r="LQZ29"/>
      <c r="LRA29"/>
      <c r="LRB29"/>
      <c r="LRC29"/>
      <c r="LRD29"/>
      <c r="LRE29"/>
      <c r="LRF29"/>
      <c r="LRG29"/>
      <c r="LRH29"/>
      <c r="LRI29"/>
      <c r="LRJ29"/>
      <c r="LRK29"/>
      <c r="LRL29"/>
      <c r="LRM29"/>
      <c r="LRN29"/>
      <c r="LRO29"/>
      <c r="LRP29"/>
      <c r="LRQ29"/>
      <c r="LRR29"/>
      <c r="LRS29"/>
      <c r="LRT29"/>
      <c r="LRU29"/>
      <c r="LRV29"/>
      <c r="LRW29"/>
      <c r="LRX29"/>
      <c r="LRY29"/>
      <c r="LRZ29"/>
      <c r="LSA29"/>
      <c r="LSB29"/>
      <c r="LSC29"/>
      <c r="LSD29"/>
      <c r="LSE29"/>
      <c r="LSF29"/>
      <c r="LSG29"/>
      <c r="LSH29"/>
      <c r="LSI29"/>
      <c r="LSJ29"/>
      <c r="LSK29"/>
      <c r="LSL29"/>
      <c r="LSM29"/>
      <c r="LSN29"/>
      <c r="LSO29"/>
      <c r="LSP29"/>
      <c r="LSQ29"/>
      <c r="LSR29"/>
      <c r="LSS29"/>
      <c r="LST29"/>
      <c r="LSU29"/>
      <c r="LSV29"/>
      <c r="LSW29"/>
      <c r="LSX29"/>
      <c r="LSY29"/>
      <c r="LSZ29"/>
      <c r="LTA29"/>
      <c r="LTB29"/>
      <c r="LTC29"/>
      <c r="LTD29"/>
      <c r="LTE29"/>
      <c r="LTF29"/>
      <c r="LTG29"/>
      <c r="LTH29"/>
      <c r="LTI29"/>
      <c r="LTJ29"/>
      <c r="LTK29"/>
      <c r="LTL29"/>
      <c r="LTM29"/>
      <c r="LTN29"/>
      <c r="LTO29"/>
      <c r="LTP29"/>
      <c r="LTQ29"/>
      <c r="LTR29"/>
      <c r="LTS29"/>
      <c r="LTT29"/>
      <c r="LTU29"/>
      <c r="LTV29"/>
      <c r="LTW29"/>
      <c r="LTX29"/>
      <c r="LTY29"/>
      <c r="LTZ29"/>
      <c r="LUA29"/>
      <c r="LUB29"/>
      <c r="LUC29"/>
      <c r="LUD29"/>
      <c r="LUE29"/>
      <c r="LUF29"/>
      <c r="LUG29"/>
      <c r="LUH29"/>
      <c r="LUI29"/>
      <c r="LUJ29"/>
      <c r="LUK29"/>
      <c r="LUL29"/>
      <c r="LUM29"/>
      <c r="LUN29"/>
      <c r="LUO29"/>
      <c r="LUP29"/>
      <c r="LUQ29"/>
      <c r="LUR29"/>
      <c r="LUS29"/>
      <c r="LUT29"/>
      <c r="LUU29"/>
      <c r="LUV29"/>
      <c r="LUW29"/>
      <c r="LUX29"/>
      <c r="LUY29"/>
      <c r="LUZ29"/>
      <c r="LVA29"/>
      <c r="LVB29"/>
      <c r="LVC29"/>
      <c r="LVD29"/>
      <c r="LVE29"/>
      <c r="LVF29"/>
      <c r="LVG29"/>
      <c r="LVH29"/>
      <c r="LVI29"/>
      <c r="LVJ29"/>
      <c r="LVK29"/>
      <c r="LVL29"/>
      <c r="LVM29"/>
      <c r="LVN29"/>
      <c r="LVO29"/>
      <c r="LVP29"/>
      <c r="LVQ29"/>
      <c r="LVR29"/>
      <c r="LVS29"/>
      <c r="LVT29"/>
      <c r="LVU29"/>
      <c r="LVV29"/>
      <c r="LVW29"/>
      <c r="LVX29"/>
      <c r="LVY29"/>
      <c r="LVZ29"/>
      <c r="LWA29"/>
      <c r="LWB29"/>
      <c r="LWC29"/>
      <c r="LWD29"/>
      <c r="LWE29"/>
      <c r="LWF29"/>
      <c r="LWG29"/>
      <c r="LWH29"/>
      <c r="LWI29"/>
      <c r="LWJ29"/>
      <c r="LWK29"/>
      <c r="LWL29"/>
      <c r="LWM29"/>
      <c r="LWN29"/>
      <c r="LWO29"/>
      <c r="LWP29"/>
      <c r="LWQ29"/>
      <c r="LWR29"/>
      <c r="LWS29"/>
      <c r="LWT29"/>
      <c r="LWU29"/>
      <c r="LWV29"/>
      <c r="LWW29"/>
      <c r="LWX29"/>
      <c r="LWY29"/>
      <c r="LWZ29"/>
      <c r="LXA29"/>
      <c r="LXB29"/>
      <c r="LXC29"/>
      <c r="LXD29"/>
      <c r="LXE29"/>
      <c r="LXF29"/>
      <c r="LXG29"/>
      <c r="LXH29"/>
      <c r="LXI29"/>
      <c r="LXJ29"/>
      <c r="LXK29"/>
      <c r="LXL29"/>
      <c r="LXM29"/>
      <c r="LXN29"/>
      <c r="LXO29"/>
      <c r="LXP29"/>
      <c r="LXQ29"/>
      <c r="LXR29"/>
      <c r="LXS29"/>
      <c r="LXT29"/>
      <c r="LXU29"/>
      <c r="LXV29"/>
      <c r="LXW29"/>
      <c r="LXX29"/>
      <c r="LXY29"/>
      <c r="LXZ29"/>
      <c r="LYA29"/>
      <c r="LYB29"/>
      <c r="LYC29"/>
      <c r="LYD29"/>
      <c r="LYE29"/>
      <c r="LYF29"/>
      <c r="LYG29"/>
      <c r="LYH29"/>
      <c r="LYI29"/>
      <c r="LYJ29"/>
      <c r="LYK29"/>
      <c r="LYL29"/>
      <c r="LYM29"/>
      <c r="LYN29"/>
      <c r="LYO29"/>
      <c r="LYP29"/>
      <c r="LYQ29"/>
      <c r="LYR29"/>
      <c r="LYS29"/>
      <c r="LYT29"/>
      <c r="LYU29"/>
      <c r="LYV29"/>
      <c r="LYW29"/>
      <c r="LYX29"/>
      <c r="LYY29"/>
      <c r="LYZ29"/>
      <c r="LZA29"/>
      <c r="LZB29"/>
      <c r="LZC29"/>
      <c r="LZD29"/>
      <c r="LZE29"/>
      <c r="LZF29"/>
      <c r="LZG29"/>
      <c r="LZH29"/>
      <c r="LZI29"/>
      <c r="LZJ29"/>
      <c r="LZK29"/>
      <c r="LZL29"/>
      <c r="LZM29"/>
      <c r="LZN29"/>
      <c r="LZO29"/>
      <c r="LZP29"/>
      <c r="LZQ29"/>
      <c r="LZR29"/>
      <c r="LZS29"/>
      <c r="LZT29"/>
      <c r="LZU29"/>
      <c r="LZV29"/>
      <c r="LZW29"/>
      <c r="LZX29"/>
      <c r="LZY29"/>
      <c r="LZZ29"/>
      <c r="MAA29"/>
      <c r="MAB29"/>
      <c r="MAC29"/>
      <c r="MAD29"/>
      <c r="MAE29"/>
      <c r="MAF29"/>
      <c r="MAG29"/>
      <c r="MAH29"/>
      <c r="MAI29"/>
      <c r="MAJ29"/>
      <c r="MAK29"/>
      <c r="MAL29"/>
      <c r="MAM29"/>
      <c r="MAN29"/>
      <c r="MAO29"/>
      <c r="MAP29"/>
      <c r="MAQ29"/>
      <c r="MAR29"/>
      <c r="MAS29"/>
      <c r="MAT29"/>
      <c r="MAU29"/>
      <c r="MAV29"/>
      <c r="MAW29"/>
      <c r="MAX29"/>
      <c r="MAY29"/>
      <c r="MAZ29"/>
      <c r="MBA29"/>
      <c r="MBB29"/>
      <c r="MBC29"/>
      <c r="MBD29"/>
      <c r="MBE29"/>
      <c r="MBF29"/>
      <c r="MBG29"/>
      <c r="MBH29"/>
      <c r="MBI29"/>
      <c r="MBJ29"/>
      <c r="MBK29"/>
      <c r="MBL29"/>
      <c r="MBM29"/>
      <c r="MBN29"/>
      <c r="MBO29"/>
      <c r="MBP29"/>
      <c r="MBQ29"/>
      <c r="MBR29"/>
      <c r="MBS29"/>
      <c r="MBT29"/>
      <c r="MBU29"/>
      <c r="MBV29"/>
      <c r="MBW29"/>
      <c r="MBX29"/>
      <c r="MBY29"/>
      <c r="MBZ29"/>
      <c r="MCA29"/>
      <c r="MCB29"/>
      <c r="MCC29"/>
      <c r="MCD29"/>
      <c r="MCE29"/>
      <c r="MCF29"/>
      <c r="MCG29"/>
      <c r="MCH29"/>
      <c r="MCI29"/>
      <c r="MCJ29"/>
      <c r="MCK29"/>
      <c r="MCL29"/>
      <c r="MCM29"/>
      <c r="MCN29"/>
      <c r="MCO29"/>
      <c r="MCP29"/>
      <c r="MCQ29"/>
      <c r="MCR29"/>
      <c r="MCS29"/>
      <c r="MCT29"/>
      <c r="MCU29"/>
      <c r="MCV29"/>
      <c r="MCW29"/>
      <c r="MCX29"/>
      <c r="MCY29"/>
      <c r="MCZ29"/>
      <c r="MDA29"/>
      <c r="MDB29"/>
      <c r="MDC29"/>
      <c r="MDD29"/>
      <c r="MDE29"/>
      <c r="MDF29"/>
      <c r="MDG29"/>
      <c r="MDH29"/>
      <c r="MDI29"/>
      <c r="MDJ29"/>
      <c r="MDK29"/>
      <c r="MDL29"/>
      <c r="MDM29"/>
      <c r="MDN29"/>
      <c r="MDO29"/>
      <c r="MDP29"/>
      <c r="MDQ29"/>
      <c r="MDR29"/>
      <c r="MDS29"/>
      <c r="MDT29"/>
      <c r="MDU29"/>
      <c r="MDV29"/>
      <c r="MDW29"/>
      <c r="MDX29"/>
      <c r="MDY29"/>
      <c r="MDZ29"/>
      <c r="MEA29"/>
      <c r="MEB29"/>
      <c r="MEC29"/>
      <c r="MED29"/>
      <c r="MEE29"/>
      <c r="MEF29"/>
      <c r="MEG29"/>
      <c r="MEH29"/>
      <c r="MEI29"/>
      <c r="MEJ29"/>
      <c r="MEK29"/>
      <c r="MEL29"/>
      <c r="MEM29"/>
      <c r="MEN29"/>
      <c r="MEO29"/>
      <c r="MEP29"/>
      <c r="MEQ29"/>
      <c r="MER29"/>
      <c r="MES29"/>
      <c r="MET29"/>
      <c r="MEU29"/>
      <c r="MEV29"/>
      <c r="MEW29"/>
      <c r="MEX29"/>
      <c r="MEY29"/>
      <c r="MEZ29"/>
      <c r="MFA29"/>
      <c r="MFB29"/>
      <c r="MFC29"/>
      <c r="MFD29"/>
      <c r="MFE29"/>
      <c r="MFF29"/>
      <c r="MFG29"/>
      <c r="MFH29"/>
      <c r="MFI29"/>
      <c r="MFJ29"/>
      <c r="MFK29"/>
      <c r="MFL29"/>
      <c r="MFM29"/>
      <c r="MFN29"/>
      <c r="MFO29"/>
      <c r="MFP29"/>
      <c r="MFQ29"/>
      <c r="MFR29"/>
      <c r="MFS29"/>
      <c r="MFT29"/>
      <c r="MFU29"/>
      <c r="MFV29"/>
      <c r="MFW29"/>
      <c r="MFX29"/>
      <c r="MFY29"/>
      <c r="MFZ29"/>
      <c r="MGA29"/>
      <c r="MGB29"/>
      <c r="MGC29"/>
      <c r="MGD29"/>
      <c r="MGE29"/>
      <c r="MGF29"/>
      <c r="MGG29"/>
      <c r="MGH29"/>
      <c r="MGI29"/>
      <c r="MGJ29"/>
      <c r="MGK29"/>
      <c r="MGL29"/>
      <c r="MGM29"/>
      <c r="MGN29"/>
      <c r="MGO29"/>
      <c r="MGP29"/>
      <c r="MGQ29"/>
      <c r="MGR29"/>
      <c r="MGS29"/>
      <c r="MGT29"/>
      <c r="MGU29"/>
      <c r="MGV29"/>
      <c r="MGW29"/>
      <c r="MGX29"/>
      <c r="MGY29"/>
      <c r="MGZ29"/>
      <c r="MHA29"/>
      <c r="MHB29"/>
      <c r="MHC29"/>
      <c r="MHD29"/>
      <c r="MHE29"/>
      <c r="MHF29"/>
      <c r="MHG29"/>
      <c r="MHH29"/>
      <c r="MHI29"/>
      <c r="MHJ29"/>
      <c r="MHK29"/>
      <c r="MHL29"/>
      <c r="MHM29"/>
      <c r="MHN29"/>
      <c r="MHO29"/>
      <c r="MHP29"/>
      <c r="MHQ29"/>
      <c r="MHR29"/>
      <c r="MHS29"/>
      <c r="MHT29"/>
      <c r="MHU29"/>
      <c r="MHV29"/>
      <c r="MHW29"/>
      <c r="MHX29"/>
      <c r="MHY29"/>
      <c r="MHZ29"/>
      <c r="MIA29"/>
      <c r="MIB29"/>
      <c r="MIC29"/>
      <c r="MID29"/>
      <c r="MIE29"/>
      <c r="MIF29"/>
      <c r="MIG29"/>
      <c r="MIH29"/>
      <c r="MII29"/>
      <c r="MIJ29"/>
      <c r="MIK29"/>
      <c r="MIL29"/>
      <c r="MIM29"/>
      <c r="MIN29"/>
      <c r="MIO29"/>
      <c r="MIP29"/>
      <c r="MIQ29"/>
      <c r="MIR29"/>
      <c r="MIS29"/>
      <c r="MIT29"/>
      <c r="MIU29"/>
      <c r="MIV29"/>
      <c r="MIW29"/>
      <c r="MIX29"/>
      <c r="MIY29"/>
      <c r="MIZ29"/>
      <c r="MJA29"/>
      <c r="MJB29"/>
      <c r="MJC29"/>
      <c r="MJD29"/>
      <c r="MJE29"/>
      <c r="MJF29"/>
      <c r="MJG29"/>
      <c r="MJH29"/>
      <c r="MJI29"/>
      <c r="MJJ29"/>
      <c r="MJK29"/>
      <c r="MJL29"/>
      <c r="MJM29"/>
      <c r="MJN29"/>
      <c r="MJO29"/>
      <c r="MJP29"/>
      <c r="MJQ29"/>
      <c r="MJR29"/>
      <c r="MJS29"/>
      <c r="MJT29"/>
      <c r="MJU29"/>
      <c r="MJV29"/>
      <c r="MJW29"/>
      <c r="MJX29"/>
      <c r="MJY29"/>
      <c r="MJZ29"/>
      <c r="MKA29"/>
      <c r="MKB29"/>
      <c r="MKC29"/>
      <c r="MKD29"/>
      <c r="MKE29"/>
      <c r="MKF29"/>
      <c r="MKG29"/>
      <c r="MKH29"/>
      <c r="MKI29"/>
      <c r="MKJ29"/>
      <c r="MKK29"/>
      <c r="MKL29"/>
      <c r="MKM29"/>
      <c r="MKN29"/>
      <c r="MKO29"/>
      <c r="MKP29"/>
      <c r="MKQ29"/>
      <c r="MKR29"/>
      <c r="MKS29"/>
      <c r="MKT29"/>
      <c r="MKU29"/>
      <c r="MKV29"/>
      <c r="MKW29"/>
      <c r="MKX29"/>
      <c r="MKY29"/>
      <c r="MKZ29"/>
      <c r="MLA29"/>
      <c r="MLB29"/>
      <c r="MLC29"/>
      <c r="MLD29"/>
      <c r="MLE29"/>
      <c r="MLF29"/>
      <c r="MLG29"/>
      <c r="MLH29"/>
      <c r="MLI29"/>
      <c r="MLJ29"/>
      <c r="MLK29"/>
      <c r="MLL29"/>
      <c r="MLM29"/>
      <c r="MLN29"/>
      <c r="MLO29"/>
      <c r="MLP29"/>
      <c r="MLQ29"/>
      <c r="MLR29"/>
      <c r="MLS29"/>
      <c r="MLT29"/>
      <c r="MLU29"/>
      <c r="MLV29"/>
      <c r="MLW29"/>
      <c r="MLX29"/>
      <c r="MLY29"/>
      <c r="MLZ29"/>
      <c r="MMA29"/>
      <c r="MMB29"/>
      <c r="MMC29"/>
      <c r="MMD29"/>
      <c r="MME29"/>
      <c r="MMF29"/>
      <c r="MMG29"/>
      <c r="MMH29"/>
      <c r="MMI29"/>
      <c r="MMJ29"/>
      <c r="MMK29"/>
      <c r="MML29"/>
      <c r="MMM29"/>
      <c r="MMN29"/>
      <c r="MMO29"/>
      <c r="MMP29"/>
      <c r="MMQ29"/>
      <c r="MMR29"/>
      <c r="MMS29"/>
      <c r="MMT29"/>
      <c r="MMU29"/>
      <c r="MMV29"/>
      <c r="MMW29"/>
      <c r="MMX29"/>
      <c r="MMY29"/>
      <c r="MMZ29"/>
      <c r="MNA29"/>
      <c r="MNB29"/>
      <c r="MNC29"/>
      <c r="MND29"/>
      <c r="MNE29"/>
      <c r="MNF29"/>
      <c r="MNG29"/>
      <c r="MNH29"/>
      <c r="MNI29"/>
      <c r="MNJ29"/>
      <c r="MNK29"/>
      <c r="MNL29"/>
      <c r="MNM29"/>
      <c r="MNN29"/>
      <c r="MNO29"/>
      <c r="MNP29"/>
      <c r="MNQ29"/>
      <c r="MNR29"/>
      <c r="MNS29"/>
      <c r="MNT29"/>
      <c r="MNU29"/>
      <c r="MNV29"/>
      <c r="MNW29"/>
      <c r="MNX29"/>
      <c r="MNY29"/>
      <c r="MNZ29"/>
      <c r="MOA29"/>
      <c r="MOB29"/>
      <c r="MOC29"/>
      <c r="MOD29"/>
      <c r="MOE29"/>
      <c r="MOF29"/>
      <c r="MOG29"/>
      <c r="MOH29"/>
      <c r="MOI29"/>
      <c r="MOJ29"/>
      <c r="MOK29"/>
      <c r="MOL29"/>
      <c r="MOM29"/>
      <c r="MON29"/>
      <c r="MOO29"/>
      <c r="MOP29"/>
      <c r="MOQ29"/>
      <c r="MOR29"/>
      <c r="MOS29"/>
      <c r="MOT29"/>
      <c r="MOU29"/>
      <c r="MOV29"/>
      <c r="MOW29"/>
      <c r="MOX29"/>
      <c r="MOY29"/>
      <c r="MOZ29"/>
      <c r="MPA29"/>
      <c r="MPB29"/>
      <c r="MPC29"/>
      <c r="MPD29"/>
      <c r="MPE29"/>
      <c r="MPF29"/>
      <c r="MPG29"/>
      <c r="MPH29"/>
      <c r="MPI29"/>
      <c r="MPJ29"/>
      <c r="MPK29"/>
      <c r="MPL29"/>
      <c r="MPM29"/>
      <c r="MPN29"/>
      <c r="MPO29"/>
      <c r="MPP29"/>
      <c r="MPQ29"/>
      <c r="MPR29"/>
      <c r="MPS29"/>
      <c r="MPT29"/>
      <c r="MPU29"/>
      <c r="MPV29"/>
      <c r="MPW29"/>
      <c r="MPX29"/>
      <c r="MPY29"/>
      <c r="MPZ29"/>
      <c r="MQA29"/>
      <c r="MQB29"/>
      <c r="MQC29"/>
      <c r="MQD29"/>
      <c r="MQE29"/>
      <c r="MQF29"/>
      <c r="MQG29"/>
      <c r="MQH29"/>
      <c r="MQI29"/>
      <c r="MQJ29"/>
      <c r="MQK29"/>
      <c r="MQL29"/>
      <c r="MQM29"/>
      <c r="MQN29"/>
      <c r="MQO29"/>
      <c r="MQP29"/>
      <c r="MQQ29"/>
      <c r="MQR29"/>
      <c r="MQS29"/>
      <c r="MQT29"/>
      <c r="MQU29"/>
      <c r="MQV29"/>
      <c r="MQW29"/>
      <c r="MQX29"/>
      <c r="MQY29"/>
      <c r="MQZ29"/>
      <c r="MRA29"/>
      <c r="MRB29"/>
      <c r="MRC29"/>
      <c r="MRD29"/>
      <c r="MRE29"/>
      <c r="MRF29"/>
      <c r="MRG29"/>
      <c r="MRH29"/>
      <c r="MRI29"/>
      <c r="MRJ29"/>
      <c r="MRK29"/>
      <c r="MRL29"/>
      <c r="MRM29"/>
      <c r="MRN29"/>
      <c r="MRO29"/>
      <c r="MRP29"/>
      <c r="MRQ29"/>
      <c r="MRR29"/>
      <c r="MRS29"/>
      <c r="MRT29"/>
      <c r="MRU29"/>
      <c r="MRV29"/>
      <c r="MRW29"/>
      <c r="MRX29"/>
      <c r="MRY29"/>
      <c r="MRZ29"/>
      <c r="MSA29"/>
      <c r="MSB29"/>
      <c r="MSC29"/>
      <c r="MSD29"/>
      <c r="MSE29"/>
      <c r="MSF29"/>
      <c r="MSG29"/>
      <c r="MSH29"/>
      <c r="MSI29"/>
      <c r="MSJ29"/>
      <c r="MSK29"/>
      <c r="MSL29"/>
      <c r="MSM29"/>
      <c r="MSN29"/>
      <c r="MSO29"/>
      <c r="MSP29"/>
      <c r="MSQ29"/>
      <c r="MSR29"/>
      <c r="MSS29"/>
      <c r="MST29"/>
      <c r="MSU29"/>
      <c r="MSV29"/>
      <c r="MSW29"/>
      <c r="MSX29"/>
      <c r="MSY29"/>
      <c r="MSZ29"/>
      <c r="MTA29"/>
      <c r="MTB29"/>
      <c r="MTC29"/>
      <c r="MTD29"/>
      <c r="MTE29"/>
      <c r="MTF29"/>
      <c r="MTG29"/>
      <c r="MTH29"/>
      <c r="MTI29"/>
      <c r="MTJ29"/>
      <c r="MTK29"/>
      <c r="MTL29"/>
      <c r="MTM29"/>
      <c r="MTN29"/>
      <c r="MTO29"/>
      <c r="MTP29"/>
      <c r="MTQ29"/>
      <c r="MTR29"/>
      <c r="MTS29"/>
      <c r="MTT29"/>
      <c r="MTU29"/>
      <c r="MTV29"/>
      <c r="MTW29"/>
      <c r="MTX29"/>
      <c r="MTY29"/>
      <c r="MTZ29"/>
      <c r="MUA29"/>
      <c r="MUB29"/>
      <c r="MUC29"/>
      <c r="MUD29"/>
      <c r="MUE29"/>
      <c r="MUF29"/>
      <c r="MUG29"/>
      <c r="MUH29"/>
      <c r="MUI29"/>
      <c r="MUJ29"/>
      <c r="MUK29"/>
      <c r="MUL29"/>
      <c r="MUM29"/>
      <c r="MUN29"/>
      <c r="MUO29"/>
      <c r="MUP29"/>
      <c r="MUQ29"/>
      <c r="MUR29"/>
      <c r="MUS29"/>
      <c r="MUT29"/>
      <c r="MUU29"/>
      <c r="MUV29"/>
      <c r="MUW29"/>
      <c r="MUX29"/>
      <c r="MUY29"/>
      <c r="MUZ29"/>
      <c r="MVA29"/>
      <c r="MVB29"/>
      <c r="MVC29"/>
      <c r="MVD29"/>
      <c r="MVE29"/>
      <c r="MVF29"/>
      <c r="MVG29"/>
      <c r="MVH29"/>
      <c r="MVI29"/>
      <c r="MVJ29"/>
      <c r="MVK29"/>
      <c r="MVL29"/>
      <c r="MVM29"/>
      <c r="MVN29"/>
      <c r="MVO29"/>
      <c r="MVP29"/>
      <c r="MVQ29"/>
      <c r="MVR29"/>
      <c r="MVS29"/>
      <c r="MVT29"/>
      <c r="MVU29"/>
      <c r="MVV29"/>
      <c r="MVW29"/>
      <c r="MVX29"/>
      <c r="MVY29"/>
      <c r="MVZ29"/>
      <c r="MWA29"/>
      <c r="MWB29"/>
      <c r="MWC29"/>
      <c r="MWD29"/>
      <c r="MWE29"/>
      <c r="MWF29"/>
      <c r="MWG29"/>
      <c r="MWH29"/>
      <c r="MWI29"/>
      <c r="MWJ29"/>
      <c r="MWK29"/>
      <c r="MWL29"/>
      <c r="MWM29"/>
      <c r="MWN29"/>
      <c r="MWO29"/>
      <c r="MWP29"/>
      <c r="MWQ29"/>
      <c r="MWR29"/>
      <c r="MWS29"/>
      <c r="MWT29"/>
      <c r="MWU29"/>
      <c r="MWV29"/>
      <c r="MWW29"/>
      <c r="MWX29"/>
      <c r="MWY29"/>
      <c r="MWZ29"/>
      <c r="MXA29"/>
      <c r="MXB29"/>
      <c r="MXC29"/>
      <c r="MXD29"/>
      <c r="MXE29"/>
      <c r="MXF29"/>
      <c r="MXG29"/>
      <c r="MXH29"/>
      <c r="MXI29"/>
      <c r="MXJ29"/>
      <c r="MXK29"/>
      <c r="MXL29"/>
      <c r="MXM29"/>
      <c r="MXN29"/>
      <c r="MXO29"/>
      <c r="MXP29"/>
      <c r="MXQ29"/>
      <c r="MXR29"/>
      <c r="MXS29"/>
      <c r="MXT29"/>
      <c r="MXU29"/>
      <c r="MXV29"/>
      <c r="MXW29"/>
      <c r="MXX29"/>
      <c r="MXY29"/>
      <c r="MXZ29"/>
      <c r="MYA29"/>
      <c r="MYB29"/>
      <c r="MYC29"/>
      <c r="MYD29"/>
      <c r="MYE29"/>
      <c r="MYF29"/>
      <c r="MYG29"/>
      <c r="MYH29"/>
      <c r="MYI29"/>
      <c r="MYJ29"/>
      <c r="MYK29"/>
      <c r="MYL29"/>
      <c r="MYM29"/>
      <c r="MYN29"/>
      <c r="MYO29"/>
      <c r="MYP29"/>
      <c r="MYQ29"/>
      <c r="MYR29"/>
      <c r="MYS29"/>
      <c r="MYT29"/>
      <c r="MYU29"/>
      <c r="MYV29"/>
      <c r="MYW29"/>
      <c r="MYX29"/>
      <c r="MYY29"/>
      <c r="MYZ29"/>
      <c r="MZA29"/>
      <c r="MZB29"/>
      <c r="MZC29"/>
      <c r="MZD29"/>
      <c r="MZE29"/>
      <c r="MZF29"/>
      <c r="MZG29"/>
      <c r="MZH29"/>
      <c r="MZI29"/>
      <c r="MZJ29"/>
      <c r="MZK29"/>
      <c r="MZL29"/>
      <c r="MZM29"/>
      <c r="MZN29"/>
      <c r="MZO29"/>
      <c r="MZP29"/>
      <c r="MZQ29"/>
      <c r="MZR29"/>
      <c r="MZS29"/>
      <c r="MZT29"/>
      <c r="MZU29"/>
      <c r="MZV29"/>
      <c r="MZW29"/>
      <c r="MZX29"/>
      <c r="MZY29"/>
      <c r="MZZ29"/>
      <c r="NAA29"/>
      <c r="NAB29"/>
      <c r="NAC29"/>
      <c r="NAD29"/>
      <c r="NAE29"/>
      <c r="NAF29"/>
      <c r="NAG29"/>
      <c r="NAH29"/>
      <c r="NAI29"/>
      <c r="NAJ29"/>
      <c r="NAK29"/>
      <c r="NAL29"/>
      <c r="NAM29"/>
      <c r="NAN29"/>
      <c r="NAO29"/>
      <c r="NAP29"/>
      <c r="NAQ29"/>
      <c r="NAR29"/>
      <c r="NAS29"/>
      <c r="NAT29"/>
      <c r="NAU29"/>
      <c r="NAV29"/>
      <c r="NAW29"/>
      <c r="NAX29"/>
      <c r="NAY29"/>
      <c r="NAZ29"/>
      <c r="NBA29"/>
      <c r="NBB29"/>
      <c r="NBC29"/>
      <c r="NBD29"/>
      <c r="NBE29"/>
      <c r="NBF29"/>
      <c r="NBG29"/>
      <c r="NBH29"/>
      <c r="NBI29"/>
      <c r="NBJ29"/>
      <c r="NBK29"/>
      <c r="NBL29"/>
      <c r="NBM29"/>
      <c r="NBN29"/>
      <c r="NBO29"/>
      <c r="NBP29"/>
      <c r="NBQ29"/>
      <c r="NBR29"/>
      <c r="NBS29"/>
      <c r="NBT29"/>
      <c r="NBU29"/>
      <c r="NBV29"/>
      <c r="NBW29"/>
      <c r="NBX29"/>
      <c r="NBY29"/>
      <c r="NBZ29"/>
      <c r="NCA29"/>
      <c r="NCB29"/>
      <c r="NCC29"/>
      <c r="NCD29"/>
      <c r="NCE29"/>
      <c r="NCF29"/>
      <c r="NCG29"/>
      <c r="NCH29"/>
      <c r="NCI29"/>
      <c r="NCJ29"/>
      <c r="NCK29"/>
      <c r="NCL29"/>
      <c r="NCM29"/>
      <c r="NCN29"/>
      <c r="NCO29"/>
      <c r="NCP29"/>
      <c r="NCQ29"/>
      <c r="NCR29"/>
      <c r="NCS29"/>
      <c r="NCT29"/>
      <c r="NCU29"/>
      <c r="NCV29"/>
      <c r="NCW29"/>
      <c r="NCX29"/>
      <c r="NCY29"/>
      <c r="NCZ29"/>
      <c r="NDA29"/>
      <c r="NDB29"/>
      <c r="NDC29"/>
      <c r="NDD29"/>
      <c r="NDE29"/>
      <c r="NDF29"/>
      <c r="NDG29"/>
      <c r="NDH29"/>
      <c r="NDI29"/>
      <c r="NDJ29"/>
      <c r="NDK29"/>
      <c r="NDL29"/>
      <c r="NDM29"/>
      <c r="NDN29"/>
      <c r="NDO29"/>
      <c r="NDP29"/>
      <c r="NDQ29"/>
      <c r="NDR29"/>
      <c r="NDS29"/>
      <c r="NDT29"/>
      <c r="NDU29"/>
      <c r="NDV29"/>
      <c r="NDW29"/>
      <c r="NDX29"/>
      <c r="NDY29"/>
      <c r="NDZ29"/>
      <c r="NEA29"/>
      <c r="NEB29"/>
      <c r="NEC29"/>
      <c r="NED29"/>
      <c r="NEE29"/>
      <c r="NEF29"/>
      <c r="NEG29"/>
      <c r="NEH29"/>
      <c r="NEI29"/>
      <c r="NEJ29"/>
      <c r="NEK29"/>
      <c r="NEL29"/>
      <c r="NEM29"/>
      <c r="NEN29"/>
      <c r="NEO29"/>
      <c r="NEP29"/>
      <c r="NEQ29"/>
      <c r="NER29"/>
      <c r="NES29"/>
      <c r="NET29"/>
      <c r="NEU29"/>
      <c r="NEV29"/>
      <c r="NEW29"/>
      <c r="NEX29"/>
      <c r="NEY29"/>
      <c r="NEZ29"/>
      <c r="NFA29"/>
      <c r="NFB29"/>
      <c r="NFC29"/>
      <c r="NFD29"/>
      <c r="NFE29"/>
      <c r="NFF29"/>
      <c r="NFG29"/>
      <c r="NFH29"/>
      <c r="NFI29"/>
      <c r="NFJ29"/>
      <c r="NFK29"/>
      <c r="NFL29"/>
      <c r="NFM29"/>
      <c r="NFN29"/>
      <c r="NFO29"/>
      <c r="NFP29"/>
      <c r="NFQ29"/>
      <c r="NFR29"/>
      <c r="NFS29"/>
      <c r="NFT29"/>
      <c r="NFU29"/>
      <c r="NFV29"/>
      <c r="NFW29"/>
      <c r="NFX29"/>
      <c r="NFY29"/>
      <c r="NFZ29"/>
      <c r="NGA29"/>
      <c r="NGB29"/>
      <c r="NGC29"/>
      <c r="NGD29"/>
      <c r="NGE29"/>
      <c r="NGF29"/>
      <c r="NGG29"/>
      <c r="NGH29"/>
      <c r="NGI29"/>
      <c r="NGJ29"/>
      <c r="NGK29"/>
      <c r="NGL29"/>
      <c r="NGM29"/>
      <c r="NGN29"/>
      <c r="NGO29"/>
      <c r="NGP29"/>
      <c r="NGQ29"/>
      <c r="NGR29"/>
      <c r="NGS29"/>
      <c r="NGT29"/>
      <c r="NGU29"/>
      <c r="NGV29"/>
      <c r="NGW29"/>
      <c r="NGX29"/>
      <c r="NGY29"/>
      <c r="NGZ29"/>
      <c r="NHA29"/>
      <c r="NHB29"/>
      <c r="NHC29"/>
      <c r="NHD29"/>
      <c r="NHE29"/>
      <c r="NHF29"/>
      <c r="NHG29"/>
      <c r="NHH29"/>
      <c r="NHI29"/>
      <c r="NHJ29"/>
      <c r="NHK29"/>
      <c r="NHL29"/>
      <c r="NHM29"/>
      <c r="NHN29"/>
      <c r="NHO29"/>
      <c r="NHP29"/>
      <c r="NHQ29"/>
      <c r="NHR29"/>
      <c r="NHS29"/>
      <c r="NHT29"/>
      <c r="NHU29"/>
      <c r="NHV29"/>
      <c r="NHW29"/>
      <c r="NHX29"/>
      <c r="NHY29"/>
      <c r="NHZ29"/>
      <c r="NIA29"/>
      <c r="NIB29"/>
      <c r="NIC29"/>
      <c r="NID29"/>
      <c r="NIE29"/>
      <c r="NIF29"/>
      <c r="NIG29"/>
      <c r="NIH29"/>
      <c r="NII29"/>
      <c r="NIJ29"/>
      <c r="NIK29"/>
      <c r="NIL29"/>
      <c r="NIM29"/>
      <c r="NIN29"/>
      <c r="NIO29"/>
      <c r="NIP29"/>
      <c r="NIQ29"/>
      <c r="NIR29"/>
      <c r="NIS29"/>
      <c r="NIT29"/>
      <c r="NIU29"/>
      <c r="NIV29"/>
      <c r="NIW29"/>
      <c r="NIX29"/>
      <c r="NIY29"/>
      <c r="NIZ29"/>
      <c r="NJA29"/>
      <c r="NJB29"/>
      <c r="NJC29"/>
      <c r="NJD29"/>
      <c r="NJE29"/>
      <c r="NJF29"/>
      <c r="NJG29"/>
      <c r="NJH29"/>
      <c r="NJI29"/>
      <c r="NJJ29"/>
      <c r="NJK29"/>
      <c r="NJL29"/>
      <c r="NJM29"/>
      <c r="NJN29"/>
      <c r="NJO29"/>
      <c r="NJP29"/>
      <c r="NJQ29"/>
      <c r="NJR29"/>
      <c r="NJS29"/>
      <c r="NJT29"/>
      <c r="NJU29"/>
      <c r="NJV29"/>
      <c r="NJW29"/>
      <c r="NJX29"/>
      <c r="NJY29"/>
      <c r="NJZ29"/>
      <c r="NKA29"/>
      <c r="NKB29"/>
      <c r="NKC29"/>
      <c r="NKD29"/>
      <c r="NKE29"/>
      <c r="NKF29"/>
      <c r="NKG29"/>
      <c r="NKH29"/>
      <c r="NKI29"/>
      <c r="NKJ29"/>
      <c r="NKK29"/>
      <c r="NKL29"/>
      <c r="NKM29"/>
      <c r="NKN29"/>
      <c r="NKO29"/>
      <c r="NKP29"/>
      <c r="NKQ29"/>
      <c r="NKR29"/>
      <c r="NKS29"/>
      <c r="NKT29"/>
      <c r="NKU29"/>
      <c r="NKV29"/>
      <c r="NKW29"/>
      <c r="NKX29"/>
      <c r="NKY29"/>
      <c r="NKZ29"/>
      <c r="NLA29"/>
      <c r="NLB29"/>
      <c r="NLC29"/>
      <c r="NLD29"/>
      <c r="NLE29"/>
      <c r="NLF29"/>
      <c r="NLG29"/>
      <c r="NLH29"/>
      <c r="NLI29"/>
      <c r="NLJ29"/>
      <c r="NLK29"/>
      <c r="NLL29"/>
      <c r="NLM29"/>
      <c r="NLN29"/>
      <c r="NLO29"/>
      <c r="NLP29"/>
      <c r="NLQ29"/>
      <c r="NLR29"/>
      <c r="NLS29"/>
      <c r="NLT29"/>
      <c r="NLU29"/>
      <c r="NLV29"/>
      <c r="NLW29"/>
      <c r="NLX29"/>
      <c r="NLY29"/>
      <c r="NLZ29"/>
      <c r="NMA29"/>
      <c r="NMB29"/>
      <c r="NMC29"/>
      <c r="NMD29"/>
      <c r="NME29"/>
      <c r="NMF29"/>
      <c r="NMG29"/>
      <c r="NMH29"/>
      <c r="NMI29"/>
      <c r="NMJ29"/>
      <c r="NMK29"/>
      <c r="NML29"/>
      <c r="NMM29"/>
      <c r="NMN29"/>
      <c r="NMO29"/>
      <c r="NMP29"/>
      <c r="NMQ29"/>
      <c r="NMR29"/>
      <c r="NMS29"/>
      <c r="NMT29"/>
      <c r="NMU29"/>
      <c r="NMV29"/>
      <c r="NMW29"/>
      <c r="NMX29"/>
      <c r="NMY29"/>
      <c r="NMZ29"/>
      <c r="NNA29"/>
      <c r="NNB29"/>
      <c r="NNC29"/>
      <c r="NND29"/>
      <c r="NNE29"/>
      <c r="NNF29"/>
      <c r="NNG29"/>
      <c r="NNH29"/>
      <c r="NNI29"/>
      <c r="NNJ29"/>
      <c r="NNK29"/>
      <c r="NNL29"/>
      <c r="NNM29"/>
      <c r="NNN29"/>
      <c r="NNO29"/>
      <c r="NNP29"/>
      <c r="NNQ29"/>
      <c r="NNR29"/>
      <c r="NNS29"/>
      <c r="NNT29"/>
      <c r="NNU29"/>
      <c r="NNV29"/>
      <c r="NNW29"/>
      <c r="NNX29"/>
      <c r="NNY29"/>
      <c r="NNZ29"/>
      <c r="NOA29"/>
      <c r="NOB29"/>
      <c r="NOC29"/>
      <c r="NOD29"/>
      <c r="NOE29"/>
      <c r="NOF29"/>
      <c r="NOG29"/>
      <c r="NOH29"/>
      <c r="NOI29"/>
      <c r="NOJ29"/>
      <c r="NOK29"/>
      <c r="NOL29"/>
      <c r="NOM29"/>
      <c r="NON29"/>
      <c r="NOO29"/>
      <c r="NOP29"/>
      <c r="NOQ29"/>
      <c r="NOR29"/>
      <c r="NOS29"/>
      <c r="NOT29"/>
      <c r="NOU29"/>
      <c r="NOV29"/>
      <c r="NOW29"/>
      <c r="NOX29"/>
      <c r="NOY29"/>
      <c r="NOZ29"/>
      <c r="NPA29"/>
      <c r="NPB29"/>
      <c r="NPC29"/>
      <c r="NPD29"/>
      <c r="NPE29"/>
      <c r="NPF29"/>
      <c r="NPG29"/>
      <c r="NPH29"/>
      <c r="NPI29"/>
      <c r="NPJ29"/>
      <c r="NPK29"/>
      <c r="NPL29"/>
      <c r="NPM29"/>
      <c r="NPN29"/>
      <c r="NPO29"/>
      <c r="NPP29"/>
      <c r="NPQ29"/>
      <c r="NPR29"/>
      <c r="NPS29"/>
      <c r="NPT29"/>
      <c r="NPU29"/>
      <c r="NPV29"/>
      <c r="NPW29"/>
      <c r="NPX29"/>
      <c r="NPY29"/>
      <c r="NPZ29"/>
      <c r="NQA29"/>
      <c r="NQB29"/>
      <c r="NQC29"/>
      <c r="NQD29"/>
      <c r="NQE29"/>
      <c r="NQF29"/>
      <c r="NQG29"/>
      <c r="NQH29"/>
      <c r="NQI29"/>
      <c r="NQJ29"/>
      <c r="NQK29"/>
      <c r="NQL29"/>
      <c r="NQM29"/>
      <c r="NQN29"/>
      <c r="NQO29"/>
      <c r="NQP29"/>
      <c r="NQQ29"/>
      <c r="NQR29"/>
      <c r="NQS29"/>
      <c r="NQT29"/>
      <c r="NQU29"/>
      <c r="NQV29"/>
      <c r="NQW29"/>
      <c r="NQX29"/>
      <c r="NQY29"/>
      <c r="NQZ29"/>
      <c r="NRA29"/>
      <c r="NRB29"/>
      <c r="NRC29"/>
      <c r="NRD29"/>
      <c r="NRE29"/>
      <c r="NRF29"/>
      <c r="NRG29"/>
      <c r="NRH29"/>
      <c r="NRI29"/>
      <c r="NRJ29"/>
      <c r="NRK29"/>
      <c r="NRL29"/>
      <c r="NRM29"/>
      <c r="NRN29"/>
      <c r="NRO29"/>
      <c r="NRP29"/>
      <c r="NRQ29"/>
      <c r="NRR29"/>
      <c r="NRS29"/>
      <c r="NRT29"/>
      <c r="NRU29"/>
      <c r="NRV29"/>
      <c r="NRW29"/>
      <c r="NRX29"/>
      <c r="NRY29"/>
      <c r="NRZ29"/>
      <c r="NSA29"/>
      <c r="NSB29"/>
      <c r="NSC29"/>
      <c r="NSD29"/>
      <c r="NSE29"/>
      <c r="NSF29"/>
      <c r="NSG29"/>
      <c r="NSH29"/>
      <c r="NSI29"/>
      <c r="NSJ29"/>
      <c r="NSK29"/>
      <c r="NSL29"/>
      <c r="NSM29"/>
      <c r="NSN29"/>
      <c r="NSO29"/>
      <c r="NSP29"/>
      <c r="NSQ29"/>
      <c r="NSR29"/>
      <c r="NSS29"/>
      <c r="NST29"/>
      <c r="NSU29"/>
      <c r="NSV29"/>
      <c r="NSW29"/>
      <c r="NSX29"/>
      <c r="NSY29"/>
      <c r="NSZ29"/>
      <c r="NTA29"/>
      <c r="NTB29"/>
      <c r="NTC29"/>
      <c r="NTD29"/>
      <c r="NTE29"/>
      <c r="NTF29"/>
      <c r="NTG29"/>
      <c r="NTH29"/>
      <c r="NTI29"/>
      <c r="NTJ29"/>
      <c r="NTK29"/>
      <c r="NTL29"/>
      <c r="NTM29"/>
      <c r="NTN29"/>
      <c r="NTO29"/>
      <c r="NTP29"/>
      <c r="NTQ29"/>
      <c r="NTR29"/>
      <c r="NTS29"/>
      <c r="NTT29"/>
      <c r="NTU29"/>
      <c r="NTV29"/>
      <c r="NTW29"/>
      <c r="NTX29"/>
      <c r="NTY29"/>
      <c r="NTZ29"/>
      <c r="NUA29"/>
      <c r="NUB29"/>
      <c r="NUC29"/>
      <c r="NUD29"/>
      <c r="NUE29"/>
      <c r="NUF29"/>
      <c r="NUG29"/>
      <c r="NUH29"/>
      <c r="NUI29"/>
      <c r="NUJ29"/>
      <c r="NUK29"/>
      <c r="NUL29"/>
      <c r="NUM29"/>
      <c r="NUN29"/>
      <c r="NUO29"/>
      <c r="NUP29"/>
      <c r="NUQ29"/>
      <c r="NUR29"/>
      <c r="NUS29"/>
      <c r="NUT29"/>
      <c r="NUU29"/>
      <c r="NUV29"/>
      <c r="NUW29"/>
      <c r="NUX29"/>
      <c r="NUY29"/>
      <c r="NUZ29"/>
      <c r="NVA29"/>
      <c r="NVB29"/>
      <c r="NVC29"/>
      <c r="NVD29"/>
      <c r="NVE29"/>
      <c r="NVF29"/>
      <c r="NVG29"/>
      <c r="NVH29"/>
      <c r="NVI29"/>
      <c r="NVJ29"/>
      <c r="NVK29"/>
      <c r="NVL29"/>
      <c r="NVM29"/>
      <c r="NVN29"/>
      <c r="NVO29"/>
      <c r="NVP29"/>
      <c r="NVQ29"/>
      <c r="NVR29"/>
      <c r="NVS29"/>
      <c r="NVT29"/>
      <c r="NVU29"/>
      <c r="NVV29"/>
      <c r="NVW29"/>
      <c r="NVX29"/>
      <c r="NVY29"/>
      <c r="NVZ29"/>
      <c r="NWA29"/>
      <c r="NWB29"/>
      <c r="NWC29"/>
      <c r="NWD29"/>
      <c r="NWE29"/>
      <c r="NWF29"/>
      <c r="NWG29"/>
      <c r="NWH29"/>
      <c r="NWI29"/>
      <c r="NWJ29"/>
      <c r="NWK29"/>
      <c r="NWL29"/>
      <c r="NWM29"/>
      <c r="NWN29"/>
      <c r="NWO29"/>
      <c r="NWP29"/>
      <c r="NWQ29"/>
      <c r="NWR29"/>
      <c r="NWS29"/>
      <c r="NWT29"/>
      <c r="NWU29"/>
      <c r="NWV29"/>
      <c r="NWW29"/>
      <c r="NWX29"/>
      <c r="NWY29"/>
      <c r="NWZ29"/>
      <c r="NXA29"/>
      <c r="NXB29"/>
      <c r="NXC29"/>
      <c r="NXD29"/>
      <c r="NXE29"/>
      <c r="NXF29"/>
      <c r="NXG29"/>
      <c r="NXH29"/>
      <c r="NXI29"/>
      <c r="NXJ29"/>
      <c r="NXK29"/>
      <c r="NXL29"/>
      <c r="NXM29"/>
      <c r="NXN29"/>
      <c r="NXO29"/>
      <c r="NXP29"/>
      <c r="NXQ29"/>
      <c r="NXR29"/>
      <c r="NXS29"/>
      <c r="NXT29"/>
      <c r="NXU29"/>
      <c r="NXV29"/>
      <c r="NXW29"/>
      <c r="NXX29"/>
      <c r="NXY29"/>
      <c r="NXZ29"/>
      <c r="NYA29"/>
      <c r="NYB29"/>
      <c r="NYC29"/>
      <c r="NYD29"/>
      <c r="NYE29"/>
      <c r="NYF29"/>
      <c r="NYG29"/>
      <c r="NYH29"/>
      <c r="NYI29"/>
      <c r="NYJ29"/>
      <c r="NYK29"/>
      <c r="NYL29"/>
      <c r="NYM29"/>
      <c r="NYN29"/>
      <c r="NYO29"/>
      <c r="NYP29"/>
      <c r="NYQ29"/>
      <c r="NYR29"/>
      <c r="NYS29"/>
      <c r="NYT29"/>
      <c r="NYU29"/>
      <c r="NYV29"/>
      <c r="NYW29"/>
      <c r="NYX29"/>
      <c r="NYY29"/>
      <c r="NYZ29"/>
      <c r="NZA29"/>
      <c r="NZB29"/>
      <c r="NZC29"/>
      <c r="NZD29"/>
      <c r="NZE29"/>
      <c r="NZF29"/>
      <c r="NZG29"/>
      <c r="NZH29"/>
      <c r="NZI29"/>
      <c r="NZJ29"/>
      <c r="NZK29"/>
      <c r="NZL29"/>
      <c r="NZM29"/>
      <c r="NZN29"/>
      <c r="NZO29"/>
      <c r="NZP29"/>
      <c r="NZQ29"/>
      <c r="NZR29"/>
      <c r="NZS29"/>
      <c r="NZT29"/>
      <c r="NZU29"/>
      <c r="NZV29"/>
      <c r="NZW29"/>
      <c r="NZX29"/>
      <c r="NZY29"/>
      <c r="NZZ29"/>
      <c r="OAA29"/>
      <c r="OAB29"/>
      <c r="OAC29"/>
      <c r="OAD29"/>
      <c r="OAE29"/>
      <c r="OAF29"/>
      <c r="OAG29"/>
      <c r="OAH29"/>
      <c r="OAI29"/>
      <c r="OAJ29"/>
      <c r="OAK29"/>
      <c r="OAL29"/>
      <c r="OAM29"/>
      <c r="OAN29"/>
      <c r="OAO29"/>
      <c r="OAP29"/>
      <c r="OAQ29"/>
      <c r="OAR29"/>
      <c r="OAS29"/>
      <c r="OAT29"/>
      <c r="OAU29"/>
      <c r="OAV29"/>
      <c r="OAW29"/>
      <c r="OAX29"/>
      <c r="OAY29"/>
      <c r="OAZ29"/>
      <c r="OBA29"/>
      <c r="OBB29"/>
      <c r="OBC29"/>
      <c r="OBD29"/>
      <c r="OBE29"/>
      <c r="OBF29"/>
      <c r="OBG29"/>
      <c r="OBH29"/>
      <c r="OBI29"/>
      <c r="OBJ29"/>
      <c r="OBK29"/>
      <c r="OBL29"/>
      <c r="OBM29"/>
      <c r="OBN29"/>
      <c r="OBO29"/>
      <c r="OBP29"/>
      <c r="OBQ29"/>
      <c r="OBR29"/>
      <c r="OBS29"/>
      <c r="OBT29"/>
      <c r="OBU29"/>
      <c r="OBV29"/>
      <c r="OBW29"/>
      <c r="OBX29"/>
      <c r="OBY29"/>
      <c r="OBZ29"/>
      <c r="OCA29"/>
      <c r="OCB29"/>
      <c r="OCC29"/>
      <c r="OCD29"/>
      <c r="OCE29"/>
      <c r="OCF29"/>
      <c r="OCG29"/>
      <c r="OCH29"/>
      <c r="OCI29"/>
      <c r="OCJ29"/>
      <c r="OCK29"/>
      <c r="OCL29"/>
      <c r="OCM29"/>
      <c r="OCN29"/>
      <c r="OCO29"/>
      <c r="OCP29"/>
      <c r="OCQ29"/>
      <c r="OCR29"/>
      <c r="OCS29"/>
      <c r="OCT29"/>
      <c r="OCU29"/>
      <c r="OCV29"/>
      <c r="OCW29"/>
      <c r="OCX29"/>
      <c r="OCY29"/>
      <c r="OCZ29"/>
      <c r="ODA29"/>
      <c r="ODB29"/>
      <c r="ODC29"/>
      <c r="ODD29"/>
      <c r="ODE29"/>
      <c r="ODF29"/>
      <c r="ODG29"/>
      <c r="ODH29"/>
      <c r="ODI29"/>
      <c r="ODJ29"/>
      <c r="ODK29"/>
      <c r="ODL29"/>
      <c r="ODM29"/>
      <c r="ODN29"/>
      <c r="ODO29"/>
      <c r="ODP29"/>
      <c r="ODQ29"/>
      <c r="ODR29"/>
      <c r="ODS29"/>
      <c r="ODT29"/>
      <c r="ODU29"/>
      <c r="ODV29"/>
      <c r="ODW29"/>
      <c r="ODX29"/>
      <c r="ODY29"/>
      <c r="ODZ29"/>
      <c r="OEA29"/>
      <c r="OEB29"/>
      <c r="OEC29"/>
      <c r="OED29"/>
      <c r="OEE29"/>
      <c r="OEF29"/>
      <c r="OEG29"/>
      <c r="OEH29"/>
      <c r="OEI29"/>
      <c r="OEJ29"/>
      <c r="OEK29"/>
      <c r="OEL29"/>
      <c r="OEM29"/>
      <c r="OEN29"/>
      <c r="OEO29"/>
      <c r="OEP29"/>
      <c r="OEQ29"/>
      <c r="OER29"/>
      <c r="OES29"/>
      <c r="OET29"/>
      <c r="OEU29"/>
      <c r="OEV29"/>
      <c r="OEW29"/>
      <c r="OEX29"/>
      <c r="OEY29"/>
      <c r="OEZ29"/>
      <c r="OFA29"/>
      <c r="OFB29"/>
      <c r="OFC29"/>
      <c r="OFD29"/>
      <c r="OFE29"/>
      <c r="OFF29"/>
      <c r="OFG29"/>
      <c r="OFH29"/>
      <c r="OFI29"/>
      <c r="OFJ29"/>
      <c r="OFK29"/>
      <c r="OFL29"/>
      <c r="OFM29"/>
      <c r="OFN29"/>
      <c r="OFO29"/>
      <c r="OFP29"/>
      <c r="OFQ29"/>
      <c r="OFR29"/>
      <c r="OFS29"/>
      <c r="OFT29"/>
      <c r="OFU29"/>
      <c r="OFV29"/>
      <c r="OFW29"/>
      <c r="OFX29"/>
      <c r="OFY29"/>
      <c r="OFZ29"/>
      <c r="OGA29"/>
      <c r="OGB29"/>
      <c r="OGC29"/>
      <c r="OGD29"/>
      <c r="OGE29"/>
      <c r="OGF29"/>
      <c r="OGG29"/>
      <c r="OGH29"/>
      <c r="OGI29"/>
      <c r="OGJ29"/>
      <c r="OGK29"/>
      <c r="OGL29"/>
      <c r="OGM29"/>
      <c r="OGN29"/>
      <c r="OGO29"/>
      <c r="OGP29"/>
      <c r="OGQ29"/>
      <c r="OGR29"/>
      <c r="OGS29"/>
      <c r="OGT29"/>
      <c r="OGU29"/>
      <c r="OGV29"/>
      <c r="OGW29"/>
      <c r="OGX29"/>
      <c r="OGY29"/>
      <c r="OGZ29"/>
      <c r="OHA29"/>
      <c r="OHB29"/>
      <c r="OHC29"/>
      <c r="OHD29"/>
      <c r="OHE29"/>
      <c r="OHF29"/>
      <c r="OHG29"/>
      <c r="OHH29"/>
      <c r="OHI29"/>
      <c r="OHJ29"/>
      <c r="OHK29"/>
      <c r="OHL29"/>
      <c r="OHM29"/>
      <c r="OHN29"/>
      <c r="OHO29"/>
      <c r="OHP29"/>
      <c r="OHQ29"/>
      <c r="OHR29"/>
      <c r="OHS29"/>
      <c r="OHT29"/>
      <c r="OHU29"/>
      <c r="OHV29"/>
      <c r="OHW29"/>
      <c r="OHX29"/>
      <c r="OHY29"/>
      <c r="OHZ29"/>
      <c r="OIA29"/>
      <c r="OIB29"/>
      <c r="OIC29"/>
      <c r="OID29"/>
      <c r="OIE29"/>
      <c r="OIF29"/>
      <c r="OIG29"/>
      <c r="OIH29"/>
      <c r="OII29"/>
      <c r="OIJ29"/>
      <c r="OIK29"/>
      <c r="OIL29"/>
      <c r="OIM29"/>
      <c r="OIN29"/>
      <c r="OIO29"/>
      <c r="OIP29"/>
      <c r="OIQ29"/>
      <c r="OIR29"/>
      <c r="OIS29"/>
      <c r="OIT29"/>
      <c r="OIU29"/>
      <c r="OIV29"/>
      <c r="OIW29"/>
      <c r="OIX29"/>
      <c r="OIY29"/>
      <c r="OIZ29"/>
      <c r="OJA29"/>
      <c r="OJB29"/>
      <c r="OJC29"/>
      <c r="OJD29"/>
      <c r="OJE29"/>
      <c r="OJF29"/>
      <c r="OJG29"/>
      <c r="OJH29"/>
      <c r="OJI29"/>
      <c r="OJJ29"/>
      <c r="OJK29"/>
      <c r="OJL29"/>
      <c r="OJM29"/>
      <c r="OJN29"/>
      <c r="OJO29"/>
      <c r="OJP29"/>
      <c r="OJQ29"/>
      <c r="OJR29"/>
      <c r="OJS29"/>
      <c r="OJT29"/>
      <c r="OJU29"/>
      <c r="OJV29"/>
      <c r="OJW29"/>
      <c r="OJX29"/>
      <c r="OJY29"/>
      <c r="OJZ29"/>
      <c r="OKA29"/>
      <c r="OKB29"/>
      <c r="OKC29"/>
      <c r="OKD29"/>
      <c r="OKE29"/>
      <c r="OKF29"/>
      <c r="OKG29"/>
      <c r="OKH29"/>
      <c r="OKI29"/>
      <c r="OKJ29"/>
      <c r="OKK29"/>
      <c r="OKL29"/>
      <c r="OKM29"/>
      <c r="OKN29"/>
      <c r="OKO29"/>
      <c r="OKP29"/>
      <c r="OKQ29"/>
      <c r="OKR29"/>
      <c r="OKS29"/>
      <c r="OKT29"/>
      <c r="OKU29"/>
      <c r="OKV29"/>
      <c r="OKW29"/>
      <c r="OKX29"/>
      <c r="OKY29"/>
      <c r="OKZ29"/>
      <c r="OLA29"/>
      <c r="OLB29"/>
      <c r="OLC29"/>
      <c r="OLD29"/>
      <c r="OLE29"/>
      <c r="OLF29"/>
      <c r="OLG29"/>
      <c r="OLH29"/>
      <c r="OLI29"/>
      <c r="OLJ29"/>
      <c r="OLK29"/>
      <c r="OLL29"/>
      <c r="OLM29"/>
      <c r="OLN29"/>
      <c r="OLO29"/>
      <c r="OLP29"/>
      <c r="OLQ29"/>
      <c r="OLR29"/>
      <c r="OLS29"/>
      <c r="OLT29"/>
      <c r="OLU29"/>
      <c r="OLV29"/>
      <c r="OLW29"/>
      <c r="OLX29"/>
      <c r="OLY29"/>
      <c r="OLZ29"/>
      <c r="OMA29"/>
      <c r="OMB29"/>
      <c r="OMC29"/>
      <c r="OMD29"/>
      <c r="OME29"/>
      <c r="OMF29"/>
      <c r="OMG29"/>
      <c r="OMH29"/>
      <c r="OMI29"/>
      <c r="OMJ29"/>
      <c r="OMK29"/>
      <c r="OML29"/>
      <c r="OMM29"/>
      <c r="OMN29"/>
      <c r="OMO29"/>
      <c r="OMP29"/>
      <c r="OMQ29"/>
      <c r="OMR29"/>
      <c r="OMS29"/>
      <c r="OMT29"/>
      <c r="OMU29"/>
      <c r="OMV29"/>
      <c r="OMW29"/>
      <c r="OMX29"/>
      <c r="OMY29"/>
      <c r="OMZ29"/>
      <c r="ONA29"/>
      <c r="ONB29"/>
      <c r="ONC29"/>
      <c r="OND29"/>
      <c r="ONE29"/>
      <c r="ONF29"/>
      <c r="ONG29"/>
      <c r="ONH29"/>
      <c r="ONI29"/>
      <c r="ONJ29"/>
      <c r="ONK29"/>
      <c r="ONL29"/>
      <c r="ONM29"/>
      <c r="ONN29"/>
      <c r="ONO29"/>
      <c r="ONP29"/>
      <c r="ONQ29"/>
      <c r="ONR29"/>
      <c r="ONS29"/>
      <c r="ONT29"/>
      <c r="ONU29"/>
      <c r="ONV29"/>
      <c r="ONW29"/>
      <c r="ONX29"/>
      <c r="ONY29"/>
      <c r="ONZ29"/>
      <c r="OOA29"/>
      <c r="OOB29"/>
      <c r="OOC29"/>
      <c r="OOD29"/>
      <c r="OOE29"/>
      <c r="OOF29"/>
      <c r="OOG29"/>
      <c r="OOH29"/>
      <c r="OOI29"/>
      <c r="OOJ29"/>
      <c r="OOK29"/>
      <c r="OOL29"/>
      <c r="OOM29"/>
      <c r="OON29"/>
      <c r="OOO29"/>
      <c r="OOP29"/>
      <c r="OOQ29"/>
      <c r="OOR29"/>
      <c r="OOS29"/>
      <c r="OOT29"/>
      <c r="OOU29"/>
      <c r="OOV29"/>
      <c r="OOW29"/>
      <c r="OOX29"/>
      <c r="OOY29"/>
      <c r="OOZ29"/>
      <c r="OPA29"/>
      <c r="OPB29"/>
      <c r="OPC29"/>
      <c r="OPD29"/>
      <c r="OPE29"/>
      <c r="OPF29"/>
      <c r="OPG29"/>
      <c r="OPH29"/>
      <c r="OPI29"/>
      <c r="OPJ29"/>
      <c r="OPK29"/>
      <c r="OPL29"/>
      <c r="OPM29"/>
      <c r="OPN29"/>
      <c r="OPO29"/>
      <c r="OPP29"/>
      <c r="OPQ29"/>
      <c r="OPR29"/>
      <c r="OPS29"/>
      <c r="OPT29"/>
      <c r="OPU29"/>
      <c r="OPV29"/>
      <c r="OPW29"/>
      <c r="OPX29"/>
      <c r="OPY29"/>
      <c r="OPZ29"/>
      <c r="OQA29"/>
      <c r="OQB29"/>
      <c r="OQC29"/>
      <c r="OQD29"/>
      <c r="OQE29"/>
      <c r="OQF29"/>
      <c r="OQG29"/>
      <c r="OQH29"/>
      <c r="OQI29"/>
      <c r="OQJ29"/>
      <c r="OQK29"/>
      <c r="OQL29"/>
      <c r="OQM29"/>
      <c r="OQN29"/>
      <c r="OQO29"/>
      <c r="OQP29"/>
      <c r="OQQ29"/>
      <c r="OQR29"/>
      <c r="OQS29"/>
      <c r="OQT29"/>
      <c r="OQU29"/>
      <c r="OQV29"/>
      <c r="OQW29"/>
      <c r="OQX29"/>
      <c r="OQY29"/>
      <c r="OQZ29"/>
      <c r="ORA29"/>
      <c r="ORB29"/>
      <c r="ORC29"/>
      <c r="ORD29"/>
      <c r="ORE29"/>
      <c r="ORF29"/>
      <c r="ORG29"/>
      <c r="ORH29"/>
      <c r="ORI29"/>
      <c r="ORJ29"/>
      <c r="ORK29"/>
      <c r="ORL29"/>
      <c r="ORM29"/>
      <c r="ORN29"/>
      <c r="ORO29"/>
      <c r="ORP29"/>
      <c r="ORQ29"/>
      <c r="ORR29"/>
      <c r="ORS29"/>
      <c r="ORT29"/>
      <c r="ORU29"/>
      <c r="ORV29"/>
      <c r="ORW29"/>
      <c r="ORX29"/>
      <c r="ORY29"/>
      <c r="ORZ29"/>
      <c r="OSA29"/>
      <c r="OSB29"/>
      <c r="OSC29"/>
      <c r="OSD29"/>
      <c r="OSE29"/>
      <c r="OSF29"/>
      <c r="OSG29"/>
      <c r="OSH29"/>
      <c r="OSI29"/>
      <c r="OSJ29"/>
      <c r="OSK29"/>
      <c r="OSL29"/>
      <c r="OSM29"/>
      <c r="OSN29"/>
      <c r="OSO29"/>
      <c r="OSP29"/>
      <c r="OSQ29"/>
      <c r="OSR29"/>
      <c r="OSS29"/>
      <c r="OST29"/>
      <c r="OSU29"/>
      <c r="OSV29"/>
      <c r="OSW29"/>
      <c r="OSX29"/>
      <c r="OSY29"/>
      <c r="OSZ29"/>
      <c r="OTA29"/>
      <c r="OTB29"/>
      <c r="OTC29"/>
      <c r="OTD29"/>
      <c r="OTE29"/>
      <c r="OTF29"/>
      <c r="OTG29"/>
      <c r="OTH29"/>
      <c r="OTI29"/>
      <c r="OTJ29"/>
      <c r="OTK29"/>
      <c r="OTL29"/>
      <c r="OTM29"/>
      <c r="OTN29"/>
      <c r="OTO29"/>
      <c r="OTP29"/>
      <c r="OTQ29"/>
      <c r="OTR29"/>
      <c r="OTS29"/>
      <c r="OTT29"/>
      <c r="OTU29"/>
      <c r="OTV29"/>
      <c r="OTW29"/>
      <c r="OTX29"/>
      <c r="OTY29"/>
      <c r="OTZ29"/>
      <c r="OUA29"/>
      <c r="OUB29"/>
      <c r="OUC29"/>
      <c r="OUD29"/>
      <c r="OUE29"/>
      <c r="OUF29"/>
      <c r="OUG29"/>
      <c r="OUH29"/>
      <c r="OUI29"/>
      <c r="OUJ29"/>
      <c r="OUK29"/>
      <c r="OUL29"/>
      <c r="OUM29"/>
      <c r="OUN29"/>
      <c r="OUO29"/>
      <c r="OUP29"/>
      <c r="OUQ29"/>
      <c r="OUR29"/>
      <c r="OUS29"/>
      <c r="OUT29"/>
      <c r="OUU29"/>
      <c r="OUV29"/>
      <c r="OUW29"/>
      <c r="OUX29"/>
      <c r="OUY29"/>
      <c r="OUZ29"/>
      <c r="OVA29"/>
      <c r="OVB29"/>
      <c r="OVC29"/>
      <c r="OVD29"/>
      <c r="OVE29"/>
      <c r="OVF29"/>
      <c r="OVG29"/>
      <c r="OVH29"/>
      <c r="OVI29"/>
      <c r="OVJ29"/>
      <c r="OVK29"/>
      <c r="OVL29"/>
      <c r="OVM29"/>
      <c r="OVN29"/>
      <c r="OVO29"/>
      <c r="OVP29"/>
      <c r="OVQ29"/>
      <c r="OVR29"/>
      <c r="OVS29"/>
      <c r="OVT29"/>
      <c r="OVU29"/>
      <c r="OVV29"/>
      <c r="OVW29"/>
      <c r="OVX29"/>
      <c r="OVY29"/>
      <c r="OVZ29"/>
      <c r="OWA29"/>
      <c r="OWB29"/>
      <c r="OWC29"/>
      <c r="OWD29"/>
      <c r="OWE29"/>
      <c r="OWF29"/>
      <c r="OWG29"/>
      <c r="OWH29"/>
      <c r="OWI29"/>
      <c r="OWJ29"/>
      <c r="OWK29"/>
      <c r="OWL29"/>
      <c r="OWM29"/>
      <c r="OWN29"/>
      <c r="OWO29"/>
      <c r="OWP29"/>
      <c r="OWQ29"/>
      <c r="OWR29"/>
      <c r="OWS29"/>
      <c r="OWT29"/>
      <c r="OWU29"/>
      <c r="OWV29"/>
      <c r="OWW29"/>
      <c r="OWX29"/>
      <c r="OWY29"/>
      <c r="OWZ29"/>
      <c r="OXA29"/>
      <c r="OXB29"/>
      <c r="OXC29"/>
      <c r="OXD29"/>
      <c r="OXE29"/>
      <c r="OXF29"/>
      <c r="OXG29"/>
      <c r="OXH29"/>
      <c r="OXI29"/>
      <c r="OXJ29"/>
      <c r="OXK29"/>
      <c r="OXL29"/>
      <c r="OXM29"/>
      <c r="OXN29"/>
      <c r="OXO29"/>
      <c r="OXP29"/>
      <c r="OXQ29"/>
      <c r="OXR29"/>
      <c r="OXS29"/>
      <c r="OXT29"/>
      <c r="OXU29"/>
      <c r="OXV29"/>
      <c r="OXW29"/>
      <c r="OXX29"/>
      <c r="OXY29"/>
      <c r="OXZ29"/>
      <c r="OYA29"/>
      <c r="OYB29"/>
      <c r="OYC29"/>
      <c r="OYD29"/>
      <c r="OYE29"/>
      <c r="OYF29"/>
      <c r="OYG29"/>
      <c r="OYH29"/>
      <c r="OYI29"/>
      <c r="OYJ29"/>
      <c r="OYK29"/>
      <c r="OYL29"/>
      <c r="OYM29"/>
      <c r="OYN29"/>
      <c r="OYO29"/>
      <c r="OYP29"/>
      <c r="OYQ29"/>
      <c r="OYR29"/>
      <c r="OYS29"/>
      <c r="OYT29"/>
      <c r="OYU29"/>
      <c r="OYV29"/>
      <c r="OYW29"/>
      <c r="OYX29"/>
      <c r="OYY29"/>
      <c r="OYZ29"/>
      <c r="OZA29"/>
      <c r="OZB29"/>
      <c r="OZC29"/>
      <c r="OZD29"/>
      <c r="OZE29"/>
      <c r="OZF29"/>
      <c r="OZG29"/>
      <c r="OZH29"/>
      <c r="OZI29"/>
      <c r="OZJ29"/>
      <c r="OZK29"/>
      <c r="OZL29"/>
      <c r="OZM29"/>
      <c r="OZN29"/>
      <c r="OZO29"/>
      <c r="OZP29"/>
      <c r="OZQ29"/>
      <c r="OZR29"/>
      <c r="OZS29"/>
      <c r="OZT29"/>
      <c r="OZU29"/>
      <c r="OZV29"/>
      <c r="OZW29"/>
      <c r="OZX29"/>
      <c r="OZY29"/>
      <c r="OZZ29"/>
      <c r="PAA29"/>
      <c r="PAB29"/>
      <c r="PAC29"/>
      <c r="PAD29"/>
      <c r="PAE29"/>
      <c r="PAF29"/>
      <c r="PAG29"/>
      <c r="PAH29"/>
      <c r="PAI29"/>
      <c r="PAJ29"/>
      <c r="PAK29"/>
      <c r="PAL29"/>
      <c r="PAM29"/>
      <c r="PAN29"/>
      <c r="PAO29"/>
      <c r="PAP29"/>
      <c r="PAQ29"/>
      <c r="PAR29"/>
      <c r="PAS29"/>
      <c r="PAT29"/>
      <c r="PAU29"/>
      <c r="PAV29"/>
      <c r="PAW29"/>
      <c r="PAX29"/>
      <c r="PAY29"/>
      <c r="PAZ29"/>
      <c r="PBA29"/>
      <c r="PBB29"/>
      <c r="PBC29"/>
      <c r="PBD29"/>
      <c r="PBE29"/>
      <c r="PBF29"/>
      <c r="PBG29"/>
      <c r="PBH29"/>
      <c r="PBI29"/>
      <c r="PBJ29"/>
      <c r="PBK29"/>
      <c r="PBL29"/>
      <c r="PBM29"/>
      <c r="PBN29"/>
      <c r="PBO29"/>
      <c r="PBP29"/>
      <c r="PBQ29"/>
      <c r="PBR29"/>
      <c r="PBS29"/>
      <c r="PBT29"/>
      <c r="PBU29"/>
      <c r="PBV29"/>
      <c r="PBW29"/>
      <c r="PBX29"/>
      <c r="PBY29"/>
      <c r="PBZ29"/>
      <c r="PCA29"/>
      <c r="PCB29"/>
      <c r="PCC29"/>
      <c r="PCD29"/>
      <c r="PCE29"/>
      <c r="PCF29"/>
      <c r="PCG29"/>
      <c r="PCH29"/>
      <c r="PCI29"/>
      <c r="PCJ29"/>
      <c r="PCK29"/>
      <c r="PCL29"/>
      <c r="PCM29"/>
      <c r="PCN29"/>
      <c r="PCO29"/>
      <c r="PCP29"/>
      <c r="PCQ29"/>
      <c r="PCR29"/>
      <c r="PCS29"/>
      <c r="PCT29"/>
      <c r="PCU29"/>
      <c r="PCV29"/>
      <c r="PCW29"/>
      <c r="PCX29"/>
      <c r="PCY29"/>
      <c r="PCZ29"/>
      <c r="PDA29"/>
      <c r="PDB29"/>
      <c r="PDC29"/>
      <c r="PDD29"/>
      <c r="PDE29"/>
      <c r="PDF29"/>
      <c r="PDG29"/>
      <c r="PDH29"/>
      <c r="PDI29"/>
      <c r="PDJ29"/>
      <c r="PDK29"/>
      <c r="PDL29"/>
      <c r="PDM29"/>
      <c r="PDN29"/>
      <c r="PDO29"/>
      <c r="PDP29"/>
      <c r="PDQ29"/>
      <c r="PDR29"/>
      <c r="PDS29"/>
      <c r="PDT29"/>
      <c r="PDU29"/>
      <c r="PDV29"/>
      <c r="PDW29"/>
      <c r="PDX29"/>
      <c r="PDY29"/>
      <c r="PDZ29"/>
      <c r="PEA29"/>
      <c r="PEB29"/>
      <c r="PEC29"/>
      <c r="PED29"/>
      <c r="PEE29"/>
      <c r="PEF29"/>
      <c r="PEG29"/>
      <c r="PEH29"/>
      <c r="PEI29"/>
      <c r="PEJ29"/>
      <c r="PEK29"/>
      <c r="PEL29"/>
      <c r="PEM29"/>
      <c r="PEN29"/>
      <c r="PEO29"/>
      <c r="PEP29"/>
      <c r="PEQ29"/>
      <c r="PER29"/>
      <c r="PES29"/>
      <c r="PET29"/>
      <c r="PEU29"/>
      <c r="PEV29"/>
      <c r="PEW29"/>
      <c r="PEX29"/>
      <c r="PEY29"/>
      <c r="PEZ29"/>
      <c r="PFA29"/>
      <c r="PFB29"/>
      <c r="PFC29"/>
      <c r="PFD29"/>
      <c r="PFE29"/>
      <c r="PFF29"/>
      <c r="PFG29"/>
      <c r="PFH29"/>
      <c r="PFI29"/>
      <c r="PFJ29"/>
      <c r="PFK29"/>
      <c r="PFL29"/>
      <c r="PFM29"/>
      <c r="PFN29"/>
      <c r="PFO29"/>
      <c r="PFP29"/>
      <c r="PFQ29"/>
      <c r="PFR29"/>
      <c r="PFS29"/>
      <c r="PFT29"/>
      <c r="PFU29"/>
      <c r="PFV29"/>
      <c r="PFW29"/>
      <c r="PFX29"/>
      <c r="PFY29"/>
      <c r="PFZ29"/>
      <c r="PGA29"/>
      <c r="PGB29"/>
      <c r="PGC29"/>
      <c r="PGD29"/>
      <c r="PGE29"/>
      <c r="PGF29"/>
      <c r="PGG29"/>
      <c r="PGH29"/>
      <c r="PGI29"/>
      <c r="PGJ29"/>
      <c r="PGK29"/>
      <c r="PGL29"/>
      <c r="PGM29"/>
      <c r="PGN29"/>
      <c r="PGO29"/>
      <c r="PGP29"/>
      <c r="PGQ29"/>
      <c r="PGR29"/>
      <c r="PGS29"/>
      <c r="PGT29"/>
      <c r="PGU29"/>
      <c r="PGV29"/>
      <c r="PGW29"/>
      <c r="PGX29"/>
      <c r="PGY29"/>
      <c r="PGZ29"/>
      <c r="PHA29"/>
      <c r="PHB29"/>
      <c r="PHC29"/>
      <c r="PHD29"/>
      <c r="PHE29"/>
      <c r="PHF29"/>
      <c r="PHG29"/>
      <c r="PHH29"/>
      <c r="PHI29"/>
      <c r="PHJ29"/>
      <c r="PHK29"/>
      <c r="PHL29"/>
      <c r="PHM29"/>
      <c r="PHN29"/>
      <c r="PHO29"/>
      <c r="PHP29"/>
      <c r="PHQ29"/>
      <c r="PHR29"/>
      <c r="PHS29"/>
      <c r="PHT29"/>
      <c r="PHU29"/>
      <c r="PHV29"/>
      <c r="PHW29"/>
      <c r="PHX29"/>
      <c r="PHY29"/>
      <c r="PHZ29"/>
      <c r="PIA29"/>
      <c r="PIB29"/>
      <c r="PIC29"/>
      <c r="PID29"/>
      <c r="PIE29"/>
      <c r="PIF29"/>
      <c r="PIG29"/>
      <c r="PIH29"/>
      <c r="PII29"/>
      <c r="PIJ29"/>
      <c r="PIK29"/>
      <c r="PIL29"/>
      <c r="PIM29"/>
      <c r="PIN29"/>
      <c r="PIO29"/>
      <c r="PIP29"/>
      <c r="PIQ29"/>
      <c r="PIR29"/>
      <c r="PIS29"/>
      <c r="PIT29"/>
      <c r="PIU29"/>
      <c r="PIV29"/>
      <c r="PIW29"/>
      <c r="PIX29"/>
      <c r="PIY29"/>
      <c r="PIZ29"/>
      <c r="PJA29"/>
      <c r="PJB29"/>
      <c r="PJC29"/>
      <c r="PJD29"/>
      <c r="PJE29"/>
      <c r="PJF29"/>
      <c r="PJG29"/>
      <c r="PJH29"/>
      <c r="PJI29"/>
      <c r="PJJ29"/>
      <c r="PJK29"/>
      <c r="PJL29"/>
      <c r="PJM29"/>
      <c r="PJN29"/>
      <c r="PJO29"/>
      <c r="PJP29"/>
      <c r="PJQ29"/>
      <c r="PJR29"/>
      <c r="PJS29"/>
      <c r="PJT29"/>
      <c r="PJU29"/>
      <c r="PJV29"/>
      <c r="PJW29"/>
      <c r="PJX29"/>
      <c r="PJY29"/>
      <c r="PJZ29"/>
      <c r="PKA29"/>
      <c r="PKB29"/>
      <c r="PKC29"/>
      <c r="PKD29"/>
      <c r="PKE29"/>
      <c r="PKF29"/>
      <c r="PKG29"/>
      <c r="PKH29"/>
      <c r="PKI29"/>
      <c r="PKJ29"/>
      <c r="PKK29"/>
      <c r="PKL29"/>
      <c r="PKM29"/>
      <c r="PKN29"/>
      <c r="PKO29"/>
      <c r="PKP29"/>
      <c r="PKQ29"/>
      <c r="PKR29"/>
      <c r="PKS29"/>
      <c r="PKT29"/>
      <c r="PKU29"/>
      <c r="PKV29"/>
      <c r="PKW29"/>
      <c r="PKX29"/>
      <c r="PKY29"/>
      <c r="PKZ29"/>
      <c r="PLA29"/>
      <c r="PLB29"/>
      <c r="PLC29"/>
      <c r="PLD29"/>
      <c r="PLE29"/>
      <c r="PLF29"/>
      <c r="PLG29"/>
      <c r="PLH29"/>
      <c r="PLI29"/>
      <c r="PLJ29"/>
      <c r="PLK29"/>
      <c r="PLL29"/>
      <c r="PLM29"/>
      <c r="PLN29"/>
      <c r="PLO29"/>
      <c r="PLP29"/>
      <c r="PLQ29"/>
      <c r="PLR29"/>
      <c r="PLS29"/>
      <c r="PLT29"/>
      <c r="PLU29"/>
      <c r="PLV29"/>
      <c r="PLW29"/>
      <c r="PLX29"/>
      <c r="PLY29"/>
      <c r="PLZ29"/>
      <c r="PMA29"/>
      <c r="PMB29"/>
      <c r="PMC29"/>
      <c r="PMD29"/>
      <c r="PME29"/>
      <c r="PMF29"/>
      <c r="PMG29"/>
      <c r="PMH29"/>
      <c r="PMI29"/>
      <c r="PMJ29"/>
      <c r="PMK29"/>
      <c r="PML29"/>
      <c r="PMM29"/>
      <c r="PMN29"/>
      <c r="PMO29"/>
      <c r="PMP29"/>
      <c r="PMQ29"/>
      <c r="PMR29"/>
      <c r="PMS29"/>
      <c r="PMT29"/>
      <c r="PMU29"/>
      <c r="PMV29"/>
      <c r="PMW29"/>
      <c r="PMX29"/>
      <c r="PMY29"/>
      <c r="PMZ29"/>
      <c r="PNA29"/>
      <c r="PNB29"/>
      <c r="PNC29"/>
      <c r="PND29"/>
      <c r="PNE29"/>
      <c r="PNF29"/>
      <c r="PNG29"/>
      <c r="PNH29"/>
      <c r="PNI29"/>
      <c r="PNJ29"/>
      <c r="PNK29"/>
      <c r="PNL29"/>
      <c r="PNM29"/>
      <c r="PNN29"/>
      <c r="PNO29"/>
      <c r="PNP29"/>
      <c r="PNQ29"/>
      <c r="PNR29"/>
      <c r="PNS29"/>
      <c r="PNT29"/>
      <c r="PNU29"/>
      <c r="PNV29"/>
      <c r="PNW29"/>
      <c r="PNX29"/>
      <c r="PNY29"/>
      <c r="PNZ29"/>
      <c r="POA29"/>
      <c r="POB29"/>
      <c r="POC29"/>
      <c r="POD29"/>
      <c r="POE29"/>
      <c r="POF29"/>
      <c r="POG29"/>
      <c r="POH29"/>
      <c r="POI29"/>
      <c r="POJ29"/>
      <c r="POK29"/>
      <c r="POL29"/>
      <c r="POM29"/>
      <c r="PON29"/>
      <c r="POO29"/>
      <c r="POP29"/>
      <c r="POQ29"/>
      <c r="POR29"/>
      <c r="POS29"/>
      <c r="POT29"/>
      <c r="POU29"/>
      <c r="POV29"/>
      <c r="POW29"/>
      <c r="POX29"/>
      <c r="POY29"/>
      <c r="POZ29"/>
      <c r="PPA29"/>
      <c r="PPB29"/>
      <c r="PPC29"/>
      <c r="PPD29"/>
      <c r="PPE29"/>
      <c r="PPF29"/>
      <c r="PPG29"/>
      <c r="PPH29"/>
      <c r="PPI29"/>
      <c r="PPJ29"/>
      <c r="PPK29"/>
      <c r="PPL29"/>
      <c r="PPM29"/>
      <c r="PPN29"/>
      <c r="PPO29"/>
      <c r="PPP29"/>
      <c r="PPQ29"/>
      <c r="PPR29"/>
      <c r="PPS29"/>
      <c r="PPT29"/>
      <c r="PPU29"/>
      <c r="PPV29"/>
      <c r="PPW29"/>
      <c r="PPX29"/>
      <c r="PPY29"/>
      <c r="PPZ29"/>
      <c r="PQA29"/>
      <c r="PQB29"/>
      <c r="PQC29"/>
      <c r="PQD29"/>
      <c r="PQE29"/>
      <c r="PQF29"/>
      <c r="PQG29"/>
      <c r="PQH29"/>
      <c r="PQI29"/>
      <c r="PQJ29"/>
      <c r="PQK29"/>
      <c r="PQL29"/>
      <c r="PQM29"/>
      <c r="PQN29"/>
      <c r="PQO29"/>
      <c r="PQP29"/>
      <c r="PQQ29"/>
      <c r="PQR29"/>
      <c r="PQS29"/>
      <c r="PQT29"/>
      <c r="PQU29"/>
      <c r="PQV29"/>
      <c r="PQW29"/>
      <c r="PQX29"/>
      <c r="PQY29"/>
      <c r="PQZ29"/>
      <c r="PRA29"/>
      <c r="PRB29"/>
      <c r="PRC29"/>
      <c r="PRD29"/>
      <c r="PRE29"/>
      <c r="PRF29"/>
      <c r="PRG29"/>
      <c r="PRH29"/>
      <c r="PRI29"/>
      <c r="PRJ29"/>
      <c r="PRK29"/>
      <c r="PRL29"/>
      <c r="PRM29"/>
      <c r="PRN29"/>
      <c r="PRO29"/>
      <c r="PRP29"/>
      <c r="PRQ29"/>
      <c r="PRR29"/>
      <c r="PRS29"/>
      <c r="PRT29"/>
      <c r="PRU29"/>
      <c r="PRV29"/>
      <c r="PRW29"/>
      <c r="PRX29"/>
      <c r="PRY29"/>
      <c r="PRZ29"/>
      <c r="PSA29"/>
      <c r="PSB29"/>
      <c r="PSC29"/>
      <c r="PSD29"/>
      <c r="PSE29"/>
      <c r="PSF29"/>
      <c r="PSG29"/>
      <c r="PSH29"/>
      <c r="PSI29"/>
      <c r="PSJ29"/>
      <c r="PSK29"/>
      <c r="PSL29"/>
      <c r="PSM29"/>
      <c r="PSN29"/>
      <c r="PSO29"/>
      <c r="PSP29"/>
      <c r="PSQ29"/>
      <c r="PSR29"/>
      <c r="PSS29"/>
      <c r="PST29"/>
      <c r="PSU29"/>
      <c r="PSV29"/>
      <c r="PSW29"/>
      <c r="PSX29"/>
      <c r="PSY29"/>
      <c r="PSZ29"/>
      <c r="PTA29"/>
      <c r="PTB29"/>
      <c r="PTC29"/>
      <c r="PTD29"/>
      <c r="PTE29"/>
      <c r="PTF29"/>
      <c r="PTG29"/>
      <c r="PTH29"/>
      <c r="PTI29"/>
      <c r="PTJ29"/>
      <c r="PTK29"/>
      <c r="PTL29"/>
      <c r="PTM29"/>
      <c r="PTN29"/>
      <c r="PTO29"/>
      <c r="PTP29"/>
      <c r="PTQ29"/>
      <c r="PTR29"/>
      <c r="PTS29"/>
      <c r="PTT29"/>
      <c r="PTU29"/>
      <c r="PTV29"/>
      <c r="PTW29"/>
      <c r="PTX29"/>
      <c r="PTY29"/>
      <c r="PTZ29"/>
      <c r="PUA29"/>
      <c r="PUB29"/>
      <c r="PUC29"/>
      <c r="PUD29"/>
      <c r="PUE29"/>
      <c r="PUF29"/>
      <c r="PUG29"/>
      <c r="PUH29"/>
      <c r="PUI29"/>
      <c r="PUJ29"/>
      <c r="PUK29"/>
      <c r="PUL29"/>
      <c r="PUM29"/>
      <c r="PUN29"/>
      <c r="PUO29"/>
      <c r="PUP29"/>
      <c r="PUQ29"/>
      <c r="PUR29"/>
      <c r="PUS29"/>
      <c r="PUT29"/>
      <c r="PUU29"/>
      <c r="PUV29"/>
      <c r="PUW29"/>
      <c r="PUX29"/>
      <c r="PUY29"/>
      <c r="PUZ29"/>
      <c r="PVA29"/>
      <c r="PVB29"/>
      <c r="PVC29"/>
      <c r="PVD29"/>
      <c r="PVE29"/>
      <c r="PVF29"/>
      <c r="PVG29"/>
      <c r="PVH29"/>
      <c r="PVI29"/>
      <c r="PVJ29"/>
      <c r="PVK29"/>
      <c r="PVL29"/>
      <c r="PVM29"/>
      <c r="PVN29"/>
      <c r="PVO29"/>
      <c r="PVP29"/>
      <c r="PVQ29"/>
      <c r="PVR29"/>
      <c r="PVS29"/>
      <c r="PVT29"/>
      <c r="PVU29"/>
      <c r="PVV29"/>
      <c r="PVW29"/>
      <c r="PVX29"/>
      <c r="PVY29"/>
      <c r="PVZ29"/>
      <c r="PWA29"/>
      <c r="PWB29"/>
      <c r="PWC29"/>
      <c r="PWD29"/>
      <c r="PWE29"/>
      <c r="PWF29"/>
      <c r="PWG29"/>
      <c r="PWH29"/>
      <c r="PWI29"/>
      <c r="PWJ29"/>
      <c r="PWK29"/>
      <c r="PWL29"/>
      <c r="PWM29"/>
      <c r="PWN29"/>
      <c r="PWO29"/>
      <c r="PWP29"/>
      <c r="PWQ29"/>
      <c r="PWR29"/>
      <c r="PWS29"/>
      <c r="PWT29"/>
      <c r="PWU29"/>
      <c r="PWV29"/>
      <c r="PWW29"/>
      <c r="PWX29"/>
      <c r="PWY29"/>
      <c r="PWZ29"/>
      <c r="PXA29"/>
      <c r="PXB29"/>
      <c r="PXC29"/>
      <c r="PXD29"/>
      <c r="PXE29"/>
      <c r="PXF29"/>
      <c r="PXG29"/>
      <c r="PXH29"/>
      <c r="PXI29"/>
      <c r="PXJ29"/>
      <c r="PXK29"/>
      <c r="PXL29"/>
      <c r="PXM29"/>
      <c r="PXN29"/>
      <c r="PXO29"/>
      <c r="PXP29"/>
      <c r="PXQ29"/>
      <c r="PXR29"/>
      <c r="PXS29"/>
      <c r="PXT29"/>
      <c r="PXU29"/>
      <c r="PXV29"/>
      <c r="PXW29"/>
      <c r="PXX29"/>
      <c r="PXY29"/>
      <c r="PXZ29"/>
      <c r="PYA29"/>
      <c r="PYB29"/>
      <c r="PYC29"/>
      <c r="PYD29"/>
      <c r="PYE29"/>
      <c r="PYF29"/>
      <c r="PYG29"/>
      <c r="PYH29"/>
      <c r="PYI29"/>
      <c r="PYJ29"/>
      <c r="PYK29"/>
      <c r="PYL29"/>
      <c r="PYM29"/>
      <c r="PYN29"/>
      <c r="PYO29"/>
      <c r="PYP29"/>
      <c r="PYQ29"/>
      <c r="PYR29"/>
      <c r="PYS29"/>
      <c r="PYT29"/>
      <c r="PYU29"/>
      <c r="PYV29"/>
      <c r="PYW29"/>
      <c r="PYX29"/>
      <c r="PYY29"/>
      <c r="PYZ29"/>
      <c r="PZA29"/>
      <c r="PZB29"/>
      <c r="PZC29"/>
      <c r="PZD29"/>
      <c r="PZE29"/>
      <c r="PZF29"/>
      <c r="PZG29"/>
      <c r="PZH29"/>
      <c r="PZI29"/>
      <c r="PZJ29"/>
      <c r="PZK29"/>
      <c r="PZL29"/>
      <c r="PZM29"/>
      <c r="PZN29"/>
      <c r="PZO29"/>
      <c r="PZP29"/>
      <c r="PZQ29"/>
      <c r="PZR29"/>
      <c r="PZS29"/>
      <c r="PZT29"/>
      <c r="PZU29"/>
      <c r="PZV29"/>
      <c r="PZW29"/>
      <c r="PZX29"/>
      <c r="PZY29"/>
      <c r="PZZ29"/>
      <c r="QAA29"/>
      <c r="QAB29"/>
      <c r="QAC29"/>
      <c r="QAD29"/>
      <c r="QAE29"/>
      <c r="QAF29"/>
      <c r="QAG29"/>
      <c r="QAH29"/>
      <c r="QAI29"/>
      <c r="QAJ29"/>
      <c r="QAK29"/>
      <c r="QAL29"/>
      <c r="QAM29"/>
      <c r="QAN29"/>
      <c r="QAO29"/>
      <c r="QAP29"/>
      <c r="QAQ29"/>
      <c r="QAR29"/>
      <c r="QAS29"/>
      <c r="QAT29"/>
      <c r="QAU29"/>
      <c r="QAV29"/>
      <c r="QAW29"/>
      <c r="QAX29"/>
      <c r="QAY29"/>
      <c r="QAZ29"/>
      <c r="QBA29"/>
      <c r="QBB29"/>
      <c r="QBC29"/>
      <c r="QBD29"/>
      <c r="QBE29"/>
      <c r="QBF29"/>
      <c r="QBG29"/>
      <c r="QBH29"/>
      <c r="QBI29"/>
      <c r="QBJ29"/>
      <c r="QBK29"/>
      <c r="QBL29"/>
      <c r="QBM29"/>
      <c r="QBN29"/>
      <c r="QBO29"/>
      <c r="QBP29"/>
      <c r="QBQ29"/>
      <c r="QBR29"/>
      <c r="QBS29"/>
      <c r="QBT29"/>
      <c r="QBU29"/>
      <c r="QBV29"/>
      <c r="QBW29"/>
      <c r="QBX29"/>
      <c r="QBY29"/>
      <c r="QBZ29"/>
      <c r="QCA29"/>
      <c r="QCB29"/>
      <c r="QCC29"/>
      <c r="QCD29"/>
      <c r="QCE29"/>
      <c r="QCF29"/>
      <c r="QCG29"/>
      <c r="QCH29"/>
      <c r="QCI29"/>
      <c r="QCJ29"/>
      <c r="QCK29"/>
      <c r="QCL29"/>
      <c r="QCM29"/>
      <c r="QCN29"/>
      <c r="QCO29"/>
      <c r="QCP29"/>
      <c r="QCQ29"/>
      <c r="QCR29"/>
      <c r="QCS29"/>
      <c r="QCT29"/>
      <c r="QCU29"/>
      <c r="QCV29"/>
      <c r="QCW29"/>
      <c r="QCX29"/>
      <c r="QCY29"/>
      <c r="QCZ29"/>
      <c r="QDA29"/>
      <c r="QDB29"/>
      <c r="QDC29"/>
      <c r="QDD29"/>
      <c r="QDE29"/>
      <c r="QDF29"/>
      <c r="QDG29"/>
      <c r="QDH29"/>
      <c r="QDI29"/>
      <c r="QDJ29"/>
      <c r="QDK29"/>
      <c r="QDL29"/>
      <c r="QDM29"/>
      <c r="QDN29"/>
      <c r="QDO29"/>
      <c r="QDP29"/>
      <c r="QDQ29"/>
      <c r="QDR29"/>
      <c r="QDS29"/>
      <c r="QDT29"/>
      <c r="QDU29"/>
      <c r="QDV29"/>
      <c r="QDW29"/>
      <c r="QDX29"/>
      <c r="QDY29"/>
      <c r="QDZ29"/>
      <c r="QEA29"/>
      <c r="QEB29"/>
      <c r="QEC29"/>
      <c r="QED29"/>
      <c r="QEE29"/>
      <c r="QEF29"/>
      <c r="QEG29"/>
      <c r="QEH29"/>
      <c r="QEI29"/>
      <c r="QEJ29"/>
      <c r="QEK29"/>
      <c r="QEL29"/>
      <c r="QEM29"/>
      <c r="QEN29"/>
      <c r="QEO29"/>
      <c r="QEP29"/>
      <c r="QEQ29"/>
      <c r="QER29"/>
      <c r="QES29"/>
      <c r="QET29"/>
      <c r="QEU29"/>
      <c r="QEV29"/>
      <c r="QEW29"/>
      <c r="QEX29"/>
      <c r="QEY29"/>
      <c r="QEZ29"/>
      <c r="QFA29"/>
      <c r="QFB29"/>
      <c r="QFC29"/>
      <c r="QFD29"/>
      <c r="QFE29"/>
      <c r="QFF29"/>
      <c r="QFG29"/>
      <c r="QFH29"/>
      <c r="QFI29"/>
      <c r="QFJ29"/>
      <c r="QFK29"/>
      <c r="QFL29"/>
      <c r="QFM29"/>
      <c r="QFN29"/>
      <c r="QFO29"/>
      <c r="QFP29"/>
      <c r="QFQ29"/>
      <c r="QFR29"/>
      <c r="QFS29"/>
      <c r="QFT29"/>
      <c r="QFU29"/>
      <c r="QFV29"/>
      <c r="QFW29"/>
      <c r="QFX29"/>
      <c r="QFY29"/>
      <c r="QFZ29"/>
      <c r="QGA29"/>
      <c r="QGB29"/>
      <c r="QGC29"/>
      <c r="QGD29"/>
      <c r="QGE29"/>
      <c r="QGF29"/>
      <c r="QGG29"/>
      <c r="QGH29"/>
      <c r="QGI29"/>
      <c r="QGJ29"/>
      <c r="QGK29"/>
      <c r="QGL29"/>
      <c r="QGM29"/>
      <c r="QGN29"/>
      <c r="QGO29"/>
      <c r="QGP29"/>
      <c r="QGQ29"/>
      <c r="QGR29"/>
      <c r="QGS29"/>
      <c r="QGT29"/>
      <c r="QGU29"/>
      <c r="QGV29"/>
      <c r="QGW29"/>
      <c r="QGX29"/>
      <c r="QGY29"/>
      <c r="QGZ29"/>
      <c r="QHA29"/>
      <c r="QHB29"/>
      <c r="QHC29"/>
      <c r="QHD29"/>
      <c r="QHE29"/>
      <c r="QHF29"/>
      <c r="QHG29"/>
      <c r="QHH29"/>
      <c r="QHI29"/>
      <c r="QHJ29"/>
      <c r="QHK29"/>
      <c r="QHL29"/>
      <c r="QHM29"/>
      <c r="QHN29"/>
      <c r="QHO29"/>
      <c r="QHP29"/>
      <c r="QHQ29"/>
      <c r="QHR29"/>
      <c r="QHS29"/>
      <c r="QHT29"/>
      <c r="QHU29"/>
      <c r="QHV29"/>
      <c r="QHW29"/>
      <c r="QHX29"/>
      <c r="QHY29"/>
      <c r="QHZ29"/>
      <c r="QIA29"/>
      <c r="QIB29"/>
      <c r="QIC29"/>
      <c r="QID29"/>
      <c r="QIE29"/>
      <c r="QIF29"/>
      <c r="QIG29"/>
      <c r="QIH29"/>
      <c r="QII29"/>
      <c r="QIJ29"/>
      <c r="QIK29"/>
      <c r="QIL29"/>
      <c r="QIM29"/>
      <c r="QIN29"/>
      <c r="QIO29"/>
      <c r="QIP29"/>
      <c r="QIQ29"/>
      <c r="QIR29"/>
      <c r="QIS29"/>
      <c r="QIT29"/>
      <c r="QIU29"/>
      <c r="QIV29"/>
      <c r="QIW29"/>
      <c r="QIX29"/>
      <c r="QIY29"/>
      <c r="QIZ29"/>
      <c r="QJA29"/>
      <c r="QJB29"/>
      <c r="QJC29"/>
      <c r="QJD29"/>
      <c r="QJE29"/>
      <c r="QJF29"/>
      <c r="QJG29"/>
      <c r="QJH29"/>
      <c r="QJI29"/>
      <c r="QJJ29"/>
      <c r="QJK29"/>
      <c r="QJL29"/>
      <c r="QJM29"/>
      <c r="QJN29"/>
      <c r="QJO29"/>
      <c r="QJP29"/>
      <c r="QJQ29"/>
      <c r="QJR29"/>
      <c r="QJS29"/>
      <c r="QJT29"/>
      <c r="QJU29"/>
      <c r="QJV29"/>
      <c r="QJW29"/>
      <c r="QJX29"/>
      <c r="QJY29"/>
      <c r="QJZ29"/>
      <c r="QKA29"/>
      <c r="QKB29"/>
      <c r="QKC29"/>
      <c r="QKD29"/>
      <c r="QKE29"/>
      <c r="QKF29"/>
      <c r="QKG29"/>
      <c r="QKH29"/>
      <c r="QKI29"/>
      <c r="QKJ29"/>
      <c r="QKK29"/>
      <c r="QKL29"/>
      <c r="QKM29"/>
      <c r="QKN29"/>
      <c r="QKO29"/>
      <c r="QKP29"/>
      <c r="QKQ29"/>
      <c r="QKR29"/>
      <c r="QKS29"/>
      <c r="QKT29"/>
      <c r="QKU29"/>
      <c r="QKV29"/>
      <c r="QKW29"/>
      <c r="QKX29"/>
      <c r="QKY29"/>
      <c r="QKZ29"/>
      <c r="QLA29"/>
      <c r="QLB29"/>
      <c r="QLC29"/>
      <c r="QLD29"/>
      <c r="QLE29"/>
      <c r="QLF29"/>
      <c r="QLG29"/>
      <c r="QLH29"/>
      <c r="QLI29"/>
      <c r="QLJ29"/>
      <c r="QLK29"/>
      <c r="QLL29"/>
      <c r="QLM29"/>
      <c r="QLN29"/>
      <c r="QLO29"/>
      <c r="QLP29"/>
      <c r="QLQ29"/>
      <c r="QLR29"/>
      <c r="QLS29"/>
      <c r="QLT29"/>
      <c r="QLU29"/>
      <c r="QLV29"/>
      <c r="QLW29"/>
      <c r="QLX29"/>
      <c r="QLY29"/>
      <c r="QLZ29"/>
      <c r="QMA29"/>
      <c r="QMB29"/>
      <c r="QMC29"/>
      <c r="QMD29"/>
      <c r="QME29"/>
      <c r="QMF29"/>
      <c r="QMG29"/>
      <c r="QMH29"/>
      <c r="QMI29"/>
      <c r="QMJ29"/>
      <c r="QMK29"/>
      <c r="QML29"/>
      <c r="QMM29"/>
      <c r="QMN29"/>
      <c r="QMO29"/>
      <c r="QMP29"/>
      <c r="QMQ29"/>
      <c r="QMR29"/>
      <c r="QMS29"/>
      <c r="QMT29"/>
      <c r="QMU29"/>
      <c r="QMV29"/>
      <c r="QMW29"/>
      <c r="QMX29"/>
      <c r="QMY29"/>
      <c r="QMZ29"/>
      <c r="QNA29"/>
      <c r="QNB29"/>
      <c r="QNC29"/>
      <c r="QND29"/>
      <c r="QNE29"/>
      <c r="QNF29"/>
      <c r="QNG29"/>
      <c r="QNH29"/>
      <c r="QNI29"/>
      <c r="QNJ29"/>
      <c r="QNK29"/>
      <c r="QNL29"/>
      <c r="QNM29"/>
      <c r="QNN29"/>
      <c r="QNO29"/>
      <c r="QNP29"/>
      <c r="QNQ29"/>
      <c r="QNR29"/>
      <c r="QNS29"/>
      <c r="QNT29"/>
      <c r="QNU29"/>
      <c r="QNV29"/>
      <c r="QNW29"/>
      <c r="QNX29"/>
      <c r="QNY29"/>
      <c r="QNZ29"/>
      <c r="QOA29"/>
      <c r="QOB29"/>
      <c r="QOC29"/>
      <c r="QOD29"/>
      <c r="QOE29"/>
      <c r="QOF29"/>
      <c r="QOG29"/>
      <c r="QOH29"/>
      <c r="QOI29"/>
      <c r="QOJ29"/>
      <c r="QOK29"/>
      <c r="QOL29"/>
      <c r="QOM29"/>
      <c r="QON29"/>
      <c r="QOO29"/>
      <c r="QOP29"/>
      <c r="QOQ29"/>
      <c r="QOR29"/>
      <c r="QOS29"/>
      <c r="QOT29"/>
      <c r="QOU29"/>
      <c r="QOV29"/>
      <c r="QOW29"/>
      <c r="QOX29"/>
      <c r="QOY29"/>
      <c r="QOZ29"/>
      <c r="QPA29"/>
      <c r="QPB29"/>
      <c r="QPC29"/>
      <c r="QPD29"/>
      <c r="QPE29"/>
      <c r="QPF29"/>
      <c r="QPG29"/>
      <c r="QPH29"/>
      <c r="QPI29"/>
      <c r="QPJ29"/>
      <c r="QPK29"/>
      <c r="QPL29"/>
      <c r="QPM29"/>
      <c r="QPN29"/>
      <c r="QPO29"/>
      <c r="QPP29"/>
      <c r="QPQ29"/>
      <c r="QPR29"/>
      <c r="QPS29"/>
      <c r="QPT29"/>
      <c r="QPU29"/>
      <c r="QPV29"/>
      <c r="QPW29"/>
      <c r="QPX29"/>
      <c r="QPY29"/>
      <c r="QPZ29"/>
      <c r="QQA29"/>
      <c r="QQB29"/>
      <c r="QQC29"/>
      <c r="QQD29"/>
      <c r="QQE29"/>
      <c r="QQF29"/>
      <c r="QQG29"/>
      <c r="QQH29"/>
      <c r="QQI29"/>
      <c r="QQJ29"/>
      <c r="QQK29"/>
      <c r="QQL29"/>
      <c r="QQM29"/>
      <c r="QQN29"/>
      <c r="QQO29"/>
      <c r="QQP29"/>
      <c r="QQQ29"/>
      <c r="QQR29"/>
      <c r="QQS29"/>
      <c r="QQT29"/>
      <c r="QQU29"/>
      <c r="QQV29"/>
      <c r="QQW29"/>
      <c r="QQX29"/>
      <c r="QQY29"/>
      <c r="QQZ29"/>
      <c r="QRA29"/>
      <c r="QRB29"/>
      <c r="QRC29"/>
      <c r="QRD29"/>
      <c r="QRE29"/>
      <c r="QRF29"/>
      <c r="QRG29"/>
      <c r="QRH29"/>
      <c r="QRI29"/>
      <c r="QRJ29"/>
      <c r="QRK29"/>
      <c r="QRL29"/>
      <c r="QRM29"/>
      <c r="QRN29"/>
      <c r="QRO29"/>
      <c r="QRP29"/>
      <c r="QRQ29"/>
      <c r="QRR29"/>
      <c r="QRS29"/>
      <c r="QRT29"/>
      <c r="QRU29"/>
      <c r="QRV29"/>
      <c r="QRW29"/>
      <c r="QRX29"/>
      <c r="QRY29"/>
      <c r="QRZ29"/>
      <c r="QSA29"/>
      <c r="QSB29"/>
      <c r="QSC29"/>
      <c r="QSD29"/>
      <c r="QSE29"/>
      <c r="QSF29"/>
      <c r="QSG29"/>
      <c r="QSH29"/>
      <c r="QSI29"/>
      <c r="QSJ29"/>
      <c r="QSK29"/>
      <c r="QSL29"/>
      <c r="QSM29"/>
      <c r="QSN29"/>
      <c r="QSO29"/>
      <c r="QSP29"/>
      <c r="QSQ29"/>
      <c r="QSR29"/>
      <c r="QSS29"/>
      <c r="QST29"/>
      <c r="QSU29"/>
      <c r="QSV29"/>
      <c r="QSW29"/>
      <c r="QSX29"/>
      <c r="QSY29"/>
      <c r="QSZ29"/>
      <c r="QTA29"/>
      <c r="QTB29"/>
      <c r="QTC29"/>
      <c r="QTD29"/>
      <c r="QTE29"/>
      <c r="QTF29"/>
      <c r="QTG29"/>
      <c r="QTH29"/>
      <c r="QTI29"/>
      <c r="QTJ29"/>
      <c r="QTK29"/>
      <c r="QTL29"/>
      <c r="QTM29"/>
      <c r="QTN29"/>
      <c r="QTO29"/>
      <c r="QTP29"/>
      <c r="QTQ29"/>
      <c r="QTR29"/>
      <c r="QTS29"/>
      <c r="QTT29"/>
      <c r="QTU29"/>
      <c r="QTV29"/>
      <c r="QTW29"/>
      <c r="QTX29"/>
      <c r="QTY29"/>
      <c r="QTZ29"/>
      <c r="QUA29"/>
      <c r="QUB29"/>
      <c r="QUC29"/>
      <c r="QUD29"/>
      <c r="QUE29"/>
      <c r="QUF29"/>
      <c r="QUG29"/>
      <c r="QUH29"/>
      <c r="QUI29"/>
      <c r="QUJ29"/>
      <c r="QUK29"/>
      <c r="QUL29"/>
      <c r="QUM29"/>
      <c r="QUN29"/>
      <c r="QUO29"/>
      <c r="QUP29"/>
      <c r="QUQ29"/>
      <c r="QUR29"/>
      <c r="QUS29"/>
      <c r="QUT29"/>
      <c r="QUU29"/>
      <c r="QUV29"/>
      <c r="QUW29"/>
      <c r="QUX29"/>
      <c r="QUY29"/>
      <c r="QUZ29"/>
      <c r="QVA29"/>
      <c r="QVB29"/>
      <c r="QVC29"/>
      <c r="QVD29"/>
      <c r="QVE29"/>
      <c r="QVF29"/>
      <c r="QVG29"/>
      <c r="QVH29"/>
      <c r="QVI29"/>
      <c r="QVJ29"/>
      <c r="QVK29"/>
      <c r="QVL29"/>
      <c r="QVM29"/>
      <c r="QVN29"/>
      <c r="QVO29"/>
      <c r="QVP29"/>
      <c r="QVQ29"/>
      <c r="QVR29"/>
      <c r="QVS29"/>
      <c r="QVT29"/>
      <c r="QVU29"/>
      <c r="QVV29"/>
      <c r="QVW29"/>
      <c r="QVX29"/>
      <c r="QVY29"/>
      <c r="QVZ29"/>
      <c r="QWA29"/>
      <c r="QWB29"/>
      <c r="QWC29"/>
      <c r="QWD29"/>
      <c r="QWE29"/>
      <c r="QWF29"/>
      <c r="QWG29"/>
      <c r="QWH29"/>
      <c r="QWI29"/>
      <c r="QWJ29"/>
      <c r="QWK29"/>
      <c r="QWL29"/>
      <c r="QWM29"/>
      <c r="QWN29"/>
      <c r="QWO29"/>
      <c r="QWP29"/>
      <c r="QWQ29"/>
      <c r="QWR29"/>
      <c r="QWS29"/>
      <c r="QWT29"/>
      <c r="QWU29"/>
      <c r="QWV29"/>
      <c r="QWW29"/>
      <c r="QWX29"/>
      <c r="QWY29"/>
      <c r="QWZ29"/>
      <c r="QXA29"/>
      <c r="QXB29"/>
      <c r="QXC29"/>
      <c r="QXD29"/>
      <c r="QXE29"/>
      <c r="QXF29"/>
      <c r="QXG29"/>
      <c r="QXH29"/>
      <c r="QXI29"/>
      <c r="QXJ29"/>
      <c r="QXK29"/>
      <c r="QXL29"/>
      <c r="QXM29"/>
      <c r="QXN29"/>
      <c r="QXO29"/>
      <c r="QXP29"/>
      <c r="QXQ29"/>
      <c r="QXR29"/>
      <c r="QXS29"/>
      <c r="QXT29"/>
      <c r="QXU29"/>
      <c r="QXV29"/>
      <c r="QXW29"/>
      <c r="QXX29"/>
      <c r="QXY29"/>
      <c r="QXZ29"/>
      <c r="QYA29"/>
      <c r="QYB29"/>
      <c r="QYC29"/>
      <c r="QYD29"/>
      <c r="QYE29"/>
      <c r="QYF29"/>
      <c r="QYG29"/>
      <c r="QYH29"/>
      <c r="QYI29"/>
      <c r="QYJ29"/>
      <c r="QYK29"/>
      <c r="QYL29"/>
      <c r="QYM29"/>
      <c r="QYN29"/>
      <c r="QYO29"/>
      <c r="QYP29"/>
      <c r="QYQ29"/>
      <c r="QYR29"/>
      <c r="QYS29"/>
      <c r="QYT29"/>
      <c r="QYU29"/>
      <c r="QYV29"/>
      <c r="QYW29"/>
      <c r="QYX29"/>
      <c r="QYY29"/>
      <c r="QYZ29"/>
      <c r="QZA29"/>
      <c r="QZB29"/>
      <c r="QZC29"/>
      <c r="QZD29"/>
      <c r="QZE29"/>
      <c r="QZF29"/>
      <c r="QZG29"/>
      <c r="QZH29"/>
      <c r="QZI29"/>
      <c r="QZJ29"/>
      <c r="QZK29"/>
      <c r="QZL29"/>
      <c r="QZM29"/>
      <c r="QZN29"/>
      <c r="QZO29"/>
      <c r="QZP29"/>
      <c r="QZQ29"/>
      <c r="QZR29"/>
      <c r="QZS29"/>
      <c r="QZT29"/>
      <c r="QZU29"/>
      <c r="QZV29"/>
      <c r="QZW29"/>
      <c r="QZX29"/>
      <c r="QZY29"/>
      <c r="QZZ29"/>
      <c r="RAA29"/>
      <c r="RAB29"/>
      <c r="RAC29"/>
      <c r="RAD29"/>
      <c r="RAE29"/>
      <c r="RAF29"/>
      <c r="RAG29"/>
      <c r="RAH29"/>
      <c r="RAI29"/>
      <c r="RAJ29"/>
      <c r="RAK29"/>
      <c r="RAL29"/>
      <c r="RAM29"/>
      <c r="RAN29"/>
      <c r="RAO29"/>
      <c r="RAP29"/>
      <c r="RAQ29"/>
      <c r="RAR29"/>
      <c r="RAS29"/>
      <c r="RAT29"/>
      <c r="RAU29"/>
      <c r="RAV29"/>
      <c r="RAW29"/>
      <c r="RAX29"/>
      <c r="RAY29"/>
      <c r="RAZ29"/>
      <c r="RBA29"/>
      <c r="RBB29"/>
      <c r="RBC29"/>
      <c r="RBD29"/>
      <c r="RBE29"/>
      <c r="RBF29"/>
      <c r="RBG29"/>
      <c r="RBH29"/>
      <c r="RBI29"/>
      <c r="RBJ29"/>
      <c r="RBK29"/>
      <c r="RBL29"/>
      <c r="RBM29"/>
      <c r="RBN29"/>
      <c r="RBO29"/>
      <c r="RBP29"/>
      <c r="RBQ29"/>
      <c r="RBR29"/>
      <c r="RBS29"/>
      <c r="RBT29"/>
      <c r="RBU29"/>
      <c r="RBV29"/>
      <c r="RBW29"/>
      <c r="RBX29"/>
      <c r="RBY29"/>
      <c r="RBZ29"/>
      <c r="RCA29"/>
      <c r="RCB29"/>
      <c r="RCC29"/>
      <c r="RCD29"/>
      <c r="RCE29"/>
      <c r="RCF29"/>
      <c r="RCG29"/>
      <c r="RCH29"/>
      <c r="RCI29"/>
      <c r="RCJ29"/>
      <c r="RCK29"/>
      <c r="RCL29"/>
      <c r="RCM29"/>
      <c r="RCN29"/>
      <c r="RCO29"/>
      <c r="RCP29"/>
      <c r="RCQ29"/>
      <c r="RCR29"/>
      <c r="RCS29"/>
      <c r="RCT29"/>
      <c r="RCU29"/>
      <c r="RCV29"/>
      <c r="RCW29"/>
      <c r="RCX29"/>
      <c r="RCY29"/>
      <c r="RCZ29"/>
      <c r="RDA29"/>
      <c r="RDB29"/>
      <c r="RDC29"/>
      <c r="RDD29"/>
      <c r="RDE29"/>
      <c r="RDF29"/>
      <c r="RDG29"/>
      <c r="RDH29"/>
      <c r="RDI29"/>
      <c r="RDJ29"/>
      <c r="RDK29"/>
      <c r="RDL29"/>
      <c r="RDM29"/>
      <c r="RDN29"/>
      <c r="RDO29"/>
      <c r="RDP29"/>
      <c r="RDQ29"/>
      <c r="RDR29"/>
      <c r="RDS29"/>
      <c r="RDT29"/>
      <c r="RDU29"/>
      <c r="RDV29"/>
      <c r="RDW29"/>
      <c r="RDX29"/>
      <c r="RDY29"/>
      <c r="RDZ29"/>
      <c r="REA29"/>
      <c r="REB29"/>
      <c r="REC29"/>
      <c r="RED29"/>
      <c r="REE29"/>
      <c r="REF29"/>
      <c r="REG29"/>
      <c r="REH29"/>
      <c r="REI29"/>
      <c r="REJ29"/>
      <c r="REK29"/>
      <c r="REL29"/>
      <c r="REM29"/>
      <c r="REN29"/>
      <c r="REO29"/>
      <c r="REP29"/>
      <c r="REQ29"/>
      <c r="RER29"/>
      <c r="RES29"/>
      <c r="RET29"/>
      <c r="REU29"/>
      <c r="REV29"/>
      <c r="REW29"/>
      <c r="REX29"/>
      <c r="REY29"/>
      <c r="REZ29"/>
      <c r="RFA29"/>
      <c r="RFB29"/>
      <c r="RFC29"/>
      <c r="RFD29"/>
      <c r="RFE29"/>
      <c r="RFF29"/>
      <c r="RFG29"/>
      <c r="RFH29"/>
      <c r="RFI29"/>
      <c r="RFJ29"/>
      <c r="RFK29"/>
      <c r="RFL29"/>
      <c r="RFM29"/>
      <c r="RFN29"/>
      <c r="RFO29"/>
      <c r="RFP29"/>
      <c r="RFQ29"/>
      <c r="RFR29"/>
      <c r="RFS29"/>
      <c r="RFT29"/>
      <c r="RFU29"/>
      <c r="RFV29"/>
      <c r="RFW29"/>
      <c r="RFX29"/>
      <c r="RFY29"/>
      <c r="RFZ29"/>
      <c r="RGA29"/>
      <c r="RGB29"/>
      <c r="RGC29"/>
      <c r="RGD29"/>
      <c r="RGE29"/>
      <c r="RGF29"/>
      <c r="RGG29"/>
      <c r="RGH29"/>
      <c r="RGI29"/>
      <c r="RGJ29"/>
      <c r="RGK29"/>
      <c r="RGL29"/>
      <c r="RGM29"/>
      <c r="RGN29"/>
      <c r="RGO29"/>
      <c r="RGP29"/>
      <c r="RGQ29"/>
      <c r="RGR29"/>
      <c r="RGS29"/>
      <c r="RGT29"/>
      <c r="RGU29"/>
      <c r="RGV29"/>
      <c r="RGW29"/>
      <c r="RGX29"/>
      <c r="RGY29"/>
      <c r="RGZ29"/>
      <c r="RHA29"/>
      <c r="RHB29"/>
      <c r="RHC29"/>
      <c r="RHD29"/>
      <c r="RHE29"/>
      <c r="RHF29"/>
      <c r="RHG29"/>
      <c r="RHH29"/>
      <c r="RHI29"/>
      <c r="RHJ29"/>
      <c r="RHK29"/>
      <c r="RHL29"/>
      <c r="RHM29"/>
      <c r="RHN29"/>
      <c r="RHO29"/>
      <c r="RHP29"/>
      <c r="RHQ29"/>
      <c r="RHR29"/>
      <c r="RHS29"/>
      <c r="RHT29"/>
      <c r="RHU29"/>
      <c r="RHV29"/>
      <c r="RHW29"/>
      <c r="RHX29"/>
      <c r="RHY29"/>
      <c r="RHZ29"/>
      <c r="RIA29"/>
      <c r="RIB29"/>
      <c r="RIC29"/>
      <c r="RID29"/>
      <c r="RIE29"/>
      <c r="RIF29"/>
      <c r="RIG29"/>
      <c r="RIH29"/>
      <c r="RII29"/>
      <c r="RIJ29"/>
      <c r="RIK29"/>
      <c r="RIL29"/>
      <c r="RIM29"/>
      <c r="RIN29"/>
      <c r="RIO29"/>
      <c r="RIP29"/>
      <c r="RIQ29"/>
      <c r="RIR29"/>
      <c r="RIS29"/>
      <c r="RIT29"/>
      <c r="RIU29"/>
      <c r="RIV29"/>
      <c r="RIW29"/>
      <c r="RIX29"/>
      <c r="RIY29"/>
      <c r="RIZ29"/>
      <c r="RJA29"/>
      <c r="RJB29"/>
      <c r="RJC29"/>
      <c r="RJD29"/>
      <c r="RJE29"/>
      <c r="RJF29"/>
      <c r="RJG29"/>
      <c r="RJH29"/>
      <c r="RJI29"/>
      <c r="RJJ29"/>
      <c r="RJK29"/>
      <c r="RJL29"/>
      <c r="RJM29"/>
      <c r="RJN29"/>
      <c r="RJO29"/>
      <c r="RJP29"/>
      <c r="RJQ29"/>
      <c r="RJR29"/>
      <c r="RJS29"/>
      <c r="RJT29"/>
      <c r="RJU29"/>
      <c r="RJV29"/>
      <c r="RJW29"/>
      <c r="RJX29"/>
      <c r="RJY29"/>
      <c r="RJZ29"/>
      <c r="RKA29"/>
      <c r="RKB29"/>
      <c r="RKC29"/>
      <c r="RKD29"/>
      <c r="RKE29"/>
      <c r="RKF29"/>
      <c r="RKG29"/>
      <c r="RKH29"/>
      <c r="RKI29"/>
      <c r="RKJ29"/>
      <c r="RKK29"/>
      <c r="RKL29"/>
      <c r="RKM29"/>
      <c r="RKN29"/>
      <c r="RKO29"/>
      <c r="RKP29"/>
      <c r="RKQ29"/>
      <c r="RKR29"/>
      <c r="RKS29"/>
      <c r="RKT29"/>
      <c r="RKU29"/>
      <c r="RKV29"/>
      <c r="RKW29"/>
      <c r="RKX29"/>
      <c r="RKY29"/>
      <c r="RKZ29"/>
      <c r="RLA29"/>
      <c r="RLB29"/>
      <c r="RLC29"/>
      <c r="RLD29"/>
      <c r="RLE29"/>
      <c r="RLF29"/>
      <c r="RLG29"/>
      <c r="RLH29"/>
      <c r="RLI29"/>
      <c r="RLJ29"/>
      <c r="RLK29"/>
      <c r="RLL29"/>
      <c r="RLM29"/>
      <c r="RLN29"/>
      <c r="RLO29"/>
      <c r="RLP29"/>
      <c r="RLQ29"/>
      <c r="RLR29"/>
      <c r="RLS29"/>
      <c r="RLT29"/>
      <c r="RLU29"/>
      <c r="RLV29"/>
      <c r="RLW29"/>
      <c r="RLX29"/>
      <c r="RLY29"/>
      <c r="RLZ29"/>
      <c r="RMA29"/>
      <c r="RMB29"/>
      <c r="RMC29"/>
      <c r="RMD29"/>
      <c r="RME29"/>
      <c r="RMF29"/>
      <c r="RMG29"/>
      <c r="RMH29"/>
      <c r="RMI29"/>
      <c r="RMJ29"/>
      <c r="RMK29"/>
      <c r="RML29"/>
      <c r="RMM29"/>
      <c r="RMN29"/>
      <c r="RMO29"/>
      <c r="RMP29"/>
      <c r="RMQ29"/>
      <c r="RMR29"/>
      <c r="RMS29"/>
      <c r="RMT29"/>
      <c r="RMU29"/>
      <c r="RMV29"/>
      <c r="RMW29"/>
      <c r="RMX29"/>
      <c r="RMY29"/>
      <c r="RMZ29"/>
      <c r="RNA29"/>
      <c r="RNB29"/>
      <c r="RNC29"/>
      <c r="RND29"/>
      <c r="RNE29"/>
      <c r="RNF29"/>
      <c r="RNG29"/>
      <c r="RNH29"/>
      <c r="RNI29"/>
      <c r="RNJ29"/>
      <c r="RNK29"/>
      <c r="RNL29"/>
      <c r="RNM29"/>
      <c r="RNN29"/>
      <c r="RNO29"/>
      <c r="RNP29"/>
      <c r="RNQ29"/>
      <c r="RNR29"/>
      <c r="RNS29"/>
      <c r="RNT29"/>
      <c r="RNU29"/>
      <c r="RNV29"/>
      <c r="RNW29"/>
      <c r="RNX29"/>
      <c r="RNY29"/>
      <c r="RNZ29"/>
      <c r="ROA29"/>
      <c r="ROB29"/>
      <c r="ROC29"/>
      <c r="ROD29"/>
      <c r="ROE29"/>
      <c r="ROF29"/>
      <c r="ROG29"/>
      <c r="ROH29"/>
      <c r="ROI29"/>
      <c r="ROJ29"/>
      <c r="ROK29"/>
      <c r="ROL29"/>
      <c r="ROM29"/>
      <c r="RON29"/>
      <c r="ROO29"/>
      <c r="ROP29"/>
      <c r="ROQ29"/>
      <c r="ROR29"/>
      <c r="ROS29"/>
      <c r="ROT29"/>
      <c r="ROU29"/>
      <c r="ROV29"/>
      <c r="ROW29"/>
      <c r="ROX29"/>
      <c r="ROY29"/>
      <c r="ROZ29"/>
      <c r="RPA29"/>
      <c r="RPB29"/>
      <c r="RPC29"/>
      <c r="RPD29"/>
      <c r="RPE29"/>
      <c r="RPF29"/>
      <c r="RPG29"/>
      <c r="RPH29"/>
      <c r="RPI29"/>
      <c r="RPJ29"/>
      <c r="RPK29"/>
      <c r="RPL29"/>
      <c r="RPM29"/>
      <c r="RPN29"/>
      <c r="RPO29"/>
      <c r="RPP29"/>
      <c r="RPQ29"/>
      <c r="RPR29"/>
      <c r="RPS29"/>
      <c r="RPT29"/>
      <c r="RPU29"/>
      <c r="RPV29"/>
      <c r="RPW29"/>
      <c r="RPX29"/>
      <c r="RPY29"/>
      <c r="RPZ29"/>
      <c r="RQA29"/>
      <c r="RQB29"/>
      <c r="RQC29"/>
      <c r="RQD29"/>
      <c r="RQE29"/>
      <c r="RQF29"/>
      <c r="RQG29"/>
      <c r="RQH29"/>
      <c r="RQI29"/>
      <c r="RQJ29"/>
      <c r="RQK29"/>
      <c r="RQL29"/>
      <c r="RQM29"/>
      <c r="RQN29"/>
      <c r="RQO29"/>
      <c r="RQP29"/>
      <c r="RQQ29"/>
      <c r="RQR29"/>
      <c r="RQS29"/>
      <c r="RQT29"/>
      <c r="RQU29"/>
      <c r="RQV29"/>
      <c r="RQW29"/>
      <c r="RQX29"/>
      <c r="RQY29"/>
      <c r="RQZ29"/>
      <c r="RRA29"/>
      <c r="RRB29"/>
      <c r="RRC29"/>
      <c r="RRD29"/>
      <c r="RRE29"/>
      <c r="RRF29"/>
      <c r="RRG29"/>
      <c r="RRH29"/>
      <c r="RRI29"/>
      <c r="RRJ29"/>
      <c r="RRK29"/>
      <c r="RRL29"/>
      <c r="RRM29"/>
      <c r="RRN29"/>
      <c r="RRO29"/>
      <c r="RRP29"/>
      <c r="RRQ29"/>
      <c r="RRR29"/>
      <c r="RRS29"/>
      <c r="RRT29"/>
      <c r="RRU29"/>
      <c r="RRV29"/>
      <c r="RRW29"/>
      <c r="RRX29"/>
      <c r="RRY29"/>
      <c r="RRZ29"/>
      <c r="RSA29"/>
      <c r="RSB29"/>
      <c r="RSC29"/>
      <c r="RSD29"/>
      <c r="RSE29"/>
      <c r="RSF29"/>
      <c r="RSG29"/>
      <c r="RSH29"/>
      <c r="RSI29"/>
      <c r="RSJ29"/>
      <c r="RSK29"/>
      <c r="RSL29"/>
      <c r="RSM29"/>
      <c r="RSN29"/>
      <c r="RSO29"/>
      <c r="RSP29"/>
      <c r="RSQ29"/>
      <c r="RSR29"/>
      <c r="RSS29"/>
      <c r="RST29"/>
      <c r="RSU29"/>
      <c r="RSV29"/>
      <c r="RSW29"/>
      <c r="RSX29"/>
      <c r="RSY29"/>
      <c r="RSZ29"/>
      <c r="RTA29"/>
      <c r="RTB29"/>
      <c r="RTC29"/>
      <c r="RTD29"/>
      <c r="RTE29"/>
      <c r="RTF29"/>
      <c r="RTG29"/>
      <c r="RTH29"/>
      <c r="RTI29"/>
      <c r="RTJ29"/>
      <c r="RTK29"/>
      <c r="RTL29"/>
      <c r="RTM29"/>
      <c r="RTN29"/>
      <c r="RTO29"/>
      <c r="RTP29"/>
      <c r="RTQ29"/>
      <c r="RTR29"/>
      <c r="RTS29"/>
      <c r="RTT29"/>
      <c r="RTU29"/>
      <c r="RTV29"/>
      <c r="RTW29"/>
      <c r="RTX29"/>
      <c r="RTY29"/>
      <c r="RTZ29"/>
      <c r="RUA29"/>
      <c r="RUB29"/>
      <c r="RUC29"/>
      <c r="RUD29"/>
      <c r="RUE29"/>
      <c r="RUF29"/>
      <c r="RUG29"/>
      <c r="RUH29"/>
      <c r="RUI29"/>
      <c r="RUJ29"/>
      <c r="RUK29"/>
      <c r="RUL29"/>
      <c r="RUM29"/>
      <c r="RUN29"/>
      <c r="RUO29"/>
      <c r="RUP29"/>
      <c r="RUQ29"/>
      <c r="RUR29"/>
      <c r="RUS29"/>
      <c r="RUT29"/>
      <c r="RUU29"/>
      <c r="RUV29"/>
      <c r="RUW29"/>
      <c r="RUX29"/>
      <c r="RUY29"/>
      <c r="RUZ29"/>
      <c r="RVA29"/>
      <c r="RVB29"/>
      <c r="RVC29"/>
      <c r="RVD29"/>
      <c r="RVE29"/>
      <c r="RVF29"/>
      <c r="RVG29"/>
      <c r="RVH29"/>
      <c r="RVI29"/>
      <c r="RVJ29"/>
      <c r="RVK29"/>
      <c r="RVL29"/>
      <c r="RVM29"/>
      <c r="RVN29"/>
      <c r="RVO29"/>
      <c r="RVP29"/>
      <c r="RVQ29"/>
      <c r="RVR29"/>
      <c r="RVS29"/>
      <c r="RVT29"/>
      <c r="RVU29"/>
      <c r="RVV29"/>
      <c r="RVW29"/>
      <c r="RVX29"/>
      <c r="RVY29"/>
      <c r="RVZ29"/>
      <c r="RWA29"/>
      <c r="RWB29"/>
      <c r="RWC29"/>
      <c r="RWD29"/>
      <c r="RWE29"/>
      <c r="RWF29"/>
      <c r="RWG29"/>
      <c r="RWH29"/>
      <c r="RWI29"/>
      <c r="RWJ29"/>
      <c r="RWK29"/>
      <c r="RWL29"/>
      <c r="RWM29"/>
      <c r="RWN29"/>
      <c r="RWO29"/>
      <c r="RWP29"/>
      <c r="RWQ29"/>
      <c r="RWR29"/>
      <c r="RWS29"/>
      <c r="RWT29"/>
      <c r="RWU29"/>
      <c r="RWV29"/>
      <c r="RWW29"/>
      <c r="RWX29"/>
      <c r="RWY29"/>
      <c r="RWZ29"/>
      <c r="RXA29"/>
      <c r="RXB29"/>
      <c r="RXC29"/>
      <c r="RXD29"/>
      <c r="RXE29"/>
      <c r="RXF29"/>
      <c r="RXG29"/>
      <c r="RXH29"/>
      <c r="RXI29"/>
      <c r="RXJ29"/>
      <c r="RXK29"/>
      <c r="RXL29"/>
      <c r="RXM29"/>
      <c r="RXN29"/>
      <c r="RXO29"/>
      <c r="RXP29"/>
      <c r="RXQ29"/>
      <c r="RXR29"/>
      <c r="RXS29"/>
      <c r="RXT29"/>
      <c r="RXU29"/>
      <c r="RXV29"/>
      <c r="RXW29"/>
      <c r="RXX29"/>
      <c r="RXY29"/>
      <c r="RXZ29"/>
      <c r="RYA29"/>
      <c r="RYB29"/>
      <c r="RYC29"/>
      <c r="RYD29"/>
      <c r="RYE29"/>
      <c r="RYF29"/>
      <c r="RYG29"/>
      <c r="RYH29"/>
      <c r="RYI29"/>
      <c r="RYJ29"/>
      <c r="RYK29"/>
      <c r="RYL29"/>
      <c r="RYM29"/>
      <c r="RYN29"/>
      <c r="RYO29"/>
      <c r="RYP29"/>
      <c r="RYQ29"/>
      <c r="RYR29"/>
      <c r="RYS29"/>
      <c r="RYT29"/>
      <c r="RYU29"/>
      <c r="RYV29"/>
      <c r="RYW29"/>
      <c r="RYX29"/>
      <c r="RYY29"/>
      <c r="RYZ29"/>
      <c r="RZA29"/>
      <c r="RZB29"/>
      <c r="RZC29"/>
      <c r="RZD29"/>
      <c r="RZE29"/>
      <c r="RZF29"/>
      <c r="RZG29"/>
      <c r="RZH29"/>
      <c r="RZI29"/>
      <c r="RZJ29"/>
      <c r="RZK29"/>
      <c r="RZL29"/>
      <c r="RZM29"/>
      <c r="RZN29"/>
      <c r="RZO29"/>
      <c r="RZP29"/>
      <c r="RZQ29"/>
      <c r="RZR29"/>
      <c r="RZS29"/>
      <c r="RZT29"/>
      <c r="RZU29"/>
      <c r="RZV29"/>
      <c r="RZW29"/>
      <c r="RZX29"/>
      <c r="RZY29"/>
      <c r="RZZ29"/>
      <c r="SAA29"/>
      <c r="SAB29"/>
      <c r="SAC29"/>
      <c r="SAD29"/>
      <c r="SAE29"/>
      <c r="SAF29"/>
      <c r="SAG29"/>
      <c r="SAH29"/>
      <c r="SAI29"/>
      <c r="SAJ29"/>
      <c r="SAK29"/>
      <c r="SAL29"/>
      <c r="SAM29"/>
      <c r="SAN29"/>
      <c r="SAO29"/>
      <c r="SAP29"/>
      <c r="SAQ29"/>
      <c r="SAR29"/>
      <c r="SAS29"/>
      <c r="SAT29"/>
      <c r="SAU29"/>
      <c r="SAV29"/>
      <c r="SAW29"/>
      <c r="SAX29"/>
      <c r="SAY29"/>
      <c r="SAZ29"/>
      <c r="SBA29"/>
      <c r="SBB29"/>
      <c r="SBC29"/>
      <c r="SBD29"/>
      <c r="SBE29"/>
      <c r="SBF29"/>
      <c r="SBG29"/>
      <c r="SBH29"/>
      <c r="SBI29"/>
      <c r="SBJ29"/>
      <c r="SBK29"/>
      <c r="SBL29"/>
      <c r="SBM29"/>
      <c r="SBN29"/>
      <c r="SBO29"/>
      <c r="SBP29"/>
      <c r="SBQ29"/>
      <c r="SBR29"/>
      <c r="SBS29"/>
      <c r="SBT29"/>
      <c r="SBU29"/>
      <c r="SBV29"/>
      <c r="SBW29"/>
      <c r="SBX29"/>
      <c r="SBY29"/>
      <c r="SBZ29"/>
      <c r="SCA29"/>
      <c r="SCB29"/>
      <c r="SCC29"/>
      <c r="SCD29"/>
      <c r="SCE29"/>
      <c r="SCF29"/>
      <c r="SCG29"/>
      <c r="SCH29"/>
      <c r="SCI29"/>
      <c r="SCJ29"/>
      <c r="SCK29"/>
      <c r="SCL29"/>
      <c r="SCM29"/>
      <c r="SCN29"/>
      <c r="SCO29"/>
      <c r="SCP29"/>
      <c r="SCQ29"/>
      <c r="SCR29"/>
      <c r="SCS29"/>
      <c r="SCT29"/>
      <c r="SCU29"/>
      <c r="SCV29"/>
      <c r="SCW29"/>
      <c r="SCX29"/>
      <c r="SCY29"/>
      <c r="SCZ29"/>
      <c r="SDA29"/>
      <c r="SDB29"/>
      <c r="SDC29"/>
      <c r="SDD29"/>
      <c r="SDE29"/>
      <c r="SDF29"/>
      <c r="SDG29"/>
      <c r="SDH29"/>
      <c r="SDI29"/>
      <c r="SDJ29"/>
      <c r="SDK29"/>
      <c r="SDL29"/>
      <c r="SDM29"/>
      <c r="SDN29"/>
      <c r="SDO29"/>
      <c r="SDP29"/>
      <c r="SDQ29"/>
      <c r="SDR29"/>
      <c r="SDS29"/>
      <c r="SDT29"/>
      <c r="SDU29"/>
      <c r="SDV29"/>
      <c r="SDW29"/>
      <c r="SDX29"/>
      <c r="SDY29"/>
      <c r="SDZ29"/>
      <c r="SEA29"/>
      <c r="SEB29"/>
      <c r="SEC29"/>
      <c r="SED29"/>
      <c r="SEE29"/>
      <c r="SEF29"/>
      <c r="SEG29"/>
      <c r="SEH29"/>
      <c r="SEI29"/>
      <c r="SEJ29"/>
      <c r="SEK29"/>
      <c r="SEL29"/>
      <c r="SEM29"/>
      <c r="SEN29"/>
      <c r="SEO29"/>
      <c r="SEP29"/>
      <c r="SEQ29"/>
      <c r="SER29"/>
      <c r="SES29"/>
      <c r="SET29"/>
      <c r="SEU29"/>
      <c r="SEV29"/>
      <c r="SEW29"/>
      <c r="SEX29"/>
      <c r="SEY29"/>
      <c r="SEZ29"/>
      <c r="SFA29"/>
      <c r="SFB29"/>
      <c r="SFC29"/>
      <c r="SFD29"/>
      <c r="SFE29"/>
      <c r="SFF29"/>
      <c r="SFG29"/>
      <c r="SFH29"/>
      <c r="SFI29"/>
      <c r="SFJ29"/>
      <c r="SFK29"/>
      <c r="SFL29"/>
      <c r="SFM29"/>
      <c r="SFN29"/>
      <c r="SFO29"/>
      <c r="SFP29"/>
      <c r="SFQ29"/>
      <c r="SFR29"/>
      <c r="SFS29"/>
      <c r="SFT29"/>
      <c r="SFU29"/>
      <c r="SFV29"/>
      <c r="SFW29"/>
      <c r="SFX29"/>
      <c r="SFY29"/>
      <c r="SFZ29"/>
      <c r="SGA29"/>
      <c r="SGB29"/>
      <c r="SGC29"/>
      <c r="SGD29"/>
      <c r="SGE29"/>
      <c r="SGF29"/>
      <c r="SGG29"/>
      <c r="SGH29"/>
      <c r="SGI29"/>
      <c r="SGJ29"/>
      <c r="SGK29"/>
      <c r="SGL29"/>
      <c r="SGM29"/>
      <c r="SGN29"/>
      <c r="SGO29"/>
      <c r="SGP29"/>
      <c r="SGQ29"/>
      <c r="SGR29"/>
      <c r="SGS29"/>
      <c r="SGT29"/>
      <c r="SGU29"/>
      <c r="SGV29"/>
      <c r="SGW29"/>
      <c r="SGX29"/>
      <c r="SGY29"/>
      <c r="SGZ29"/>
      <c r="SHA29"/>
      <c r="SHB29"/>
      <c r="SHC29"/>
      <c r="SHD29"/>
      <c r="SHE29"/>
      <c r="SHF29"/>
      <c r="SHG29"/>
      <c r="SHH29"/>
      <c r="SHI29"/>
      <c r="SHJ29"/>
      <c r="SHK29"/>
      <c r="SHL29"/>
      <c r="SHM29"/>
      <c r="SHN29"/>
      <c r="SHO29"/>
      <c r="SHP29"/>
      <c r="SHQ29"/>
      <c r="SHR29"/>
      <c r="SHS29"/>
      <c r="SHT29"/>
      <c r="SHU29"/>
      <c r="SHV29"/>
      <c r="SHW29"/>
      <c r="SHX29"/>
      <c r="SHY29"/>
      <c r="SHZ29"/>
      <c r="SIA29"/>
      <c r="SIB29"/>
      <c r="SIC29"/>
      <c r="SID29"/>
      <c r="SIE29"/>
      <c r="SIF29"/>
      <c r="SIG29"/>
      <c r="SIH29"/>
      <c r="SII29"/>
      <c r="SIJ29"/>
      <c r="SIK29"/>
      <c r="SIL29"/>
      <c r="SIM29"/>
      <c r="SIN29"/>
      <c r="SIO29"/>
      <c r="SIP29"/>
      <c r="SIQ29"/>
      <c r="SIR29"/>
      <c r="SIS29"/>
      <c r="SIT29"/>
      <c r="SIU29"/>
      <c r="SIV29"/>
      <c r="SIW29"/>
      <c r="SIX29"/>
      <c r="SIY29"/>
      <c r="SIZ29"/>
      <c r="SJA29"/>
      <c r="SJB29"/>
      <c r="SJC29"/>
      <c r="SJD29"/>
      <c r="SJE29"/>
      <c r="SJF29"/>
      <c r="SJG29"/>
      <c r="SJH29"/>
      <c r="SJI29"/>
      <c r="SJJ29"/>
      <c r="SJK29"/>
      <c r="SJL29"/>
      <c r="SJM29"/>
      <c r="SJN29"/>
      <c r="SJO29"/>
      <c r="SJP29"/>
      <c r="SJQ29"/>
      <c r="SJR29"/>
      <c r="SJS29"/>
      <c r="SJT29"/>
      <c r="SJU29"/>
      <c r="SJV29"/>
      <c r="SJW29"/>
      <c r="SJX29"/>
      <c r="SJY29"/>
      <c r="SJZ29"/>
      <c r="SKA29"/>
      <c r="SKB29"/>
      <c r="SKC29"/>
      <c r="SKD29"/>
      <c r="SKE29"/>
      <c r="SKF29"/>
      <c r="SKG29"/>
      <c r="SKH29"/>
      <c r="SKI29"/>
      <c r="SKJ29"/>
      <c r="SKK29"/>
      <c r="SKL29"/>
      <c r="SKM29"/>
      <c r="SKN29"/>
      <c r="SKO29"/>
      <c r="SKP29"/>
      <c r="SKQ29"/>
      <c r="SKR29"/>
      <c r="SKS29"/>
      <c r="SKT29"/>
      <c r="SKU29"/>
      <c r="SKV29"/>
      <c r="SKW29"/>
      <c r="SKX29"/>
      <c r="SKY29"/>
      <c r="SKZ29"/>
      <c r="SLA29"/>
      <c r="SLB29"/>
      <c r="SLC29"/>
      <c r="SLD29"/>
      <c r="SLE29"/>
      <c r="SLF29"/>
      <c r="SLG29"/>
      <c r="SLH29"/>
      <c r="SLI29"/>
      <c r="SLJ29"/>
      <c r="SLK29"/>
      <c r="SLL29"/>
      <c r="SLM29"/>
      <c r="SLN29"/>
      <c r="SLO29"/>
      <c r="SLP29"/>
      <c r="SLQ29"/>
      <c r="SLR29"/>
      <c r="SLS29"/>
      <c r="SLT29"/>
      <c r="SLU29"/>
      <c r="SLV29"/>
      <c r="SLW29"/>
      <c r="SLX29"/>
      <c r="SLY29"/>
      <c r="SLZ29"/>
      <c r="SMA29"/>
      <c r="SMB29"/>
      <c r="SMC29"/>
      <c r="SMD29"/>
      <c r="SME29"/>
      <c r="SMF29"/>
      <c r="SMG29"/>
      <c r="SMH29"/>
      <c r="SMI29"/>
      <c r="SMJ29"/>
      <c r="SMK29"/>
      <c r="SML29"/>
      <c r="SMM29"/>
      <c r="SMN29"/>
      <c r="SMO29"/>
      <c r="SMP29"/>
      <c r="SMQ29"/>
      <c r="SMR29"/>
      <c r="SMS29"/>
      <c r="SMT29"/>
      <c r="SMU29"/>
      <c r="SMV29"/>
      <c r="SMW29"/>
      <c r="SMX29"/>
      <c r="SMY29"/>
      <c r="SMZ29"/>
      <c r="SNA29"/>
      <c r="SNB29"/>
      <c r="SNC29"/>
      <c r="SND29"/>
      <c r="SNE29"/>
      <c r="SNF29"/>
      <c r="SNG29"/>
      <c r="SNH29"/>
      <c r="SNI29"/>
      <c r="SNJ29"/>
      <c r="SNK29"/>
      <c r="SNL29"/>
      <c r="SNM29"/>
      <c r="SNN29"/>
      <c r="SNO29"/>
      <c r="SNP29"/>
      <c r="SNQ29"/>
      <c r="SNR29"/>
      <c r="SNS29"/>
      <c r="SNT29"/>
      <c r="SNU29"/>
      <c r="SNV29"/>
      <c r="SNW29"/>
      <c r="SNX29"/>
      <c r="SNY29"/>
      <c r="SNZ29"/>
      <c r="SOA29"/>
      <c r="SOB29"/>
      <c r="SOC29"/>
      <c r="SOD29"/>
      <c r="SOE29"/>
      <c r="SOF29"/>
      <c r="SOG29"/>
      <c r="SOH29"/>
      <c r="SOI29"/>
      <c r="SOJ29"/>
      <c r="SOK29"/>
      <c r="SOL29"/>
      <c r="SOM29"/>
      <c r="SON29"/>
      <c r="SOO29"/>
      <c r="SOP29"/>
      <c r="SOQ29"/>
      <c r="SOR29"/>
      <c r="SOS29"/>
      <c r="SOT29"/>
      <c r="SOU29"/>
      <c r="SOV29"/>
      <c r="SOW29"/>
      <c r="SOX29"/>
      <c r="SOY29"/>
      <c r="SOZ29"/>
      <c r="SPA29"/>
      <c r="SPB29"/>
      <c r="SPC29"/>
      <c r="SPD29"/>
      <c r="SPE29"/>
      <c r="SPF29"/>
      <c r="SPG29"/>
      <c r="SPH29"/>
      <c r="SPI29"/>
      <c r="SPJ29"/>
      <c r="SPK29"/>
      <c r="SPL29"/>
      <c r="SPM29"/>
      <c r="SPN29"/>
      <c r="SPO29"/>
      <c r="SPP29"/>
      <c r="SPQ29"/>
      <c r="SPR29"/>
      <c r="SPS29"/>
      <c r="SPT29"/>
      <c r="SPU29"/>
      <c r="SPV29"/>
      <c r="SPW29"/>
      <c r="SPX29"/>
      <c r="SPY29"/>
      <c r="SPZ29"/>
      <c r="SQA29"/>
      <c r="SQB29"/>
      <c r="SQC29"/>
      <c r="SQD29"/>
      <c r="SQE29"/>
      <c r="SQF29"/>
      <c r="SQG29"/>
      <c r="SQH29"/>
      <c r="SQI29"/>
      <c r="SQJ29"/>
      <c r="SQK29"/>
      <c r="SQL29"/>
      <c r="SQM29"/>
      <c r="SQN29"/>
      <c r="SQO29"/>
      <c r="SQP29"/>
      <c r="SQQ29"/>
      <c r="SQR29"/>
      <c r="SQS29"/>
      <c r="SQT29"/>
      <c r="SQU29"/>
      <c r="SQV29"/>
      <c r="SQW29"/>
      <c r="SQX29"/>
      <c r="SQY29"/>
      <c r="SQZ29"/>
      <c r="SRA29"/>
      <c r="SRB29"/>
      <c r="SRC29"/>
      <c r="SRD29"/>
      <c r="SRE29"/>
      <c r="SRF29"/>
      <c r="SRG29"/>
      <c r="SRH29"/>
      <c r="SRI29"/>
      <c r="SRJ29"/>
      <c r="SRK29"/>
      <c r="SRL29"/>
      <c r="SRM29"/>
      <c r="SRN29"/>
      <c r="SRO29"/>
      <c r="SRP29"/>
      <c r="SRQ29"/>
      <c r="SRR29"/>
      <c r="SRS29"/>
      <c r="SRT29"/>
      <c r="SRU29"/>
      <c r="SRV29"/>
      <c r="SRW29"/>
      <c r="SRX29"/>
      <c r="SRY29"/>
      <c r="SRZ29"/>
      <c r="SSA29"/>
      <c r="SSB29"/>
      <c r="SSC29"/>
      <c r="SSD29"/>
      <c r="SSE29"/>
      <c r="SSF29"/>
      <c r="SSG29"/>
      <c r="SSH29"/>
      <c r="SSI29"/>
      <c r="SSJ29"/>
      <c r="SSK29"/>
      <c r="SSL29"/>
      <c r="SSM29"/>
      <c r="SSN29"/>
      <c r="SSO29"/>
      <c r="SSP29"/>
      <c r="SSQ29"/>
      <c r="SSR29"/>
      <c r="SSS29"/>
      <c r="SST29"/>
      <c r="SSU29"/>
      <c r="SSV29"/>
      <c r="SSW29"/>
      <c r="SSX29"/>
      <c r="SSY29"/>
      <c r="SSZ29"/>
      <c r="STA29"/>
      <c r="STB29"/>
      <c r="STC29"/>
      <c r="STD29"/>
      <c r="STE29"/>
      <c r="STF29"/>
      <c r="STG29"/>
      <c r="STH29"/>
      <c r="STI29"/>
      <c r="STJ29"/>
      <c r="STK29"/>
      <c r="STL29"/>
      <c r="STM29"/>
      <c r="STN29"/>
      <c r="STO29"/>
      <c r="STP29"/>
      <c r="STQ29"/>
      <c r="STR29"/>
      <c r="STS29"/>
      <c r="STT29"/>
      <c r="STU29"/>
      <c r="STV29"/>
      <c r="STW29"/>
      <c r="STX29"/>
      <c r="STY29"/>
      <c r="STZ29"/>
      <c r="SUA29"/>
      <c r="SUB29"/>
      <c r="SUC29"/>
      <c r="SUD29"/>
      <c r="SUE29"/>
      <c r="SUF29"/>
      <c r="SUG29"/>
      <c r="SUH29"/>
      <c r="SUI29"/>
      <c r="SUJ29"/>
      <c r="SUK29"/>
      <c r="SUL29"/>
      <c r="SUM29"/>
      <c r="SUN29"/>
      <c r="SUO29"/>
      <c r="SUP29"/>
      <c r="SUQ29"/>
      <c r="SUR29"/>
      <c r="SUS29"/>
      <c r="SUT29"/>
      <c r="SUU29"/>
      <c r="SUV29"/>
      <c r="SUW29"/>
      <c r="SUX29"/>
      <c r="SUY29"/>
      <c r="SUZ29"/>
      <c r="SVA29"/>
      <c r="SVB29"/>
      <c r="SVC29"/>
      <c r="SVD29"/>
      <c r="SVE29"/>
      <c r="SVF29"/>
      <c r="SVG29"/>
      <c r="SVH29"/>
      <c r="SVI29"/>
      <c r="SVJ29"/>
      <c r="SVK29"/>
      <c r="SVL29"/>
      <c r="SVM29"/>
      <c r="SVN29"/>
      <c r="SVO29"/>
      <c r="SVP29"/>
      <c r="SVQ29"/>
      <c r="SVR29"/>
      <c r="SVS29"/>
      <c r="SVT29"/>
      <c r="SVU29"/>
      <c r="SVV29"/>
      <c r="SVW29"/>
      <c r="SVX29"/>
      <c r="SVY29"/>
      <c r="SVZ29"/>
      <c r="SWA29"/>
      <c r="SWB29"/>
      <c r="SWC29"/>
      <c r="SWD29"/>
      <c r="SWE29"/>
      <c r="SWF29"/>
      <c r="SWG29"/>
      <c r="SWH29"/>
      <c r="SWI29"/>
      <c r="SWJ29"/>
      <c r="SWK29"/>
      <c r="SWL29"/>
      <c r="SWM29"/>
      <c r="SWN29"/>
      <c r="SWO29"/>
      <c r="SWP29"/>
      <c r="SWQ29"/>
      <c r="SWR29"/>
      <c r="SWS29"/>
      <c r="SWT29"/>
      <c r="SWU29"/>
      <c r="SWV29"/>
      <c r="SWW29"/>
      <c r="SWX29"/>
      <c r="SWY29"/>
      <c r="SWZ29"/>
      <c r="SXA29"/>
      <c r="SXB29"/>
      <c r="SXC29"/>
      <c r="SXD29"/>
      <c r="SXE29"/>
      <c r="SXF29"/>
      <c r="SXG29"/>
      <c r="SXH29"/>
      <c r="SXI29"/>
      <c r="SXJ29"/>
      <c r="SXK29"/>
      <c r="SXL29"/>
      <c r="SXM29"/>
      <c r="SXN29"/>
      <c r="SXO29"/>
      <c r="SXP29"/>
      <c r="SXQ29"/>
      <c r="SXR29"/>
      <c r="SXS29"/>
      <c r="SXT29"/>
      <c r="SXU29"/>
      <c r="SXV29"/>
      <c r="SXW29"/>
      <c r="SXX29"/>
      <c r="SXY29"/>
      <c r="SXZ29"/>
      <c r="SYA29"/>
      <c r="SYB29"/>
      <c r="SYC29"/>
      <c r="SYD29"/>
      <c r="SYE29"/>
      <c r="SYF29"/>
      <c r="SYG29"/>
      <c r="SYH29"/>
      <c r="SYI29"/>
      <c r="SYJ29"/>
      <c r="SYK29"/>
      <c r="SYL29"/>
      <c r="SYM29"/>
      <c r="SYN29"/>
      <c r="SYO29"/>
      <c r="SYP29"/>
      <c r="SYQ29"/>
      <c r="SYR29"/>
      <c r="SYS29"/>
      <c r="SYT29"/>
      <c r="SYU29"/>
      <c r="SYV29"/>
      <c r="SYW29"/>
      <c r="SYX29"/>
      <c r="SYY29"/>
      <c r="SYZ29"/>
      <c r="SZA29"/>
      <c r="SZB29"/>
      <c r="SZC29"/>
      <c r="SZD29"/>
      <c r="SZE29"/>
      <c r="SZF29"/>
      <c r="SZG29"/>
      <c r="SZH29"/>
      <c r="SZI29"/>
      <c r="SZJ29"/>
      <c r="SZK29"/>
      <c r="SZL29"/>
      <c r="SZM29"/>
      <c r="SZN29"/>
      <c r="SZO29"/>
      <c r="SZP29"/>
      <c r="SZQ29"/>
      <c r="SZR29"/>
      <c r="SZS29"/>
      <c r="SZT29"/>
      <c r="SZU29"/>
      <c r="SZV29"/>
      <c r="SZW29"/>
      <c r="SZX29"/>
      <c r="SZY29"/>
      <c r="SZZ29"/>
      <c r="TAA29"/>
      <c r="TAB29"/>
      <c r="TAC29"/>
      <c r="TAD29"/>
      <c r="TAE29"/>
      <c r="TAF29"/>
      <c r="TAG29"/>
      <c r="TAH29"/>
      <c r="TAI29"/>
      <c r="TAJ29"/>
      <c r="TAK29"/>
      <c r="TAL29"/>
      <c r="TAM29"/>
      <c r="TAN29"/>
      <c r="TAO29"/>
      <c r="TAP29"/>
      <c r="TAQ29"/>
      <c r="TAR29"/>
      <c r="TAS29"/>
      <c r="TAT29"/>
      <c r="TAU29"/>
      <c r="TAV29"/>
      <c r="TAW29"/>
      <c r="TAX29"/>
      <c r="TAY29"/>
      <c r="TAZ29"/>
      <c r="TBA29"/>
      <c r="TBB29"/>
      <c r="TBC29"/>
      <c r="TBD29"/>
      <c r="TBE29"/>
      <c r="TBF29"/>
      <c r="TBG29"/>
      <c r="TBH29"/>
      <c r="TBI29"/>
      <c r="TBJ29"/>
      <c r="TBK29"/>
      <c r="TBL29"/>
      <c r="TBM29"/>
      <c r="TBN29"/>
      <c r="TBO29"/>
      <c r="TBP29"/>
      <c r="TBQ29"/>
      <c r="TBR29"/>
      <c r="TBS29"/>
      <c r="TBT29"/>
      <c r="TBU29"/>
      <c r="TBV29"/>
      <c r="TBW29"/>
      <c r="TBX29"/>
      <c r="TBY29"/>
      <c r="TBZ29"/>
      <c r="TCA29"/>
      <c r="TCB29"/>
      <c r="TCC29"/>
      <c r="TCD29"/>
      <c r="TCE29"/>
      <c r="TCF29"/>
      <c r="TCG29"/>
      <c r="TCH29"/>
      <c r="TCI29"/>
      <c r="TCJ29"/>
      <c r="TCK29"/>
      <c r="TCL29"/>
      <c r="TCM29"/>
      <c r="TCN29"/>
      <c r="TCO29"/>
      <c r="TCP29"/>
      <c r="TCQ29"/>
      <c r="TCR29"/>
      <c r="TCS29"/>
      <c r="TCT29"/>
      <c r="TCU29"/>
      <c r="TCV29"/>
      <c r="TCW29"/>
      <c r="TCX29"/>
      <c r="TCY29"/>
      <c r="TCZ29"/>
      <c r="TDA29"/>
      <c r="TDB29"/>
      <c r="TDC29"/>
      <c r="TDD29"/>
      <c r="TDE29"/>
      <c r="TDF29"/>
      <c r="TDG29"/>
      <c r="TDH29"/>
      <c r="TDI29"/>
      <c r="TDJ29"/>
      <c r="TDK29"/>
      <c r="TDL29"/>
      <c r="TDM29"/>
      <c r="TDN29"/>
      <c r="TDO29"/>
      <c r="TDP29"/>
      <c r="TDQ29"/>
      <c r="TDR29"/>
      <c r="TDS29"/>
      <c r="TDT29"/>
      <c r="TDU29"/>
      <c r="TDV29"/>
      <c r="TDW29"/>
      <c r="TDX29"/>
      <c r="TDY29"/>
      <c r="TDZ29"/>
      <c r="TEA29"/>
      <c r="TEB29"/>
      <c r="TEC29"/>
      <c r="TED29"/>
      <c r="TEE29"/>
      <c r="TEF29"/>
      <c r="TEG29"/>
      <c r="TEH29"/>
      <c r="TEI29"/>
      <c r="TEJ29"/>
      <c r="TEK29"/>
      <c r="TEL29"/>
      <c r="TEM29"/>
      <c r="TEN29"/>
      <c r="TEO29"/>
      <c r="TEP29"/>
      <c r="TEQ29"/>
      <c r="TER29"/>
      <c r="TES29"/>
      <c r="TET29"/>
      <c r="TEU29"/>
      <c r="TEV29"/>
      <c r="TEW29"/>
      <c r="TEX29"/>
      <c r="TEY29"/>
      <c r="TEZ29"/>
      <c r="TFA29"/>
      <c r="TFB29"/>
      <c r="TFC29"/>
      <c r="TFD29"/>
      <c r="TFE29"/>
      <c r="TFF29"/>
      <c r="TFG29"/>
      <c r="TFH29"/>
      <c r="TFI29"/>
      <c r="TFJ29"/>
      <c r="TFK29"/>
      <c r="TFL29"/>
      <c r="TFM29"/>
      <c r="TFN29"/>
      <c r="TFO29"/>
      <c r="TFP29"/>
      <c r="TFQ29"/>
      <c r="TFR29"/>
      <c r="TFS29"/>
      <c r="TFT29"/>
      <c r="TFU29"/>
      <c r="TFV29"/>
      <c r="TFW29"/>
      <c r="TFX29"/>
      <c r="TFY29"/>
      <c r="TFZ29"/>
      <c r="TGA29"/>
      <c r="TGB29"/>
      <c r="TGC29"/>
      <c r="TGD29"/>
      <c r="TGE29"/>
      <c r="TGF29"/>
      <c r="TGG29"/>
      <c r="TGH29"/>
      <c r="TGI29"/>
      <c r="TGJ29"/>
      <c r="TGK29"/>
      <c r="TGL29"/>
      <c r="TGM29"/>
      <c r="TGN29"/>
      <c r="TGO29"/>
      <c r="TGP29"/>
      <c r="TGQ29"/>
      <c r="TGR29"/>
      <c r="TGS29"/>
      <c r="TGT29"/>
      <c r="TGU29"/>
      <c r="TGV29"/>
      <c r="TGW29"/>
      <c r="TGX29"/>
      <c r="TGY29"/>
      <c r="TGZ29"/>
      <c r="THA29"/>
      <c r="THB29"/>
      <c r="THC29"/>
      <c r="THD29"/>
      <c r="THE29"/>
      <c r="THF29"/>
      <c r="THG29"/>
      <c r="THH29"/>
      <c r="THI29"/>
      <c r="THJ29"/>
      <c r="THK29"/>
      <c r="THL29"/>
      <c r="THM29"/>
      <c r="THN29"/>
      <c r="THO29"/>
      <c r="THP29"/>
      <c r="THQ29"/>
      <c r="THR29"/>
      <c r="THS29"/>
      <c r="THT29"/>
      <c r="THU29"/>
      <c r="THV29"/>
      <c r="THW29"/>
      <c r="THX29"/>
      <c r="THY29"/>
      <c r="THZ29"/>
      <c r="TIA29"/>
      <c r="TIB29"/>
      <c r="TIC29"/>
      <c r="TID29"/>
      <c r="TIE29"/>
      <c r="TIF29"/>
      <c r="TIG29"/>
      <c r="TIH29"/>
      <c r="TII29"/>
      <c r="TIJ29"/>
      <c r="TIK29"/>
      <c r="TIL29"/>
      <c r="TIM29"/>
      <c r="TIN29"/>
      <c r="TIO29"/>
      <c r="TIP29"/>
      <c r="TIQ29"/>
      <c r="TIR29"/>
      <c r="TIS29"/>
      <c r="TIT29"/>
      <c r="TIU29"/>
      <c r="TIV29"/>
      <c r="TIW29"/>
      <c r="TIX29"/>
      <c r="TIY29"/>
      <c r="TIZ29"/>
      <c r="TJA29"/>
      <c r="TJB29"/>
      <c r="TJC29"/>
      <c r="TJD29"/>
      <c r="TJE29"/>
      <c r="TJF29"/>
      <c r="TJG29"/>
      <c r="TJH29"/>
      <c r="TJI29"/>
      <c r="TJJ29"/>
      <c r="TJK29"/>
      <c r="TJL29"/>
      <c r="TJM29"/>
      <c r="TJN29"/>
      <c r="TJO29"/>
      <c r="TJP29"/>
      <c r="TJQ29"/>
      <c r="TJR29"/>
      <c r="TJS29"/>
      <c r="TJT29"/>
      <c r="TJU29"/>
      <c r="TJV29"/>
      <c r="TJW29"/>
      <c r="TJX29"/>
      <c r="TJY29"/>
      <c r="TJZ29"/>
      <c r="TKA29"/>
      <c r="TKB29"/>
      <c r="TKC29"/>
      <c r="TKD29"/>
      <c r="TKE29"/>
      <c r="TKF29"/>
      <c r="TKG29"/>
      <c r="TKH29"/>
      <c r="TKI29"/>
      <c r="TKJ29"/>
      <c r="TKK29"/>
      <c r="TKL29"/>
      <c r="TKM29"/>
      <c r="TKN29"/>
      <c r="TKO29"/>
      <c r="TKP29"/>
      <c r="TKQ29"/>
      <c r="TKR29"/>
      <c r="TKS29"/>
      <c r="TKT29"/>
      <c r="TKU29"/>
      <c r="TKV29"/>
      <c r="TKW29"/>
      <c r="TKX29"/>
      <c r="TKY29"/>
      <c r="TKZ29"/>
      <c r="TLA29"/>
      <c r="TLB29"/>
      <c r="TLC29"/>
      <c r="TLD29"/>
      <c r="TLE29"/>
      <c r="TLF29"/>
      <c r="TLG29"/>
      <c r="TLH29"/>
      <c r="TLI29"/>
      <c r="TLJ29"/>
      <c r="TLK29"/>
      <c r="TLL29"/>
      <c r="TLM29"/>
      <c r="TLN29"/>
      <c r="TLO29"/>
      <c r="TLP29"/>
      <c r="TLQ29"/>
      <c r="TLR29"/>
      <c r="TLS29"/>
      <c r="TLT29"/>
      <c r="TLU29"/>
      <c r="TLV29"/>
      <c r="TLW29"/>
      <c r="TLX29"/>
      <c r="TLY29"/>
      <c r="TLZ29"/>
      <c r="TMA29"/>
      <c r="TMB29"/>
      <c r="TMC29"/>
      <c r="TMD29"/>
      <c r="TME29"/>
      <c r="TMF29"/>
      <c r="TMG29"/>
      <c r="TMH29"/>
      <c r="TMI29"/>
      <c r="TMJ29"/>
      <c r="TMK29"/>
      <c r="TML29"/>
      <c r="TMM29"/>
      <c r="TMN29"/>
      <c r="TMO29"/>
      <c r="TMP29"/>
      <c r="TMQ29"/>
      <c r="TMR29"/>
      <c r="TMS29"/>
      <c r="TMT29"/>
      <c r="TMU29"/>
      <c r="TMV29"/>
      <c r="TMW29"/>
      <c r="TMX29"/>
      <c r="TMY29"/>
      <c r="TMZ29"/>
      <c r="TNA29"/>
      <c r="TNB29"/>
      <c r="TNC29"/>
      <c r="TND29"/>
      <c r="TNE29"/>
      <c r="TNF29"/>
      <c r="TNG29"/>
      <c r="TNH29"/>
      <c r="TNI29"/>
      <c r="TNJ29"/>
      <c r="TNK29"/>
      <c r="TNL29"/>
      <c r="TNM29"/>
      <c r="TNN29"/>
      <c r="TNO29"/>
      <c r="TNP29"/>
      <c r="TNQ29"/>
      <c r="TNR29"/>
      <c r="TNS29"/>
      <c r="TNT29"/>
      <c r="TNU29"/>
      <c r="TNV29"/>
      <c r="TNW29"/>
      <c r="TNX29"/>
      <c r="TNY29"/>
      <c r="TNZ29"/>
      <c r="TOA29"/>
      <c r="TOB29"/>
      <c r="TOC29"/>
      <c r="TOD29"/>
      <c r="TOE29"/>
      <c r="TOF29"/>
      <c r="TOG29"/>
      <c r="TOH29"/>
      <c r="TOI29"/>
      <c r="TOJ29"/>
      <c r="TOK29"/>
      <c r="TOL29"/>
      <c r="TOM29"/>
      <c r="TON29"/>
      <c r="TOO29"/>
      <c r="TOP29"/>
      <c r="TOQ29"/>
      <c r="TOR29"/>
      <c r="TOS29"/>
      <c r="TOT29"/>
      <c r="TOU29"/>
      <c r="TOV29"/>
      <c r="TOW29"/>
      <c r="TOX29"/>
      <c r="TOY29"/>
      <c r="TOZ29"/>
      <c r="TPA29"/>
      <c r="TPB29"/>
      <c r="TPC29"/>
      <c r="TPD29"/>
      <c r="TPE29"/>
      <c r="TPF29"/>
      <c r="TPG29"/>
      <c r="TPH29"/>
      <c r="TPI29"/>
      <c r="TPJ29"/>
      <c r="TPK29"/>
      <c r="TPL29"/>
      <c r="TPM29"/>
      <c r="TPN29"/>
      <c r="TPO29"/>
      <c r="TPP29"/>
      <c r="TPQ29"/>
      <c r="TPR29"/>
      <c r="TPS29"/>
      <c r="TPT29"/>
      <c r="TPU29"/>
      <c r="TPV29"/>
      <c r="TPW29"/>
      <c r="TPX29"/>
      <c r="TPY29"/>
      <c r="TPZ29"/>
      <c r="TQA29"/>
      <c r="TQB29"/>
      <c r="TQC29"/>
      <c r="TQD29"/>
      <c r="TQE29"/>
      <c r="TQF29"/>
      <c r="TQG29"/>
      <c r="TQH29"/>
      <c r="TQI29"/>
      <c r="TQJ29"/>
      <c r="TQK29"/>
      <c r="TQL29"/>
      <c r="TQM29"/>
      <c r="TQN29"/>
      <c r="TQO29"/>
      <c r="TQP29"/>
      <c r="TQQ29"/>
      <c r="TQR29"/>
      <c r="TQS29"/>
      <c r="TQT29"/>
      <c r="TQU29"/>
      <c r="TQV29"/>
      <c r="TQW29"/>
      <c r="TQX29"/>
      <c r="TQY29"/>
      <c r="TQZ29"/>
      <c r="TRA29"/>
      <c r="TRB29"/>
      <c r="TRC29"/>
      <c r="TRD29"/>
      <c r="TRE29"/>
      <c r="TRF29"/>
      <c r="TRG29"/>
      <c r="TRH29"/>
      <c r="TRI29"/>
      <c r="TRJ29"/>
      <c r="TRK29"/>
      <c r="TRL29"/>
      <c r="TRM29"/>
      <c r="TRN29"/>
      <c r="TRO29"/>
      <c r="TRP29"/>
      <c r="TRQ29"/>
      <c r="TRR29"/>
      <c r="TRS29"/>
      <c r="TRT29"/>
      <c r="TRU29"/>
      <c r="TRV29"/>
      <c r="TRW29"/>
      <c r="TRX29"/>
      <c r="TRY29"/>
      <c r="TRZ29"/>
      <c r="TSA29"/>
      <c r="TSB29"/>
      <c r="TSC29"/>
      <c r="TSD29"/>
      <c r="TSE29"/>
      <c r="TSF29"/>
      <c r="TSG29"/>
      <c r="TSH29"/>
      <c r="TSI29"/>
      <c r="TSJ29"/>
      <c r="TSK29"/>
      <c r="TSL29"/>
      <c r="TSM29"/>
      <c r="TSN29"/>
      <c r="TSO29"/>
      <c r="TSP29"/>
      <c r="TSQ29"/>
      <c r="TSR29"/>
      <c r="TSS29"/>
      <c r="TST29"/>
      <c r="TSU29"/>
      <c r="TSV29"/>
      <c r="TSW29"/>
      <c r="TSX29"/>
      <c r="TSY29"/>
      <c r="TSZ29"/>
      <c r="TTA29"/>
      <c r="TTB29"/>
      <c r="TTC29"/>
      <c r="TTD29"/>
      <c r="TTE29"/>
      <c r="TTF29"/>
      <c r="TTG29"/>
      <c r="TTH29"/>
      <c r="TTI29"/>
      <c r="TTJ29"/>
      <c r="TTK29"/>
      <c r="TTL29"/>
      <c r="TTM29"/>
      <c r="TTN29"/>
      <c r="TTO29"/>
      <c r="TTP29"/>
      <c r="TTQ29"/>
      <c r="TTR29"/>
      <c r="TTS29"/>
      <c r="TTT29"/>
      <c r="TTU29"/>
      <c r="TTV29"/>
      <c r="TTW29"/>
      <c r="TTX29"/>
      <c r="TTY29"/>
      <c r="TTZ29"/>
      <c r="TUA29"/>
      <c r="TUB29"/>
      <c r="TUC29"/>
      <c r="TUD29"/>
      <c r="TUE29"/>
      <c r="TUF29"/>
      <c r="TUG29"/>
      <c r="TUH29"/>
      <c r="TUI29"/>
      <c r="TUJ29"/>
      <c r="TUK29"/>
      <c r="TUL29"/>
      <c r="TUM29"/>
      <c r="TUN29"/>
      <c r="TUO29"/>
      <c r="TUP29"/>
      <c r="TUQ29"/>
      <c r="TUR29"/>
      <c r="TUS29"/>
      <c r="TUT29"/>
      <c r="TUU29"/>
      <c r="TUV29"/>
      <c r="TUW29"/>
      <c r="TUX29"/>
      <c r="TUY29"/>
      <c r="TUZ29"/>
      <c r="TVA29"/>
      <c r="TVB29"/>
      <c r="TVC29"/>
      <c r="TVD29"/>
      <c r="TVE29"/>
      <c r="TVF29"/>
      <c r="TVG29"/>
      <c r="TVH29"/>
      <c r="TVI29"/>
      <c r="TVJ29"/>
      <c r="TVK29"/>
      <c r="TVL29"/>
      <c r="TVM29"/>
      <c r="TVN29"/>
      <c r="TVO29"/>
      <c r="TVP29"/>
      <c r="TVQ29"/>
      <c r="TVR29"/>
      <c r="TVS29"/>
      <c r="TVT29"/>
      <c r="TVU29"/>
      <c r="TVV29"/>
      <c r="TVW29"/>
      <c r="TVX29"/>
      <c r="TVY29"/>
      <c r="TVZ29"/>
      <c r="TWA29"/>
      <c r="TWB29"/>
      <c r="TWC29"/>
      <c r="TWD29"/>
      <c r="TWE29"/>
      <c r="TWF29"/>
      <c r="TWG29"/>
      <c r="TWH29"/>
      <c r="TWI29"/>
      <c r="TWJ29"/>
      <c r="TWK29"/>
      <c r="TWL29"/>
      <c r="TWM29"/>
      <c r="TWN29"/>
      <c r="TWO29"/>
      <c r="TWP29"/>
      <c r="TWQ29"/>
      <c r="TWR29"/>
      <c r="TWS29"/>
      <c r="TWT29"/>
      <c r="TWU29"/>
      <c r="TWV29"/>
      <c r="TWW29"/>
      <c r="TWX29"/>
      <c r="TWY29"/>
      <c r="TWZ29"/>
      <c r="TXA29"/>
      <c r="TXB29"/>
      <c r="TXC29"/>
      <c r="TXD29"/>
      <c r="TXE29"/>
      <c r="TXF29"/>
      <c r="TXG29"/>
      <c r="TXH29"/>
      <c r="TXI29"/>
      <c r="TXJ29"/>
      <c r="TXK29"/>
      <c r="TXL29"/>
      <c r="TXM29"/>
      <c r="TXN29"/>
      <c r="TXO29"/>
      <c r="TXP29"/>
      <c r="TXQ29"/>
      <c r="TXR29"/>
      <c r="TXS29"/>
      <c r="TXT29"/>
      <c r="TXU29"/>
      <c r="TXV29"/>
      <c r="TXW29"/>
      <c r="TXX29"/>
      <c r="TXY29"/>
      <c r="TXZ29"/>
      <c r="TYA29"/>
      <c r="TYB29"/>
      <c r="TYC29"/>
      <c r="TYD29"/>
      <c r="TYE29"/>
      <c r="TYF29"/>
      <c r="TYG29"/>
      <c r="TYH29"/>
      <c r="TYI29"/>
      <c r="TYJ29"/>
      <c r="TYK29"/>
      <c r="TYL29"/>
      <c r="TYM29"/>
      <c r="TYN29"/>
      <c r="TYO29"/>
      <c r="TYP29"/>
      <c r="TYQ29"/>
      <c r="TYR29"/>
      <c r="TYS29"/>
      <c r="TYT29"/>
      <c r="TYU29"/>
      <c r="TYV29"/>
      <c r="TYW29"/>
      <c r="TYX29"/>
      <c r="TYY29"/>
      <c r="TYZ29"/>
      <c r="TZA29"/>
      <c r="TZB29"/>
      <c r="TZC29"/>
      <c r="TZD29"/>
      <c r="TZE29"/>
      <c r="TZF29"/>
      <c r="TZG29"/>
      <c r="TZH29"/>
      <c r="TZI29"/>
      <c r="TZJ29"/>
      <c r="TZK29"/>
      <c r="TZL29"/>
      <c r="TZM29"/>
      <c r="TZN29"/>
      <c r="TZO29"/>
      <c r="TZP29"/>
      <c r="TZQ29"/>
      <c r="TZR29"/>
      <c r="TZS29"/>
      <c r="TZT29"/>
      <c r="TZU29"/>
      <c r="TZV29"/>
      <c r="TZW29"/>
      <c r="TZX29"/>
      <c r="TZY29"/>
      <c r="TZZ29"/>
      <c r="UAA29"/>
      <c r="UAB29"/>
      <c r="UAC29"/>
      <c r="UAD29"/>
      <c r="UAE29"/>
      <c r="UAF29"/>
      <c r="UAG29"/>
      <c r="UAH29"/>
      <c r="UAI29"/>
      <c r="UAJ29"/>
      <c r="UAK29"/>
      <c r="UAL29"/>
      <c r="UAM29"/>
      <c r="UAN29"/>
      <c r="UAO29"/>
      <c r="UAP29"/>
      <c r="UAQ29"/>
      <c r="UAR29"/>
      <c r="UAS29"/>
      <c r="UAT29"/>
      <c r="UAU29"/>
      <c r="UAV29"/>
      <c r="UAW29"/>
      <c r="UAX29"/>
      <c r="UAY29"/>
      <c r="UAZ29"/>
      <c r="UBA29"/>
      <c r="UBB29"/>
      <c r="UBC29"/>
      <c r="UBD29"/>
      <c r="UBE29"/>
      <c r="UBF29"/>
      <c r="UBG29"/>
      <c r="UBH29"/>
      <c r="UBI29"/>
      <c r="UBJ29"/>
      <c r="UBK29"/>
      <c r="UBL29"/>
      <c r="UBM29"/>
      <c r="UBN29"/>
      <c r="UBO29"/>
      <c r="UBP29"/>
      <c r="UBQ29"/>
      <c r="UBR29"/>
      <c r="UBS29"/>
      <c r="UBT29"/>
      <c r="UBU29"/>
      <c r="UBV29"/>
      <c r="UBW29"/>
      <c r="UBX29"/>
      <c r="UBY29"/>
      <c r="UBZ29"/>
      <c r="UCA29"/>
      <c r="UCB29"/>
      <c r="UCC29"/>
      <c r="UCD29"/>
      <c r="UCE29"/>
      <c r="UCF29"/>
      <c r="UCG29"/>
      <c r="UCH29"/>
      <c r="UCI29"/>
      <c r="UCJ29"/>
      <c r="UCK29"/>
      <c r="UCL29"/>
      <c r="UCM29"/>
      <c r="UCN29"/>
      <c r="UCO29"/>
      <c r="UCP29"/>
      <c r="UCQ29"/>
      <c r="UCR29"/>
      <c r="UCS29"/>
      <c r="UCT29"/>
      <c r="UCU29"/>
      <c r="UCV29"/>
      <c r="UCW29"/>
      <c r="UCX29"/>
      <c r="UCY29"/>
      <c r="UCZ29"/>
      <c r="UDA29"/>
      <c r="UDB29"/>
      <c r="UDC29"/>
      <c r="UDD29"/>
      <c r="UDE29"/>
      <c r="UDF29"/>
      <c r="UDG29"/>
      <c r="UDH29"/>
      <c r="UDI29"/>
      <c r="UDJ29"/>
      <c r="UDK29"/>
      <c r="UDL29"/>
      <c r="UDM29"/>
      <c r="UDN29"/>
      <c r="UDO29"/>
      <c r="UDP29"/>
      <c r="UDQ29"/>
      <c r="UDR29"/>
      <c r="UDS29"/>
      <c r="UDT29"/>
      <c r="UDU29"/>
      <c r="UDV29"/>
      <c r="UDW29"/>
      <c r="UDX29"/>
      <c r="UDY29"/>
      <c r="UDZ29"/>
      <c r="UEA29"/>
      <c r="UEB29"/>
      <c r="UEC29"/>
      <c r="UED29"/>
      <c r="UEE29"/>
      <c r="UEF29"/>
      <c r="UEG29"/>
      <c r="UEH29"/>
      <c r="UEI29"/>
      <c r="UEJ29"/>
      <c r="UEK29"/>
      <c r="UEL29"/>
      <c r="UEM29"/>
      <c r="UEN29"/>
      <c r="UEO29"/>
      <c r="UEP29"/>
      <c r="UEQ29"/>
      <c r="UER29"/>
      <c r="UES29"/>
      <c r="UET29"/>
      <c r="UEU29"/>
      <c r="UEV29"/>
      <c r="UEW29"/>
      <c r="UEX29"/>
      <c r="UEY29"/>
      <c r="UEZ29"/>
      <c r="UFA29"/>
      <c r="UFB29"/>
      <c r="UFC29"/>
      <c r="UFD29"/>
      <c r="UFE29"/>
      <c r="UFF29"/>
      <c r="UFG29"/>
      <c r="UFH29"/>
      <c r="UFI29"/>
      <c r="UFJ29"/>
      <c r="UFK29"/>
      <c r="UFL29"/>
      <c r="UFM29"/>
      <c r="UFN29"/>
      <c r="UFO29"/>
      <c r="UFP29"/>
      <c r="UFQ29"/>
      <c r="UFR29"/>
      <c r="UFS29"/>
      <c r="UFT29"/>
      <c r="UFU29"/>
      <c r="UFV29"/>
      <c r="UFW29"/>
      <c r="UFX29"/>
      <c r="UFY29"/>
      <c r="UFZ29"/>
      <c r="UGA29"/>
      <c r="UGB29"/>
      <c r="UGC29"/>
      <c r="UGD29"/>
      <c r="UGE29"/>
      <c r="UGF29"/>
      <c r="UGG29"/>
      <c r="UGH29"/>
      <c r="UGI29"/>
      <c r="UGJ29"/>
      <c r="UGK29"/>
      <c r="UGL29"/>
      <c r="UGM29"/>
      <c r="UGN29"/>
      <c r="UGO29"/>
      <c r="UGP29"/>
      <c r="UGQ29"/>
      <c r="UGR29"/>
      <c r="UGS29"/>
      <c r="UGT29"/>
      <c r="UGU29"/>
      <c r="UGV29"/>
      <c r="UGW29"/>
      <c r="UGX29"/>
      <c r="UGY29"/>
      <c r="UGZ29"/>
      <c r="UHA29"/>
      <c r="UHB29"/>
      <c r="UHC29"/>
      <c r="UHD29"/>
      <c r="UHE29"/>
      <c r="UHF29"/>
      <c r="UHG29"/>
      <c r="UHH29"/>
      <c r="UHI29"/>
      <c r="UHJ29"/>
      <c r="UHK29"/>
      <c r="UHL29"/>
      <c r="UHM29"/>
      <c r="UHN29"/>
      <c r="UHO29"/>
      <c r="UHP29"/>
      <c r="UHQ29"/>
      <c r="UHR29"/>
      <c r="UHS29"/>
      <c r="UHT29"/>
      <c r="UHU29"/>
      <c r="UHV29"/>
      <c r="UHW29"/>
      <c r="UHX29"/>
      <c r="UHY29"/>
      <c r="UHZ29"/>
      <c r="UIA29"/>
      <c r="UIB29"/>
      <c r="UIC29"/>
      <c r="UID29"/>
      <c r="UIE29"/>
      <c r="UIF29"/>
      <c r="UIG29"/>
      <c r="UIH29"/>
      <c r="UII29"/>
      <c r="UIJ29"/>
      <c r="UIK29"/>
      <c r="UIL29"/>
      <c r="UIM29"/>
      <c r="UIN29"/>
      <c r="UIO29"/>
      <c r="UIP29"/>
      <c r="UIQ29"/>
      <c r="UIR29"/>
      <c r="UIS29"/>
      <c r="UIT29"/>
      <c r="UIU29"/>
      <c r="UIV29"/>
      <c r="UIW29"/>
      <c r="UIX29"/>
      <c r="UIY29"/>
      <c r="UIZ29"/>
      <c r="UJA29"/>
      <c r="UJB29"/>
      <c r="UJC29"/>
      <c r="UJD29"/>
      <c r="UJE29"/>
      <c r="UJF29"/>
      <c r="UJG29"/>
      <c r="UJH29"/>
      <c r="UJI29"/>
      <c r="UJJ29"/>
      <c r="UJK29"/>
      <c r="UJL29"/>
      <c r="UJM29"/>
      <c r="UJN29"/>
      <c r="UJO29"/>
      <c r="UJP29"/>
      <c r="UJQ29"/>
      <c r="UJR29"/>
      <c r="UJS29"/>
      <c r="UJT29"/>
      <c r="UJU29"/>
      <c r="UJV29"/>
      <c r="UJW29"/>
      <c r="UJX29"/>
      <c r="UJY29"/>
      <c r="UJZ29"/>
      <c r="UKA29"/>
      <c r="UKB29"/>
      <c r="UKC29"/>
      <c r="UKD29"/>
      <c r="UKE29"/>
      <c r="UKF29"/>
      <c r="UKG29"/>
      <c r="UKH29"/>
      <c r="UKI29"/>
      <c r="UKJ29"/>
      <c r="UKK29"/>
      <c r="UKL29"/>
      <c r="UKM29"/>
      <c r="UKN29"/>
      <c r="UKO29"/>
      <c r="UKP29"/>
      <c r="UKQ29"/>
      <c r="UKR29"/>
      <c r="UKS29"/>
      <c r="UKT29"/>
      <c r="UKU29"/>
      <c r="UKV29"/>
      <c r="UKW29"/>
      <c r="UKX29"/>
      <c r="UKY29"/>
      <c r="UKZ29"/>
      <c r="ULA29"/>
      <c r="ULB29"/>
      <c r="ULC29"/>
      <c r="ULD29"/>
      <c r="ULE29"/>
      <c r="ULF29"/>
      <c r="ULG29"/>
      <c r="ULH29"/>
      <c r="ULI29"/>
      <c r="ULJ29"/>
      <c r="ULK29"/>
      <c r="ULL29"/>
      <c r="ULM29"/>
      <c r="ULN29"/>
      <c r="ULO29"/>
      <c r="ULP29"/>
      <c r="ULQ29"/>
      <c r="ULR29"/>
      <c r="ULS29"/>
      <c r="ULT29"/>
      <c r="ULU29"/>
      <c r="ULV29"/>
      <c r="ULW29"/>
      <c r="ULX29"/>
      <c r="ULY29"/>
      <c r="ULZ29"/>
      <c r="UMA29"/>
      <c r="UMB29"/>
      <c r="UMC29"/>
      <c r="UMD29"/>
      <c r="UME29"/>
      <c r="UMF29"/>
      <c r="UMG29"/>
      <c r="UMH29"/>
      <c r="UMI29"/>
      <c r="UMJ29"/>
      <c r="UMK29"/>
      <c r="UML29"/>
      <c r="UMM29"/>
      <c r="UMN29"/>
      <c r="UMO29"/>
      <c r="UMP29"/>
      <c r="UMQ29"/>
      <c r="UMR29"/>
      <c r="UMS29"/>
      <c r="UMT29"/>
      <c r="UMU29"/>
      <c r="UMV29"/>
      <c r="UMW29"/>
      <c r="UMX29"/>
      <c r="UMY29"/>
      <c r="UMZ29"/>
      <c r="UNA29"/>
      <c r="UNB29"/>
      <c r="UNC29"/>
      <c r="UND29"/>
      <c r="UNE29"/>
      <c r="UNF29"/>
      <c r="UNG29"/>
      <c r="UNH29"/>
      <c r="UNI29"/>
      <c r="UNJ29"/>
      <c r="UNK29"/>
      <c r="UNL29"/>
      <c r="UNM29"/>
      <c r="UNN29"/>
      <c r="UNO29"/>
      <c r="UNP29"/>
      <c r="UNQ29"/>
      <c r="UNR29"/>
      <c r="UNS29"/>
      <c r="UNT29"/>
      <c r="UNU29"/>
      <c r="UNV29"/>
      <c r="UNW29"/>
      <c r="UNX29"/>
      <c r="UNY29"/>
      <c r="UNZ29"/>
      <c r="UOA29"/>
      <c r="UOB29"/>
      <c r="UOC29"/>
      <c r="UOD29"/>
      <c r="UOE29"/>
      <c r="UOF29"/>
      <c r="UOG29"/>
      <c r="UOH29"/>
      <c r="UOI29"/>
      <c r="UOJ29"/>
      <c r="UOK29"/>
      <c r="UOL29"/>
      <c r="UOM29"/>
      <c r="UON29"/>
      <c r="UOO29"/>
      <c r="UOP29"/>
      <c r="UOQ29"/>
      <c r="UOR29"/>
      <c r="UOS29"/>
      <c r="UOT29"/>
      <c r="UOU29"/>
      <c r="UOV29"/>
      <c r="UOW29"/>
      <c r="UOX29"/>
      <c r="UOY29"/>
      <c r="UOZ29"/>
      <c r="UPA29"/>
      <c r="UPB29"/>
      <c r="UPC29"/>
      <c r="UPD29"/>
      <c r="UPE29"/>
      <c r="UPF29"/>
      <c r="UPG29"/>
      <c r="UPH29"/>
      <c r="UPI29"/>
      <c r="UPJ29"/>
      <c r="UPK29"/>
      <c r="UPL29"/>
      <c r="UPM29"/>
      <c r="UPN29"/>
      <c r="UPO29"/>
      <c r="UPP29"/>
      <c r="UPQ29"/>
      <c r="UPR29"/>
      <c r="UPS29"/>
      <c r="UPT29"/>
      <c r="UPU29"/>
      <c r="UPV29"/>
      <c r="UPW29"/>
      <c r="UPX29"/>
      <c r="UPY29"/>
      <c r="UPZ29"/>
      <c r="UQA29"/>
      <c r="UQB29"/>
      <c r="UQC29"/>
      <c r="UQD29"/>
      <c r="UQE29"/>
      <c r="UQF29"/>
      <c r="UQG29"/>
      <c r="UQH29"/>
      <c r="UQI29"/>
      <c r="UQJ29"/>
      <c r="UQK29"/>
      <c r="UQL29"/>
      <c r="UQM29"/>
      <c r="UQN29"/>
      <c r="UQO29"/>
      <c r="UQP29"/>
      <c r="UQQ29"/>
      <c r="UQR29"/>
      <c r="UQS29"/>
      <c r="UQT29"/>
      <c r="UQU29"/>
      <c r="UQV29"/>
      <c r="UQW29"/>
      <c r="UQX29"/>
      <c r="UQY29"/>
      <c r="UQZ29"/>
      <c r="URA29"/>
      <c r="URB29"/>
      <c r="URC29"/>
      <c r="URD29"/>
      <c r="URE29"/>
      <c r="URF29"/>
      <c r="URG29"/>
      <c r="URH29"/>
      <c r="URI29"/>
      <c r="URJ29"/>
      <c r="URK29"/>
      <c r="URL29"/>
      <c r="URM29"/>
      <c r="URN29"/>
      <c r="URO29"/>
      <c r="URP29"/>
      <c r="URQ29"/>
      <c r="URR29"/>
      <c r="URS29"/>
      <c r="URT29"/>
      <c r="URU29"/>
      <c r="URV29"/>
      <c r="URW29"/>
      <c r="URX29"/>
      <c r="URY29"/>
      <c r="URZ29"/>
      <c r="USA29"/>
      <c r="USB29"/>
      <c r="USC29"/>
      <c r="USD29"/>
      <c r="USE29"/>
      <c r="USF29"/>
      <c r="USG29"/>
      <c r="USH29"/>
      <c r="USI29"/>
      <c r="USJ29"/>
      <c r="USK29"/>
      <c r="USL29"/>
      <c r="USM29"/>
      <c r="USN29"/>
      <c r="USO29"/>
      <c r="USP29"/>
      <c r="USQ29"/>
      <c r="USR29"/>
      <c r="USS29"/>
      <c r="UST29"/>
      <c r="USU29"/>
      <c r="USV29"/>
      <c r="USW29"/>
      <c r="USX29"/>
      <c r="USY29"/>
      <c r="USZ29"/>
      <c r="UTA29"/>
      <c r="UTB29"/>
      <c r="UTC29"/>
      <c r="UTD29"/>
      <c r="UTE29"/>
      <c r="UTF29"/>
      <c r="UTG29"/>
      <c r="UTH29"/>
      <c r="UTI29"/>
      <c r="UTJ29"/>
      <c r="UTK29"/>
      <c r="UTL29"/>
      <c r="UTM29"/>
      <c r="UTN29"/>
      <c r="UTO29"/>
      <c r="UTP29"/>
      <c r="UTQ29"/>
      <c r="UTR29"/>
      <c r="UTS29"/>
      <c r="UTT29"/>
      <c r="UTU29"/>
      <c r="UTV29"/>
      <c r="UTW29"/>
      <c r="UTX29"/>
      <c r="UTY29"/>
      <c r="UTZ29"/>
      <c r="UUA29"/>
      <c r="UUB29"/>
      <c r="UUC29"/>
      <c r="UUD29"/>
      <c r="UUE29"/>
      <c r="UUF29"/>
      <c r="UUG29"/>
      <c r="UUH29"/>
      <c r="UUI29"/>
      <c r="UUJ29"/>
      <c r="UUK29"/>
      <c r="UUL29"/>
      <c r="UUM29"/>
      <c r="UUN29"/>
      <c r="UUO29"/>
      <c r="UUP29"/>
      <c r="UUQ29"/>
      <c r="UUR29"/>
      <c r="UUS29"/>
      <c r="UUT29"/>
      <c r="UUU29"/>
      <c r="UUV29"/>
      <c r="UUW29"/>
      <c r="UUX29"/>
      <c r="UUY29"/>
      <c r="UUZ29"/>
      <c r="UVA29"/>
      <c r="UVB29"/>
      <c r="UVC29"/>
      <c r="UVD29"/>
      <c r="UVE29"/>
      <c r="UVF29"/>
      <c r="UVG29"/>
      <c r="UVH29"/>
      <c r="UVI29"/>
      <c r="UVJ29"/>
      <c r="UVK29"/>
      <c r="UVL29"/>
      <c r="UVM29"/>
      <c r="UVN29"/>
      <c r="UVO29"/>
      <c r="UVP29"/>
      <c r="UVQ29"/>
      <c r="UVR29"/>
      <c r="UVS29"/>
      <c r="UVT29"/>
      <c r="UVU29"/>
      <c r="UVV29"/>
      <c r="UVW29"/>
      <c r="UVX29"/>
      <c r="UVY29"/>
      <c r="UVZ29"/>
      <c r="UWA29"/>
      <c r="UWB29"/>
      <c r="UWC29"/>
      <c r="UWD29"/>
      <c r="UWE29"/>
      <c r="UWF29"/>
      <c r="UWG29"/>
      <c r="UWH29"/>
      <c r="UWI29"/>
      <c r="UWJ29"/>
      <c r="UWK29"/>
      <c r="UWL29"/>
      <c r="UWM29"/>
      <c r="UWN29"/>
      <c r="UWO29"/>
      <c r="UWP29"/>
      <c r="UWQ29"/>
      <c r="UWR29"/>
      <c r="UWS29"/>
      <c r="UWT29"/>
      <c r="UWU29"/>
      <c r="UWV29"/>
      <c r="UWW29"/>
      <c r="UWX29"/>
      <c r="UWY29"/>
      <c r="UWZ29"/>
      <c r="UXA29"/>
      <c r="UXB29"/>
      <c r="UXC29"/>
      <c r="UXD29"/>
      <c r="UXE29"/>
      <c r="UXF29"/>
      <c r="UXG29"/>
      <c r="UXH29"/>
      <c r="UXI29"/>
      <c r="UXJ29"/>
      <c r="UXK29"/>
      <c r="UXL29"/>
      <c r="UXM29"/>
      <c r="UXN29"/>
      <c r="UXO29"/>
      <c r="UXP29"/>
      <c r="UXQ29"/>
      <c r="UXR29"/>
      <c r="UXS29"/>
      <c r="UXT29"/>
      <c r="UXU29"/>
      <c r="UXV29"/>
      <c r="UXW29"/>
      <c r="UXX29"/>
      <c r="UXY29"/>
      <c r="UXZ29"/>
      <c r="UYA29"/>
      <c r="UYB29"/>
      <c r="UYC29"/>
      <c r="UYD29"/>
      <c r="UYE29"/>
      <c r="UYF29"/>
      <c r="UYG29"/>
      <c r="UYH29"/>
      <c r="UYI29"/>
      <c r="UYJ29"/>
      <c r="UYK29"/>
      <c r="UYL29"/>
      <c r="UYM29"/>
      <c r="UYN29"/>
      <c r="UYO29"/>
      <c r="UYP29"/>
      <c r="UYQ29"/>
      <c r="UYR29"/>
      <c r="UYS29"/>
      <c r="UYT29"/>
      <c r="UYU29"/>
      <c r="UYV29"/>
      <c r="UYW29"/>
      <c r="UYX29"/>
      <c r="UYY29"/>
      <c r="UYZ29"/>
      <c r="UZA29"/>
      <c r="UZB29"/>
      <c r="UZC29"/>
      <c r="UZD29"/>
      <c r="UZE29"/>
      <c r="UZF29"/>
      <c r="UZG29"/>
      <c r="UZH29"/>
      <c r="UZI29"/>
      <c r="UZJ29"/>
      <c r="UZK29"/>
      <c r="UZL29"/>
      <c r="UZM29"/>
      <c r="UZN29"/>
      <c r="UZO29"/>
      <c r="UZP29"/>
      <c r="UZQ29"/>
      <c r="UZR29"/>
      <c r="UZS29"/>
      <c r="UZT29"/>
      <c r="UZU29"/>
      <c r="UZV29"/>
      <c r="UZW29"/>
      <c r="UZX29"/>
      <c r="UZY29"/>
      <c r="UZZ29"/>
      <c r="VAA29"/>
      <c r="VAB29"/>
      <c r="VAC29"/>
      <c r="VAD29"/>
      <c r="VAE29"/>
      <c r="VAF29"/>
      <c r="VAG29"/>
      <c r="VAH29"/>
      <c r="VAI29"/>
      <c r="VAJ29"/>
      <c r="VAK29"/>
      <c r="VAL29"/>
      <c r="VAM29"/>
      <c r="VAN29"/>
      <c r="VAO29"/>
      <c r="VAP29"/>
      <c r="VAQ29"/>
      <c r="VAR29"/>
      <c r="VAS29"/>
      <c r="VAT29"/>
      <c r="VAU29"/>
      <c r="VAV29"/>
      <c r="VAW29"/>
      <c r="VAX29"/>
      <c r="VAY29"/>
      <c r="VAZ29"/>
      <c r="VBA29"/>
      <c r="VBB29"/>
      <c r="VBC29"/>
      <c r="VBD29"/>
      <c r="VBE29"/>
      <c r="VBF29"/>
      <c r="VBG29"/>
      <c r="VBH29"/>
      <c r="VBI29"/>
      <c r="VBJ29"/>
      <c r="VBK29"/>
      <c r="VBL29"/>
      <c r="VBM29"/>
      <c r="VBN29"/>
      <c r="VBO29"/>
      <c r="VBP29"/>
      <c r="VBQ29"/>
      <c r="VBR29"/>
      <c r="VBS29"/>
      <c r="VBT29"/>
      <c r="VBU29"/>
      <c r="VBV29"/>
      <c r="VBW29"/>
      <c r="VBX29"/>
      <c r="VBY29"/>
      <c r="VBZ29"/>
      <c r="VCA29"/>
      <c r="VCB29"/>
      <c r="VCC29"/>
      <c r="VCD29"/>
      <c r="VCE29"/>
      <c r="VCF29"/>
      <c r="VCG29"/>
      <c r="VCH29"/>
      <c r="VCI29"/>
      <c r="VCJ29"/>
      <c r="VCK29"/>
      <c r="VCL29"/>
      <c r="VCM29"/>
      <c r="VCN29"/>
      <c r="VCO29"/>
      <c r="VCP29"/>
      <c r="VCQ29"/>
      <c r="VCR29"/>
      <c r="VCS29"/>
      <c r="VCT29"/>
      <c r="VCU29"/>
      <c r="VCV29"/>
      <c r="VCW29"/>
      <c r="VCX29"/>
      <c r="VCY29"/>
      <c r="VCZ29"/>
      <c r="VDA29"/>
      <c r="VDB29"/>
      <c r="VDC29"/>
      <c r="VDD29"/>
      <c r="VDE29"/>
      <c r="VDF29"/>
      <c r="VDG29"/>
      <c r="VDH29"/>
      <c r="VDI29"/>
      <c r="VDJ29"/>
      <c r="VDK29"/>
      <c r="VDL29"/>
      <c r="VDM29"/>
      <c r="VDN29"/>
      <c r="VDO29"/>
      <c r="VDP29"/>
      <c r="VDQ29"/>
      <c r="VDR29"/>
      <c r="VDS29"/>
      <c r="VDT29"/>
      <c r="VDU29"/>
      <c r="VDV29"/>
      <c r="VDW29"/>
      <c r="VDX29"/>
      <c r="VDY29"/>
      <c r="VDZ29"/>
      <c r="VEA29"/>
      <c r="VEB29"/>
      <c r="VEC29"/>
      <c r="VED29"/>
      <c r="VEE29"/>
      <c r="VEF29"/>
      <c r="VEG29"/>
      <c r="VEH29"/>
      <c r="VEI29"/>
      <c r="VEJ29"/>
      <c r="VEK29"/>
      <c r="VEL29"/>
      <c r="VEM29"/>
      <c r="VEN29"/>
      <c r="VEO29"/>
      <c r="VEP29"/>
      <c r="VEQ29"/>
      <c r="VER29"/>
      <c r="VES29"/>
      <c r="VET29"/>
      <c r="VEU29"/>
      <c r="VEV29"/>
      <c r="VEW29"/>
      <c r="VEX29"/>
      <c r="VEY29"/>
      <c r="VEZ29"/>
      <c r="VFA29"/>
      <c r="VFB29"/>
      <c r="VFC29"/>
      <c r="VFD29"/>
      <c r="VFE29"/>
      <c r="VFF29"/>
      <c r="VFG29"/>
      <c r="VFH29"/>
      <c r="VFI29"/>
      <c r="VFJ29"/>
      <c r="VFK29"/>
      <c r="VFL29"/>
      <c r="VFM29"/>
      <c r="VFN29"/>
      <c r="VFO29"/>
      <c r="VFP29"/>
      <c r="VFQ29"/>
      <c r="VFR29"/>
      <c r="VFS29"/>
      <c r="VFT29"/>
      <c r="VFU29"/>
      <c r="VFV29"/>
      <c r="VFW29"/>
      <c r="VFX29"/>
      <c r="VFY29"/>
      <c r="VFZ29"/>
      <c r="VGA29"/>
      <c r="VGB29"/>
      <c r="VGC29"/>
      <c r="VGD29"/>
      <c r="VGE29"/>
      <c r="VGF29"/>
      <c r="VGG29"/>
      <c r="VGH29"/>
      <c r="VGI29"/>
      <c r="VGJ29"/>
      <c r="VGK29"/>
      <c r="VGL29"/>
      <c r="VGM29"/>
      <c r="VGN29"/>
      <c r="VGO29"/>
      <c r="VGP29"/>
      <c r="VGQ29"/>
      <c r="VGR29"/>
      <c r="VGS29"/>
      <c r="VGT29"/>
      <c r="VGU29"/>
      <c r="VGV29"/>
      <c r="VGW29"/>
      <c r="VGX29"/>
      <c r="VGY29"/>
      <c r="VGZ29"/>
      <c r="VHA29"/>
      <c r="VHB29"/>
      <c r="VHC29"/>
      <c r="VHD29"/>
      <c r="VHE29"/>
      <c r="VHF29"/>
      <c r="VHG29"/>
      <c r="VHH29"/>
      <c r="VHI29"/>
      <c r="VHJ29"/>
      <c r="VHK29"/>
      <c r="VHL29"/>
      <c r="VHM29"/>
      <c r="VHN29"/>
      <c r="VHO29"/>
      <c r="VHP29"/>
      <c r="VHQ29"/>
      <c r="VHR29"/>
      <c r="VHS29"/>
      <c r="VHT29"/>
      <c r="VHU29"/>
      <c r="VHV29"/>
      <c r="VHW29"/>
      <c r="VHX29"/>
      <c r="VHY29"/>
      <c r="VHZ29"/>
      <c r="VIA29"/>
      <c r="VIB29"/>
      <c r="VIC29"/>
      <c r="VID29"/>
      <c r="VIE29"/>
      <c r="VIF29"/>
      <c r="VIG29"/>
      <c r="VIH29"/>
      <c r="VII29"/>
      <c r="VIJ29"/>
      <c r="VIK29"/>
      <c r="VIL29"/>
      <c r="VIM29"/>
      <c r="VIN29"/>
      <c r="VIO29"/>
      <c r="VIP29"/>
      <c r="VIQ29"/>
      <c r="VIR29"/>
      <c r="VIS29"/>
      <c r="VIT29"/>
      <c r="VIU29"/>
      <c r="VIV29"/>
      <c r="VIW29"/>
      <c r="VIX29"/>
      <c r="VIY29"/>
      <c r="VIZ29"/>
      <c r="VJA29"/>
      <c r="VJB29"/>
      <c r="VJC29"/>
      <c r="VJD29"/>
      <c r="VJE29"/>
      <c r="VJF29"/>
      <c r="VJG29"/>
      <c r="VJH29"/>
      <c r="VJI29"/>
      <c r="VJJ29"/>
      <c r="VJK29"/>
      <c r="VJL29"/>
      <c r="VJM29"/>
      <c r="VJN29"/>
      <c r="VJO29"/>
      <c r="VJP29"/>
      <c r="VJQ29"/>
      <c r="VJR29"/>
      <c r="VJS29"/>
      <c r="VJT29"/>
      <c r="VJU29"/>
      <c r="VJV29"/>
      <c r="VJW29"/>
      <c r="VJX29"/>
      <c r="VJY29"/>
      <c r="VJZ29"/>
      <c r="VKA29"/>
      <c r="VKB29"/>
      <c r="VKC29"/>
      <c r="VKD29"/>
      <c r="VKE29"/>
      <c r="VKF29"/>
      <c r="VKG29"/>
      <c r="VKH29"/>
      <c r="VKI29"/>
      <c r="VKJ29"/>
      <c r="VKK29"/>
      <c r="VKL29"/>
      <c r="VKM29"/>
      <c r="VKN29"/>
      <c r="VKO29"/>
      <c r="VKP29"/>
      <c r="VKQ29"/>
      <c r="VKR29"/>
      <c r="VKS29"/>
      <c r="VKT29"/>
      <c r="VKU29"/>
      <c r="VKV29"/>
      <c r="VKW29"/>
      <c r="VKX29"/>
      <c r="VKY29"/>
      <c r="VKZ29"/>
      <c r="VLA29"/>
      <c r="VLB29"/>
      <c r="VLC29"/>
      <c r="VLD29"/>
      <c r="VLE29"/>
      <c r="VLF29"/>
      <c r="VLG29"/>
      <c r="VLH29"/>
      <c r="VLI29"/>
      <c r="VLJ29"/>
      <c r="VLK29"/>
      <c r="VLL29"/>
      <c r="VLM29"/>
      <c r="VLN29"/>
      <c r="VLO29"/>
      <c r="VLP29"/>
      <c r="VLQ29"/>
      <c r="VLR29"/>
      <c r="VLS29"/>
      <c r="VLT29"/>
      <c r="VLU29"/>
      <c r="VLV29"/>
      <c r="VLW29"/>
      <c r="VLX29"/>
      <c r="VLY29"/>
      <c r="VLZ29"/>
      <c r="VMA29"/>
      <c r="VMB29"/>
      <c r="VMC29"/>
      <c r="VMD29"/>
      <c r="VME29"/>
      <c r="VMF29"/>
      <c r="VMG29"/>
      <c r="VMH29"/>
      <c r="VMI29"/>
      <c r="VMJ29"/>
      <c r="VMK29"/>
      <c r="VML29"/>
      <c r="VMM29"/>
      <c r="VMN29"/>
      <c r="VMO29"/>
      <c r="VMP29"/>
      <c r="VMQ29"/>
      <c r="VMR29"/>
      <c r="VMS29"/>
      <c r="VMT29"/>
      <c r="VMU29"/>
      <c r="VMV29"/>
      <c r="VMW29"/>
      <c r="VMX29"/>
      <c r="VMY29"/>
      <c r="VMZ29"/>
      <c r="VNA29"/>
      <c r="VNB29"/>
      <c r="VNC29"/>
      <c r="VND29"/>
      <c r="VNE29"/>
      <c r="VNF29"/>
      <c r="VNG29"/>
      <c r="VNH29"/>
      <c r="VNI29"/>
      <c r="VNJ29"/>
      <c r="VNK29"/>
      <c r="VNL29"/>
      <c r="VNM29"/>
      <c r="VNN29"/>
      <c r="VNO29"/>
      <c r="VNP29"/>
      <c r="VNQ29"/>
      <c r="VNR29"/>
      <c r="VNS29"/>
      <c r="VNT29"/>
      <c r="VNU29"/>
      <c r="VNV29"/>
      <c r="VNW29"/>
      <c r="VNX29"/>
      <c r="VNY29"/>
      <c r="VNZ29"/>
      <c r="VOA29"/>
      <c r="VOB29"/>
      <c r="VOC29"/>
      <c r="VOD29"/>
      <c r="VOE29"/>
      <c r="VOF29"/>
      <c r="VOG29"/>
      <c r="VOH29"/>
      <c r="VOI29"/>
      <c r="VOJ29"/>
      <c r="VOK29"/>
      <c r="VOL29"/>
      <c r="VOM29"/>
      <c r="VON29"/>
      <c r="VOO29"/>
      <c r="VOP29"/>
      <c r="VOQ29"/>
      <c r="VOR29"/>
      <c r="VOS29"/>
      <c r="VOT29"/>
      <c r="VOU29"/>
      <c r="VOV29"/>
      <c r="VOW29"/>
      <c r="VOX29"/>
      <c r="VOY29"/>
      <c r="VOZ29"/>
      <c r="VPA29"/>
      <c r="VPB29"/>
      <c r="VPC29"/>
      <c r="VPD29"/>
      <c r="VPE29"/>
      <c r="VPF29"/>
      <c r="VPG29"/>
      <c r="VPH29"/>
      <c r="VPI29"/>
      <c r="VPJ29"/>
      <c r="VPK29"/>
      <c r="VPL29"/>
      <c r="VPM29"/>
      <c r="VPN29"/>
      <c r="VPO29"/>
      <c r="VPP29"/>
      <c r="VPQ29"/>
      <c r="VPR29"/>
      <c r="VPS29"/>
      <c r="VPT29"/>
      <c r="VPU29"/>
      <c r="VPV29"/>
      <c r="VPW29"/>
      <c r="VPX29"/>
      <c r="VPY29"/>
      <c r="VPZ29"/>
      <c r="VQA29"/>
      <c r="VQB29"/>
      <c r="VQC29"/>
      <c r="VQD29"/>
      <c r="VQE29"/>
      <c r="VQF29"/>
      <c r="VQG29"/>
      <c r="VQH29"/>
      <c r="VQI29"/>
      <c r="VQJ29"/>
      <c r="VQK29"/>
      <c r="VQL29"/>
      <c r="VQM29"/>
      <c r="VQN29"/>
      <c r="VQO29"/>
      <c r="VQP29"/>
      <c r="VQQ29"/>
      <c r="VQR29"/>
      <c r="VQS29"/>
      <c r="VQT29"/>
      <c r="VQU29"/>
      <c r="VQV29"/>
      <c r="VQW29"/>
      <c r="VQX29"/>
      <c r="VQY29"/>
      <c r="VQZ29"/>
      <c r="VRA29"/>
      <c r="VRB29"/>
      <c r="VRC29"/>
      <c r="VRD29"/>
      <c r="VRE29"/>
      <c r="VRF29"/>
      <c r="VRG29"/>
      <c r="VRH29"/>
      <c r="VRI29"/>
      <c r="VRJ29"/>
      <c r="VRK29"/>
      <c r="VRL29"/>
      <c r="VRM29"/>
      <c r="VRN29"/>
      <c r="VRO29"/>
      <c r="VRP29"/>
      <c r="VRQ29"/>
      <c r="VRR29"/>
      <c r="VRS29"/>
      <c r="VRT29"/>
      <c r="VRU29"/>
      <c r="VRV29"/>
      <c r="VRW29"/>
      <c r="VRX29"/>
      <c r="VRY29"/>
      <c r="VRZ29"/>
      <c r="VSA29"/>
      <c r="VSB29"/>
      <c r="VSC29"/>
      <c r="VSD29"/>
      <c r="VSE29"/>
      <c r="VSF29"/>
      <c r="VSG29"/>
      <c r="VSH29"/>
      <c r="VSI29"/>
      <c r="VSJ29"/>
      <c r="VSK29"/>
      <c r="VSL29"/>
      <c r="VSM29"/>
      <c r="VSN29"/>
      <c r="VSO29"/>
      <c r="VSP29"/>
      <c r="VSQ29"/>
      <c r="VSR29"/>
      <c r="VSS29"/>
      <c r="VST29"/>
      <c r="VSU29"/>
      <c r="VSV29"/>
      <c r="VSW29"/>
      <c r="VSX29"/>
      <c r="VSY29"/>
      <c r="VSZ29"/>
      <c r="VTA29"/>
      <c r="VTB29"/>
      <c r="VTC29"/>
      <c r="VTD29"/>
      <c r="VTE29"/>
      <c r="VTF29"/>
      <c r="VTG29"/>
      <c r="VTH29"/>
      <c r="VTI29"/>
      <c r="VTJ29"/>
      <c r="VTK29"/>
      <c r="VTL29"/>
      <c r="VTM29"/>
      <c r="VTN29"/>
      <c r="VTO29"/>
      <c r="VTP29"/>
      <c r="VTQ29"/>
      <c r="VTR29"/>
      <c r="VTS29"/>
      <c r="VTT29"/>
      <c r="VTU29"/>
      <c r="VTV29"/>
      <c r="VTW29"/>
      <c r="VTX29"/>
      <c r="VTY29"/>
      <c r="VTZ29"/>
      <c r="VUA29"/>
      <c r="VUB29"/>
      <c r="VUC29"/>
      <c r="VUD29"/>
      <c r="VUE29"/>
      <c r="VUF29"/>
      <c r="VUG29"/>
      <c r="VUH29"/>
      <c r="VUI29"/>
      <c r="VUJ29"/>
      <c r="VUK29"/>
      <c r="VUL29"/>
      <c r="VUM29"/>
      <c r="VUN29"/>
      <c r="VUO29"/>
      <c r="VUP29"/>
      <c r="VUQ29"/>
      <c r="VUR29"/>
      <c r="VUS29"/>
      <c r="VUT29"/>
      <c r="VUU29"/>
      <c r="VUV29"/>
      <c r="VUW29"/>
      <c r="VUX29"/>
      <c r="VUY29"/>
      <c r="VUZ29"/>
      <c r="VVA29"/>
      <c r="VVB29"/>
      <c r="VVC29"/>
      <c r="VVD29"/>
      <c r="VVE29"/>
      <c r="VVF29"/>
      <c r="VVG29"/>
      <c r="VVH29"/>
      <c r="VVI29"/>
      <c r="VVJ29"/>
      <c r="VVK29"/>
      <c r="VVL29"/>
      <c r="VVM29"/>
      <c r="VVN29"/>
      <c r="VVO29"/>
      <c r="VVP29"/>
      <c r="VVQ29"/>
      <c r="VVR29"/>
      <c r="VVS29"/>
      <c r="VVT29"/>
      <c r="VVU29"/>
      <c r="VVV29"/>
      <c r="VVW29"/>
      <c r="VVX29"/>
      <c r="VVY29"/>
      <c r="VVZ29"/>
      <c r="VWA29"/>
      <c r="VWB29"/>
      <c r="VWC29"/>
      <c r="VWD29"/>
      <c r="VWE29"/>
      <c r="VWF29"/>
      <c r="VWG29"/>
      <c r="VWH29"/>
      <c r="VWI29"/>
      <c r="VWJ29"/>
      <c r="VWK29"/>
      <c r="VWL29"/>
      <c r="VWM29"/>
      <c r="VWN29"/>
      <c r="VWO29"/>
      <c r="VWP29"/>
      <c r="VWQ29"/>
      <c r="VWR29"/>
      <c r="VWS29"/>
      <c r="VWT29"/>
      <c r="VWU29"/>
      <c r="VWV29"/>
      <c r="VWW29"/>
      <c r="VWX29"/>
      <c r="VWY29"/>
      <c r="VWZ29"/>
      <c r="VXA29"/>
      <c r="VXB29"/>
      <c r="VXC29"/>
      <c r="VXD29"/>
      <c r="VXE29"/>
      <c r="VXF29"/>
      <c r="VXG29"/>
      <c r="VXH29"/>
      <c r="VXI29"/>
      <c r="VXJ29"/>
      <c r="VXK29"/>
      <c r="VXL29"/>
      <c r="VXM29"/>
      <c r="VXN29"/>
      <c r="VXO29"/>
      <c r="VXP29"/>
      <c r="VXQ29"/>
      <c r="VXR29"/>
      <c r="VXS29"/>
      <c r="VXT29"/>
      <c r="VXU29"/>
      <c r="VXV29"/>
      <c r="VXW29"/>
      <c r="VXX29"/>
      <c r="VXY29"/>
      <c r="VXZ29"/>
      <c r="VYA29"/>
      <c r="VYB29"/>
      <c r="VYC29"/>
      <c r="VYD29"/>
      <c r="VYE29"/>
      <c r="VYF29"/>
      <c r="VYG29"/>
      <c r="VYH29"/>
      <c r="VYI29"/>
      <c r="VYJ29"/>
      <c r="VYK29"/>
      <c r="VYL29"/>
      <c r="VYM29"/>
      <c r="VYN29"/>
      <c r="VYO29"/>
      <c r="VYP29"/>
      <c r="VYQ29"/>
      <c r="VYR29"/>
      <c r="VYS29"/>
      <c r="VYT29"/>
      <c r="VYU29"/>
      <c r="VYV29"/>
      <c r="VYW29"/>
      <c r="VYX29"/>
      <c r="VYY29"/>
      <c r="VYZ29"/>
      <c r="VZA29"/>
      <c r="VZB29"/>
      <c r="VZC29"/>
      <c r="VZD29"/>
      <c r="VZE29"/>
      <c r="VZF29"/>
      <c r="VZG29"/>
      <c r="VZH29"/>
      <c r="VZI29"/>
      <c r="VZJ29"/>
      <c r="VZK29"/>
      <c r="VZL29"/>
      <c r="VZM29"/>
      <c r="VZN29"/>
      <c r="VZO29"/>
      <c r="VZP29"/>
      <c r="VZQ29"/>
      <c r="VZR29"/>
      <c r="VZS29"/>
      <c r="VZT29"/>
      <c r="VZU29"/>
      <c r="VZV29"/>
      <c r="VZW29"/>
      <c r="VZX29"/>
      <c r="VZY29"/>
      <c r="VZZ29"/>
      <c r="WAA29"/>
      <c r="WAB29"/>
      <c r="WAC29"/>
      <c r="WAD29"/>
      <c r="WAE29"/>
      <c r="WAF29"/>
      <c r="WAG29"/>
      <c r="WAH29"/>
      <c r="WAI29"/>
      <c r="WAJ29"/>
      <c r="WAK29"/>
      <c r="WAL29"/>
      <c r="WAM29"/>
      <c r="WAN29"/>
      <c r="WAO29"/>
      <c r="WAP29"/>
      <c r="WAQ29"/>
      <c r="WAR29"/>
      <c r="WAS29"/>
      <c r="WAT29"/>
      <c r="WAU29"/>
      <c r="WAV29"/>
      <c r="WAW29"/>
      <c r="WAX29"/>
      <c r="WAY29"/>
      <c r="WAZ29"/>
      <c r="WBA29"/>
      <c r="WBB29"/>
      <c r="WBC29"/>
      <c r="WBD29"/>
      <c r="WBE29"/>
      <c r="WBF29"/>
      <c r="WBG29"/>
      <c r="WBH29"/>
      <c r="WBI29"/>
      <c r="WBJ29"/>
      <c r="WBK29"/>
      <c r="WBL29"/>
      <c r="WBM29"/>
      <c r="WBN29"/>
      <c r="WBO29"/>
      <c r="WBP29"/>
      <c r="WBQ29"/>
      <c r="WBR29"/>
      <c r="WBS29"/>
      <c r="WBT29"/>
      <c r="WBU29"/>
      <c r="WBV29"/>
      <c r="WBW29"/>
      <c r="WBX29"/>
      <c r="WBY29"/>
      <c r="WBZ29"/>
      <c r="WCA29"/>
      <c r="WCB29"/>
      <c r="WCC29"/>
      <c r="WCD29"/>
      <c r="WCE29"/>
      <c r="WCF29"/>
      <c r="WCG29"/>
      <c r="WCH29"/>
      <c r="WCI29"/>
      <c r="WCJ29"/>
      <c r="WCK29"/>
      <c r="WCL29"/>
      <c r="WCM29"/>
      <c r="WCN29"/>
      <c r="WCO29"/>
      <c r="WCP29"/>
      <c r="WCQ29"/>
      <c r="WCR29"/>
      <c r="WCS29"/>
      <c r="WCT29"/>
      <c r="WCU29"/>
      <c r="WCV29"/>
      <c r="WCW29"/>
      <c r="WCX29"/>
      <c r="WCY29"/>
      <c r="WCZ29"/>
      <c r="WDA29"/>
      <c r="WDB29"/>
      <c r="WDC29"/>
      <c r="WDD29"/>
      <c r="WDE29"/>
      <c r="WDF29"/>
      <c r="WDG29"/>
      <c r="WDH29"/>
      <c r="WDI29"/>
      <c r="WDJ29"/>
      <c r="WDK29"/>
      <c r="WDL29"/>
      <c r="WDM29"/>
      <c r="WDN29"/>
      <c r="WDO29"/>
      <c r="WDP29"/>
      <c r="WDQ29"/>
      <c r="WDR29"/>
      <c r="WDS29"/>
      <c r="WDT29"/>
      <c r="WDU29"/>
      <c r="WDV29"/>
      <c r="WDW29"/>
      <c r="WDX29"/>
      <c r="WDY29"/>
      <c r="WDZ29"/>
      <c r="WEA29"/>
      <c r="WEB29"/>
      <c r="WEC29"/>
      <c r="WED29"/>
      <c r="WEE29"/>
      <c r="WEF29"/>
      <c r="WEG29"/>
      <c r="WEH29"/>
      <c r="WEI29"/>
      <c r="WEJ29"/>
      <c r="WEK29"/>
      <c r="WEL29"/>
      <c r="WEM29"/>
      <c r="WEN29"/>
      <c r="WEO29"/>
      <c r="WEP29"/>
      <c r="WEQ29"/>
      <c r="WER29"/>
      <c r="WES29"/>
      <c r="WET29"/>
      <c r="WEU29"/>
      <c r="WEV29"/>
      <c r="WEW29"/>
      <c r="WEX29"/>
      <c r="WEY29"/>
      <c r="WEZ29"/>
      <c r="WFA29"/>
      <c r="WFB29"/>
      <c r="WFC29"/>
      <c r="WFD29"/>
      <c r="WFE29"/>
      <c r="WFF29"/>
      <c r="WFG29"/>
      <c r="WFH29"/>
      <c r="WFI29"/>
      <c r="WFJ29"/>
      <c r="WFK29"/>
      <c r="WFL29"/>
      <c r="WFM29"/>
      <c r="WFN29"/>
      <c r="WFO29"/>
      <c r="WFP29"/>
      <c r="WFQ29"/>
      <c r="WFR29"/>
      <c r="WFS29"/>
      <c r="WFT29"/>
      <c r="WFU29"/>
      <c r="WFV29"/>
      <c r="WFW29"/>
      <c r="WFX29"/>
      <c r="WFY29"/>
      <c r="WFZ29"/>
      <c r="WGA29"/>
      <c r="WGB29"/>
      <c r="WGC29"/>
      <c r="WGD29"/>
      <c r="WGE29"/>
      <c r="WGF29"/>
      <c r="WGG29"/>
      <c r="WGH29"/>
      <c r="WGI29"/>
      <c r="WGJ29"/>
      <c r="WGK29"/>
      <c r="WGL29"/>
      <c r="WGM29"/>
      <c r="WGN29"/>
      <c r="WGO29"/>
      <c r="WGP29"/>
      <c r="WGQ29"/>
      <c r="WGR29"/>
      <c r="WGS29"/>
      <c r="WGT29"/>
      <c r="WGU29"/>
      <c r="WGV29"/>
      <c r="WGW29"/>
      <c r="WGX29"/>
      <c r="WGY29"/>
      <c r="WGZ29"/>
      <c r="WHA29"/>
      <c r="WHB29"/>
      <c r="WHC29"/>
      <c r="WHD29"/>
      <c r="WHE29"/>
      <c r="WHF29"/>
      <c r="WHG29"/>
      <c r="WHH29"/>
      <c r="WHI29"/>
      <c r="WHJ29"/>
      <c r="WHK29"/>
      <c r="WHL29"/>
      <c r="WHM29"/>
      <c r="WHN29"/>
      <c r="WHO29"/>
      <c r="WHP29"/>
      <c r="WHQ29"/>
      <c r="WHR29"/>
      <c r="WHS29"/>
      <c r="WHT29"/>
      <c r="WHU29"/>
      <c r="WHV29"/>
      <c r="WHW29"/>
      <c r="WHX29"/>
      <c r="WHY29"/>
      <c r="WHZ29"/>
      <c r="WIA29"/>
      <c r="WIB29"/>
      <c r="WIC29"/>
      <c r="WID29"/>
      <c r="WIE29"/>
      <c r="WIF29"/>
      <c r="WIG29"/>
      <c r="WIH29"/>
      <c r="WII29"/>
      <c r="WIJ29"/>
      <c r="WIK29"/>
      <c r="WIL29"/>
      <c r="WIM29"/>
      <c r="WIN29"/>
      <c r="WIO29"/>
      <c r="WIP29"/>
      <c r="WIQ29"/>
      <c r="WIR29"/>
      <c r="WIS29"/>
      <c r="WIT29"/>
      <c r="WIU29"/>
      <c r="WIV29"/>
      <c r="WIW29"/>
      <c r="WIX29"/>
      <c r="WIY29"/>
      <c r="WIZ29"/>
      <c r="WJA29"/>
      <c r="WJB29"/>
      <c r="WJC29"/>
      <c r="WJD29"/>
      <c r="WJE29"/>
      <c r="WJF29"/>
      <c r="WJG29"/>
      <c r="WJH29"/>
      <c r="WJI29"/>
      <c r="WJJ29"/>
      <c r="WJK29"/>
      <c r="WJL29"/>
      <c r="WJM29"/>
      <c r="WJN29"/>
      <c r="WJO29"/>
      <c r="WJP29"/>
      <c r="WJQ29"/>
      <c r="WJR29"/>
      <c r="WJS29"/>
      <c r="WJT29"/>
      <c r="WJU29"/>
      <c r="WJV29"/>
      <c r="WJW29"/>
      <c r="WJX29"/>
      <c r="WJY29"/>
      <c r="WJZ29"/>
      <c r="WKA29"/>
      <c r="WKB29"/>
      <c r="WKC29"/>
      <c r="WKD29"/>
      <c r="WKE29"/>
      <c r="WKF29"/>
      <c r="WKG29"/>
      <c r="WKH29"/>
      <c r="WKI29"/>
      <c r="WKJ29"/>
      <c r="WKK29"/>
      <c r="WKL29"/>
      <c r="WKM29"/>
      <c r="WKN29"/>
      <c r="WKO29"/>
      <c r="WKP29"/>
      <c r="WKQ29"/>
      <c r="WKR29"/>
      <c r="WKS29"/>
      <c r="WKT29"/>
      <c r="WKU29"/>
      <c r="WKV29"/>
      <c r="WKW29"/>
      <c r="WKX29"/>
      <c r="WKY29"/>
      <c r="WKZ29"/>
      <c r="WLA29"/>
      <c r="WLB29"/>
      <c r="WLC29"/>
      <c r="WLD29"/>
      <c r="WLE29"/>
      <c r="WLF29"/>
      <c r="WLG29"/>
      <c r="WLH29"/>
      <c r="WLI29"/>
      <c r="WLJ29"/>
      <c r="WLK29"/>
      <c r="WLL29"/>
      <c r="WLM29"/>
      <c r="WLN29"/>
      <c r="WLO29"/>
      <c r="WLP29"/>
      <c r="WLQ29"/>
      <c r="WLR29"/>
      <c r="WLS29"/>
      <c r="WLT29"/>
      <c r="WLU29"/>
      <c r="WLV29"/>
      <c r="WLW29"/>
      <c r="WLX29"/>
      <c r="WLY29"/>
      <c r="WLZ29"/>
      <c r="WMA29"/>
      <c r="WMB29"/>
      <c r="WMC29"/>
      <c r="WMD29"/>
      <c r="WME29"/>
      <c r="WMF29"/>
      <c r="WMG29"/>
      <c r="WMH29"/>
      <c r="WMI29"/>
      <c r="WMJ29"/>
      <c r="WMK29"/>
      <c r="WML29"/>
      <c r="WMM29"/>
      <c r="WMN29"/>
      <c r="WMO29"/>
      <c r="WMP29"/>
      <c r="WMQ29"/>
      <c r="WMR29"/>
      <c r="WMS29"/>
      <c r="WMT29"/>
      <c r="WMU29"/>
      <c r="WMV29"/>
      <c r="WMW29"/>
      <c r="WMX29"/>
      <c r="WMY29"/>
      <c r="WMZ29"/>
      <c r="WNA29"/>
      <c r="WNB29"/>
      <c r="WNC29"/>
      <c r="WND29"/>
      <c r="WNE29"/>
      <c r="WNF29"/>
      <c r="WNG29"/>
      <c r="WNH29"/>
      <c r="WNI29"/>
      <c r="WNJ29"/>
      <c r="WNK29"/>
      <c r="WNL29"/>
      <c r="WNM29"/>
      <c r="WNN29"/>
      <c r="WNO29"/>
      <c r="WNP29"/>
      <c r="WNQ29"/>
      <c r="WNR29"/>
      <c r="WNS29"/>
      <c r="WNT29"/>
      <c r="WNU29"/>
      <c r="WNV29"/>
      <c r="WNW29"/>
      <c r="WNX29"/>
      <c r="WNY29"/>
      <c r="WNZ29"/>
      <c r="WOA29"/>
      <c r="WOB29"/>
      <c r="WOC29"/>
      <c r="WOD29"/>
      <c r="WOE29"/>
      <c r="WOF29"/>
      <c r="WOG29"/>
      <c r="WOH29"/>
      <c r="WOI29"/>
      <c r="WOJ29"/>
      <c r="WOK29"/>
      <c r="WOL29"/>
      <c r="WOM29"/>
      <c r="WON29"/>
      <c r="WOO29"/>
      <c r="WOP29"/>
      <c r="WOQ29"/>
      <c r="WOR29"/>
      <c r="WOS29"/>
      <c r="WOT29"/>
      <c r="WOU29"/>
      <c r="WOV29"/>
      <c r="WOW29"/>
      <c r="WOX29"/>
      <c r="WOY29"/>
      <c r="WOZ29"/>
      <c r="WPA29"/>
      <c r="WPB29"/>
      <c r="WPC29"/>
      <c r="WPD29"/>
      <c r="WPE29"/>
      <c r="WPF29"/>
      <c r="WPG29"/>
      <c r="WPH29"/>
      <c r="WPI29"/>
      <c r="WPJ29"/>
      <c r="WPK29"/>
      <c r="WPL29"/>
      <c r="WPM29"/>
      <c r="WPN29"/>
      <c r="WPO29"/>
      <c r="WPP29"/>
      <c r="WPQ29"/>
      <c r="WPR29"/>
      <c r="WPS29"/>
      <c r="WPT29"/>
      <c r="WPU29"/>
      <c r="WPV29"/>
      <c r="WPW29"/>
      <c r="WPX29"/>
      <c r="WPY29"/>
      <c r="WPZ29"/>
      <c r="WQA29"/>
      <c r="WQB29"/>
      <c r="WQC29"/>
      <c r="WQD29"/>
      <c r="WQE29"/>
      <c r="WQF29"/>
      <c r="WQG29"/>
      <c r="WQH29"/>
      <c r="WQI29"/>
      <c r="WQJ29"/>
      <c r="WQK29"/>
      <c r="WQL29"/>
      <c r="WQM29"/>
      <c r="WQN29"/>
      <c r="WQO29"/>
      <c r="WQP29"/>
      <c r="WQQ29"/>
      <c r="WQR29"/>
      <c r="WQS29"/>
      <c r="WQT29"/>
      <c r="WQU29"/>
      <c r="WQV29"/>
      <c r="WQW29"/>
      <c r="WQX29"/>
      <c r="WQY29"/>
      <c r="WQZ29"/>
      <c r="WRA29"/>
      <c r="WRB29"/>
      <c r="WRC29"/>
      <c r="WRD29"/>
      <c r="WRE29"/>
      <c r="WRF29"/>
      <c r="WRG29"/>
      <c r="WRH29"/>
      <c r="WRI29"/>
      <c r="WRJ29"/>
      <c r="WRK29"/>
      <c r="WRL29"/>
      <c r="WRM29"/>
      <c r="WRN29"/>
      <c r="WRO29"/>
      <c r="WRP29"/>
      <c r="WRQ29"/>
      <c r="WRR29"/>
      <c r="WRS29"/>
      <c r="WRT29"/>
      <c r="WRU29"/>
      <c r="WRV29"/>
      <c r="WRW29"/>
      <c r="WRX29"/>
      <c r="WRY29"/>
      <c r="WRZ29"/>
      <c r="WSA29"/>
      <c r="WSB29"/>
      <c r="WSC29"/>
      <c r="WSD29"/>
      <c r="WSE29"/>
      <c r="WSF29"/>
      <c r="WSG29"/>
      <c r="WSH29"/>
      <c r="WSI29"/>
      <c r="WSJ29"/>
      <c r="WSK29"/>
      <c r="WSL29"/>
      <c r="WSM29"/>
      <c r="WSN29"/>
      <c r="WSO29"/>
      <c r="WSP29"/>
      <c r="WSQ29"/>
      <c r="WSR29"/>
      <c r="WSS29"/>
      <c r="WST29"/>
      <c r="WSU29"/>
      <c r="WSV29"/>
      <c r="WSW29"/>
      <c r="WSX29"/>
      <c r="WSY29"/>
      <c r="WSZ29"/>
      <c r="WTA29"/>
      <c r="WTB29"/>
      <c r="WTC29"/>
      <c r="WTD29"/>
      <c r="WTE29"/>
      <c r="WTF29"/>
      <c r="WTG29"/>
      <c r="WTH29"/>
      <c r="WTI29"/>
      <c r="WTJ29"/>
      <c r="WTK29"/>
      <c r="WTL29"/>
      <c r="WTM29"/>
      <c r="WTN29"/>
      <c r="WTO29"/>
      <c r="WTP29"/>
      <c r="WTQ29"/>
      <c r="WTR29"/>
      <c r="WTS29"/>
      <c r="WTT29"/>
      <c r="WTU29"/>
      <c r="WTV29"/>
      <c r="WTW29"/>
      <c r="WTX29"/>
      <c r="WTY29"/>
      <c r="WTZ29"/>
      <c r="WUA29"/>
      <c r="WUB29"/>
      <c r="WUC29"/>
      <c r="WUD29"/>
      <c r="WUE29"/>
      <c r="WUF29"/>
      <c r="WUG29"/>
      <c r="WUH29"/>
      <c r="WUI29"/>
      <c r="WUJ29"/>
      <c r="WUK29"/>
      <c r="WUL29"/>
      <c r="WUM29"/>
      <c r="WUN29"/>
      <c r="WUO29"/>
      <c r="WUP29"/>
      <c r="WUQ29"/>
      <c r="WUR29"/>
      <c r="WUS29"/>
      <c r="WUT29"/>
      <c r="WUU29"/>
      <c r="WUV29"/>
      <c r="WUW29"/>
      <c r="WUX29"/>
      <c r="WUY29"/>
      <c r="WUZ29"/>
      <c r="WVA29"/>
      <c r="WVB29"/>
      <c r="WVC29"/>
      <c r="WVD29"/>
      <c r="WVE29"/>
      <c r="WVF29"/>
      <c r="WVG29"/>
      <c r="WVH29"/>
      <c r="WVI29"/>
      <c r="WVJ29"/>
      <c r="WVK29"/>
      <c r="WVL29"/>
      <c r="WVM29"/>
      <c r="WVN29"/>
      <c r="WVO29"/>
      <c r="WVP29"/>
      <c r="WVQ29"/>
      <c r="WVR29"/>
      <c r="WVS29"/>
      <c r="WVT29"/>
      <c r="WVU29"/>
      <c r="WVV29"/>
      <c r="WVW29"/>
      <c r="WVX29"/>
      <c r="WVY29"/>
      <c r="WVZ29"/>
      <c r="WWA29"/>
      <c r="WWB29"/>
      <c r="WWC29"/>
      <c r="WWD29"/>
      <c r="WWE29"/>
      <c r="WWF29"/>
      <c r="WWG29"/>
      <c r="WWH29"/>
      <c r="WWI29"/>
      <c r="WWJ29"/>
      <c r="WWK29"/>
      <c r="WWL29"/>
      <c r="WWM29"/>
      <c r="WWN29"/>
      <c r="WWO29"/>
      <c r="WWP29"/>
      <c r="WWQ29"/>
      <c r="WWR29"/>
      <c r="WWS29"/>
      <c r="WWT29"/>
      <c r="WWU29"/>
      <c r="WWV29"/>
      <c r="WWW29"/>
      <c r="WWX29"/>
      <c r="WWY29"/>
      <c r="WWZ29"/>
      <c r="WXA29"/>
      <c r="WXB29"/>
      <c r="WXC29"/>
      <c r="WXD29"/>
      <c r="WXE29"/>
      <c r="WXF29"/>
      <c r="WXG29"/>
      <c r="WXH29"/>
      <c r="WXI29"/>
      <c r="WXJ29"/>
      <c r="WXK29"/>
      <c r="WXL29"/>
      <c r="WXM29"/>
      <c r="WXN29"/>
      <c r="WXO29"/>
      <c r="WXP29"/>
      <c r="WXQ29"/>
      <c r="WXR29"/>
      <c r="WXS29"/>
      <c r="WXT29"/>
      <c r="WXU29"/>
      <c r="WXV29"/>
      <c r="WXW29"/>
      <c r="WXX29"/>
      <c r="WXY29"/>
      <c r="WXZ29"/>
      <c r="WYA29"/>
      <c r="WYB29"/>
      <c r="WYC29"/>
      <c r="WYD29"/>
      <c r="WYE29"/>
      <c r="WYF29"/>
      <c r="WYG29"/>
      <c r="WYH29"/>
      <c r="WYI29"/>
      <c r="WYJ29"/>
      <c r="WYK29"/>
      <c r="WYL29"/>
      <c r="WYM29"/>
      <c r="WYN29"/>
      <c r="WYO29"/>
      <c r="WYP29"/>
      <c r="WYQ29"/>
      <c r="WYR29"/>
      <c r="WYS29"/>
      <c r="WYT29"/>
      <c r="WYU29"/>
      <c r="WYV29"/>
      <c r="WYW29"/>
      <c r="WYX29"/>
      <c r="WYY29"/>
      <c r="WYZ29"/>
      <c r="WZA29"/>
      <c r="WZB29"/>
      <c r="WZC29"/>
      <c r="WZD29"/>
      <c r="WZE29"/>
      <c r="WZF29"/>
      <c r="WZG29"/>
      <c r="WZH29"/>
      <c r="WZI29"/>
      <c r="WZJ29"/>
      <c r="WZK29"/>
      <c r="WZL29"/>
      <c r="WZM29"/>
      <c r="WZN29"/>
      <c r="WZO29"/>
      <c r="WZP29"/>
      <c r="WZQ29"/>
      <c r="WZR29"/>
      <c r="WZS29"/>
      <c r="WZT29"/>
      <c r="WZU29"/>
      <c r="WZV29"/>
      <c r="WZW29"/>
      <c r="WZX29"/>
      <c r="WZY29"/>
      <c r="WZZ29"/>
      <c r="XAA29"/>
      <c r="XAB29"/>
      <c r="XAC29"/>
      <c r="XAD29"/>
      <c r="XAE29"/>
      <c r="XAF29"/>
      <c r="XAG29"/>
      <c r="XAH29"/>
      <c r="XAI29"/>
      <c r="XAJ29"/>
      <c r="XAK29"/>
      <c r="XAL29"/>
      <c r="XAM29"/>
      <c r="XAN29"/>
      <c r="XAO29"/>
      <c r="XAP29"/>
      <c r="XAQ29"/>
      <c r="XAR29"/>
      <c r="XAS29"/>
      <c r="XAT29"/>
      <c r="XAU29"/>
      <c r="XAV29"/>
      <c r="XAW29"/>
      <c r="XAX29"/>
      <c r="XAY29"/>
      <c r="XAZ29"/>
      <c r="XBA29"/>
      <c r="XBB29"/>
      <c r="XBC29"/>
      <c r="XBD29"/>
      <c r="XBE29"/>
      <c r="XBF29"/>
      <c r="XBG29"/>
      <c r="XBH29"/>
      <c r="XBI29"/>
      <c r="XBJ29"/>
      <c r="XBK29"/>
      <c r="XBL29"/>
      <c r="XBM29"/>
      <c r="XBN29"/>
      <c r="XBO29"/>
      <c r="XBP29"/>
      <c r="XBQ29"/>
      <c r="XBR29"/>
      <c r="XBS29"/>
      <c r="XBT29"/>
      <c r="XBU29"/>
      <c r="XBV29"/>
      <c r="XBW29"/>
      <c r="XBX29"/>
      <c r="XBY29"/>
      <c r="XBZ29"/>
      <c r="XCA29"/>
      <c r="XCB29"/>
      <c r="XCC29"/>
      <c r="XCD29"/>
      <c r="XCE29"/>
      <c r="XCF29"/>
      <c r="XCG29"/>
      <c r="XCH29"/>
      <c r="XCI29"/>
      <c r="XCJ29"/>
      <c r="XCK29"/>
      <c r="XCL29"/>
      <c r="XCM29"/>
      <c r="XCN29"/>
      <c r="XCO29"/>
      <c r="XCP29"/>
      <c r="XCQ29"/>
      <c r="XCR29"/>
      <c r="XCS29"/>
      <c r="XCT29"/>
      <c r="XCU29"/>
      <c r="XCV29"/>
      <c r="XCW29"/>
      <c r="XCX29"/>
      <c r="XCY29"/>
      <c r="XCZ29"/>
      <c r="XDA29"/>
      <c r="XDB29"/>
      <c r="XDC29"/>
      <c r="XDD29"/>
      <c r="XDE29"/>
      <c r="XDF29"/>
      <c r="XDG29"/>
      <c r="XDH29"/>
      <c r="XDI29"/>
      <c r="XDJ29"/>
      <c r="XDK29"/>
      <c r="XDL29"/>
      <c r="XDM29"/>
      <c r="XDN29"/>
      <c r="XDO29"/>
      <c r="XDP29"/>
      <c r="XDQ29"/>
      <c r="XDR29"/>
      <c r="XDS29"/>
      <c r="XDT29"/>
      <c r="XDU29"/>
      <c r="XDV29"/>
      <c r="XDW29"/>
      <c r="XDX29"/>
      <c r="XDY29"/>
      <c r="XDZ29"/>
      <c r="XEA29"/>
      <c r="XEB29"/>
      <c r="XEC29"/>
      <c r="XED29"/>
      <c r="XEE29"/>
      <c r="XEF29"/>
      <c r="XEG29"/>
      <c r="XEH29"/>
      <c r="XEI29"/>
      <c r="XEJ29"/>
      <c r="XEK29"/>
      <c r="XEL29"/>
      <c r="XEM29"/>
      <c r="XEN29"/>
      <c r="XEO29"/>
      <c r="XEP29"/>
      <c r="XEQ29"/>
      <c r="XER29"/>
      <c r="XES29"/>
      <c r="XET29"/>
      <c r="XEU29"/>
      <c r="XEV29"/>
      <c r="XEW29"/>
      <c r="XEX29"/>
      <c r="XEY29"/>
      <c r="XEZ29"/>
      <c r="XFA29"/>
      <c r="XFB29"/>
      <c r="XFC29"/>
    </row>
    <row r="30" spans="3:16383" ht="12.75" customHeight="1" x14ac:dyDescent="0.2"/>
    <row r="31" spans="3:16383" ht="12.75" customHeight="1" x14ac:dyDescent="0.2"/>
  </sheetData>
  <sheetProtection sheet="1" selectLockedCells="1"/>
  <mergeCells count="17">
    <mergeCell ref="P9:P11"/>
    <mergeCell ref="C10:F10"/>
    <mergeCell ref="G11:I11"/>
    <mergeCell ref="J11:L11"/>
    <mergeCell ref="M11:O11"/>
    <mergeCell ref="E2:P2"/>
    <mergeCell ref="E3:P3"/>
    <mergeCell ref="E4:P4"/>
    <mergeCell ref="E5:P5"/>
    <mergeCell ref="G7:I8"/>
    <mergeCell ref="G25:I25"/>
    <mergeCell ref="C14:F14"/>
    <mergeCell ref="G21:I21"/>
    <mergeCell ref="G22:I22"/>
    <mergeCell ref="G23:I23"/>
    <mergeCell ref="G24:I24"/>
    <mergeCell ref="G18:H18"/>
  </mergeCells>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2" id="{C98BB549-126A-4A9E-B6DC-B74627468A8F}">
            <xm:f>$F25&gt;2*Calc1!$F$14-MOD((Calc1!$F$13+Calc2!$F$13),2)</xm:f>
            <x14:dxf>
              <numFmt numFmtId="165" formatCode=";;;"/>
            </x14:dxf>
          </x14:cfRule>
          <xm:sqref>F25</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B9099-21AB-4C82-AFD2-D55F9FF470F8}">
  <dimension ref="A1:AG61"/>
  <sheetViews>
    <sheetView showGridLines="0" showRowColHeaders="0" topLeftCell="B1" zoomScaleNormal="100" workbookViewId="0">
      <selection activeCell="L12" sqref="L12"/>
    </sheetView>
  </sheetViews>
  <sheetFormatPr baseColWidth="10" defaultColWidth="0" defaultRowHeight="12.75" customHeight="1" zeroHeight="1" x14ac:dyDescent="0.2"/>
  <cols>
    <col min="1" max="1" width="3.42578125" style="49" customWidth="1"/>
    <col min="2" max="2" width="1.85546875" style="49" customWidth="1"/>
    <col min="3" max="3" width="6.85546875" style="49" customWidth="1"/>
    <col min="4" max="4" width="11.42578125" style="49" customWidth="1"/>
    <col min="5" max="5" width="8.42578125" style="49" customWidth="1"/>
    <col min="6" max="6" width="6.42578125" style="49" customWidth="1"/>
    <col min="7" max="7" width="2.42578125" style="49" customWidth="1"/>
    <col min="8" max="8" width="6.42578125" style="49" customWidth="1"/>
    <col min="9" max="9" width="26.7109375" style="49" customWidth="1"/>
    <col min="10" max="10" width="2.85546875" style="49" customWidth="1"/>
    <col min="11" max="11" width="26.7109375" style="49" customWidth="1"/>
    <col min="12" max="12" width="4.7109375" style="49" customWidth="1"/>
    <col min="13" max="13" width="2.28515625" style="49" customWidth="1"/>
    <col min="14" max="14" width="4.7109375" style="49" customWidth="1"/>
    <col min="15" max="15" width="8" style="49" customWidth="1"/>
    <col min="16" max="16" width="6.140625" style="49" customWidth="1"/>
    <col min="17" max="17" width="4.5703125" style="49" customWidth="1"/>
    <col min="18" max="18" width="28.7109375" style="49" customWidth="1"/>
    <col min="19" max="22" width="5.7109375" style="49" customWidth="1"/>
    <col min="23" max="23" width="6.7109375" style="49" customWidth="1"/>
    <col min="24" max="24" width="1.140625" style="49" customWidth="1"/>
    <col min="25" max="25" width="6.7109375" style="49" customWidth="1"/>
    <col min="26" max="27" width="5.7109375" style="49" customWidth="1"/>
    <col min="28" max="28" width="3.85546875" style="49" customWidth="1"/>
    <col min="29" max="29" width="1.42578125" style="49" customWidth="1"/>
    <col min="30" max="30" width="6.7109375" style="49" customWidth="1"/>
    <col min="31" max="31" width="28.7109375" style="49" customWidth="1"/>
    <col min="32" max="32" width="8.7109375" style="49" customWidth="1"/>
    <col min="33" max="33" width="5.5703125" style="49" customWidth="1"/>
    <col min="34" max="16384" width="11.42578125" style="49" hidden="1"/>
  </cols>
  <sheetData>
    <row r="1" spans="2:32" ht="13.5" thickBot="1" x14ac:dyDescent="0.25"/>
    <row r="2" spans="2:32" ht="36" customHeight="1" thickTop="1" x14ac:dyDescent="0.2">
      <c r="F2" s="507"/>
      <c r="G2" s="507"/>
      <c r="H2" s="508"/>
      <c r="I2" s="722" t="str">
        <f>Vorrunde!$G$2</f>
        <v>Internationales U10-Turnier am 05.06.2025</v>
      </c>
      <c r="J2" s="723"/>
      <c r="K2" s="723"/>
      <c r="L2" s="723"/>
      <c r="M2" s="723"/>
      <c r="N2" s="723"/>
      <c r="O2" s="723"/>
      <c r="P2" s="723"/>
      <c r="Q2" s="723"/>
      <c r="R2" s="723"/>
      <c r="S2" s="723"/>
      <c r="T2" s="723"/>
      <c r="U2" s="723"/>
      <c r="V2" s="723"/>
      <c r="W2" s="723"/>
      <c r="X2" s="723"/>
      <c r="Y2" s="724"/>
    </row>
    <row r="3" spans="2:32" ht="30" customHeight="1" x14ac:dyDescent="0.2">
      <c r="F3" s="509"/>
      <c r="G3" s="509"/>
      <c r="H3" s="510"/>
      <c r="I3" s="725" t="str">
        <f>Vorrunde!$G$3</f>
        <v>Veranstalter:  1. FC Riedwald</v>
      </c>
      <c r="J3" s="726"/>
      <c r="K3" s="726"/>
      <c r="L3" s="726"/>
      <c r="M3" s="726"/>
      <c r="N3" s="726"/>
      <c r="O3" s="726"/>
      <c r="P3" s="726"/>
      <c r="Q3" s="726"/>
      <c r="R3" s="726"/>
      <c r="S3" s="726"/>
      <c r="T3" s="726"/>
      <c r="U3" s="726"/>
      <c r="V3" s="726"/>
      <c r="W3" s="726"/>
      <c r="X3" s="726"/>
      <c r="Y3" s="727"/>
    </row>
    <row r="4" spans="2:32" ht="30" customHeight="1" x14ac:dyDescent="0.2">
      <c r="F4" s="511"/>
      <c r="G4" s="511"/>
      <c r="H4" s="512"/>
      <c r="I4" s="728" t="str">
        <f>Vorrunde!$G$4</f>
        <v>Sporthalle Wiesengrund, Wendiger Str. 51, 65432 Riedwald</v>
      </c>
      <c r="J4" s="729"/>
      <c r="K4" s="729"/>
      <c r="L4" s="729"/>
      <c r="M4" s="729"/>
      <c r="N4" s="729"/>
      <c r="O4" s="729"/>
      <c r="P4" s="729"/>
      <c r="Q4" s="729"/>
      <c r="R4" s="729"/>
      <c r="S4" s="729"/>
      <c r="T4" s="729"/>
      <c r="U4" s="729"/>
      <c r="V4" s="729"/>
      <c r="W4" s="729"/>
      <c r="X4" s="729"/>
      <c r="Y4" s="730"/>
    </row>
    <row r="5" spans="2:32" ht="30" customHeight="1" thickBot="1" x14ac:dyDescent="0.25">
      <c r="F5" s="511"/>
      <c r="G5" s="511"/>
      <c r="H5" s="512"/>
      <c r="I5" s="731" t="str">
        <f>Vorrunde!$G$5</f>
        <v>Beginn:  9:00 Uhr</v>
      </c>
      <c r="J5" s="732"/>
      <c r="K5" s="732"/>
      <c r="L5" s="732"/>
      <c r="M5" s="732"/>
      <c r="N5" s="732"/>
      <c r="O5" s="732"/>
      <c r="P5" s="732"/>
      <c r="Q5" s="732"/>
      <c r="R5" s="732"/>
      <c r="S5" s="732"/>
      <c r="T5" s="732"/>
      <c r="U5" s="732"/>
      <c r="V5" s="732"/>
      <c r="W5" s="732"/>
      <c r="X5" s="732"/>
      <c r="Y5" s="733"/>
    </row>
    <row r="6" spans="2:32" ht="18" customHeight="1" thickTop="1" thickBot="1" x14ac:dyDescent="0.25"/>
    <row r="7" spans="2:32" ht="30" customHeight="1" thickTop="1" x14ac:dyDescent="0.2">
      <c r="L7" s="765" t="str">
        <f>Sprache!$E$19</f>
        <v>Endrunde</v>
      </c>
      <c r="M7" s="766"/>
      <c r="N7" s="766"/>
      <c r="O7" s="766"/>
      <c r="P7" s="766"/>
      <c r="Q7" s="766"/>
      <c r="R7" s="767"/>
    </row>
    <row r="8" spans="2:32" ht="30" customHeight="1" thickBot="1" x14ac:dyDescent="0.25">
      <c r="L8" s="768"/>
      <c r="M8" s="769"/>
      <c r="N8" s="769"/>
      <c r="O8" s="769"/>
      <c r="P8" s="769"/>
      <c r="Q8" s="769"/>
      <c r="R8" s="770"/>
    </row>
    <row r="9" spans="2:32" ht="12.6" customHeight="1" thickTop="1" x14ac:dyDescent="0.2"/>
    <row r="10" spans="2:32" ht="27.95" customHeight="1" thickBot="1" x14ac:dyDescent="0.45">
      <c r="C10" s="721" t="str">
        <f>Sprache!$E$62&amp;IF(MIN(Calc1!$F$13,Calc2!$F$13)*2&lt;2,""," 1 - "&amp;MIN(Calc1!$F$13,Calc2!$F$13)*2)</f>
        <v>Spiele um die Plätze  1 - 16</v>
      </c>
      <c r="D10" s="721"/>
      <c r="E10" s="721"/>
      <c r="F10" s="721"/>
      <c r="G10" s="471"/>
      <c r="H10" s="471"/>
      <c r="O10" s="652" t="str">
        <f>Sprache!$E$20</f>
        <v>Zusätzl. Pause (min)</v>
      </c>
      <c r="Q10" s="755" t="str">
        <f>Sprache!$E$64</f>
        <v>Gruppenerste und -zweite</v>
      </c>
      <c r="R10" s="755"/>
      <c r="S10" s="755"/>
      <c r="T10" s="755"/>
      <c r="U10" s="755"/>
      <c r="V10" s="755"/>
      <c r="W10" s="197"/>
      <c r="X10" s="197"/>
      <c r="Y10" s="197"/>
      <c r="Z10" s="197"/>
      <c r="AA10" s="197"/>
      <c r="AD10" s="756" t="str">
        <f>$Q10</f>
        <v>Gruppenerste und -zweite</v>
      </c>
      <c r="AE10" s="756"/>
      <c r="AF10" s="756"/>
    </row>
    <row r="11" spans="2:32" ht="24" customHeight="1" thickTop="1" thickBot="1" x14ac:dyDescent="0.25">
      <c r="B11" s="348"/>
      <c r="C11" s="386" t="str">
        <f>Sprache!$E$9</f>
        <v>Nr.</v>
      </c>
      <c r="D11" s="344" t="str">
        <f>Sprache!$E$39</f>
        <v>Beginn</v>
      </c>
      <c r="E11" s="333" t="str">
        <f>Sprache!$E$48</f>
        <v>Feld</v>
      </c>
      <c r="F11" s="475"/>
      <c r="G11" s="472"/>
      <c r="H11" s="344"/>
      <c r="I11" s="688" t="str">
        <f>Sprache!$E$14</f>
        <v>Spielpaarung</v>
      </c>
      <c r="J11" s="688"/>
      <c r="K11" s="688"/>
      <c r="L11" s="688" t="str">
        <f>Sprache!$E$15</f>
        <v>Ergebnis</v>
      </c>
      <c r="M11" s="688"/>
      <c r="N11" s="689"/>
      <c r="O11" s="653"/>
      <c r="Q11" s="757"/>
      <c r="R11" s="758"/>
      <c r="S11" s="199" t="str">
        <f>Sprache!$E$21</f>
        <v>SP</v>
      </c>
      <c r="T11" s="200" t="str">
        <f>Sprache!$E$22</f>
        <v>G</v>
      </c>
      <c r="U11" s="200" t="str">
        <f>Sprache!$E$23</f>
        <v>U</v>
      </c>
      <c r="V11" s="470" t="str">
        <f>Sprache!$E$24</f>
        <v>V</v>
      </c>
      <c r="W11" s="759" t="str">
        <f>Sprache!$E$25</f>
        <v>Tore</v>
      </c>
      <c r="X11" s="760"/>
      <c r="Y11" s="761"/>
      <c r="Z11" s="200" t="str">
        <f>Sprache!$E$26</f>
        <v>Diff.</v>
      </c>
      <c r="AA11" s="202" t="str">
        <f>Sprache!$E$27</f>
        <v>Pkt</v>
      </c>
      <c r="AD11" s="476"/>
      <c r="AE11" s="477" t="str">
        <f>Sprache!$E$10</f>
        <v>Teilnehmer bzw. Mannschaft</v>
      </c>
      <c r="AF11" s="412" t="str">
        <f>Sprache!$E$49</f>
        <v>Bonus</v>
      </c>
    </row>
    <row r="12" spans="2:32" s="317" customFormat="1" ht="24" customHeight="1" x14ac:dyDescent="0.2">
      <c r="B12" s="377"/>
      <c r="C12" s="385">
        <f t="array" aca="1" ref="C12" ca="1">73-SUM(((Planung!$L$6:$L$77="")+(Planung!$N$6:$N$77="")&gt;0)*1)</f>
        <v>57</v>
      </c>
      <c r="D12" s="345">
        <f ca="1">IF(Planung!$U$16,"",Planung!$R$13+(Planung!$R$9+Planung!$P$77)/1440)</f>
        <v>0.71527777777777779</v>
      </c>
      <c r="E12" s="340">
        <f>IF(Planung!$U$16,"",1)</f>
        <v>1</v>
      </c>
      <c r="F12" s="494" t="s">
        <v>360</v>
      </c>
      <c r="G12" s="495" t="s">
        <v>5</v>
      </c>
      <c r="H12" s="496" t="s">
        <v>361</v>
      </c>
      <c r="I12" s="473" t="str">
        <f t="shared" ref="I12:I28" ca="1" si="0">IF($F12="","",IF(VLOOKUP($F12,$AD$12:$AE$41,2,0)="","",VLOOKUP($F12,$AD$12:$AE$41,2,0)))</f>
        <v/>
      </c>
      <c r="J12" s="331" t="s">
        <v>5</v>
      </c>
      <c r="K12" s="332" t="str">
        <f t="shared" ref="K12:K28" ca="1" si="1">IF($H12="","",IF(VLOOKUP($H12,$AD$12:$AE$41,2,0)="","",VLOOKUP($H12,$AD$12:$AE$41,2,0)))</f>
        <v/>
      </c>
      <c r="L12" s="334"/>
      <c r="M12" s="338" t="str">
        <f>Sprache!$E$80</f>
        <v>:</v>
      </c>
      <c r="N12" s="335"/>
      <c r="O12" s="341"/>
      <c r="Q12" s="478">
        <f ca="1">IF(CalcE1!$K$13=0,"",1)</f>
        <v>1</v>
      </c>
      <c r="R12" s="372" t="str">
        <f ca="1">IF(Calc1!$F$14&lt;3,"",IF(CalcE1!$K$13=0,CalcE1!$Q$64,VLOOKUP(CalcE1!$B$4,CalcE1!$C$4:$N$12,4,0)))</f>
        <v>FC Barcelona</v>
      </c>
      <c r="S12" s="479">
        <f ca="1">IF(CalcE1!$K$13=0,"",VLOOKUP(CalcE1!$B$4,CalcE1!$C$4:$N$12,9,0))</f>
        <v>3</v>
      </c>
      <c r="T12" s="206">
        <f ca="1">IF(CalcE1!$K$13=0,"",VLOOKUP(CalcE1!$B$4,CalcE1!$C$4:$N$12,10,0))</f>
        <v>2</v>
      </c>
      <c r="U12" s="206">
        <f ca="1">IF(CalcE1!$K$13=0,"",VLOOKUP(CalcE1!$B$4,CalcE1!$C$4:$N$12,11,0))</f>
        <v>1</v>
      </c>
      <c r="V12" s="206">
        <f ca="1">IF(CalcE1!$K$13=0,"",VLOOKUP(CalcE1!$B$4,CalcE1!$C$4:$N$12,12,0))</f>
        <v>0</v>
      </c>
      <c r="W12" s="208">
        <f ca="1">IF(CalcE1!$K$13=0,"",VLOOKUP(CalcE1!$B$4,CalcE1!$C$4:$N$12,5,0))</f>
        <v>9</v>
      </c>
      <c r="X12" s="480" t="str">
        <f>Sprache!$E$80</f>
        <v>:</v>
      </c>
      <c r="Y12" s="210">
        <f ca="1">IF(CalcE1!$K$13=0,"",VLOOKUP(CalcE1!$B$4,CalcE1!$C$4:$N$12,6,0))</f>
        <v>1</v>
      </c>
      <c r="Z12" s="206">
        <f ca="1">IF(CalcE1!$K$13=0,"",VLOOKUP(CalcE1!$B$4,CalcE1!$C$4:$N$12,7,0))</f>
        <v>8</v>
      </c>
      <c r="AA12" s="211">
        <f ca="1">IF(CalcE1!$K$13=0,"",VLOOKUP(CalcE1!$B$4,CalcE1!$C$4:$N$12,8,0))</f>
        <v>7</v>
      </c>
      <c r="AB12" s="49"/>
      <c r="AC12" s="49"/>
      <c r="AD12" s="465" t="s">
        <v>321</v>
      </c>
      <c r="AE12" s="481" t="str">
        <f ca="1">IF(Vorrunde!$N$12="","",Vorrunde!$N$12)</f>
        <v>FC Barcelona</v>
      </c>
      <c r="AF12" s="414"/>
    </row>
    <row r="13" spans="2:32" s="317" customFormat="1" ht="24" customHeight="1" x14ac:dyDescent="0.2">
      <c r="B13" s="377"/>
      <c r="C13" s="379">
        <f t="array" aca="1" ref="C13" ca="1">$C$12+ROW(1:1)-SUM((($I$12:$I12="")+($K$12:$K12="")&gt;0)*1)</f>
        <v>57</v>
      </c>
      <c r="D13" s="346">
        <f t="array" aca="1" ref="D13" ca="1">IF(Planung!$U$16,"",$D$12+QUOTIENT(($C13-$C$12),Planung!$U$18)*(Planung!$R$7+Planung!$R$9)/1440+SUM($O$12:$O12)/1440)</f>
        <v>0.71527777777777779</v>
      </c>
      <c r="E13" s="340">
        <f ca="1">IF(Planung!$U$16,"",MOD($C13-$C$12,Planung!$U$18)+1)</f>
        <v>1</v>
      </c>
      <c r="F13" s="497" t="s">
        <v>356</v>
      </c>
      <c r="G13" s="498" t="s">
        <v>5</v>
      </c>
      <c r="H13" s="499" t="s">
        <v>359</v>
      </c>
      <c r="I13" s="473" t="str">
        <f t="shared" ca="1" si="0"/>
        <v>VFB Essenheim</v>
      </c>
      <c r="J13" s="331" t="s">
        <v>5</v>
      </c>
      <c r="K13" s="332" t="str">
        <f t="shared" ca="1" si="1"/>
        <v>SSV Wildbach</v>
      </c>
      <c r="L13" s="336">
        <v>2</v>
      </c>
      <c r="M13" s="338" t="str">
        <f>Sprache!$E$80</f>
        <v>:</v>
      </c>
      <c r="N13" s="321">
        <v>4</v>
      </c>
      <c r="O13" s="342"/>
      <c r="Q13" s="482">
        <f ca="1">IF(CalcE1!$K$13=0,"",IF(VLOOKUP(CalcE1!$B$5,CalcE1!$C$4:$E$12,3,0)=MAX($Q12:$Q12),VLOOKUP(CalcE1!$B$5,CalcE1!$C$4:$E$12,3,0),CalcE1!$B$5))</f>
        <v>2</v>
      </c>
      <c r="R13" s="374" t="str">
        <f ca="1">IF(Calc1!$F$14&lt;3,"",IF(CalcE1!$K$13=0,CalcE1!$Q$65,VLOOKUP(CalcE1!$B$5,CalcE1!$C$4:$N$12,4,0)))</f>
        <v>AC Roma</v>
      </c>
      <c r="S13" s="221">
        <f ca="1">IF(CalcE1!$K$13=0,"",VLOOKUP(CalcE1!$B$5,CalcE1!$C$4:$N$12,9,0))</f>
        <v>3</v>
      </c>
      <c r="T13" s="196">
        <f ca="1">IF(CalcE1!$K$13=0,"",VLOOKUP(CalcE1!$B$5,CalcE1!$C$4:$N$12,10,0))</f>
        <v>2</v>
      </c>
      <c r="U13" s="196">
        <f ca="1">IF(CalcE1!$K$13=0,"",VLOOKUP(CalcE1!$B$5,CalcE1!$C$4:$N$12,11,0))</f>
        <v>0</v>
      </c>
      <c r="V13" s="196">
        <f ca="1">IF(CalcE1!$K$13=0,"",VLOOKUP(CalcE1!$B$5,CalcE1!$C$4:$N$12,12,0))</f>
        <v>1</v>
      </c>
      <c r="W13" s="217">
        <f ca="1">IF(CalcE1!$K$13=0,"",VLOOKUP(CalcE1!$B$5,CalcE1!$C$4:$N$12,5,0))</f>
        <v>21</v>
      </c>
      <c r="X13" s="483" t="str">
        <f>Sprache!$E$80</f>
        <v>:</v>
      </c>
      <c r="Y13" s="219">
        <f ca="1">IF(CalcE1!$K$13=0,"",VLOOKUP(CalcE1!$B$5,CalcE1!$C$4:$N$12,6,0))</f>
        <v>13</v>
      </c>
      <c r="Z13" s="196">
        <f ca="1">IF(CalcE1!$K$13=0,"",VLOOKUP(CalcE1!$B$5,CalcE1!$C$4:$N$12,7,0))</f>
        <v>8</v>
      </c>
      <c r="AA13" s="220">
        <f ca="1">IF(CalcE1!$K$13=0,"",VLOOKUP(CalcE1!$B$5,CalcE1!$C$4:$N$12,8,0))</f>
        <v>6</v>
      </c>
      <c r="AB13" s="49"/>
      <c r="AC13" s="49"/>
      <c r="AD13" s="484" t="s">
        <v>317</v>
      </c>
      <c r="AE13" s="485" t="str">
        <f ca="1">IF(Vorrunde!$N$25="","",Vorrunde!$N$25)</f>
        <v>Manchester City</v>
      </c>
      <c r="AF13" s="415"/>
    </row>
    <row r="14" spans="2:32" s="317" customFormat="1" ht="24" customHeight="1" x14ac:dyDescent="0.2">
      <c r="B14" s="377"/>
      <c r="C14" s="379">
        <f t="array" aca="1" ref="C14" ca="1">$C$12+ROW(2:2)-SUM((($I$12:$I13="")+($K$12:$K13="")&gt;0)*1)</f>
        <v>58</v>
      </c>
      <c r="D14" s="346">
        <f t="array" aca="1" ref="D14" ca="1">IF(Planung!$U$16,"",$D$12+QUOTIENT(($C14-$C$12),Planung!$U$18)*(Planung!$R$7+Planung!$R$9)/1440+SUM($O$12:$O13)/1440)</f>
        <v>0.71527777777777779</v>
      </c>
      <c r="E14" s="340">
        <f ca="1">IF(Planung!$U$16,"",MOD($C14-$C$12,Planung!$U$18)+1)</f>
        <v>2</v>
      </c>
      <c r="F14" s="494" t="s">
        <v>327</v>
      </c>
      <c r="G14" s="495" t="s">
        <v>5</v>
      </c>
      <c r="H14" s="496" t="s">
        <v>330</v>
      </c>
      <c r="I14" s="473" t="str">
        <f t="shared" ca="1" si="0"/>
        <v>Knock Out Rangers</v>
      </c>
      <c r="J14" s="331" t="s">
        <v>5</v>
      </c>
      <c r="K14" s="332" t="str">
        <f t="shared" ca="1" si="1"/>
        <v>FC Grönlingen</v>
      </c>
      <c r="L14" s="336">
        <v>2</v>
      </c>
      <c r="M14" s="338" t="str">
        <f>Sprache!$E$80</f>
        <v>:</v>
      </c>
      <c r="N14" s="321">
        <v>1</v>
      </c>
      <c r="O14" s="342"/>
      <c r="Q14" s="482">
        <f ca="1">IF(CalcE1!$K$13=0,"",IF(VLOOKUP(CalcE1!$B$6,CalcE1!$C$4:$E$12,3,0)=MAX($Q12:$Q13),VLOOKUP(CalcE1!$B$6,CalcE1!$C$4:$E$12,3,0),CalcE1!$B$6))</f>
        <v>3</v>
      </c>
      <c r="R14" s="374" t="str">
        <f ca="1">IF(Calc1!$F$14&lt;3,"",IF(CalcE1!$K$13=0,CalcE1!$Q$66,VLOOKUP(CalcE1!$B$6,CalcE1!$C$4:$N$12,4,0)))</f>
        <v>Manchester City</v>
      </c>
      <c r="S14" s="221">
        <f ca="1">IF(CalcE1!$K$13=0,"",VLOOKUP(CalcE1!$B$6,CalcE1!$C$4:$N$12,9,0))</f>
        <v>3</v>
      </c>
      <c r="T14" s="196">
        <f ca="1">IF(CalcE1!$K$13=0,"",VLOOKUP(CalcE1!$B$6,CalcE1!$C$4:$N$12,10,0))</f>
        <v>1</v>
      </c>
      <c r="U14" s="196">
        <f ca="1">IF(CalcE1!$K$13=0,"",VLOOKUP(CalcE1!$B$6,CalcE1!$C$4:$N$12,11,0))</f>
        <v>0</v>
      </c>
      <c r="V14" s="196">
        <f ca="1">IF(CalcE1!$K$13=0,"",VLOOKUP(CalcE1!$B$6,CalcE1!$C$4:$N$12,12,0))</f>
        <v>2</v>
      </c>
      <c r="W14" s="217">
        <f ca="1">IF(CalcE1!$K$13=0,"",VLOOKUP(CalcE1!$B$6,CalcE1!$C$4:$N$12,5,0))</f>
        <v>4</v>
      </c>
      <c r="X14" s="483" t="str">
        <f>Sprache!$E$80</f>
        <v>:</v>
      </c>
      <c r="Y14" s="219">
        <f ca="1">IF(CalcE1!$K$13=0,"",VLOOKUP(CalcE1!$B$6,CalcE1!$C$4:$N$12,6,0))</f>
        <v>13</v>
      </c>
      <c r="Z14" s="196">
        <f ca="1">IF(CalcE1!$K$13=0,"",VLOOKUP(CalcE1!$B$6,CalcE1!$C$4:$N$12,7,0))</f>
        <v>-9</v>
      </c>
      <c r="AA14" s="220">
        <f ca="1">IF(CalcE1!$K$13=0,"",VLOOKUP(CalcE1!$B$6,CalcE1!$C$4:$N$12,8,0))</f>
        <v>3</v>
      </c>
      <c r="AB14" s="49"/>
      <c r="AC14" s="49"/>
      <c r="AD14" s="466" t="s">
        <v>322</v>
      </c>
      <c r="AE14" s="485" t="str">
        <f ca="1">IF(Vorrunde!$N$13="","",Vorrunde!$N$13)</f>
        <v>Eintracht Frankfurt</v>
      </c>
      <c r="AF14" s="415"/>
    </row>
    <row r="15" spans="2:32" s="317" customFormat="1" ht="24" customHeight="1" thickBot="1" x14ac:dyDescent="0.25">
      <c r="B15" s="377"/>
      <c r="C15" s="379">
        <f t="array" aca="1" ref="C15" ca="1">$C$12+ROW(3:3)-SUM((($I$12:$I14="")+($K$12:$K14="")&gt;0)*1)</f>
        <v>59</v>
      </c>
      <c r="D15" s="346">
        <f t="array" aca="1" ref="D15" ca="1">IF(Planung!$U$16,"",$D$12+QUOTIENT(($C15-$C$12),Planung!$U$18)*(Planung!$R$7+Planung!$R$9)/1440+SUM($O$12:$O14)/1440)</f>
        <v>0.71527777777777779</v>
      </c>
      <c r="E15" s="340">
        <f ca="1">IF(Planung!$U$16,"",MOD($C15-$C$12,Planung!$U$18)+1)</f>
        <v>3</v>
      </c>
      <c r="F15" s="497" t="s">
        <v>316</v>
      </c>
      <c r="G15" s="498" t="s">
        <v>5</v>
      </c>
      <c r="H15" s="499" t="s">
        <v>326</v>
      </c>
      <c r="I15" s="473" t="str">
        <f t="shared" ca="1" si="0"/>
        <v>Raslo Winners</v>
      </c>
      <c r="J15" s="331" t="s">
        <v>5</v>
      </c>
      <c r="K15" s="332" t="str">
        <f t="shared" ca="1" si="1"/>
        <v>Mainz 05</v>
      </c>
      <c r="L15" s="336">
        <v>1</v>
      </c>
      <c r="M15" s="339" t="str">
        <f>Sprache!$E$80</f>
        <v>:</v>
      </c>
      <c r="N15" s="321">
        <v>1</v>
      </c>
      <c r="O15" s="342"/>
      <c r="Q15" s="486">
        <f ca="1">IF(CalcE1!$K$13=0,"",IF(VLOOKUP(CalcE1!$B$7,CalcE1!$C$4:$E$12,3,0)=MAX($Q12:$Q14),VLOOKUP(CalcE1!$B$7,CalcE1!$C$4:$E$12,3,0),CalcE1!$B$7))</f>
        <v>4</v>
      </c>
      <c r="R15" s="376" t="str">
        <f ca="1">IF(Calc1!$F$14&lt;3,"",IF(CalcE1!$K$13=0,CalcE1!$Q$67,VLOOKUP(CalcE1!$B$7,CalcE1!$C$4:$N$12,4,0)))</f>
        <v>Eintracht Frankfurt</v>
      </c>
      <c r="S15" s="232">
        <f ca="1">IF(CalcE1!$K$13=0,"",VLOOKUP(CalcE1!$B$7,CalcE1!$C$4:$N$12,9,0))</f>
        <v>3</v>
      </c>
      <c r="T15" s="226">
        <f ca="1">IF(CalcE1!$K$13=0,"",VLOOKUP(CalcE1!$B$7,CalcE1!$C$4:$N$12,10,0))</f>
        <v>0</v>
      </c>
      <c r="U15" s="226">
        <f ca="1">IF(CalcE1!$K$13=0,"",VLOOKUP(CalcE1!$B$7,CalcE1!$C$4:$N$12,11,0))</f>
        <v>1</v>
      </c>
      <c r="V15" s="226">
        <f ca="1">IF(CalcE1!$K$13=0,"",VLOOKUP(CalcE1!$B$7,CalcE1!$C$4:$N$12,12,0))</f>
        <v>2</v>
      </c>
      <c r="W15" s="228">
        <f ca="1">IF(CalcE1!$K$13=0,"",VLOOKUP(CalcE1!$B$7,CalcE1!$C$4:$N$12,5,0))</f>
        <v>7</v>
      </c>
      <c r="X15" s="487" t="str">
        <f>Sprache!$E$80</f>
        <v>:</v>
      </c>
      <c r="Y15" s="230">
        <f ca="1">IF(CalcE1!$K$13=0,"",VLOOKUP(CalcE1!$B$7,CalcE1!$C$4:$N$12,6,0))</f>
        <v>14</v>
      </c>
      <c r="Z15" s="226">
        <f ca="1">IF(CalcE1!$K$13=0,"",VLOOKUP(CalcE1!$B$7,CalcE1!$C$4:$N$12,7,0))</f>
        <v>-7</v>
      </c>
      <c r="AA15" s="231">
        <f ca="1">IF(CalcE1!$K$13=0,"",VLOOKUP(CalcE1!$B$7,CalcE1!$C$4:$N$12,8,0))</f>
        <v>1</v>
      </c>
      <c r="AB15" s="49"/>
      <c r="AC15" s="49"/>
      <c r="AD15" s="488" t="s">
        <v>323</v>
      </c>
      <c r="AE15" s="489" t="str">
        <f ca="1">IF(Vorrunde!$N$26="","",Vorrunde!$N$26)</f>
        <v>AC Roma</v>
      </c>
      <c r="AF15" s="416"/>
    </row>
    <row r="16" spans="2:32" s="317" customFormat="1" ht="24" customHeight="1" thickTop="1" x14ac:dyDescent="0.2">
      <c r="B16" s="377"/>
      <c r="C16" s="379">
        <f t="array" aca="1" ref="C16" ca="1">$C$12+ROW(4:4)-SUM((($I$12:$I15="")+($K$12:$K15="")&gt;0)*1)</f>
        <v>60</v>
      </c>
      <c r="D16" s="346">
        <f t="array" aca="1" ref="D16" ca="1">IF(Planung!$U$16,"",$D$12+QUOTIENT(($C16-$C$12),Planung!$U$18)*(Planung!$R$7+Planung!$R$9)/1440+SUM($O$12:$O15)/1440)</f>
        <v>0.71527777777777779</v>
      </c>
      <c r="E16" s="340">
        <f ca="1">IF(Planung!$U$16,"",MOD($C16-$C$12,Planung!$U$18)+1)</f>
        <v>4</v>
      </c>
      <c r="F16" s="497" t="s">
        <v>321</v>
      </c>
      <c r="G16" s="498" t="s">
        <v>5</v>
      </c>
      <c r="H16" s="499" t="s">
        <v>323</v>
      </c>
      <c r="I16" s="473" t="str">
        <f t="shared" ca="1" si="0"/>
        <v>FC Barcelona</v>
      </c>
      <c r="J16" s="331" t="s">
        <v>5</v>
      </c>
      <c r="K16" s="332" t="str">
        <f t="shared" ca="1" si="1"/>
        <v>AC Roma</v>
      </c>
      <c r="L16" s="336">
        <v>5</v>
      </c>
      <c r="M16" s="339" t="str">
        <f>Sprache!$E$80</f>
        <v>:</v>
      </c>
      <c r="N16" s="321">
        <v>1</v>
      </c>
      <c r="O16" s="354"/>
    </row>
    <row r="17" spans="2:32" s="317" customFormat="1" ht="24" customHeight="1" thickBot="1" x14ac:dyDescent="0.45">
      <c r="B17" s="377"/>
      <c r="C17" s="379">
        <f t="array" aca="1" ref="C17" ca="1">$C$12+ROW(5:5)-SUM((($I$12:$I16="")+($K$12:$K16="")&gt;0)*1)</f>
        <v>61</v>
      </c>
      <c r="D17" s="346">
        <f t="array" aca="1" ref="D17" ca="1">IF(Planung!$U$16,"",$D$12+QUOTIENT(($C17-$C$12),Planung!$U$18)*(Planung!$R$7+Planung!$R$9)/1440+SUM($O$12:$O16)/1440)</f>
        <v>0.73958333333333337</v>
      </c>
      <c r="E17" s="340">
        <f ca="1">IF(Planung!$U$16,"",MOD($C17-$C$12,Planung!$U$18)+1)</f>
        <v>1</v>
      </c>
      <c r="F17" s="497" t="s">
        <v>357</v>
      </c>
      <c r="G17" s="498" t="s">
        <v>5</v>
      </c>
      <c r="H17" s="499" t="s">
        <v>358</v>
      </c>
      <c r="I17" s="473" t="str">
        <f t="shared" ca="1" si="0"/>
        <v>VFL Ronsdorf</v>
      </c>
      <c r="J17" s="331" t="s">
        <v>5</v>
      </c>
      <c r="K17" s="332" t="str">
        <f t="shared" ca="1" si="1"/>
        <v>1. FC Riedwald</v>
      </c>
      <c r="L17" s="336">
        <v>2</v>
      </c>
      <c r="M17" s="339" t="str">
        <f>Sprache!$E$80</f>
        <v>:</v>
      </c>
      <c r="N17" s="321">
        <v>0</v>
      </c>
      <c r="O17" s="354"/>
      <c r="Q17" s="755" t="str">
        <f>Sprache!$E$65</f>
        <v>Gruppendritte und -vierte</v>
      </c>
      <c r="R17" s="755"/>
      <c r="S17" s="755"/>
      <c r="T17" s="755"/>
      <c r="U17" s="755"/>
      <c r="V17" s="755"/>
      <c r="W17" s="197"/>
      <c r="X17" s="197"/>
      <c r="Y17" s="197"/>
      <c r="Z17" s="197"/>
      <c r="AA17" s="197"/>
      <c r="AB17" s="49"/>
      <c r="AC17" s="49"/>
      <c r="AD17" s="756" t="str">
        <f>$Q17</f>
        <v>Gruppendritte und -vierte</v>
      </c>
      <c r="AE17" s="756"/>
      <c r="AF17" s="756"/>
    </row>
    <row r="18" spans="2:32" ht="24" customHeight="1" thickTop="1" thickBot="1" x14ac:dyDescent="0.25">
      <c r="C18" s="379">
        <f t="array" aca="1" ref="C18" ca="1">$C$12+ROW(6:6)-SUM((($I$12:$I17="")+($K$12:$K17="")&gt;0)*1)</f>
        <v>62</v>
      </c>
      <c r="D18" s="346">
        <f t="array" aca="1" ref="D18" ca="1">IF(Planung!$U$16,"",$D$12+QUOTIENT(($C18-$C$12),Planung!$U$18)*(Planung!$R$7+Planung!$R$9)/1440+SUM($O$12:$O17)/1440)</f>
        <v>0.73958333333333337</v>
      </c>
      <c r="E18" s="340">
        <f ca="1">IF(Planung!$U$16,"",MOD($C18-$C$12,Planung!$U$18)+1)</f>
        <v>2</v>
      </c>
      <c r="F18" s="497" t="s">
        <v>328</v>
      </c>
      <c r="G18" s="498" t="s">
        <v>5</v>
      </c>
      <c r="H18" s="499" t="s">
        <v>329</v>
      </c>
      <c r="I18" s="473" t="str">
        <f t="shared" ca="1" si="0"/>
        <v>Borussia Heine</v>
      </c>
      <c r="J18" s="331" t="s">
        <v>5</v>
      </c>
      <c r="K18" s="332" t="str">
        <f t="shared" ca="1" si="1"/>
        <v>Maibach 1822 eV</v>
      </c>
      <c r="L18" s="336">
        <v>1</v>
      </c>
      <c r="M18" s="339" t="str">
        <f>Sprache!$E$80</f>
        <v>:</v>
      </c>
      <c r="N18" s="321">
        <v>2</v>
      </c>
      <c r="O18" s="354"/>
      <c r="Q18" s="757"/>
      <c r="R18" s="758"/>
      <c r="S18" s="199" t="str">
        <f>Sprache!$E$21</f>
        <v>SP</v>
      </c>
      <c r="T18" s="200" t="str">
        <f>Sprache!$E$22</f>
        <v>G</v>
      </c>
      <c r="U18" s="200" t="str">
        <f>Sprache!$E$23</f>
        <v>U</v>
      </c>
      <c r="V18" s="470" t="str">
        <f>Sprache!$E$24</f>
        <v>V</v>
      </c>
      <c r="W18" s="759" t="str">
        <f>Sprache!$E$25</f>
        <v>Tore</v>
      </c>
      <c r="X18" s="760"/>
      <c r="Y18" s="761"/>
      <c r="Z18" s="200" t="str">
        <f>Sprache!$E$26</f>
        <v>Diff.</v>
      </c>
      <c r="AA18" s="202" t="str">
        <f>Sprache!$E$27</f>
        <v>Pkt</v>
      </c>
      <c r="AD18" s="476"/>
      <c r="AE18" s="477" t="str">
        <f>Sprache!$E$10</f>
        <v>Teilnehmer bzw. Mannschaft</v>
      </c>
      <c r="AF18" s="412" t="str">
        <f>Sprache!$E$49</f>
        <v>Bonus</v>
      </c>
    </row>
    <row r="19" spans="2:32" ht="24" customHeight="1" x14ac:dyDescent="0.2">
      <c r="C19" s="379">
        <f t="array" aca="1" ref="C19" ca="1">$C$12+ROW(7:7)-SUM((($I$12:$I18="")+($K$12:$K18="")&gt;0)*1)</f>
        <v>63</v>
      </c>
      <c r="D19" s="346">
        <f t="array" aca="1" ref="D19" ca="1">IF(Planung!$U$16,"",$D$12+QUOTIENT(($C19-$C$12),Planung!$U$18)*(Planung!$R$7+Planung!$R$9)/1440+SUM($O$12:$O18)/1440)</f>
        <v>0.73958333333333337</v>
      </c>
      <c r="E19" s="340">
        <f ca="1">IF(Planung!$U$16,"",MOD($C19-$C$12,Planung!$U$18)+1)</f>
        <v>3</v>
      </c>
      <c r="F19" s="497" t="s">
        <v>324</v>
      </c>
      <c r="G19" s="498" t="s">
        <v>5</v>
      </c>
      <c r="H19" s="499" t="s">
        <v>325</v>
      </c>
      <c r="I19" s="473" t="str">
        <f t="shared" ca="1" si="0"/>
        <v>Inter Mailand</v>
      </c>
      <c r="J19" s="331" t="s">
        <v>5</v>
      </c>
      <c r="K19" s="332" t="str">
        <f t="shared" ca="1" si="1"/>
        <v>Fun Kickers Oes</v>
      </c>
      <c r="L19" s="336">
        <v>5</v>
      </c>
      <c r="M19" s="339" t="str">
        <f>Sprache!$E$80</f>
        <v>:</v>
      </c>
      <c r="N19" s="321">
        <v>3</v>
      </c>
      <c r="O19" s="354"/>
      <c r="Q19" s="478">
        <f ca="1">IF(CalcE2!$K$13=0,"",1)</f>
        <v>1</v>
      </c>
      <c r="R19" s="372" t="str">
        <f ca="1">IF(Calc1!$F$14&lt;3,"",IF(AND(CalcE2!$K$13=0,AE23&lt;&gt;1),CalcE2!$Q$64,VLOOKUP(CalcE2!$B$4,CalcE2!$C$4:$N$12,4,0)))</f>
        <v>Mainz 05</v>
      </c>
      <c r="S19" s="479">
        <f ca="1">IF(CalcE2!$K$13=0,"",VLOOKUP(CalcE2!$B$4,CalcE2!$C$4:$N$12,9,0))</f>
        <v>3</v>
      </c>
      <c r="T19" s="206">
        <f ca="1">IF(CalcE2!$K$13=0,"",VLOOKUP(CalcE2!$B$4,CalcE2!$C$4:$N$12,10,0))</f>
        <v>2</v>
      </c>
      <c r="U19" s="206">
        <f ca="1">IF(CalcE2!$K$13=0,"",VLOOKUP(CalcE2!$B$4,CalcE2!$C$4:$N$12,11,0))</f>
        <v>1</v>
      </c>
      <c r="V19" s="206">
        <f ca="1">IF(CalcE2!$K$13=0,"",VLOOKUP(CalcE2!$B$4,CalcE2!$C$4:$N$12,12,0))</f>
        <v>0</v>
      </c>
      <c r="W19" s="208">
        <f ca="1">IF(CalcE2!$K$13=0,"",VLOOKUP(CalcE2!$B$4,CalcE2!$C$4:$N$12,5,0))</f>
        <v>19</v>
      </c>
      <c r="X19" s="480" t="str">
        <f>Sprache!$E$80</f>
        <v>:</v>
      </c>
      <c r="Y19" s="210">
        <f ca="1">IF(CalcE2!$K$13=0,"",VLOOKUP(CalcE2!$B$4,CalcE2!$C$4:$N$12,6,0))</f>
        <v>6</v>
      </c>
      <c r="Z19" s="206">
        <f ca="1">IF(CalcE2!$K$13=0,"",VLOOKUP(CalcE2!$B$4,CalcE2!$C$4:$N$12,7,0))</f>
        <v>13</v>
      </c>
      <c r="AA19" s="211">
        <f ca="1">IF(CalcE2!$K$13=0,"",VLOOKUP(CalcE2!$B$4,CalcE2!$C$4:$N$12,8,0))</f>
        <v>7</v>
      </c>
      <c r="AD19" s="468" t="s">
        <v>316</v>
      </c>
      <c r="AE19" s="481" t="str">
        <f ca="1">IF(Vorrunde!$N$14="","",Vorrunde!$N$14)</f>
        <v>Raslo Winners</v>
      </c>
      <c r="AF19" s="414"/>
    </row>
    <row r="20" spans="2:32" ht="24" customHeight="1" x14ac:dyDescent="0.2">
      <c r="C20" s="379">
        <f t="array" aca="1" ref="C20" ca="1">$C$12+ROW(8:8)-SUM((($I$12:$I19="")+($K$12:$K19="")&gt;0)*1)</f>
        <v>64</v>
      </c>
      <c r="D20" s="346">
        <f t="array" aca="1" ref="D20" ca="1">IF(Planung!$U$16,"",$D$12+QUOTIENT(($C20-$C$12),Planung!$U$18)*(Planung!$R$7+Planung!$R$9)/1440+SUM($O$12:$O19)/1440)</f>
        <v>0.73958333333333337</v>
      </c>
      <c r="E20" s="340">
        <f ca="1">IF(Planung!$U$16,"",MOD($C20-$C$12,Planung!$U$18)+1)</f>
        <v>4</v>
      </c>
      <c r="F20" s="497" t="s">
        <v>317</v>
      </c>
      <c r="G20" s="498" t="s">
        <v>5</v>
      </c>
      <c r="H20" s="499" t="s">
        <v>322</v>
      </c>
      <c r="I20" s="473" t="str">
        <f t="shared" ca="1" si="0"/>
        <v>Manchester City</v>
      </c>
      <c r="J20" s="331" t="s">
        <v>5</v>
      </c>
      <c r="K20" s="332" t="str">
        <f t="shared" ca="1" si="1"/>
        <v>Eintracht Frankfurt</v>
      </c>
      <c r="L20" s="336">
        <v>2</v>
      </c>
      <c r="M20" s="339" t="str">
        <f>Sprache!$E$80</f>
        <v>:</v>
      </c>
      <c r="N20" s="321">
        <v>1</v>
      </c>
      <c r="O20" s="354"/>
      <c r="Q20" s="482">
        <f ca="1">IF(CalcE2!$K$13=0,"",IF(VLOOKUP(CalcE2!$B$5,CalcE2!$C$4:$E$12,3,0)=MAX($Q19:$Q19),VLOOKUP(CalcE2!$B$5,CalcE2!$C$4:$E$12,3,0),CalcE2!$B$5))</f>
        <v>2</v>
      </c>
      <c r="R20" s="374" t="str">
        <f ca="1">IF(OR(Calc1!$F$14&lt;3,AE23=1),"",IF(CalcE2!$K$13=0,CalcE2!$Q$65,VLOOKUP(CalcE2!$B$5,CalcE2!$C$4:$N$12,4,0)))</f>
        <v>Inter Mailand</v>
      </c>
      <c r="S20" s="221">
        <f ca="1">IF(CalcE2!$K$13=0,"",VLOOKUP(CalcE2!$B$5,CalcE2!$C$4:$N$12,9,0))</f>
        <v>3</v>
      </c>
      <c r="T20" s="196">
        <f ca="1">IF(CalcE2!$K$13=0,"",VLOOKUP(CalcE2!$B$5,CalcE2!$C$4:$N$12,10,0))</f>
        <v>2</v>
      </c>
      <c r="U20" s="196">
        <f ca="1">IF(CalcE2!$K$13=0,"",VLOOKUP(CalcE2!$B$5,CalcE2!$C$4:$N$12,11,0))</f>
        <v>0</v>
      </c>
      <c r="V20" s="196">
        <f ca="1">IF(CalcE2!$K$13=0,"",VLOOKUP(CalcE2!$B$5,CalcE2!$C$4:$N$12,12,0))</f>
        <v>1</v>
      </c>
      <c r="W20" s="217">
        <f ca="1">IF(CalcE2!$K$13=0,"",VLOOKUP(CalcE2!$B$5,CalcE2!$C$4:$N$12,5,0))</f>
        <v>20</v>
      </c>
      <c r="X20" s="483" t="str">
        <f>Sprache!$E$80</f>
        <v>:</v>
      </c>
      <c r="Y20" s="219">
        <f ca="1">IF(CalcE2!$K$13=0,"",VLOOKUP(CalcE2!$B$5,CalcE2!$C$4:$N$12,6,0))</f>
        <v>19</v>
      </c>
      <c r="Z20" s="196">
        <f ca="1">IF(CalcE2!$K$13=0,"",VLOOKUP(CalcE2!$B$5,CalcE2!$C$4:$N$12,7,0))</f>
        <v>1</v>
      </c>
      <c r="AA20" s="220">
        <f ca="1">IF(CalcE2!$K$13=0,"",VLOOKUP(CalcE2!$B$5,CalcE2!$C$4:$N$12,8,0))</f>
        <v>6</v>
      </c>
      <c r="AD20" s="484" t="s">
        <v>324</v>
      </c>
      <c r="AE20" s="485" t="str">
        <f ca="1">IF(Vorrunde!$N$27="","",Vorrunde!$N$27)</f>
        <v>Inter Mailand</v>
      </c>
      <c r="AF20" s="415"/>
    </row>
    <row r="21" spans="2:32" ht="24" customHeight="1" x14ac:dyDescent="0.2">
      <c r="C21" s="379">
        <f t="array" aca="1" ref="C21" ca="1">$C$12+ROW(9:9)-SUM((($I$12:$I20="")+($K$12:$K20="")&gt;0)*1)</f>
        <v>65</v>
      </c>
      <c r="D21" s="346">
        <f t="array" aca="1" ref="D21" ca="1">IF(Planung!$U$16,"",$D$12+QUOTIENT(($C21-$C$12),Planung!$U$18)*(Planung!$R$7+Planung!$R$9)/1440+SUM($O$12:$O20)/1440)</f>
        <v>0.76388888888888895</v>
      </c>
      <c r="E21" s="340">
        <f ca="1">IF(Planung!$U$16,"",MOD($C21-$C$12,Planung!$U$18)+1)</f>
        <v>1</v>
      </c>
      <c r="F21" s="497" t="s">
        <v>356</v>
      </c>
      <c r="G21" s="498" t="s">
        <v>5</v>
      </c>
      <c r="H21" s="499" t="s">
        <v>358</v>
      </c>
      <c r="I21" s="473" t="str">
        <f t="shared" ca="1" si="0"/>
        <v>VFB Essenheim</v>
      </c>
      <c r="J21" s="331" t="s">
        <v>5</v>
      </c>
      <c r="K21" s="332" t="str">
        <f t="shared" ca="1" si="1"/>
        <v>1. FC Riedwald</v>
      </c>
      <c r="L21" s="336">
        <v>2</v>
      </c>
      <c r="M21" s="339" t="str">
        <f>Sprache!$E$80</f>
        <v>:</v>
      </c>
      <c r="N21" s="321">
        <v>2</v>
      </c>
      <c r="O21" s="354"/>
      <c r="Q21" s="482">
        <f ca="1">IF(CalcE2!$K$13=0,"",IF(VLOOKUP(CalcE2!$B$6,CalcE2!$C$4:$E$12,3,0)=MAX($Q19:$Q20),VLOOKUP(CalcE2!$B$6,CalcE2!$C$4:$E$12,3,0),CalcE2!$B$6))</f>
        <v>3</v>
      </c>
      <c r="R21" s="374" t="str">
        <f ca="1">IF(OR(Calc1!$F$14&lt;3,AE23=1),"",IF(CalcE2!$K$13=0,CalcE2!$Q$66,VLOOKUP(CalcE2!$B$6,CalcE2!$C$4:$N$12,4,0)))</f>
        <v>Raslo Winners</v>
      </c>
      <c r="S21" s="221">
        <f ca="1">IF(CalcE2!$K$13=0,"",VLOOKUP(CalcE2!$B$6,CalcE2!$C$4:$N$12,9,0))</f>
        <v>3</v>
      </c>
      <c r="T21" s="196">
        <f ca="1">IF(CalcE2!$K$13=0,"",VLOOKUP(CalcE2!$B$6,CalcE2!$C$4:$N$12,10,0))</f>
        <v>1</v>
      </c>
      <c r="U21" s="196">
        <f ca="1">IF(CalcE2!$K$13=0,"",VLOOKUP(CalcE2!$B$6,CalcE2!$C$4:$N$12,11,0))</f>
        <v>1</v>
      </c>
      <c r="V21" s="196">
        <f ca="1">IF(CalcE2!$K$13=0,"",VLOOKUP(CalcE2!$B$6,CalcE2!$C$4:$N$12,12,0))</f>
        <v>1</v>
      </c>
      <c r="W21" s="217">
        <f ca="1">IF(CalcE2!$K$13=0,"",VLOOKUP(CalcE2!$B$6,CalcE2!$C$4:$N$12,5,0))</f>
        <v>14</v>
      </c>
      <c r="X21" s="483" t="str">
        <f>Sprache!$E$80</f>
        <v>:</v>
      </c>
      <c r="Y21" s="219">
        <f ca="1">IF(CalcE2!$K$13=0,"",VLOOKUP(CalcE2!$B$6,CalcE2!$C$4:$N$12,6,0))</f>
        <v>19</v>
      </c>
      <c r="Z21" s="196">
        <f ca="1">IF(CalcE2!$K$13=0,"",VLOOKUP(CalcE2!$B$6,CalcE2!$C$4:$N$12,7,0))</f>
        <v>-5</v>
      </c>
      <c r="AA21" s="220">
        <f ca="1">IF(CalcE2!$K$13=0,"",VLOOKUP(CalcE2!$B$6,CalcE2!$C$4:$N$12,8,0))</f>
        <v>4</v>
      </c>
      <c r="AD21" s="469" t="s">
        <v>325</v>
      </c>
      <c r="AE21" s="485" t="str">
        <f ca="1">IF(Vorrunde!$N$15="","",Vorrunde!$N$15)</f>
        <v>Fun Kickers Oes</v>
      </c>
      <c r="AF21" s="415"/>
    </row>
    <row r="22" spans="2:32" ht="24" customHeight="1" thickBot="1" x14ac:dyDescent="0.25">
      <c r="C22" s="379">
        <f t="array" aca="1" ref="C22" ca="1">$C$12+ROW(10:10)-SUM((($I$12:$I21="")+($K$12:$K21="")&gt;0)*1)</f>
        <v>66</v>
      </c>
      <c r="D22" s="346">
        <f t="array" aca="1" ref="D22" ca="1">IF(Planung!$U$16,"",$D$12+QUOTIENT(($C22-$C$12),Planung!$U$18)*(Planung!$R$7+Planung!$R$9)/1440+SUM($O$12:$O21)/1440)</f>
        <v>0.76388888888888895</v>
      </c>
      <c r="E22" s="340">
        <f ca="1">IF(Planung!$U$16,"",MOD($C22-$C$12,Planung!$U$18)+1)</f>
        <v>2</v>
      </c>
      <c r="F22" s="497" t="s">
        <v>327</v>
      </c>
      <c r="G22" s="498" t="s">
        <v>5</v>
      </c>
      <c r="H22" s="499" t="s">
        <v>329</v>
      </c>
      <c r="I22" s="473" t="str">
        <f t="shared" ca="1" si="0"/>
        <v>Knock Out Rangers</v>
      </c>
      <c r="J22" s="331" t="s">
        <v>5</v>
      </c>
      <c r="K22" s="332" t="str">
        <f t="shared" ca="1" si="1"/>
        <v>Maibach 1822 eV</v>
      </c>
      <c r="L22" s="336">
        <v>4</v>
      </c>
      <c r="M22" s="339" t="str">
        <f>Sprache!$E$80</f>
        <v>:</v>
      </c>
      <c r="N22" s="321">
        <v>2</v>
      </c>
      <c r="O22" s="354"/>
      <c r="Q22" s="486">
        <f ca="1">IF(CalcE2!$K$13=0,"",IF(VLOOKUP(CalcE2!$B$7,CalcE2!$C$4:$E$12,3,0)=MAX($Q19:$Q21),VLOOKUP(CalcE2!$B$7,CalcE2!$C$4:$E$12,3,0),CalcE2!$B$7))</f>
        <v>4</v>
      </c>
      <c r="R22" s="376" t="str">
        <f ca="1">IF(OR(Calc1!$F$14&lt;3,AE23=1),"",IF(CalcE2!$K$13=0,CalcE2!$Q$67,VLOOKUP(CalcE2!$B$7,CalcE2!$C$4:$N$12,4,0)))</f>
        <v>Fun Kickers Oes</v>
      </c>
      <c r="S22" s="232">
        <f ca="1">IF(CalcE2!$K$13=0,"",VLOOKUP(CalcE2!$B$7,CalcE2!$C$4:$N$12,9,0))</f>
        <v>3</v>
      </c>
      <c r="T22" s="226">
        <f ca="1">IF(CalcE2!$K$13=0,"",VLOOKUP(CalcE2!$B$7,CalcE2!$C$4:$N$12,10,0))</f>
        <v>0</v>
      </c>
      <c r="U22" s="226">
        <f ca="1">IF(CalcE2!$K$13=0,"",VLOOKUP(CalcE2!$B$7,CalcE2!$C$4:$N$12,11,0))</f>
        <v>0</v>
      </c>
      <c r="V22" s="226">
        <f ca="1">IF(CalcE2!$K$13=0,"",VLOOKUP(CalcE2!$B$7,CalcE2!$C$4:$N$12,12,0))</f>
        <v>3</v>
      </c>
      <c r="W22" s="228">
        <f ca="1">IF(CalcE2!$K$13=0,"",VLOOKUP(CalcE2!$B$7,CalcE2!$C$4:$N$12,5,0))</f>
        <v>11</v>
      </c>
      <c r="X22" s="487" t="str">
        <f>Sprache!$E$80</f>
        <v>:</v>
      </c>
      <c r="Y22" s="230">
        <f ca="1">IF(CalcE2!$K$13=0,"",VLOOKUP(CalcE2!$B$7,CalcE2!$C$4:$N$12,6,0))</f>
        <v>20</v>
      </c>
      <c r="Z22" s="226">
        <f ca="1">IF(CalcE2!$K$13=0,"",VLOOKUP(CalcE2!$B$7,CalcE2!$C$4:$N$12,7,0))</f>
        <v>-9</v>
      </c>
      <c r="AA22" s="231">
        <f ca="1">IF(CalcE2!$K$13=0,"",VLOOKUP(CalcE2!$B$7,CalcE2!$C$4:$N$12,8,0))</f>
        <v>0</v>
      </c>
      <c r="AD22" s="488" t="s">
        <v>326</v>
      </c>
      <c r="AE22" s="489" t="str">
        <f ca="1">IF(Vorrunde!$N$28="","",Vorrunde!$N$28)</f>
        <v>Mainz 05</v>
      </c>
      <c r="AF22" s="416"/>
    </row>
    <row r="23" spans="2:32" ht="24" customHeight="1" thickTop="1" x14ac:dyDescent="0.2">
      <c r="C23" s="379">
        <f t="array" aca="1" ref="C23" ca="1">$C$12+ROW(11:11)-SUM((($I$12:$I22="")+($K$12:$K22="")&gt;0)*1)</f>
        <v>67</v>
      </c>
      <c r="D23" s="346">
        <f t="array" aca="1" ref="D23" ca="1">IF(Planung!$U$16,"",$D$12+QUOTIENT(($C23-$C$12),Planung!$U$18)*(Planung!$R$7+Planung!$R$9)/1440+SUM($O$12:$O22)/1440)</f>
        <v>0.76388888888888895</v>
      </c>
      <c r="E23" s="340">
        <f ca="1">IF(Planung!$U$16,"",MOD($C23-$C$12,Planung!$U$18)+1)</f>
        <v>3</v>
      </c>
      <c r="F23" s="497" t="s">
        <v>316</v>
      </c>
      <c r="G23" s="498" t="s">
        <v>5</v>
      </c>
      <c r="H23" s="499" t="s">
        <v>325</v>
      </c>
      <c r="I23" s="473" t="str">
        <f t="shared" ca="1" si="0"/>
        <v>Raslo Winners</v>
      </c>
      <c r="J23" s="331" t="s">
        <v>5</v>
      </c>
      <c r="K23" s="332" t="str">
        <f t="shared" ca="1" si="1"/>
        <v>Fun Kickers Oes</v>
      </c>
      <c r="L23" s="336">
        <v>4</v>
      </c>
      <c r="M23" s="339" t="str">
        <f>Sprache!$E$80</f>
        <v>:</v>
      </c>
      <c r="N23" s="321">
        <v>3</v>
      </c>
      <c r="O23" s="354"/>
      <c r="AE23" s="513">
        <f t="array" aca="1" ref="AE23" ca="1">SUM((AE19:AE22&lt;&gt;"")*1)</f>
        <v>4</v>
      </c>
    </row>
    <row r="24" spans="2:32" ht="24" customHeight="1" thickBot="1" x14ac:dyDescent="0.45">
      <c r="C24" s="379">
        <f t="array" aca="1" ref="C24" ca="1">$C$12+ROW(12:12)-SUM((($I$12:$I23="")+($K$12:$K23="")&gt;0)*1)</f>
        <v>68</v>
      </c>
      <c r="D24" s="346">
        <f t="array" aca="1" ref="D24" ca="1">IF(Planung!$U$16,"",$D$12+QUOTIENT(($C24-$C$12),Planung!$U$18)*(Planung!$R$7+Planung!$R$9)/1440+SUM($O$12:$O23)/1440)</f>
        <v>0.76388888888888895</v>
      </c>
      <c r="E24" s="340">
        <f ca="1">IF(Planung!$U$16,"",MOD($C24-$C$12,Planung!$U$18)+1)</f>
        <v>4</v>
      </c>
      <c r="F24" s="497" t="s">
        <v>321</v>
      </c>
      <c r="G24" s="498" t="s">
        <v>5</v>
      </c>
      <c r="H24" s="499" t="s">
        <v>322</v>
      </c>
      <c r="I24" s="473" t="str">
        <f t="shared" ca="1" si="0"/>
        <v>FC Barcelona</v>
      </c>
      <c r="J24" s="331" t="s">
        <v>5</v>
      </c>
      <c r="K24" s="332" t="str">
        <f t="shared" ca="1" si="1"/>
        <v>Eintracht Frankfurt</v>
      </c>
      <c r="L24" s="336">
        <v>0</v>
      </c>
      <c r="M24" s="339" t="str">
        <f>Sprache!$E$80</f>
        <v>:</v>
      </c>
      <c r="N24" s="321">
        <v>0</v>
      </c>
      <c r="O24" s="354"/>
      <c r="Q24" s="755" t="str">
        <f>Sprache!$E$66</f>
        <v>Gruppenfünfte und -sechste</v>
      </c>
      <c r="R24" s="755"/>
      <c r="S24" s="755"/>
      <c r="T24" s="755"/>
      <c r="U24" s="755"/>
      <c r="V24" s="755"/>
      <c r="W24" s="197"/>
      <c r="X24" s="197"/>
      <c r="Y24" s="197"/>
      <c r="Z24" s="197"/>
      <c r="AA24" s="197"/>
      <c r="AD24" s="756" t="str">
        <f>$Q24</f>
        <v>Gruppenfünfte und -sechste</v>
      </c>
      <c r="AE24" s="756"/>
      <c r="AF24" s="756"/>
    </row>
    <row r="25" spans="2:32" ht="24" customHeight="1" thickTop="1" thickBot="1" x14ac:dyDescent="0.25">
      <c r="C25" s="379">
        <f t="array" aca="1" ref="C25" ca="1">$C$12+ROW(13:13)-SUM((($I$12:$I24="")+($K$12:$K24="")&gt;0)*1)</f>
        <v>69</v>
      </c>
      <c r="D25" s="346">
        <f t="array" aca="1" ref="D25" ca="1">IF(Planung!$U$16,"",$D$12+QUOTIENT(($C25-$C$12),Planung!$U$18)*(Planung!$R$7+Planung!$R$9)/1440+SUM($O$12:$O24)/1440)</f>
        <v>0.78819444444444442</v>
      </c>
      <c r="E25" s="340">
        <f ca="1">IF(Planung!$U$16,"",MOD($C25-$C$12,Planung!$U$18)+1)</f>
        <v>1</v>
      </c>
      <c r="F25" s="497" t="s">
        <v>357</v>
      </c>
      <c r="G25" s="498" t="s">
        <v>5</v>
      </c>
      <c r="H25" s="499" t="s">
        <v>359</v>
      </c>
      <c r="I25" s="473" t="str">
        <f t="shared" ca="1" si="0"/>
        <v>VFL Ronsdorf</v>
      </c>
      <c r="J25" s="331" t="s">
        <v>5</v>
      </c>
      <c r="K25" s="332" t="str">
        <f t="shared" ca="1" si="1"/>
        <v>SSV Wildbach</v>
      </c>
      <c r="L25" s="336">
        <v>1</v>
      </c>
      <c r="M25" s="339" t="str">
        <f>Sprache!$E$80</f>
        <v>:</v>
      </c>
      <c r="N25" s="321">
        <v>5</v>
      </c>
      <c r="O25" s="354"/>
      <c r="Q25" s="757"/>
      <c r="R25" s="758"/>
      <c r="S25" s="199" t="str">
        <f>Sprache!$E$21</f>
        <v>SP</v>
      </c>
      <c r="T25" s="200" t="str">
        <f>Sprache!$E$22</f>
        <v>G</v>
      </c>
      <c r="U25" s="200" t="str">
        <f>Sprache!$E$23</f>
        <v>U</v>
      </c>
      <c r="V25" s="470" t="str">
        <f>Sprache!$E$24</f>
        <v>V</v>
      </c>
      <c r="W25" s="759" t="str">
        <f>Sprache!$E$25</f>
        <v>Tore</v>
      </c>
      <c r="X25" s="760"/>
      <c r="Y25" s="761"/>
      <c r="Z25" s="200" t="str">
        <f>Sprache!$E$26</f>
        <v>Diff.</v>
      </c>
      <c r="AA25" s="202" t="str">
        <f>Sprache!$E$27</f>
        <v>Pkt</v>
      </c>
      <c r="AD25" s="476"/>
      <c r="AE25" s="477" t="str">
        <f>Sprache!$E$10</f>
        <v>Teilnehmer bzw. Mannschaft</v>
      </c>
      <c r="AF25" s="412" t="str">
        <f>Sprache!$E$49</f>
        <v>Bonus</v>
      </c>
    </row>
    <row r="26" spans="2:32" ht="24" customHeight="1" x14ac:dyDescent="0.2">
      <c r="C26" s="379">
        <f t="array" aca="1" ref="C26" ca="1">$C$12+ROW(14:14)-SUM((($I$12:$I25="")+($K$12:$K25="")&gt;0)*1)</f>
        <v>70</v>
      </c>
      <c r="D26" s="346">
        <f t="array" aca="1" ref="D26" ca="1">IF(Planung!$U$16,"",$D$12+QUOTIENT(($C26-$C$12),Planung!$U$18)*(Planung!$R$7+Planung!$R$9)/1440+SUM($O$12:$O25)/1440)</f>
        <v>0.78819444444444442</v>
      </c>
      <c r="E26" s="503">
        <f ca="1">IF(Planung!$U$16,"",MOD($C26-$C$12,Planung!$U$18)+1)</f>
        <v>2</v>
      </c>
      <c r="F26" s="497" t="s">
        <v>328</v>
      </c>
      <c r="G26" s="498" t="s">
        <v>5</v>
      </c>
      <c r="H26" s="499" t="s">
        <v>330</v>
      </c>
      <c r="I26" s="474" t="str">
        <f t="shared" ca="1" si="0"/>
        <v>Borussia Heine</v>
      </c>
      <c r="J26" s="152" t="s">
        <v>5</v>
      </c>
      <c r="K26" s="325" t="str">
        <f t="shared" ca="1" si="1"/>
        <v>FC Grönlingen</v>
      </c>
      <c r="L26" s="336">
        <v>4</v>
      </c>
      <c r="M26" s="339" t="str">
        <f>Sprache!$E$80</f>
        <v>:</v>
      </c>
      <c r="N26" s="321">
        <v>4</v>
      </c>
      <c r="O26" s="354"/>
      <c r="Q26" s="478">
        <f ca="1">IF(CalcE3!$K$13=0,"",1)</f>
        <v>1</v>
      </c>
      <c r="R26" s="372" t="str">
        <f ca="1">IF(Calc1!$F$14&lt;3,"",IF(AND(CalcE3!$K$13=0,AE30&lt;&gt;1),CalcE3!$Q$64,VLOOKUP(CalcE3!$B$4,CalcE3!$C$4:$N$12,4,0)))</f>
        <v>Knock Out Rangers</v>
      </c>
      <c r="S26" s="479">
        <f ca="1">IF(CalcE3!$K$13=0,"",VLOOKUP(CalcE3!$B$4,CalcE3!$C$4:$N$12,9,0))</f>
        <v>3</v>
      </c>
      <c r="T26" s="206">
        <f ca="1">IF(CalcE3!$K$13=0,"",VLOOKUP(CalcE3!$B$4,CalcE3!$C$4:$N$12,10,0))</f>
        <v>2</v>
      </c>
      <c r="U26" s="206">
        <f ca="1">IF(CalcE3!$K$13=0,"",VLOOKUP(CalcE3!$B$4,CalcE3!$C$4:$N$12,11,0))</f>
        <v>0</v>
      </c>
      <c r="V26" s="206">
        <f ca="1">IF(CalcE3!$K$13=0,"",VLOOKUP(CalcE3!$B$4,CalcE3!$C$4:$N$12,12,0))</f>
        <v>1</v>
      </c>
      <c r="W26" s="208">
        <f ca="1">IF(CalcE3!$K$13=0,"",VLOOKUP(CalcE3!$B$4,CalcE3!$C$4:$N$12,5,0))</f>
        <v>14</v>
      </c>
      <c r="X26" s="480" t="str">
        <f>Sprache!$E$80</f>
        <v>:</v>
      </c>
      <c r="Y26" s="210">
        <f ca="1">IF(CalcE3!$K$13=0,"",VLOOKUP(CalcE3!$B$4,CalcE3!$C$4:$N$12,6,0))</f>
        <v>17</v>
      </c>
      <c r="Z26" s="206">
        <f ca="1">IF(CalcE3!$K$13=0,"",VLOOKUP(CalcE3!$B$4,CalcE3!$C$4:$N$12,7,0))</f>
        <v>-3</v>
      </c>
      <c r="AA26" s="211">
        <f ca="1">IF(CalcE3!$K$13=0,"",VLOOKUP(CalcE3!$B$4,CalcE3!$C$4:$N$12,8,0))</f>
        <v>6</v>
      </c>
      <c r="AD26" s="468" t="s">
        <v>327</v>
      </c>
      <c r="AE26" s="481" t="str">
        <f ca="1">IF(Vorrunde!$N$16="","",Vorrunde!$N$16)</f>
        <v>Knock Out Rangers</v>
      </c>
      <c r="AF26" s="414"/>
    </row>
    <row r="27" spans="2:32" ht="24" customHeight="1" x14ac:dyDescent="0.2">
      <c r="C27" s="379">
        <f t="array" aca="1" ref="C27" ca="1">$C$12+ROW(15:15)-SUM((($I$12:$I26="")+($K$12:$K26="")&gt;0)*1)</f>
        <v>71</v>
      </c>
      <c r="D27" s="346">
        <f t="array" aca="1" ref="D27" ca="1">IF(Planung!$U$16,"",$D$12+QUOTIENT(($C27-$C$12),Planung!$U$18)*(Planung!$R$7+Planung!$R$9)/1440+SUM($O$12:$O26)/1440)</f>
        <v>0.78819444444444442</v>
      </c>
      <c r="E27" s="340">
        <f ca="1">IF(Planung!$U$16,"",MOD($C27-$C$12,Planung!$U$18)+1)</f>
        <v>3</v>
      </c>
      <c r="F27" s="497" t="s">
        <v>324</v>
      </c>
      <c r="G27" s="498" t="s">
        <v>5</v>
      </c>
      <c r="H27" s="499" t="s">
        <v>326</v>
      </c>
      <c r="I27" s="473" t="str">
        <f t="shared" ca="1" si="0"/>
        <v>Inter Mailand</v>
      </c>
      <c r="J27" s="331" t="s">
        <v>5</v>
      </c>
      <c r="K27" s="332" t="str">
        <f t="shared" ca="1" si="1"/>
        <v>Mainz 05</v>
      </c>
      <c r="L27" s="336">
        <v>0</v>
      </c>
      <c r="M27" s="339" t="str">
        <f>Sprache!$E$80</f>
        <v>:</v>
      </c>
      <c r="N27" s="321">
        <v>7</v>
      </c>
      <c r="O27" s="354"/>
      <c r="Q27" s="482">
        <f ca="1">IF(CalcE3!$K$13=0,"",IF(VLOOKUP(CalcE3!$B$5,CalcE3!$C$4:$E$12,3,0)=MAX($Q26:$Q26),VLOOKUP(CalcE3!$B$5,CalcE3!$C$4:$E$12,3,0),CalcE3!$B$5))</f>
        <v>2</v>
      </c>
      <c r="R27" s="374" t="str">
        <f ca="1">IF(OR(Calc1!$F$14&lt;3,AE30=1),"",IF(CalcE3!$K$13=0,CalcE3!$Q$65,VLOOKUP(CalcE3!$B$5,CalcE3!$C$4:$N$12,4,0)))</f>
        <v>Borussia Heine</v>
      </c>
      <c r="S27" s="221">
        <f ca="1">IF(CalcE3!$K$13=0,"",VLOOKUP(CalcE3!$B$5,CalcE3!$C$4:$N$12,9,0))</f>
        <v>3</v>
      </c>
      <c r="T27" s="196">
        <f ca="1">IF(CalcE3!$K$13=0,"",VLOOKUP(CalcE3!$B$5,CalcE3!$C$4:$N$12,10,0))</f>
        <v>1</v>
      </c>
      <c r="U27" s="196">
        <f ca="1">IF(CalcE3!$K$13=0,"",VLOOKUP(CalcE3!$B$5,CalcE3!$C$4:$N$12,11,0))</f>
        <v>1</v>
      </c>
      <c r="V27" s="196">
        <f ca="1">IF(CalcE3!$K$13=0,"",VLOOKUP(CalcE3!$B$5,CalcE3!$C$4:$N$12,12,0))</f>
        <v>1</v>
      </c>
      <c r="W27" s="217">
        <f ca="1">IF(CalcE3!$K$13=0,"",VLOOKUP(CalcE3!$B$5,CalcE3!$C$4:$N$12,5,0))</f>
        <v>19</v>
      </c>
      <c r="X27" s="483" t="str">
        <f>Sprache!$E$80</f>
        <v>:</v>
      </c>
      <c r="Y27" s="219">
        <f ca="1">IF(CalcE3!$K$13=0,"",VLOOKUP(CalcE3!$B$5,CalcE3!$C$4:$N$12,6,0))</f>
        <v>14</v>
      </c>
      <c r="Z27" s="196">
        <f ca="1">IF(CalcE3!$K$13=0,"",VLOOKUP(CalcE3!$B$5,CalcE3!$C$4:$N$12,7,0))</f>
        <v>5</v>
      </c>
      <c r="AA27" s="220">
        <f ca="1">IF(CalcE3!$K$13=0,"",VLOOKUP(CalcE3!$B$5,CalcE3!$C$4:$N$12,8,0))</f>
        <v>4</v>
      </c>
      <c r="AD27" s="484" t="s">
        <v>328</v>
      </c>
      <c r="AE27" s="485" t="str">
        <f ca="1">IF(Vorrunde!$N$29="","",Vorrunde!$N$29)</f>
        <v>Borussia Heine</v>
      </c>
      <c r="AF27" s="415"/>
    </row>
    <row r="28" spans="2:32" ht="24" customHeight="1" x14ac:dyDescent="0.2">
      <c r="C28" s="379">
        <f t="array" aca="1" ref="C28" ca="1">$C$12+ROW(16:16)-SUM((($I$12:$I27="")+($K$12:$K27="")&gt;0)*1)</f>
        <v>72</v>
      </c>
      <c r="D28" s="346">
        <f t="array" aca="1" ref="D28" ca="1">IF(Planung!$U$16,"",$D$12+QUOTIENT(($C28-$C$12),Planung!$U$18)*(Planung!$R$7+Planung!$R$9)/1440+SUM($O$12:$O27)/1440)</f>
        <v>0.78819444444444442</v>
      </c>
      <c r="E28" s="503">
        <f ca="1">IF(Planung!$U$16,"",MOD($C28-$C$12,Planung!$U$18)+1)</f>
        <v>4</v>
      </c>
      <c r="F28" s="497" t="s">
        <v>317</v>
      </c>
      <c r="G28" s="498" t="s">
        <v>5</v>
      </c>
      <c r="H28" s="499" t="s">
        <v>323</v>
      </c>
      <c r="I28" s="474" t="str">
        <f t="shared" ca="1" si="0"/>
        <v>Manchester City</v>
      </c>
      <c r="J28" s="152" t="s">
        <v>5</v>
      </c>
      <c r="K28" s="325" t="str">
        <f t="shared" ca="1" si="1"/>
        <v>AC Roma</v>
      </c>
      <c r="L28" s="336">
        <v>2</v>
      </c>
      <c r="M28" s="339" t="str">
        <f>Sprache!$E$80</f>
        <v>:</v>
      </c>
      <c r="N28" s="321">
        <v>8</v>
      </c>
      <c r="O28" s="354"/>
      <c r="Q28" s="482">
        <f ca="1">IF(CalcE3!$K$13=0,"",IF(VLOOKUP(CalcE3!$B$6,CalcE3!$C$4:$E$12,3,0)=MAX($Q26:$Q27),VLOOKUP(CalcE3!$B$6,CalcE3!$C$4:$E$12,3,0),CalcE3!$B$6))</f>
        <v>3</v>
      </c>
      <c r="R28" s="374" t="str">
        <f ca="1">IF(OR(Calc1!$F$14&lt;3,AE30=1),"",IF(CalcE3!$K$13=0,CalcE3!$Q$66,VLOOKUP(CalcE3!$B$6,CalcE3!$C$4:$N$12,4,0)))</f>
        <v>FC Grönlingen</v>
      </c>
      <c r="S28" s="221">
        <f ca="1">IF(CalcE3!$K$13=0,"",VLOOKUP(CalcE3!$B$6,CalcE3!$C$4:$N$12,9,0))</f>
        <v>3</v>
      </c>
      <c r="T28" s="196">
        <f ca="1">IF(CalcE3!$K$13=0,"",VLOOKUP(CalcE3!$B$6,CalcE3!$C$4:$N$12,10,0))</f>
        <v>1</v>
      </c>
      <c r="U28" s="196">
        <f ca="1">IF(CalcE3!$K$13=0,"",VLOOKUP(CalcE3!$B$6,CalcE3!$C$4:$N$12,11,0))</f>
        <v>1</v>
      </c>
      <c r="V28" s="196">
        <f ca="1">IF(CalcE3!$K$13=0,"",VLOOKUP(CalcE3!$B$6,CalcE3!$C$4:$N$12,12,0))</f>
        <v>1</v>
      </c>
      <c r="W28" s="217">
        <f ca="1">IF(CalcE3!$K$13=0,"",VLOOKUP(CalcE3!$B$6,CalcE3!$C$4:$N$12,5,0))</f>
        <v>15</v>
      </c>
      <c r="X28" s="483" t="str">
        <f>Sprache!$E$80</f>
        <v>:</v>
      </c>
      <c r="Y28" s="219">
        <f ca="1">IF(CalcE3!$K$13=0,"",VLOOKUP(CalcE3!$B$6,CalcE3!$C$4:$N$12,6,0))</f>
        <v>10</v>
      </c>
      <c r="Z28" s="196">
        <f ca="1">IF(CalcE3!$K$13=0,"",VLOOKUP(CalcE3!$B$6,CalcE3!$C$4:$N$12,7,0))</f>
        <v>5</v>
      </c>
      <c r="AA28" s="220">
        <f ca="1">IF(CalcE3!$K$13=0,"",VLOOKUP(CalcE3!$B$6,CalcE3!$C$4:$N$12,8,0))</f>
        <v>4</v>
      </c>
      <c r="AD28" s="469" t="s">
        <v>329</v>
      </c>
      <c r="AE28" s="485" t="str">
        <f ca="1">IF(Vorrunde!$N$17="","",Vorrunde!$N$17)</f>
        <v>Maibach 1822 eV</v>
      </c>
      <c r="AF28" s="415"/>
    </row>
    <row r="29" spans="2:32" ht="24" customHeight="1" thickBot="1" x14ac:dyDescent="0.25">
      <c r="C29" s="379">
        <f t="array" aca="1" ref="C29" ca="1">$C$12+ROW(17:17)-SUM((($I$12:$I28="")+($K$12:$K28="")&gt;0)*1)</f>
        <v>73</v>
      </c>
      <c r="D29" s="346">
        <f t="array" aca="1" ref="D29" ca="1">IF(Planung!$U$16,"",$D$12+QUOTIENT(($C29-$C$12),Planung!$U$18)*(Planung!$R$7+Planung!$R$9)/1440+SUM($O$12:$O28)/1440)</f>
        <v>0.8125</v>
      </c>
      <c r="E29" s="503">
        <f ca="1">IF(Planung!$U$16,"",MOD($C29-$C$12,Planung!$U$18)+1)</f>
        <v>1</v>
      </c>
      <c r="F29" s="497" t="s">
        <v>358</v>
      </c>
      <c r="G29" s="498" t="s">
        <v>5</v>
      </c>
      <c r="H29" s="499" t="s">
        <v>359</v>
      </c>
      <c r="I29" s="474" t="str">
        <f t="shared" ref="I29:I35" ca="1" si="2">IF($F29="","",IF(VLOOKUP($F29,$AD$12:$AE$41,2,0)="","",VLOOKUP($F29,$AD$12:$AE$41,2,0)))</f>
        <v>1. FC Riedwald</v>
      </c>
      <c r="J29" s="152" t="s">
        <v>5</v>
      </c>
      <c r="K29" s="325" t="str">
        <f t="shared" ref="K29:K35" ca="1" si="3">IF($H29="","",IF(VLOOKUP($H29,$AD$12:$AE$41,2,0)="","",VLOOKUP($H29,$AD$12:$AE$41,2,0)))</f>
        <v>SSV Wildbach</v>
      </c>
      <c r="L29" s="336">
        <v>3</v>
      </c>
      <c r="M29" s="339" t="str">
        <f>Sprache!$E$80</f>
        <v>:</v>
      </c>
      <c r="N29" s="321">
        <v>9</v>
      </c>
      <c r="O29" s="354"/>
      <c r="Q29" s="486">
        <f ca="1">IF(CalcE3!$K$13=0,"",IF(VLOOKUP(CalcE3!$B$7,CalcE3!$C$4:$E$12,3,0)=MAX($Q26:$Q28),VLOOKUP(CalcE3!$B$7,CalcE3!$C$4:$E$12,3,0),CalcE3!$B$7))</f>
        <v>4</v>
      </c>
      <c r="R29" s="376" t="str">
        <f ca="1">IF(OR(Calc1!$F$14&lt;3,AE30=1),"",IF(CalcE3!$K$13=0,CalcE3!$Q$67,VLOOKUP(CalcE3!$B$7,CalcE3!$C$4:$N$12,4,0)))</f>
        <v>Maibach 1822 eV</v>
      </c>
      <c r="S29" s="232">
        <f ca="1">IF(CalcE3!$K$13=0,"",VLOOKUP(CalcE3!$B$7,CalcE3!$C$4:$N$12,9,0))</f>
        <v>3</v>
      </c>
      <c r="T29" s="226">
        <f ca="1">IF(CalcE3!$K$13=0,"",VLOOKUP(CalcE3!$B$7,CalcE3!$C$4:$N$12,10,0))</f>
        <v>1</v>
      </c>
      <c r="U29" s="226">
        <f ca="1">IF(CalcE3!$K$13=0,"",VLOOKUP(CalcE3!$B$7,CalcE3!$C$4:$N$12,11,0))</f>
        <v>0</v>
      </c>
      <c r="V29" s="226">
        <f ca="1">IF(CalcE3!$K$13=0,"",VLOOKUP(CalcE3!$B$7,CalcE3!$C$4:$N$12,12,0))</f>
        <v>2</v>
      </c>
      <c r="W29" s="228">
        <f ca="1">IF(CalcE3!$K$13=0,"",VLOOKUP(CalcE3!$B$7,CalcE3!$C$4:$N$12,5,0))</f>
        <v>8</v>
      </c>
      <c r="X29" s="487" t="str">
        <f>Sprache!$E$80</f>
        <v>:</v>
      </c>
      <c r="Y29" s="230">
        <f ca="1">IF(CalcE3!$K$13=0,"",VLOOKUP(CalcE3!$B$7,CalcE3!$C$4:$N$12,6,0))</f>
        <v>15</v>
      </c>
      <c r="Z29" s="226">
        <f ca="1">IF(CalcE3!$K$13=0,"",VLOOKUP(CalcE3!$B$7,CalcE3!$C$4:$N$12,7,0))</f>
        <v>-7</v>
      </c>
      <c r="AA29" s="231">
        <f ca="1">IF(CalcE3!$K$13=0,"",VLOOKUP(CalcE3!$B$7,CalcE3!$C$4:$N$12,8,0))</f>
        <v>3</v>
      </c>
      <c r="AD29" s="488" t="s">
        <v>330</v>
      </c>
      <c r="AE29" s="489" t="str">
        <f ca="1">IF(Vorrunde!$N$30="","",Vorrunde!$N$30)</f>
        <v>FC Grönlingen</v>
      </c>
      <c r="AF29" s="416"/>
    </row>
    <row r="30" spans="2:32" ht="24" customHeight="1" thickTop="1" x14ac:dyDescent="0.2">
      <c r="C30" s="379">
        <f t="array" aca="1" ref="C30" ca="1">$C$12+ROW(18:18)-SUM((($I$12:$I29="")+($K$12:$K29="")&gt;0)*1)</f>
        <v>74</v>
      </c>
      <c r="D30" s="346">
        <f t="array" aca="1" ref="D30" ca="1">IF(Planung!$U$16,"",$D$12+QUOTIENT(($C30-$C$12),Planung!$U$18)*(Planung!$R$7+Planung!$R$9)/1440+SUM($O$12:$O29)/1440)</f>
        <v>0.8125</v>
      </c>
      <c r="E30" s="503">
        <f ca="1">IF(Planung!$U$16,"",MOD($C30-$C$12,Planung!$U$18)+1)</f>
        <v>2</v>
      </c>
      <c r="F30" s="497" t="s">
        <v>329</v>
      </c>
      <c r="G30" s="498" t="s">
        <v>5</v>
      </c>
      <c r="H30" s="499" t="s">
        <v>330</v>
      </c>
      <c r="I30" s="474" t="str">
        <f t="shared" ca="1" si="2"/>
        <v>Maibach 1822 eV</v>
      </c>
      <c r="J30" s="152" t="s">
        <v>5</v>
      </c>
      <c r="K30" s="325" t="str">
        <f t="shared" ca="1" si="3"/>
        <v>FC Grönlingen</v>
      </c>
      <c r="L30" s="336">
        <v>4</v>
      </c>
      <c r="M30" s="339" t="str">
        <f>Sprache!$E$80</f>
        <v>:</v>
      </c>
      <c r="N30" s="321">
        <v>10</v>
      </c>
      <c r="O30" s="354"/>
      <c r="AE30" s="513">
        <f t="array" aca="1" ref="AE30" ca="1">SUM((AE26:AE29&lt;&gt;"")*1)</f>
        <v>4</v>
      </c>
    </row>
    <row r="31" spans="2:32" ht="24" customHeight="1" thickBot="1" x14ac:dyDescent="0.45">
      <c r="C31" s="379">
        <f t="array" aca="1" ref="C31" ca="1">$C$12+ROW(19:19)-SUM((($I$12:$I30="")+($K$12:$K30="")&gt;0)*1)</f>
        <v>75</v>
      </c>
      <c r="D31" s="346">
        <f t="array" aca="1" ref="D31" ca="1">IF(Planung!$U$16,"",$D$12+QUOTIENT(($C31-$C$12),Planung!$U$18)*(Planung!$R$7+Planung!$R$9)/1440+SUM($O$12:$O30)/1440)</f>
        <v>0.8125</v>
      </c>
      <c r="E31" s="503">
        <f ca="1">IF(Planung!$U$16,"",MOD($C31-$C$12,Planung!$U$18)+1)</f>
        <v>3</v>
      </c>
      <c r="F31" s="497" t="s">
        <v>325</v>
      </c>
      <c r="G31" s="498" t="s">
        <v>5</v>
      </c>
      <c r="H31" s="499" t="s">
        <v>326</v>
      </c>
      <c r="I31" s="474" t="str">
        <f t="shared" ca="1" si="2"/>
        <v>Fun Kickers Oes</v>
      </c>
      <c r="J31" s="152" t="s">
        <v>5</v>
      </c>
      <c r="K31" s="325" t="str">
        <f t="shared" ca="1" si="3"/>
        <v>Mainz 05</v>
      </c>
      <c r="L31" s="336">
        <v>5</v>
      </c>
      <c r="M31" s="339" t="str">
        <f>Sprache!$E$80</f>
        <v>:</v>
      </c>
      <c r="N31" s="321">
        <v>11</v>
      </c>
      <c r="O31" s="354"/>
      <c r="Q31" s="755" t="str">
        <f>Sprache!$E$67</f>
        <v>Gruppensiebte und -achte</v>
      </c>
      <c r="R31" s="755"/>
      <c r="S31" s="755"/>
      <c r="T31" s="755"/>
      <c r="U31" s="755"/>
      <c r="V31" s="755"/>
      <c r="W31" s="197"/>
      <c r="X31" s="197"/>
      <c r="Y31" s="197"/>
      <c r="Z31" s="197"/>
      <c r="AA31" s="197"/>
      <c r="AD31" s="756" t="str">
        <f>$Q31</f>
        <v>Gruppensiebte und -achte</v>
      </c>
      <c r="AE31" s="756"/>
      <c r="AF31" s="756"/>
    </row>
    <row r="32" spans="2:32" ht="24" customHeight="1" thickTop="1" thickBot="1" x14ac:dyDescent="0.25">
      <c r="C32" s="379">
        <f t="array" aca="1" ref="C32" ca="1">$C$12+ROW(20:20)-SUM((($I$12:$I31="")+($K$12:$K31="")&gt;0)*1)</f>
        <v>76</v>
      </c>
      <c r="D32" s="346">
        <f t="array" aca="1" ref="D32" ca="1">IF(Planung!$U$16,"",$D$12+QUOTIENT(($C32-$C$12),Planung!$U$18)*(Planung!$R$7+Planung!$R$9)/1440+SUM($O$12:$O31)/1440)</f>
        <v>0.8125</v>
      </c>
      <c r="E32" s="503">
        <f ca="1">IF(Planung!$U$16,"",MOD($C32-$C$12,Planung!$U$18)+1)</f>
        <v>4</v>
      </c>
      <c r="F32" s="497" t="s">
        <v>322</v>
      </c>
      <c r="G32" s="498" t="s">
        <v>5</v>
      </c>
      <c r="H32" s="499" t="s">
        <v>323</v>
      </c>
      <c r="I32" s="474" t="str">
        <f t="shared" ca="1" si="2"/>
        <v>Eintracht Frankfurt</v>
      </c>
      <c r="J32" s="152" t="s">
        <v>5</v>
      </c>
      <c r="K32" s="325" t="str">
        <f t="shared" ca="1" si="3"/>
        <v>AC Roma</v>
      </c>
      <c r="L32" s="336">
        <v>6</v>
      </c>
      <c r="M32" s="339" t="str">
        <f>Sprache!$E$80</f>
        <v>:</v>
      </c>
      <c r="N32" s="321">
        <v>12</v>
      </c>
      <c r="O32" s="354"/>
      <c r="Q32" s="569"/>
      <c r="R32" s="570"/>
      <c r="S32" s="199" t="str">
        <f>Sprache!$E$21</f>
        <v>SP</v>
      </c>
      <c r="T32" s="200" t="str">
        <f>Sprache!$E$22</f>
        <v>G</v>
      </c>
      <c r="U32" s="200" t="str">
        <f>Sprache!$E$23</f>
        <v>U</v>
      </c>
      <c r="V32" s="568" t="str">
        <f>Sprache!$E$24</f>
        <v>V</v>
      </c>
      <c r="W32" s="571" t="str">
        <f>Sprache!$E$25</f>
        <v>Tore</v>
      </c>
      <c r="X32" s="572"/>
      <c r="Y32" s="573"/>
      <c r="Z32" s="200" t="str">
        <f>Sprache!$E$26</f>
        <v>Diff.</v>
      </c>
      <c r="AA32" s="202" t="str">
        <f>Sprache!$E$27</f>
        <v>Pkt</v>
      </c>
      <c r="AD32" s="476"/>
      <c r="AE32" s="477" t="str">
        <f>Sprache!$E$10</f>
        <v>Teilnehmer bzw. Mannschaft</v>
      </c>
      <c r="AF32" s="412" t="str">
        <f>Sprache!$E$49</f>
        <v>Bonus</v>
      </c>
    </row>
    <row r="33" spans="3:32" ht="24" customHeight="1" x14ac:dyDescent="0.2">
      <c r="C33" s="379">
        <f t="array" aca="1" ref="C33" ca="1">$C$12+ROW(21:21)-SUM((($I$12:$I32="")+($K$12:$K32="")&gt;0)*1)</f>
        <v>77</v>
      </c>
      <c r="D33" s="346">
        <f t="array" aca="1" ref="D33" ca="1">IF(Planung!$U$16,"",$D$12+QUOTIENT(($C33-$C$12),Planung!$U$18)*(Planung!$R$7+Planung!$R$9)/1440+SUM($O$12:$O32)/1440)</f>
        <v>0.83680555555555558</v>
      </c>
      <c r="E33" s="503">
        <f ca="1">IF(Planung!$U$16,"",MOD($C33-$C$12,Planung!$U$18)+1)</f>
        <v>1</v>
      </c>
      <c r="F33" s="497" t="s">
        <v>356</v>
      </c>
      <c r="G33" s="498" t="s">
        <v>5</v>
      </c>
      <c r="H33" s="499" t="s">
        <v>357</v>
      </c>
      <c r="I33" s="474" t="str">
        <f t="shared" ca="1" si="2"/>
        <v>VFB Essenheim</v>
      </c>
      <c r="J33" s="152" t="s">
        <v>5</v>
      </c>
      <c r="K33" s="325" t="str">
        <f t="shared" ca="1" si="3"/>
        <v>VFL Ronsdorf</v>
      </c>
      <c r="L33" s="336">
        <v>7</v>
      </c>
      <c r="M33" s="339" t="str">
        <f>Sprache!$E$80</f>
        <v>:</v>
      </c>
      <c r="N33" s="321">
        <v>13</v>
      </c>
      <c r="O33" s="354"/>
      <c r="Q33" s="478">
        <f ca="1">IF(CalcE4!$K$13=0,"",1)</f>
        <v>1</v>
      </c>
      <c r="R33" s="372" t="str">
        <f ca="1">IF(Calc1!$F$14&lt;3,"",IF(AND(CalcE4!$K$13=0,AE37&lt;&gt;1),CalcE4!$Q$64,VLOOKUP(CalcE4!$B$4,CalcE4!$C$4:$N$12,4,0)))</f>
        <v>SSV Wildbach</v>
      </c>
      <c r="S33" s="479">
        <f ca="1">IF(CalcE4!$K$13=0,"",VLOOKUP(CalcE4!$B$4,CalcE4!$C$4:$N$12,9,0))</f>
        <v>3</v>
      </c>
      <c r="T33" s="206">
        <f ca="1">IF(CalcE4!$K$13=0,"",VLOOKUP(CalcE4!$B$4,CalcE4!$C$4:$N$12,10,0))</f>
        <v>3</v>
      </c>
      <c r="U33" s="206">
        <f ca="1">IF(CalcE4!$K$13=0,"",VLOOKUP(CalcE4!$B$4,CalcE4!$C$4:$N$12,11,0))</f>
        <v>0</v>
      </c>
      <c r="V33" s="206">
        <f ca="1">IF(CalcE4!$K$13=0,"",VLOOKUP(CalcE4!$B$4,CalcE4!$C$4:$N$12,12,0))</f>
        <v>0</v>
      </c>
      <c r="W33" s="208">
        <f ca="1">IF(CalcE4!$K$13=0,"",VLOOKUP(CalcE4!$B$4,CalcE4!$C$4:$N$12,5,0))</f>
        <v>18</v>
      </c>
      <c r="X33" s="480" t="str">
        <f>Sprache!$E$80</f>
        <v>:</v>
      </c>
      <c r="Y33" s="210">
        <f ca="1">IF(CalcE4!$K$13=0,"",VLOOKUP(CalcE4!$B$4,CalcE4!$C$4:$N$12,6,0))</f>
        <v>6</v>
      </c>
      <c r="Z33" s="206">
        <f ca="1">IF(CalcE4!$K$13=0,"",VLOOKUP(CalcE4!$B$4,CalcE4!$C$4:$N$12,7,0))</f>
        <v>12</v>
      </c>
      <c r="AA33" s="211">
        <f ca="1">IF(CalcE4!$K$13=0,"",VLOOKUP(CalcE4!$B$4,CalcE4!$C$4:$N$12,8,0))</f>
        <v>9</v>
      </c>
      <c r="AD33" s="567" t="s">
        <v>356</v>
      </c>
      <c r="AE33" s="481" t="str">
        <f ca="1">IF(Vorrunde!$N$18="","",Vorrunde!$N$18)</f>
        <v>VFB Essenheim</v>
      </c>
      <c r="AF33" s="414"/>
    </row>
    <row r="34" spans="3:32" ht="24" customHeight="1" x14ac:dyDescent="0.2">
      <c r="C34" s="379">
        <f t="array" aca="1" ref="C34" ca="1">$C$12+ROW(22:22)-SUM((($I$12:$I33="")+($K$12:$K33="")&gt;0)*1)</f>
        <v>78</v>
      </c>
      <c r="D34" s="346">
        <f t="array" aca="1" ref="D34" ca="1">IF(Planung!$U$16,"",$D$12+QUOTIENT(($C34-$C$12),Planung!$U$18)*(Planung!$R$7+Planung!$R$9)/1440+SUM($O$12:$O33)/1440)</f>
        <v>0.83680555555555558</v>
      </c>
      <c r="E34" s="503">
        <f ca="1">IF(Planung!$U$16,"",MOD($C34-$C$12,Planung!$U$18)+1)</f>
        <v>2</v>
      </c>
      <c r="F34" s="497" t="s">
        <v>327</v>
      </c>
      <c r="G34" s="498" t="s">
        <v>5</v>
      </c>
      <c r="H34" s="499" t="s">
        <v>328</v>
      </c>
      <c r="I34" s="474" t="str">
        <f t="shared" ca="1" si="2"/>
        <v>Knock Out Rangers</v>
      </c>
      <c r="J34" s="152" t="s">
        <v>5</v>
      </c>
      <c r="K34" s="325" t="str">
        <f t="shared" ca="1" si="3"/>
        <v>Borussia Heine</v>
      </c>
      <c r="L34" s="336">
        <v>8</v>
      </c>
      <c r="M34" s="339" t="str">
        <f>Sprache!$E$80</f>
        <v>:</v>
      </c>
      <c r="N34" s="321">
        <v>14</v>
      </c>
      <c r="O34" s="354"/>
      <c r="Q34" s="482">
        <f ca="1">IF(CalcE4!$K$13=0,"",IF(VLOOKUP(CalcE4!$B$5,CalcE4!$C$4:$E$12,3,0)=MAX($Q33:$Q33),VLOOKUP(CalcE4!$B$5,CalcE4!$C$4:$E$12,3,0),CalcE4!$B$5))</f>
        <v>2</v>
      </c>
      <c r="R34" s="374" t="str">
        <f ca="1">IF(OR(Calc1!$F$14&lt;3,AE37=1),"",IF(CalcE4!$K$13=0,CalcE4!$Q$65,VLOOKUP(CalcE4!$B$5,CalcE4!$C$4:$N$12,4,0)))</f>
        <v>VFL Ronsdorf</v>
      </c>
      <c r="S34" s="221">
        <f ca="1">IF(CalcE4!$K$13=0,"",VLOOKUP(CalcE4!$B$5,CalcE4!$C$4:$N$12,9,0))</f>
        <v>3</v>
      </c>
      <c r="T34" s="196">
        <f ca="1">IF(CalcE4!$K$13=0,"",VLOOKUP(CalcE4!$B$5,CalcE4!$C$4:$N$12,10,0))</f>
        <v>2</v>
      </c>
      <c r="U34" s="196">
        <f ca="1">IF(CalcE4!$K$13=0,"",VLOOKUP(CalcE4!$B$5,CalcE4!$C$4:$N$12,11,0))</f>
        <v>0</v>
      </c>
      <c r="V34" s="196">
        <f ca="1">IF(CalcE4!$K$13=0,"",VLOOKUP(CalcE4!$B$5,CalcE4!$C$4:$N$12,12,0))</f>
        <v>1</v>
      </c>
      <c r="W34" s="217">
        <f ca="1">IF(CalcE4!$K$13=0,"",VLOOKUP(CalcE4!$B$5,CalcE4!$C$4:$N$12,5,0))</f>
        <v>16</v>
      </c>
      <c r="X34" s="483" t="str">
        <f>Sprache!$E$80</f>
        <v>:</v>
      </c>
      <c r="Y34" s="219">
        <f ca="1">IF(CalcE4!$K$13=0,"",VLOOKUP(CalcE4!$B$5,CalcE4!$C$4:$N$12,6,0))</f>
        <v>12</v>
      </c>
      <c r="Z34" s="196">
        <f ca="1">IF(CalcE4!$K$13=0,"",VLOOKUP(CalcE4!$B$5,CalcE4!$C$4:$N$12,7,0))</f>
        <v>4</v>
      </c>
      <c r="AA34" s="220">
        <f ca="1">IF(CalcE4!$K$13=0,"",VLOOKUP(CalcE4!$B$5,CalcE4!$C$4:$N$12,8,0))</f>
        <v>6</v>
      </c>
      <c r="AD34" s="484" t="s">
        <v>357</v>
      </c>
      <c r="AE34" s="485" t="str">
        <f ca="1">IF(Vorrunde!$N$31="","",Vorrunde!$N$31)</f>
        <v>VFL Ronsdorf</v>
      </c>
      <c r="AF34" s="415"/>
    </row>
    <row r="35" spans="3:32" ht="24" customHeight="1" thickBot="1" x14ac:dyDescent="0.25">
      <c r="C35" s="379">
        <f t="array" aca="1" ref="C35" ca="1">$C$12+ROW(23:23)-SUM((($I$12:$I34="")+($K$12:$K34="")&gt;0)*1)</f>
        <v>79</v>
      </c>
      <c r="D35" s="346">
        <f t="array" aca="1" ref="D35" ca="1">IF(Planung!$U$16,"",$D$12+QUOTIENT(($C35-$C$12),Planung!$U$18)*(Planung!$R$7+Planung!$R$9)/1440+SUM($O$12:$O34)/1440)</f>
        <v>0.83680555555555558</v>
      </c>
      <c r="E35" s="503">
        <f ca="1">IF(Planung!$U$16,"",MOD($C35-$C$12,Planung!$U$18)+1)</f>
        <v>3</v>
      </c>
      <c r="F35" s="497" t="s">
        <v>316</v>
      </c>
      <c r="G35" s="498" t="s">
        <v>5</v>
      </c>
      <c r="H35" s="499" t="s">
        <v>324</v>
      </c>
      <c r="I35" s="474" t="str">
        <f t="shared" ca="1" si="2"/>
        <v>Raslo Winners</v>
      </c>
      <c r="J35" s="152" t="s">
        <v>5</v>
      </c>
      <c r="K35" s="325" t="str">
        <f t="shared" ca="1" si="3"/>
        <v>Inter Mailand</v>
      </c>
      <c r="L35" s="336">
        <v>9</v>
      </c>
      <c r="M35" s="339" t="str">
        <f>Sprache!$E$80</f>
        <v>:</v>
      </c>
      <c r="N35" s="321">
        <v>15</v>
      </c>
      <c r="O35" s="354"/>
      <c r="Q35" s="482">
        <f ca="1">IF(CalcE4!$K$13=0,"",IF(VLOOKUP(CalcE4!$B$6,CalcE4!$C$4:$E$12,3,0)=MAX($Q33:$Q34),VLOOKUP(CalcE4!$B$6,CalcE4!$C$4:$E$12,3,0),CalcE4!$B$6))</f>
        <v>3</v>
      </c>
      <c r="R35" s="374" t="str">
        <f ca="1">IF(OR(Calc1!$F$14&lt;3,AE37=1),"",IF(CalcE4!$K$13=0,CalcE4!$Q$66,VLOOKUP(CalcE4!$B$6,CalcE4!$C$4:$N$12,4,0)))</f>
        <v>VFB Essenheim</v>
      </c>
      <c r="S35" s="221">
        <f ca="1">IF(CalcE4!$K$13=0,"",VLOOKUP(CalcE4!$B$6,CalcE4!$C$4:$N$12,9,0))</f>
        <v>3</v>
      </c>
      <c r="T35" s="196">
        <f ca="1">IF(CalcE4!$K$13=0,"",VLOOKUP(CalcE4!$B$6,CalcE4!$C$4:$N$12,10,0))</f>
        <v>0</v>
      </c>
      <c r="U35" s="196">
        <f ca="1">IF(CalcE4!$K$13=0,"",VLOOKUP(CalcE4!$B$6,CalcE4!$C$4:$N$12,11,0))</f>
        <v>1</v>
      </c>
      <c r="V35" s="196">
        <f ca="1">IF(CalcE4!$K$13=0,"",VLOOKUP(CalcE4!$B$6,CalcE4!$C$4:$N$12,12,0))</f>
        <v>2</v>
      </c>
      <c r="W35" s="217">
        <f ca="1">IF(CalcE4!$K$13=0,"",VLOOKUP(CalcE4!$B$6,CalcE4!$C$4:$N$12,5,0))</f>
        <v>11</v>
      </c>
      <c r="X35" s="483" t="str">
        <f>Sprache!$E$80</f>
        <v>:</v>
      </c>
      <c r="Y35" s="219">
        <f ca="1">IF(CalcE4!$K$13=0,"",VLOOKUP(CalcE4!$B$6,CalcE4!$C$4:$N$12,6,0))</f>
        <v>19</v>
      </c>
      <c r="Z35" s="196">
        <f ca="1">IF(CalcE4!$K$13=0,"",VLOOKUP(CalcE4!$B$6,CalcE4!$C$4:$N$12,7,0))</f>
        <v>-8</v>
      </c>
      <c r="AA35" s="220">
        <f ca="1">IF(CalcE4!$K$13=0,"",VLOOKUP(CalcE4!$B$6,CalcE4!$C$4:$N$12,8,0))</f>
        <v>1</v>
      </c>
      <c r="AD35" s="566" t="s">
        <v>358</v>
      </c>
      <c r="AE35" s="485" t="str">
        <f ca="1">IF(Vorrunde!$N$19="","",Vorrunde!$N$19)</f>
        <v>1. FC Riedwald</v>
      </c>
      <c r="AF35" s="415"/>
    </row>
    <row r="36" spans="3:32" ht="24" customHeight="1" thickBot="1" x14ac:dyDescent="0.25">
      <c r="C36" s="380">
        <f t="array" aca="1" ref="C36" ca="1">$C$12+ROW(24:24)-SUM((($I$12:$I35="")+($K$12:$K35="")&gt;0)*1)</f>
        <v>80</v>
      </c>
      <c r="D36" s="347">
        <f t="array" aca="1" ref="D36" ca="1">IF(Planung!$U$16,"",$D$12+QUOTIENT(($C36-$C$12),Planung!$U$18)*(Planung!$R$7+Planung!$R$9)/1440+SUM($O$12:$O35)/1440)</f>
        <v>0.83680555555555558</v>
      </c>
      <c r="E36" s="368">
        <f ca="1">IF(Planung!$U$16,"",MOD($C36-$C$12,Planung!$U$18)+1)</f>
        <v>4</v>
      </c>
      <c r="F36" s="500" t="s">
        <v>321</v>
      </c>
      <c r="G36" s="501" t="s">
        <v>5</v>
      </c>
      <c r="H36" s="502" t="s">
        <v>317</v>
      </c>
      <c r="I36" s="504" t="str">
        <f ca="1">IF($F36="","",IF(VLOOKUP($F36,$AD$12:$AE$41,2,0)="","",VLOOKUP($F36,$AD$12:$AE$41,2,0)))</f>
        <v>FC Barcelona</v>
      </c>
      <c r="J36" s="505" t="s">
        <v>5</v>
      </c>
      <c r="K36" s="506" t="str">
        <f ca="1">IF($H36="","",IF(VLOOKUP($H36,$AD$12:$AE$41,2,0)="","",VLOOKUP($H36,$AD$12:$AE$41,2,0)))</f>
        <v>Manchester City</v>
      </c>
      <c r="L36" s="337">
        <v>4</v>
      </c>
      <c r="M36" s="369" t="str">
        <f>Sprache!$E$80</f>
        <v>:</v>
      </c>
      <c r="N36" s="322">
        <v>0</v>
      </c>
      <c r="O36" s="493"/>
      <c r="Q36" s="486">
        <f ca="1">IF(CalcE4!$K$13=0,"",IF(VLOOKUP(CalcE4!$B$7,CalcE4!$C$4:$E$12,3,0)=MAX($Q33:$Q35),VLOOKUP(CalcE4!$B$7,CalcE4!$C$4:$E$12,3,0),CalcE4!$B$7))</f>
        <v>4</v>
      </c>
      <c r="R36" s="376" t="str">
        <f ca="1">IF(OR(Calc1!$F$14&lt;3,AE37=1),"",IF(CalcE4!$K$13=0,CalcE4!$Q$67,VLOOKUP(CalcE4!$B$7,CalcE4!$C$4:$N$12,4,0)))</f>
        <v>1. FC Riedwald</v>
      </c>
      <c r="S36" s="232">
        <f ca="1">IF(CalcE4!$K$13=0,"",VLOOKUP(CalcE4!$B$7,CalcE4!$C$4:$N$12,9,0))</f>
        <v>3</v>
      </c>
      <c r="T36" s="226">
        <f ca="1">IF(CalcE4!$K$13=0,"",VLOOKUP(CalcE4!$B$7,CalcE4!$C$4:$N$12,10,0))</f>
        <v>0</v>
      </c>
      <c r="U36" s="226">
        <f ca="1">IF(CalcE4!$K$13=0,"",VLOOKUP(CalcE4!$B$7,CalcE4!$C$4:$N$12,11,0))</f>
        <v>1</v>
      </c>
      <c r="V36" s="226">
        <f ca="1">IF(CalcE4!$K$13=0,"",VLOOKUP(CalcE4!$B$7,CalcE4!$C$4:$N$12,12,0))</f>
        <v>2</v>
      </c>
      <c r="W36" s="228">
        <f ca="1">IF(CalcE4!$K$13=0,"",VLOOKUP(CalcE4!$B$7,CalcE4!$C$4:$N$12,5,0))</f>
        <v>5</v>
      </c>
      <c r="X36" s="487" t="str">
        <f>Sprache!$E$80</f>
        <v>:</v>
      </c>
      <c r="Y36" s="230">
        <f ca="1">IF(CalcE4!$K$13=0,"",VLOOKUP(CalcE4!$B$7,CalcE4!$C$4:$N$12,6,0))</f>
        <v>13</v>
      </c>
      <c r="Z36" s="226">
        <f ca="1">IF(CalcE4!$K$13=0,"",VLOOKUP(CalcE4!$B$7,CalcE4!$C$4:$N$12,7,0))</f>
        <v>-8</v>
      </c>
      <c r="AA36" s="231">
        <f ca="1">IF(CalcE4!$K$13=0,"",VLOOKUP(CalcE4!$B$7,CalcE4!$C$4:$N$12,8,0))</f>
        <v>1</v>
      </c>
      <c r="AD36" s="488" t="s">
        <v>359</v>
      </c>
      <c r="AE36" s="489" t="str">
        <f ca="1">IF(Vorrunde!$N$32="","",Vorrunde!$N$32)</f>
        <v>SSV Wildbach</v>
      </c>
      <c r="AF36" s="416"/>
    </row>
    <row r="37" spans="3:32" ht="24" customHeight="1" thickTop="1" x14ac:dyDescent="0.2"/>
    <row r="38" spans="3:32" ht="24" customHeight="1" thickBot="1" x14ac:dyDescent="0.45">
      <c r="C38" s="351"/>
      <c r="D38" s="351"/>
      <c r="E38" s="351"/>
      <c r="F38" s="351"/>
      <c r="G38" s="351"/>
      <c r="H38" s="351"/>
      <c r="I38" s="720" t="str">
        <f>Sprache!$E$29</f>
        <v>Turnierende:</v>
      </c>
      <c r="J38" s="720"/>
      <c r="K38" s="352">
        <f ca="1">IF(Planung!$R$13="","",$D$36+Planung!$R$7/1440)</f>
        <v>0.85763888888888895</v>
      </c>
      <c r="L38" s="353"/>
      <c r="M38" s="353"/>
      <c r="N38" s="353"/>
      <c r="O38" s="353"/>
      <c r="Q38" s="755" t="str">
        <f>Sprache!$E$68</f>
        <v>Gruppenneunte</v>
      </c>
      <c r="R38" s="755"/>
      <c r="S38" s="755"/>
      <c r="T38" s="755"/>
      <c r="U38" s="755"/>
      <c r="V38" s="755"/>
      <c r="W38" s="197"/>
      <c r="X38" s="197"/>
      <c r="Y38" s="197"/>
      <c r="Z38" s="197"/>
      <c r="AA38" s="197"/>
      <c r="AD38" s="756" t="str">
        <f>$Q38</f>
        <v>Gruppenneunte</v>
      </c>
      <c r="AE38" s="756"/>
      <c r="AF38" s="756"/>
    </row>
    <row r="39" spans="3:32" ht="24" customHeight="1" thickTop="1" thickBot="1" x14ac:dyDescent="0.25">
      <c r="D39" s="349"/>
      <c r="Q39" s="757"/>
      <c r="R39" s="758"/>
      <c r="S39" s="199" t="str">
        <f>Sprache!$E$21</f>
        <v>SP</v>
      </c>
      <c r="T39" s="200" t="str">
        <f>Sprache!$E$22</f>
        <v>G</v>
      </c>
      <c r="U39" s="200" t="str">
        <f>Sprache!$E$23</f>
        <v>U</v>
      </c>
      <c r="V39" s="568" t="str">
        <f>Sprache!$E$24</f>
        <v>V</v>
      </c>
      <c r="W39" s="759" t="str">
        <f>Sprache!$E$25</f>
        <v>Tore</v>
      </c>
      <c r="X39" s="760"/>
      <c r="Y39" s="761"/>
      <c r="Z39" s="200" t="str">
        <f>Sprache!$E$26</f>
        <v>Diff.</v>
      </c>
      <c r="AA39" s="202" t="str">
        <f>Sprache!$E$27</f>
        <v>Pkt</v>
      </c>
      <c r="AD39" s="476"/>
      <c r="AE39" s="477" t="str">
        <f>Sprache!$E$10</f>
        <v>Teilnehmer bzw. Mannschaft</v>
      </c>
      <c r="AF39" s="412" t="str">
        <f>Sprache!$E$49</f>
        <v>Bonus</v>
      </c>
    </row>
    <row r="40" spans="3:32" ht="24" customHeight="1" thickBot="1" x14ac:dyDescent="0.25">
      <c r="F40" s="490"/>
      <c r="G40" s="491"/>
      <c r="H40" s="444" t="str">
        <f>Sprache!$E$88</f>
        <v>Rang</v>
      </c>
      <c r="I40" s="762" t="str">
        <f>"  "&amp;Sprache!$E$10</f>
        <v xml:space="preserve">  Teilnehmer bzw. Mannschaft</v>
      </c>
      <c r="J40" s="763"/>
      <c r="K40" s="764"/>
      <c r="Q40" s="478" t="str">
        <f ca="1">IF(CalcE5!$K$13=0,"",1)</f>
        <v/>
      </c>
      <c r="R40" s="372" t="str">
        <f ca="1">IF(Calc1!$F$14&lt;3,"",IF(AND(CalcE5!$K$13=0,AE51&lt;&gt;1),CalcE5!$Q$64,VLOOKUP(CalcE5!$B$4,CalcE5!$C$4:$N$12,4,0)))</f>
        <v/>
      </c>
      <c r="S40" s="479" t="str">
        <f ca="1">IF(CalcE5!$K$13=0,"",VLOOKUP(CalcE5!$B$4,CalcE5!$C$4:$N$12,9,0))</f>
        <v/>
      </c>
      <c r="T40" s="206" t="str">
        <f ca="1">IF(CalcE5!$K$13=0,"",VLOOKUP(CalcE5!$B$4,CalcE5!$C$4:$N$12,10,0))</f>
        <v/>
      </c>
      <c r="U40" s="206" t="str">
        <f ca="1">IF(CalcE5!$K$13=0,"",VLOOKUP(CalcE5!$B$4,CalcE5!$C$4:$N$12,11,0))</f>
        <v/>
      </c>
      <c r="V40" s="206" t="str">
        <f ca="1">IF(CalcE5!$K$13=0,"",VLOOKUP(CalcE5!$B$4,CalcE5!$C$4:$N$12,12,0))</f>
        <v/>
      </c>
      <c r="W40" s="208" t="str">
        <f ca="1">IF(CalcE5!$K$13=0,"",VLOOKUP(CalcE5!$B$4,CalcE5!$C$4:$N$12,5,0))</f>
        <v/>
      </c>
      <c r="X40" s="480" t="str">
        <f>Sprache!$E$80</f>
        <v>:</v>
      </c>
      <c r="Y40" s="210" t="str">
        <f ca="1">IF(CalcE5!$K$13=0,"",VLOOKUP(CalcE5!$B$4,CalcE5!$C$4:$N$12,6,0))</f>
        <v/>
      </c>
      <c r="Z40" s="206" t="str">
        <f ca="1">IF(CalcE5!$K$13=0,"",VLOOKUP(CalcE5!$B$4,CalcE5!$C$4:$N$12,7,0))</f>
        <v/>
      </c>
      <c r="AA40" s="211" t="str">
        <f ca="1">IF(CalcE5!$K$13=0,"",VLOOKUP(CalcE5!$B$4,CalcE5!$C$4:$N$12,8,0))</f>
        <v/>
      </c>
      <c r="AD40" s="567" t="s">
        <v>360</v>
      </c>
      <c r="AE40" s="481" t="str">
        <f ca="1">IF(Vorrunde!$N$20="","",Vorrunde!$N$20)</f>
        <v/>
      </c>
      <c r="AF40" s="414"/>
    </row>
    <row r="41" spans="3:32" ht="24" customHeight="1" thickTop="1" thickBot="1" x14ac:dyDescent="0.25">
      <c r="E41" s="350">
        <v>1</v>
      </c>
      <c r="F41" s="492"/>
      <c r="G41" s="492"/>
      <c r="H41" s="387">
        <v>1</v>
      </c>
      <c r="I41" s="734" t="str">
        <f ca="1">IF(CalcE1!$K$13=0,"",$R$12)</f>
        <v>FC Barcelona</v>
      </c>
      <c r="J41" s="734"/>
      <c r="K41" s="735"/>
      <c r="Q41" s="486" t="str">
        <f ca="1">IF(CalcE5!$K$13=0,"",IF(VLOOKUP(CalcE5!$B$5,CalcE5!$C$4:$E$12,3,0)=MAX($Q40:$Q40),VLOOKUP(CalcE5!$B$5,CalcE5!$C$4:$E$12,3,0),CalcE5!$B$5))</f>
        <v/>
      </c>
      <c r="R41" s="376" t="str">
        <f ca="1">IF(OR(Calc1!$F$14&lt;3,AE51=1),"",IF(CalcE5!$K$13=0,CalcE5!$Q$65,VLOOKUP(CalcE5!$B$5,CalcE5!$C$4:$N$12,4,0)))</f>
        <v/>
      </c>
      <c r="S41" s="232" t="str">
        <f ca="1">IF(CalcE5!$K$13=0,"",VLOOKUP(CalcE5!$B$5,CalcE5!$C$4:$N$12,9,0))</f>
        <v/>
      </c>
      <c r="T41" s="226" t="str">
        <f ca="1">IF(CalcE5!$K$13=0,"",VLOOKUP(CalcE5!$B$5,CalcE5!$C$4:$N$12,10,0))</f>
        <v/>
      </c>
      <c r="U41" s="226" t="str">
        <f ca="1">IF(CalcE5!$K$13=0,"",VLOOKUP(CalcE5!$B$5,CalcE5!$C$4:$N$12,11,0))</f>
        <v/>
      </c>
      <c r="V41" s="226" t="str">
        <f ca="1">IF(CalcE5!$K$13=0,"",VLOOKUP(CalcE5!$B$5,CalcE5!$C$4:$N$12,12,0))</f>
        <v/>
      </c>
      <c r="W41" s="228" t="str">
        <f ca="1">IF(CalcE5!$K$13=0,"",VLOOKUP(CalcE5!$B$5,CalcE5!$C$4:$N$12,5,0))</f>
        <v/>
      </c>
      <c r="X41" s="487" t="str">
        <f>Sprache!$E$80</f>
        <v>:</v>
      </c>
      <c r="Y41" s="230" t="str">
        <f ca="1">IF(CalcE5!$K$13=0,"",VLOOKUP(CalcE5!$B$5,CalcE5!$C$4:$N$12,6,0))</f>
        <v/>
      </c>
      <c r="Z41" s="226" t="str">
        <f ca="1">IF(CalcE5!$K$13=0,"",VLOOKUP(CalcE5!$B$5,CalcE5!$C$4:$N$12,7,0))</f>
        <v/>
      </c>
      <c r="AA41" s="231" t="str">
        <f ca="1">IF(CalcE5!$K$13=0,"",VLOOKUP(CalcE5!$B$5,CalcE5!$C$4:$N$12,8,0))</f>
        <v/>
      </c>
      <c r="AD41" s="488" t="s">
        <v>361</v>
      </c>
      <c r="AE41" s="489" t="str">
        <f ca="1">IF(Vorrunde!$N$33="","",Vorrunde!$N$33)</f>
        <v/>
      </c>
      <c r="AF41" s="416"/>
    </row>
    <row r="42" spans="3:32" ht="24" customHeight="1" thickTop="1" x14ac:dyDescent="0.2">
      <c r="E42" s="350">
        <v>2</v>
      </c>
      <c r="F42" s="492"/>
      <c r="G42" s="492"/>
      <c r="H42" s="388">
        <v>2</v>
      </c>
      <c r="I42" s="736" t="str">
        <f ca="1">IF(CalcE1!$K$13=0,"",$R$13)</f>
        <v>AC Roma</v>
      </c>
      <c r="J42" s="736"/>
      <c r="K42" s="737"/>
      <c r="Q42" s="576"/>
      <c r="R42" s="281"/>
      <c r="S42" s="282"/>
      <c r="T42" s="282"/>
      <c r="U42" s="282"/>
      <c r="V42" s="282"/>
      <c r="W42" s="283"/>
      <c r="X42" s="577"/>
      <c r="Y42" s="281"/>
      <c r="Z42" s="282"/>
      <c r="AA42" s="284"/>
      <c r="AB42" s="578"/>
      <c r="AC42" s="578"/>
      <c r="AD42" s="579"/>
      <c r="AE42" s="580"/>
      <c r="AF42" s="581"/>
    </row>
    <row r="43" spans="3:32" ht="24" customHeight="1" x14ac:dyDescent="0.2">
      <c r="E43" s="350">
        <v>3</v>
      </c>
      <c r="F43" s="492"/>
      <c r="G43" s="492"/>
      <c r="H43" s="389">
        <v>3</v>
      </c>
      <c r="I43" s="738" t="str">
        <f ca="1">IF(CalcE1!$K$13=0,"",$R$14)</f>
        <v>Manchester City</v>
      </c>
      <c r="J43" s="738"/>
      <c r="K43" s="739"/>
      <c r="Q43" s="576"/>
      <c r="R43" s="281"/>
      <c r="S43" s="282"/>
      <c r="T43" s="282"/>
      <c r="U43" s="282"/>
      <c r="V43" s="282"/>
      <c r="W43" s="283"/>
      <c r="X43" s="577"/>
      <c r="Y43" s="281"/>
      <c r="Z43" s="282"/>
      <c r="AA43" s="284"/>
      <c r="AB43" s="578"/>
      <c r="AC43" s="578"/>
      <c r="AD43" s="579"/>
      <c r="AE43" s="580"/>
      <c r="AF43" s="581"/>
    </row>
    <row r="44" spans="3:32" ht="24" customHeight="1" x14ac:dyDescent="0.2">
      <c r="E44" s="350">
        <v>4</v>
      </c>
      <c r="F44" s="492"/>
      <c r="G44" s="492"/>
      <c r="H44" s="390">
        <v>4</v>
      </c>
      <c r="I44" s="718" t="str">
        <f ca="1">IF(CalcE1!$K$13=0,"",$R$15)</f>
        <v>Eintracht Frankfurt</v>
      </c>
      <c r="J44" s="718"/>
      <c r="K44" s="719"/>
    </row>
    <row r="45" spans="3:32" ht="24" customHeight="1" x14ac:dyDescent="0.2">
      <c r="E45" s="350">
        <v>5</v>
      </c>
      <c r="F45" s="492"/>
      <c r="G45" s="492"/>
      <c r="H45" s="390">
        <v>5</v>
      </c>
      <c r="I45" s="718" t="str">
        <f ca="1">IF(AND(CalcE2!$K$13=0,CalcE2!$F$13&lt;&gt;1),"",$R$19)</f>
        <v>Mainz 05</v>
      </c>
      <c r="J45" s="718"/>
      <c r="K45" s="719"/>
    </row>
    <row r="46" spans="3:32" ht="24" customHeight="1" x14ac:dyDescent="0.2">
      <c r="E46" s="350">
        <v>6</v>
      </c>
      <c r="F46" s="492"/>
      <c r="G46" s="492"/>
      <c r="H46" s="390">
        <v>6</v>
      </c>
      <c r="I46" s="718" t="str">
        <f ca="1">IF(CalcE2!$K$13=0,"",$R$20)</f>
        <v>Inter Mailand</v>
      </c>
      <c r="J46" s="718"/>
      <c r="K46" s="719"/>
    </row>
    <row r="47" spans="3:32" ht="24" customHeight="1" x14ac:dyDescent="0.2">
      <c r="E47" s="350">
        <v>7</v>
      </c>
      <c r="F47" s="492"/>
      <c r="G47" s="492"/>
      <c r="H47" s="390">
        <v>7</v>
      </c>
      <c r="I47" s="718" t="str">
        <f ca="1">IF(CalcE2!$K$13=0,"",$R$21)</f>
        <v>Raslo Winners</v>
      </c>
      <c r="J47" s="718"/>
      <c r="K47" s="719"/>
    </row>
    <row r="48" spans="3:32" ht="24" customHeight="1" x14ac:dyDescent="0.2">
      <c r="E48" s="350">
        <v>8</v>
      </c>
      <c r="F48" s="492"/>
      <c r="G48" s="492"/>
      <c r="H48" s="390">
        <v>8</v>
      </c>
      <c r="I48" s="718" t="str">
        <f ca="1">IF(CalcE2!$K$13=0,"",$R$22)</f>
        <v>Fun Kickers Oes</v>
      </c>
      <c r="J48" s="718"/>
      <c r="K48" s="719"/>
    </row>
    <row r="49" spans="5:11" ht="24" customHeight="1" x14ac:dyDescent="0.2">
      <c r="E49" s="350">
        <v>9</v>
      </c>
      <c r="F49" s="492"/>
      <c r="G49" s="492"/>
      <c r="H49" s="390">
        <v>9</v>
      </c>
      <c r="I49" s="718" t="str">
        <f ca="1">IF(AND(CalcE3!$K$13=0,CalcE3!$F$13&lt;&gt;1),"",$R$26)</f>
        <v>Knock Out Rangers</v>
      </c>
      <c r="J49" s="718"/>
      <c r="K49" s="719"/>
    </row>
    <row r="50" spans="5:11" ht="24" customHeight="1" x14ac:dyDescent="0.2">
      <c r="E50" s="350">
        <v>10</v>
      </c>
      <c r="F50" s="492"/>
      <c r="G50" s="492"/>
      <c r="H50" s="390">
        <v>10</v>
      </c>
      <c r="I50" s="718" t="str">
        <f ca="1">IF(CalcE3!$K$13=0,"",$R$27)</f>
        <v>Borussia Heine</v>
      </c>
      <c r="J50" s="718"/>
      <c r="K50" s="719"/>
    </row>
    <row r="51" spans="5:11" ht="24" customHeight="1" x14ac:dyDescent="0.2">
      <c r="E51" s="350">
        <v>11</v>
      </c>
      <c r="F51" s="492"/>
      <c r="G51" s="492"/>
      <c r="H51" s="390">
        <v>11</v>
      </c>
      <c r="I51" s="718" t="str">
        <f ca="1">IF(CalcE3!$K$13=0,"",$R$28)</f>
        <v>FC Grönlingen</v>
      </c>
      <c r="J51" s="718"/>
      <c r="K51" s="719"/>
    </row>
    <row r="52" spans="5:11" ht="24" customHeight="1" x14ac:dyDescent="0.2">
      <c r="E52" s="350">
        <v>12</v>
      </c>
      <c r="F52" s="492"/>
      <c r="G52" s="492"/>
      <c r="H52" s="390">
        <v>12</v>
      </c>
      <c r="I52" s="718" t="str">
        <f ca="1">IF(CalcE3!$K$13=0,"",$R$29)</f>
        <v>Maibach 1822 eV</v>
      </c>
      <c r="J52" s="718"/>
      <c r="K52" s="719"/>
    </row>
    <row r="53" spans="5:11" ht="24" customHeight="1" x14ac:dyDescent="0.2">
      <c r="H53" s="390">
        <v>13</v>
      </c>
      <c r="I53" s="718" t="str">
        <f ca="1">IF(AND(CalcE4!$K$13=0,CalcE4!$F$13&lt;&gt;1),"",$R$33)</f>
        <v>SSV Wildbach</v>
      </c>
      <c r="J53" s="718"/>
      <c r="K53" s="719"/>
    </row>
    <row r="54" spans="5:11" ht="24" customHeight="1" x14ac:dyDescent="0.2">
      <c r="H54" s="390">
        <v>14</v>
      </c>
      <c r="I54" s="718" t="str">
        <f ca="1">IF(CalcE4!$K$13=0,"",$R$34)</f>
        <v>VFL Ronsdorf</v>
      </c>
      <c r="J54" s="718"/>
      <c r="K54" s="719"/>
    </row>
    <row r="55" spans="5:11" ht="24" customHeight="1" x14ac:dyDescent="0.2">
      <c r="H55" s="390">
        <v>15</v>
      </c>
      <c r="I55" s="718" t="str">
        <f ca="1">IF(CalcE4!$K$13=0,"",$R$35)</f>
        <v>VFB Essenheim</v>
      </c>
      <c r="J55" s="718"/>
      <c r="K55" s="719"/>
    </row>
    <row r="56" spans="5:11" ht="24" customHeight="1" x14ac:dyDescent="0.2">
      <c r="H56" s="390">
        <v>16</v>
      </c>
      <c r="I56" s="718" t="str">
        <f ca="1">IF(CalcE4!$K$13=0,"",$R$36)</f>
        <v>1. FC Riedwald</v>
      </c>
      <c r="J56" s="718"/>
      <c r="K56" s="719"/>
    </row>
    <row r="57" spans="5:11" ht="24" customHeight="1" x14ac:dyDescent="0.2">
      <c r="H57" s="390">
        <v>17</v>
      </c>
      <c r="I57" s="718" t="str">
        <f ca="1">IF(AND(CalcE5!$K$13=0,CalcE5!$F$13&lt;&gt;1),"",$R$40)</f>
        <v/>
      </c>
      <c r="J57" s="718"/>
      <c r="K57" s="719"/>
    </row>
    <row r="58" spans="5:11" ht="24" customHeight="1" thickBot="1" x14ac:dyDescent="0.25">
      <c r="H58" s="391">
        <v>18</v>
      </c>
      <c r="I58" s="708" t="str">
        <f ca="1">IF(CalcE5!$K$13=0,"",$R$41)</f>
        <v/>
      </c>
      <c r="J58" s="708"/>
      <c r="K58" s="709"/>
    </row>
    <row r="59" spans="5:11" ht="24" customHeight="1" thickTop="1" x14ac:dyDescent="0.2"/>
    <row r="60" spans="5:11" ht="12.75" customHeight="1" x14ac:dyDescent="0.2"/>
    <row r="61" spans="5:11" ht="12.75" customHeight="1" x14ac:dyDescent="0.2"/>
  </sheetData>
  <sheetProtection sheet="1" selectLockedCells="1"/>
  <mergeCells count="47">
    <mergeCell ref="Q31:V31"/>
    <mergeCell ref="AD31:AF31"/>
    <mergeCell ref="Q18:R18"/>
    <mergeCell ref="W18:Y18"/>
    <mergeCell ref="Q24:V24"/>
    <mergeCell ref="AD24:AF24"/>
    <mergeCell ref="Q25:R25"/>
    <mergeCell ref="W25:Y25"/>
    <mergeCell ref="I2:Y2"/>
    <mergeCell ref="I3:Y3"/>
    <mergeCell ref="I4:Y4"/>
    <mergeCell ref="I5:Y5"/>
    <mergeCell ref="L7:R8"/>
    <mergeCell ref="C10:F10"/>
    <mergeCell ref="I11:K11"/>
    <mergeCell ref="L11:N11"/>
    <mergeCell ref="Q17:V17"/>
    <mergeCell ref="AD17:AF17"/>
    <mergeCell ref="O10:O11"/>
    <mergeCell ref="Q10:V10"/>
    <mergeCell ref="AD10:AF10"/>
    <mergeCell ref="Q11:R11"/>
    <mergeCell ref="W11:Y11"/>
    <mergeCell ref="I49:K49"/>
    <mergeCell ref="I50:K50"/>
    <mergeCell ref="I51:K51"/>
    <mergeCell ref="I52:K52"/>
    <mergeCell ref="I45:K45"/>
    <mergeCell ref="I48:K48"/>
    <mergeCell ref="I47:K47"/>
    <mergeCell ref="I46:K46"/>
    <mergeCell ref="Q38:V38"/>
    <mergeCell ref="AD38:AF38"/>
    <mergeCell ref="Q39:R39"/>
    <mergeCell ref="W39:Y39"/>
    <mergeCell ref="I44:K44"/>
    <mergeCell ref="I43:K43"/>
    <mergeCell ref="I42:K42"/>
    <mergeCell ref="I41:K41"/>
    <mergeCell ref="I40:K40"/>
    <mergeCell ref="I38:J38"/>
    <mergeCell ref="I58:K58"/>
    <mergeCell ref="I53:K53"/>
    <mergeCell ref="I54:K54"/>
    <mergeCell ref="I55:K55"/>
    <mergeCell ref="I56:K56"/>
    <mergeCell ref="I57:K57"/>
  </mergeCells>
  <conditionalFormatting sqref="C12:N35">
    <cfRule type="expression" dxfId="15" priority="23">
      <formula>OR($I12="",$K12="")</formula>
    </cfRule>
  </conditionalFormatting>
  <conditionalFormatting sqref="Q12:AA15 Q19:AA22 Q26:AA29 Q33:AA36 Q40:AA42">
    <cfRule type="expression" dxfId="14" priority="11">
      <formula>$R12=""</formula>
    </cfRule>
    <cfRule type="expression" dxfId="13" priority="12">
      <formula>OR(AND($Q12=$Q11,$R11&lt;&gt;""),AND($Q12=$Q13,$R13&lt;&gt;""))</formula>
    </cfRule>
  </conditionalFormatting>
  <conditionalFormatting sqref="Q43:AA43">
    <cfRule type="expression" dxfId="12" priority="338">
      <formula>$R43=""</formula>
    </cfRule>
    <cfRule type="expression" dxfId="11" priority="339">
      <formula>OR(AND($Q43=$Q42,$R42&lt;&gt;""),AND($Q43=$Q51,$R51&lt;&gt;""))</formula>
    </cfRule>
  </conditionalFormatting>
  <conditionalFormatting sqref="I36:N36">
    <cfRule type="expression" dxfId="10" priority="6">
      <formula>OR($I36="",$K36="")</formula>
    </cfRule>
  </conditionalFormatting>
  <conditionalFormatting sqref="F36:H36">
    <cfRule type="expression" dxfId="9" priority="5">
      <formula>OR($I36="",$K36="")</formula>
    </cfRule>
  </conditionalFormatting>
  <conditionalFormatting sqref="F26:H29">
    <cfRule type="expression" dxfId="8" priority="4">
      <formula>OR($I26="",$K26="")</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3" id="{648D8133-7717-4F1D-AB74-A1A63E64B3CD}">
            <xm:f>$H41&gt;2*Calc1!$F$14-MOD((Calc1!$F$13+Calc2!$F$13),2)</xm:f>
            <x14:dxf>
              <numFmt numFmtId="165" formatCode=";;;"/>
            </x14:dxf>
          </x14:cfRule>
          <xm:sqref>H41:H58</xm:sqref>
        </x14:conditionalFormatting>
        <x14:conditionalFormatting xmlns:xm="http://schemas.microsoft.com/office/excel/2006/main">
          <x14:cfRule type="expression" priority="3" id="{7DA64C19-BE21-458B-8C78-11A600A87C78}">
            <xm:f>AND(COUNTIF('Anstoßzeiten Endrunde 4'!$J$5:$J$92,$C12)&gt;0,COUNTIF('Anstoßzeiten Endrunde 4'!$K$5:$K$92,I12)&gt;0)</xm:f>
            <x14:dxf>
              <font>
                <b/>
                <i val="0"/>
                <color rgb="FFDA0000"/>
              </font>
            </x14:dxf>
          </x14:cfRule>
          <xm:sqref>I12:K36</xm:sqref>
        </x14:conditionalFormatting>
        <x14:conditionalFormatting xmlns:xm="http://schemas.microsoft.com/office/excel/2006/main">
          <x14:cfRule type="expression" priority="1" id="{EFA64ADC-1E96-4E0A-847E-CD1631D810CD}">
            <xm:f>AND($I12&lt;&gt;"",$K12&lt;&gt;"",COUNTIF('Anstoßzeiten Endrunde 4'!$J$5:$J$92,$C12))</xm:f>
            <x14:dxf>
              <font>
                <b/>
                <i val="0"/>
                <color rgb="FFDA0000"/>
              </font>
            </x14:dxf>
          </x14:cfRule>
          <xm:sqref>D12:D36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D7E38-528C-4430-B099-94993CD9CC08}">
  <dimension ref="A1:CX95"/>
  <sheetViews>
    <sheetView showGridLines="0" showRowColHeaders="0" zoomScaleNormal="100" zoomScaleSheetLayoutView="115" workbookViewId="0">
      <selection activeCell="J1" sqref="J1:XFD1048576"/>
    </sheetView>
  </sheetViews>
  <sheetFormatPr baseColWidth="10" defaultColWidth="0" defaultRowHeight="12.75" zeroHeight="1" x14ac:dyDescent="0.2"/>
  <cols>
    <col min="1" max="1" width="6.140625" customWidth="1"/>
    <col min="2" max="2" width="5" style="604" customWidth="1"/>
    <col min="3" max="3" width="18.140625" style="605" customWidth="1"/>
    <col min="4" max="4" width="8.28515625" style="267" customWidth="1"/>
    <col min="5" max="5" width="8.85546875" customWidth="1"/>
    <col min="6" max="6" width="8.42578125" customWidth="1"/>
    <col min="7" max="7" width="7.7109375" customWidth="1"/>
    <col min="8" max="8" width="18.42578125" customWidth="1"/>
    <col min="9" max="9" width="6.28515625" customWidth="1"/>
    <col min="10" max="10" width="5.7109375" style="602" hidden="1" customWidth="1"/>
    <col min="11" max="11" width="15.7109375" style="602" hidden="1" customWidth="1"/>
    <col min="12" max="13" width="7.85546875" hidden="1" customWidth="1"/>
    <col min="14" max="14" width="10.7109375" hidden="1" customWidth="1"/>
    <col min="15" max="15" width="5.42578125" hidden="1" customWidth="1"/>
    <col min="16" max="16" width="12.7109375" hidden="1" customWidth="1"/>
    <col min="17" max="18" width="9.5703125" hidden="1" customWidth="1"/>
    <col min="19" max="19" width="10.7109375" hidden="1" customWidth="1"/>
    <col min="20" max="20" width="5.42578125" hidden="1" customWidth="1"/>
    <col min="21" max="21" width="12.7109375" hidden="1" customWidth="1"/>
    <col min="22" max="23" width="9.5703125" hidden="1" customWidth="1"/>
    <col min="24" max="24" width="10.7109375" hidden="1" customWidth="1"/>
    <col min="25" max="25" width="5.42578125" hidden="1" customWidth="1"/>
    <col min="26" max="26" width="12.7109375" hidden="1" customWidth="1"/>
    <col min="27" max="28" width="9.5703125" hidden="1" customWidth="1"/>
    <col min="29" max="29" width="10.7109375" hidden="1" customWidth="1"/>
    <col min="30" max="30" width="5.42578125" hidden="1" customWidth="1"/>
    <col min="31" max="31" width="12.7109375" hidden="1" customWidth="1"/>
    <col min="32" max="33" width="9.5703125" hidden="1" customWidth="1"/>
    <col min="34" max="34" width="10.7109375" hidden="1" customWidth="1"/>
    <col min="35" max="35" width="5.42578125" hidden="1" customWidth="1"/>
    <col min="36" max="36" width="12.7109375" hidden="1" customWidth="1"/>
    <col min="37" max="38" width="9.5703125" hidden="1" customWidth="1"/>
    <col min="39" max="39" width="10.7109375" hidden="1" customWidth="1"/>
    <col min="40" max="40" width="5.42578125" hidden="1" customWidth="1"/>
    <col min="41" max="41" width="12.7109375" hidden="1" customWidth="1"/>
    <col min="42" max="43" width="9.5703125" hidden="1" customWidth="1"/>
    <col min="44" max="44" width="10.7109375" hidden="1" customWidth="1"/>
    <col min="45" max="45" width="5.42578125" hidden="1" customWidth="1"/>
    <col min="46" max="46" width="12.7109375" hidden="1" customWidth="1"/>
    <col min="47" max="48" width="9.5703125" hidden="1" customWidth="1"/>
    <col min="49" max="49" width="10.7109375" hidden="1" customWidth="1"/>
    <col min="50" max="50" width="5.42578125" hidden="1" customWidth="1"/>
    <col min="51" max="51" width="12.7109375" hidden="1" customWidth="1"/>
    <col min="52" max="53" width="9.5703125" hidden="1" customWidth="1"/>
    <col min="54" max="54" width="10.7109375" hidden="1" customWidth="1"/>
    <col min="55" max="55" width="5.42578125" hidden="1" customWidth="1"/>
    <col min="56" max="56" width="12.7109375" hidden="1" customWidth="1"/>
    <col min="57" max="58" width="9.5703125" hidden="1" customWidth="1"/>
    <col min="59" max="59" width="10.7109375" hidden="1" customWidth="1"/>
    <col min="60" max="60" width="5.42578125" hidden="1" customWidth="1"/>
    <col min="61" max="61" width="12.7109375" hidden="1" customWidth="1"/>
    <col min="62" max="63" width="9.5703125" hidden="1" customWidth="1"/>
    <col min="64" max="64" width="10.7109375" hidden="1" customWidth="1"/>
    <col min="65" max="65" width="5.42578125" hidden="1" customWidth="1"/>
    <col min="66" max="66" width="12.7109375" hidden="1" customWidth="1"/>
    <col min="67" max="68" width="9.5703125" hidden="1" customWidth="1"/>
    <col min="69" max="69" width="10.7109375" hidden="1" customWidth="1"/>
    <col min="70" max="70" width="5.42578125" hidden="1" customWidth="1"/>
    <col min="71" max="71" width="12.7109375" hidden="1" customWidth="1"/>
    <col min="72" max="72" width="9.5703125" hidden="1" customWidth="1"/>
    <col min="73" max="102" width="0" hidden="1" customWidth="1"/>
    <col min="103" max="16384" width="11.42578125" hidden="1"/>
  </cols>
  <sheetData>
    <row r="1" spans="2:102" ht="33" customHeight="1" x14ac:dyDescent="0.2">
      <c r="B1" s="771" t="str">
        <f>Sprache!$E$102</f>
        <v>Anstoßzeiten Endrunde 4</v>
      </c>
      <c r="C1" s="771"/>
      <c r="D1" s="771"/>
      <c r="E1" s="771"/>
      <c r="F1" s="771"/>
      <c r="G1" s="771"/>
      <c r="H1" s="771"/>
    </row>
    <row r="2" spans="2:102" ht="15.95" customHeight="1" x14ac:dyDescent="0.2"/>
    <row r="3" spans="2:102" ht="15.95" customHeight="1" thickBot="1" x14ac:dyDescent="0.25"/>
    <row r="4" spans="2:102" ht="15.95" customHeight="1" x14ac:dyDescent="0.2">
      <c r="B4" s="604" t="s">
        <v>208</v>
      </c>
      <c r="C4" s="605" t="str">
        <f>IF(Planung!$C$7="","",Planung!$C$7)</f>
        <v>1. FC Riedwald</v>
      </c>
      <c r="E4" s="606" t="str">
        <f>Sprache!$E$69</f>
        <v>Spiel Nr.</v>
      </c>
      <c r="F4" s="607" t="str">
        <f>Sprache!$E$39</f>
        <v>Beginn</v>
      </c>
      <c r="G4" s="608" t="str">
        <f>Sprache!$E$48</f>
        <v>Feld</v>
      </c>
      <c r="H4" s="609" t="str">
        <f>Sprache!$E$46</f>
        <v>Spiel gegen</v>
      </c>
    </row>
    <row r="5" spans="2:102" ht="15.95" customHeight="1" x14ac:dyDescent="0.2">
      <c r="E5" s="610">
        <f ca="1">IF($Q$12&lt;99999,INDEX($L$12:$L$36,MATCH($Q$12,$M$12:$M$36,0)),"")</f>
        <v>61</v>
      </c>
      <c r="F5" s="611">
        <f ca="1">IF($Q$12&lt;99999,VLOOKUP($Q$12,$M$12:$P$36,2,0),"")</f>
        <v>0.73958333333333337</v>
      </c>
      <c r="G5" s="612">
        <f ca="1">IF($Q$12&lt;99999,VLOOKUP($Q$12,$M$12:$P$36,3,0),"")</f>
        <v>1</v>
      </c>
      <c r="H5" s="613" t="str">
        <f ca="1">IF($Q$12&lt;99999,VLOOKUP($Q$12,$M$12:$P$36,4,0),"")</f>
        <v>VFL Ronsdorf</v>
      </c>
      <c r="J5" s="602">
        <f t="shared" ref="J5:J14" ca="1" si="0">IF(AND(F5&lt;&gt;"",OR(F5=F4,F5=F6)),E5,0)</f>
        <v>0</v>
      </c>
      <c r="K5" s="602" t="str">
        <f ca="1">IF(J5=0,"",$C$4)</f>
        <v/>
      </c>
    </row>
    <row r="6" spans="2:102" ht="15.95" customHeight="1" x14ac:dyDescent="0.2">
      <c r="E6" s="610">
        <f ca="1">IF($Q$13&lt;99999,INDEX($L$12:$L$36,MATCH($Q$13,$M$12:$M$36,0)),"")</f>
        <v>65</v>
      </c>
      <c r="F6" s="614">
        <f ca="1">IF($Q$13&lt;99999,VLOOKUP($Q$13,$M$12:$P$36,2,0),"")</f>
        <v>0.76388888888888895</v>
      </c>
      <c r="G6" s="615">
        <f ca="1">IF($Q$13&lt;99999,VLOOKUP($Q$13,$M$12:$P$36,3,0),"")</f>
        <v>1</v>
      </c>
      <c r="H6" s="616" t="str">
        <f ca="1">IF($Q$13&lt;99999,VLOOKUP($Q$13,$M$12:$P$36,4,0),"")</f>
        <v>VFB Essenheim</v>
      </c>
      <c r="J6" s="602">
        <f t="shared" ca="1" si="0"/>
        <v>0</v>
      </c>
      <c r="K6" s="602" t="str">
        <f t="shared" ref="K6:K7" ca="1" si="1">IF(J6=0,"",$C$4)</f>
        <v/>
      </c>
    </row>
    <row r="7" spans="2:102" ht="15.95" customHeight="1" thickBot="1" x14ac:dyDescent="0.25">
      <c r="E7" s="617">
        <f ca="1">IF($Q$14&lt;99999,INDEX($L$12:$L$36,MATCH($Q$14,$M$12:$M$36,0)),"")</f>
        <v>73</v>
      </c>
      <c r="F7" s="618">
        <f ca="1">IF($Q$14&lt;99999,VLOOKUP($Q$14,$M$12:$P$36,2,0),"")</f>
        <v>0.8125</v>
      </c>
      <c r="G7" s="619">
        <f ca="1">IF($Q$14&lt;99999,VLOOKUP($Q$14,$M$12:$P$36,3,0),"")</f>
        <v>1</v>
      </c>
      <c r="H7" s="620" t="str">
        <f ca="1">IF($Q$14&lt;99999,VLOOKUP($Q$14,$M$12:$P$36,4,0),"")</f>
        <v>SSV Wildbach</v>
      </c>
      <c r="J7" s="602">
        <f t="shared" ca="1" si="0"/>
        <v>0</v>
      </c>
      <c r="K7" s="602" t="str">
        <f t="shared" ca="1" si="1"/>
        <v/>
      </c>
    </row>
    <row r="8" spans="2:102" ht="30" customHeight="1" thickBot="1" x14ac:dyDescent="0.25">
      <c r="J8" s="602">
        <f t="shared" ca="1" si="0"/>
        <v>0</v>
      </c>
    </row>
    <row r="9" spans="2:102" ht="15.95" customHeight="1" x14ac:dyDescent="0.2">
      <c r="B9" s="604" t="s">
        <v>210</v>
      </c>
      <c r="C9" s="605" t="str">
        <f>IF(Planung!$C$9="","",Planung!$C$9)</f>
        <v>FC Barcelona</v>
      </c>
      <c r="E9" s="606" t="str">
        <f>Sprache!$E$69</f>
        <v>Spiel Nr.</v>
      </c>
      <c r="F9" s="607" t="str">
        <f>Sprache!$E$39</f>
        <v>Beginn</v>
      </c>
      <c r="G9" s="608" t="str">
        <f>Sprache!$E$48</f>
        <v>Feld</v>
      </c>
      <c r="H9" s="609" t="str">
        <f>Sprache!$E$46</f>
        <v>Spiel gegen</v>
      </c>
      <c r="J9" s="602">
        <f t="shared" ca="1" si="0"/>
        <v>0</v>
      </c>
    </row>
    <row r="10" spans="2:102" ht="15.95" customHeight="1" x14ac:dyDescent="0.2">
      <c r="E10" s="610">
        <f ca="1">IF($V$12&lt;99999,INDEX($L$12:$L$36,MATCH($V$12,$R$12:$R$36,0)),"")</f>
        <v>60</v>
      </c>
      <c r="F10" s="611">
        <f ca="1">IF($V$12&lt;99999,VLOOKUP($V$12,$R$12:$U$36,2,0),"")</f>
        <v>0.71527777777777779</v>
      </c>
      <c r="G10" s="612">
        <f ca="1">IF($V$12&lt;99999,VLOOKUP($V$12,$R$12:$U$36,3,0),"")</f>
        <v>4</v>
      </c>
      <c r="H10" s="613" t="str">
        <f ca="1">IF($V$12&lt;99999,VLOOKUP($V$12,$R$12:$U$36,4,0),"")</f>
        <v>AC Roma</v>
      </c>
      <c r="J10" s="602">
        <f t="shared" ca="1" si="0"/>
        <v>0</v>
      </c>
      <c r="K10" s="602" t="str">
        <f ca="1">IF(J10=0,"",$C$9)</f>
        <v/>
      </c>
    </row>
    <row r="11" spans="2:102" ht="15.95" customHeight="1" x14ac:dyDescent="0.2">
      <c r="E11" s="610">
        <f ca="1">IF($V$13&lt;99999,INDEX($L$12:$L$36,MATCH($V$13,$R$12:$R$36,0)),"")</f>
        <v>68</v>
      </c>
      <c r="F11" s="614">
        <f ca="1">IF($V$13&lt;99999,VLOOKUP($V$13,$R$12:$U$36,2,0),"")</f>
        <v>0.76388888888888895</v>
      </c>
      <c r="G11" s="615">
        <f ca="1">IF($V$13&lt;99999,VLOOKUP($V$13,$R$12:$U$36,3,0),"")</f>
        <v>4</v>
      </c>
      <c r="H11" s="616" t="str">
        <f ca="1">IF($V$13&lt;99999,VLOOKUP($V$13,$R$12:$U$36,4,0),"")</f>
        <v>Eintracht Frankfurt</v>
      </c>
      <c r="J11" s="602">
        <f t="shared" ca="1" si="0"/>
        <v>0</v>
      </c>
      <c r="K11" s="602" t="str">
        <f t="shared" ref="K11:K12" ca="1" si="2">IF(J11=0,"",$C$9)</f>
        <v/>
      </c>
      <c r="L11" s="621" t="str">
        <f>Sprache!$E$9</f>
        <v>Nr.</v>
      </c>
      <c r="M11" s="621"/>
      <c r="N11" s="267"/>
      <c r="O11" s="267"/>
      <c r="P11" s="267" t="str">
        <f>$C$4</f>
        <v>1. FC Riedwald</v>
      </c>
      <c r="Q11" s="267"/>
      <c r="R11" s="267"/>
      <c r="S11" s="267"/>
      <c r="T11" s="267"/>
      <c r="U11" s="267" t="str">
        <f>$C$9</f>
        <v>FC Barcelona</v>
      </c>
      <c r="V11" s="267"/>
      <c r="W11" s="267"/>
      <c r="X11" s="267"/>
      <c r="Y11" s="267"/>
      <c r="Z11" s="267" t="str">
        <f>$C$14</f>
        <v>Eintracht Frankfurt</v>
      </c>
      <c r="AA11" s="267"/>
      <c r="AB11" s="267"/>
      <c r="AC11" s="267"/>
      <c r="AD11" s="267"/>
      <c r="AE11" s="267" t="str">
        <f>$C$19</f>
        <v>Maibach 1822 eV</v>
      </c>
      <c r="AF11" s="267"/>
      <c r="AG11" s="267"/>
      <c r="AH11" s="267"/>
      <c r="AI11" s="267"/>
      <c r="AJ11" s="267" t="str">
        <f>$C$24</f>
        <v>VFB Essenheim</v>
      </c>
      <c r="AK11" s="267"/>
      <c r="AL11" s="267"/>
      <c r="AM11" s="267"/>
      <c r="AN11" s="267"/>
      <c r="AO11" s="267" t="str">
        <f>$C$29</f>
        <v>Fun Kickers Oes</v>
      </c>
      <c r="AP11" s="267"/>
      <c r="AQ11" s="267"/>
      <c r="AR11" s="267"/>
      <c r="AS11" s="267"/>
      <c r="AT11" s="267" t="str">
        <f>$C$34</f>
        <v>Raslo Winners</v>
      </c>
      <c r="AU11" s="267"/>
      <c r="AV11" s="267"/>
      <c r="AW11" s="267"/>
      <c r="AX11" s="267"/>
      <c r="AY11" s="267" t="str">
        <f>$C$39</f>
        <v>Knock Out Rangers</v>
      </c>
      <c r="AZ11" s="267"/>
      <c r="BA11" s="267"/>
      <c r="BB11" s="267"/>
      <c r="BC11" s="267"/>
      <c r="BD11" s="267" t="str">
        <f>$C$44</f>
        <v/>
      </c>
      <c r="BE11" s="267"/>
      <c r="BF11" s="267"/>
      <c r="BG11" s="267"/>
      <c r="BH11" s="267"/>
      <c r="BI11" s="267" t="str">
        <f>$C$49</f>
        <v>Mainz 05</v>
      </c>
      <c r="BJ11" s="267"/>
      <c r="BK11" s="267"/>
      <c r="BL11" s="267"/>
      <c r="BM11" s="267"/>
      <c r="BN11" s="267" t="str">
        <f>$C$54</f>
        <v>Inter Mailand</v>
      </c>
      <c r="BO11" s="267"/>
      <c r="BP11" s="267"/>
      <c r="BQ11" s="267"/>
      <c r="BR11" s="267"/>
      <c r="BS11" s="267" t="str">
        <f>$C$59</f>
        <v>SSV Wildbach</v>
      </c>
      <c r="BT11" s="267"/>
      <c r="BU11" s="621"/>
      <c r="BV11" s="267"/>
      <c r="BW11" s="267"/>
      <c r="BX11" s="267" t="str">
        <f>$C$64</f>
        <v>Manchester City</v>
      </c>
      <c r="BY11" s="267"/>
      <c r="BZ11" s="621"/>
      <c r="CA11" s="267"/>
      <c r="CB11" s="267"/>
      <c r="CC11" s="267" t="str">
        <f>$C$69</f>
        <v>FC Grönlingen</v>
      </c>
      <c r="CD11" s="267"/>
      <c r="CE11" s="621"/>
      <c r="CF11" s="267"/>
      <c r="CG11" s="267"/>
      <c r="CH11" s="267" t="str">
        <f>$C$74</f>
        <v>AC Roma</v>
      </c>
      <c r="CI11" s="267"/>
      <c r="CJ11" s="621"/>
      <c r="CK11" s="267"/>
      <c r="CL11" s="267"/>
      <c r="CM11" s="267" t="str">
        <f>$C$79</f>
        <v>VFL Ronsdorf</v>
      </c>
      <c r="CN11" s="267"/>
      <c r="CO11" s="621"/>
      <c r="CP11" s="267"/>
      <c r="CQ11" s="267"/>
      <c r="CR11" s="267" t="str">
        <f>$C$84</f>
        <v>Borussia Heine</v>
      </c>
      <c r="CS11" s="267"/>
      <c r="CT11" s="621"/>
      <c r="CU11" s="267"/>
      <c r="CV11" s="267"/>
      <c r="CW11" s="267" t="str">
        <f>$C$89</f>
        <v/>
      </c>
      <c r="CX11" s="267"/>
    </row>
    <row r="12" spans="2:102" ht="15.95" customHeight="1" thickBot="1" x14ac:dyDescent="0.25">
      <c r="E12" s="617">
        <f ca="1">IF($V$14&lt;99999,INDEX($L$12:$L$36,MATCH($V$14,$R$12:$R$36,0)),"")</f>
        <v>80</v>
      </c>
      <c r="F12" s="618">
        <f ca="1">IF($V$14&lt;99999,VLOOKUP($V$14,$R$12:$U$36,2,0),"")</f>
        <v>0.83680555555555558</v>
      </c>
      <c r="G12" s="619">
        <f ca="1">IF($V$14&lt;99999,VLOOKUP($V$14,$R$12:$U$36,3,0),"")</f>
        <v>4</v>
      </c>
      <c r="H12" s="620" t="str">
        <f ca="1">IF($V$14&lt;99999,VLOOKUP($V$14,$R$12:$U$36,4,0),"")</f>
        <v>Manchester City</v>
      </c>
      <c r="J12" s="602">
        <f t="shared" ca="1" si="0"/>
        <v>0</v>
      </c>
      <c r="K12" s="602" t="str">
        <f t="shared" ca="1" si="2"/>
        <v/>
      </c>
      <c r="L12" s="164">
        <f ca="1">'Endrunde 4'!$C12</f>
        <v>57</v>
      </c>
      <c r="M12" s="622">
        <f ca="1">N12+ROW(N12)</f>
        <v>100011</v>
      </c>
      <c r="N12" s="623">
        <f ca="1">IF(P12="",99999,'Endrunde 4'!$D12)</f>
        <v>99999</v>
      </c>
      <c r="O12" s="624" t="str">
        <f ca="1">IF(P12="","",'Endrunde 4'!$E12)</f>
        <v/>
      </c>
      <c r="P12" s="625" t="str">
        <f ca="1">IF($C$4="","",IF('Endrunde 4'!$I12=$C$4,'Endrunde 4'!$K12,IF('Endrunde 4'!$K12=$C$4,'Endrunde 4'!$I12,"")))</f>
        <v/>
      </c>
      <c r="Q12" s="626">
        <f ca="1">SMALL(M$12:M$36,ROW(M12)-11)</f>
        <v>17.739583333333332</v>
      </c>
      <c r="R12" s="622">
        <f ca="1">S12+ROW(S12)</f>
        <v>100011</v>
      </c>
      <c r="S12" s="623">
        <f ca="1">IF(U12="",99999,'Endrunde 4'!$D12)</f>
        <v>99999</v>
      </c>
      <c r="T12" s="624" t="str">
        <f ca="1">IF(U12="","",'Endrunde 4'!$E12)</f>
        <v/>
      </c>
      <c r="U12" s="625" t="str">
        <f ca="1">IF($C$9="","",IF('Endrunde 4'!$I12=$C$9,'Endrunde 4'!$K12,IF('Endrunde 4'!$K12=$C$9,'Endrunde 4'!$I12,"")))</f>
        <v/>
      </c>
      <c r="V12" s="626">
        <f ca="1">SMALL(R$12:R$36,ROW(R12)-11)</f>
        <v>16.715277777777779</v>
      </c>
      <c r="W12" s="622">
        <f ca="1">X12+ROW(X12)</f>
        <v>100011</v>
      </c>
      <c r="X12" s="623">
        <f ca="1">IF(Z12="",99999,'Endrunde 4'!$D12)</f>
        <v>99999</v>
      </c>
      <c r="Y12" s="624" t="str">
        <f ca="1">IF(Z12="","",'Endrunde 4'!$E12)</f>
        <v/>
      </c>
      <c r="Z12" s="625" t="str">
        <f ca="1">IF($C$14="","",IF('Endrunde 4'!$I12=$C$14,'Endrunde 4'!$K12,IF('Endrunde 4'!$K12=$C$14,'Endrunde 4'!$I12,"")))</f>
        <v/>
      </c>
      <c r="AA12" s="626">
        <f ca="1">SMALL(W$12:W$36,ROW(W12)-11)</f>
        <v>20.739583333333332</v>
      </c>
      <c r="AB12" s="622">
        <f ca="1">AC12+ROW(AC12)</f>
        <v>100011</v>
      </c>
      <c r="AC12" s="623">
        <f ca="1">IF(AE12="",99999,'Endrunde 4'!$D12)</f>
        <v>99999</v>
      </c>
      <c r="AD12" s="624" t="str">
        <f ca="1">IF(AE12="","",'Endrunde 4'!$E12)</f>
        <v/>
      </c>
      <c r="AE12" s="625" t="str">
        <f ca="1">IF($C$19="","",IF('Endrunde 4'!$I12=$C$19,'Endrunde 4'!$K12,IF('Endrunde 4'!$K12=$C$19,'Endrunde 4'!$I12,"")))</f>
        <v/>
      </c>
      <c r="AF12" s="626">
        <f ca="1">SMALL(AB$12:AB$36,ROW(AB12)-11)</f>
        <v>18.739583333333332</v>
      </c>
      <c r="AG12" s="622">
        <f ca="1">AH12+ROW(AH12)</f>
        <v>100011</v>
      </c>
      <c r="AH12" s="623">
        <f ca="1">IF(AJ12="",99999,'Endrunde 4'!$D12)</f>
        <v>99999</v>
      </c>
      <c r="AI12" s="624" t="str">
        <f ca="1">IF(AJ12="","",'Endrunde 4'!$E12)</f>
        <v/>
      </c>
      <c r="AJ12" s="625" t="str">
        <f ca="1">IF($C$24="","",IF('Endrunde 4'!$I12=$C$24,'Endrunde 4'!$K12,IF('Endrunde 4'!$K12=$C$24,'Endrunde 4'!$I12,"")))</f>
        <v/>
      </c>
      <c r="AK12" s="626">
        <f ca="1">SMALL(AG$12:AG$36,ROW(AG12)-11)</f>
        <v>13.715277777777779</v>
      </c>
      <c r="AL12" s="622">
        <f ca="1">AM12+ROW(AM12)</f>
        <v>100011</v>
      </c>
      <c r="AM12" s="623">
        <f ca="1">IF(AO12="",99999,'Endrunde 4'!$D12)</f>
        <v>99999</v>
      </c>
      <c r="AN12" s="624" t="str">
        <f ca="1">IF(AO12="","",'Endrunde 4'!$E12)</f>
        <v/>
      </c>
      <c r="AO12" s="625" t="str">
        <f ca="1">IF($C$29="","",IF('Endrunde 4'!$I12=$C$29,'Endrunde 4'!$K12,IF('Endrunde 4'!$K12=$C$29,'Endrunde 4'!$I12,"")))</f>
        <v/>
      </c>
      <c r="AP12" s="626">
        <f ca="1">SMALL(AL$12:AL$36,ROW(AL12)-11)</f>
        <v>19.739583333333332</v>
      </c>
      <c r="AQ12" s="622">
        <f ca="1">AR12+ROW(AR12)</f>
        <v>100011</v>
      </c>
      <c r="AR12" s="623">
        <f ca="1">IF(AT12="",99999,'Endrunde 4'!$D12)</f>
        <v>99999</v>
      </c>
      <c r="AS12" s="624" t="str">
        <f ca="1">IF(AT12="","",'Endrunde 4'!$E12)</f>
        <v/>
      </c>
      <c r="AT12" s="625" t="str">
        <f ca="1">IF($C$34="","",IF('Endrunde 4'!$I12=$C$34,'Endrunde 4'!$K12,IF('Endrunde 4'!$K12=$C$34,'Endrunde 4'!$I12,"")))</f>
        <v/>
      </c>
      <c r="AU12" s="626">
        <f ca="1">SMALL(AQ$12:AQ$36,ROW(AQ12)-11)</f>
        <v>15.715277777777779</v>
      </c>
      <c r="AV12" s="622">
        <f ca="1">AW12+ROW(AW12)</f>
        <v>100011</v>
      </c>
      <c r="AW12" s="623">
        <f ca="1">IF(AY12="",99999,'Endrunde 4'!$D12)</f>
        <v>99999</v>
      </c>
      <c r="AX12" s="624" t="str">
        <f ca="1">IF(AY12="","",'Endrunde 4'!$E12)</f>
        <v/>
      </c>
      <c r="AY12" s="625" t="str">
        <f ca="1">IF($C$39="","",IF('Endrunde 4'!$I12=$C$39,'Endrunde 4'!$K12,IF('Endrunde 4'!$K12=$C$39,'Endrunde 4'!$I12,"")))</f>
        <v/>
      </c>
      <c r="AZ12" s="626">
        <f ca="1">SMALL(AV$12:AV$36,ROW(AV12)-11)</f>
        <v>14.715277777777779</v>
      </c>
      <c r="BA12" s="622">
        <f>BB12+ROW(BB12)</f>
        <v>100011</v>
      </c>
      <c r="BB12" s="623">
        <f>IF(BD12="",99999,'Endrunde 4'!$D12)</f>
        <v>99999</v>
      </c>
      <c r="BC12" s="624" t="str">
        <f>IF(BD12="","",'Endrunde 4'!$E12)</f>
        <v/>
      </c>
      <c r="BD12" s="625" t="str">
        <f>IF($C$44="","",IF('Endrunde 4'!$I12=$C$44,'Endrunde 4'!$K12,IF('Endrunde 4'!$K12=$C$44,'Endrunde 4'!$I12,"")))</f>
        <v/>
      </c>
      <c r="BE12" s="626">
        <f>SMALL(BA$12:BA$36,ROW(BA12)-11)</f>
        <v>100011</v>
      </c>
      <c r="BF12" s="622">
        <f ca="1">BG12+ROW(BG12)</f>
        <v>100011</v>
      </c>
      <c r="BG12" s="623">
        <f ca="1">IF(BI12="",99999,'Endrunde 4'!$D12)</f>
        <v>99999</v>
      </c>
      <c r="BH12" s="624" t="str">
        <f ca="1">IF(BI12="","",'Endrunde 4'!$E12)</f>
        <v/>
      </c>
      <c r="BI12" s="625" t="str">
        <f ca="1">IF($C$49="","",IF('Endrunde 4'!$I12=$C$49,'Endrunde 4'!$K12,IF('Endrunde 4'!$K12=$C$49,'Endrunde 4'!$I12,"")))</f>
        <v/>
      </c>
      <c r="BJ12" s="626">
        <f ca="1">SMALL(BF$12:BF$36,ROW(BF12)-11)</f>
        <v>15.715277777777779</v>
      </c>
      <c r="BK12" s="622">
        <f ca="1">BL12+ROW(BL12)</f>
        <v>100011</v>
      </c>
      <c r="BL12" s="623">
        <f ca="1">IF(BN12="",99999,'Endrunde 4'!$D12)</f>
        <v>99999</v>
      </c>
      <c r="BM12" s="624" t="str">
        <f ca="1">IF(BN12="","",'Endrunde 4'!$E12)</f>
        <v/>
      </c>
      <c r="BN12" s="625" t="str">
        <f ca="1">IF($C$54="","",IF('Endrunde 4'!$I12=$C$54,'Endrunde 4'!$K12,IF('Endrunde 4'!$K12=$C$54,'Endrunde 4'!$I12,"")))</f>
        <v/>
      </c>
      <c r="BO12" s="626">
        <f ca="1">SMALL(BK$12:BK$36,ROW(BK12)-11)</f>
        <v>19.739583333333332</v>
      </c>
      <c r="BP12" s="622">
        <f ca="1">BQ12+ROW(BQ12)</f>
        <v>100011</v>
      </c>
      <c r="BQ12" s="623">
        <f ca="1">IF(BS12="",99999,'Endrunde 4'!$D12)</f>
        <v>99999</v>
      </c>
      <c r="BR12" s="624" t="str">
        <f ca="1">IF(BS12="","",'Endrunde 4'!$E12)</f>
        <v/>
      </c>
      <c r="BS12" s="625" t="str">
        <f ca="1">IF($C$59="","",IF('Endrunde 4'!$I12=$C$59,'Endrunde 4'!$K12,IF('Endrunde 4'!$K12=$C$59,'Endrunde 4'!$I12,"")))</f>
        <v/>
      </c>
      <c r="BT12" s="626">
        <f ca="1">SMALL(BP$12:BP$36,ROW(BP12)-11)</f>
        <v>13.715277777777779</v>
      </c>
      <c r="BU12" s="622">
        <f ca="1">BV12+ROW(BV12)</f>
        <v>100011</v>
      </c>
      <c r="BV12" s="623">
        <f ca="1">IF(BX12="",99999,'Endrunde 4'!$D12)</f>
        <v>99999</v>
      </c>
      <c r="BW12" s="624" t="str">
        <f ca="1">IF(BX12="","",'Endrunde 4'!$E12)</f>
        <v/>
      </c>
      <c r="BX12" s="625" t="str">
        <f ca="1">IF($C$64="","",IF('Endrunde 4'!$I12=$C$64,'Endrunde 4'!$K12,IF('Endrunde 4'!$K12=$C$64,'Endrunde 4'!$I12,"")))</f>
        <v/>
      </c>
      <c r="BY12" s="626">
        <f ca="1">SMALL(BU$12:BU$36,ROW(BU12)-11)</f>
        <v>20.739583333333332</v>
      </c>
      <c r="BZ12" s="622">
        <f ca="1">CA12+ROW(CA12)</f>
        <v>100011</v>
      </c>
      <c r="CA12" s="623">
        <f ca="1">IF(CC12="",99999,'Endrunde 4'!$D12)</f>
        <v>99999</v>
      </c>
      <c r="CB12" s="624" t="str">
        <f ca="1">IF(CC12="","",'Endrunde 4'!$E12)</f>
        <v/>
      </c>
      <c r="CC12" s="625" t="str">
        <f ca="1">IF($C$69="","",IF('Endrunde 4'!$I12=$C$69,'Endrunde 4'!$K12,IF('Endrunde 4'!$K12=$C$69,'Endrunde 4'!$I12,"")))</f>
        <v/>
      </c>
      <c r="CD12" s="626">
        <f ca="1">SMALL(BZ$12:BZ$36,ROW(BZ12)-11)</f>
        <v>14.715277777777779</v>
      </c>
      <c r="CE12" s="622">
        <f ca="1">CF12+ROW(CF12)</f>
        <v>100011</v>
      </c>
      <c r="CF12" s="623">
        <f ca="1">IF(CH12="",99999,'Endrunde 4'!$D12)</f>
        <v>99999</v>
      </c>
      <c r="CG12" s="624" t="str">
        <f ca="1">IF(CH12="","",'Endrunde 4'!$E12)</f>
        <v/>
      </c>
      <c r="CH12" s="625" t="str">
        <f ca="1">IF($C$74="","",IF('Endrunde 4'!$I12=$C$74,'Endrunde 4'!$K12,IF('Endrunde 4'!$K12=$C$74,'Endrunde 4'!$I12,"")))</f>
        <v/>
      </c>
      <c r="CI12" s="626">
        <f ca="1">SMALL(CE$12:CE$36,ROW(CE12)-11)</f>
        <v>16.715277777777779</v>
      </c>
      <c r="CJ12" s="622">
        <f ca="1">CK12+ROW(CK12)</f>
        <v>100011</v>
      </c>
      <c r="CK12" s="623">
        <f ca="1">IF(CM12="",99999,'Endrunde 4'!$D12)</f>
        <v>99999</v>
      </c>
      <c r="CL12" s="624" t="str">
        <f ca="1">IF(CM12="","",'Endrunde 4'!$E12)</f>
        <v/>
      </c>
      <c r="CM12" s="625" t="str">
        <f ca="1">IF($C$79="","",IF('Endrunde 4'!$I12=$C$79,'Endrunde 4'!$K12,IF('Endrunde 4'!$K12=$C$79,'Endrunde 4'!$I12,"")))</f>
        <v/>
      </c>
      <c r="CN12" s="626">
        <f ca="1">SMALL(CJ$12:CJ$36,ROW(CJ12)-11)</f>
        <v>17.739583333333332</v>
      </c>
      <c r="CO12" s="622">
        <f ca="1">CP12+ROW(CP12)</f>
        <v>100011</v>
      </c>
      <c r="CP12" s="623">
        <f ca="1">IF(CR12="",99999,'Endrunde 4'!$D12)</f>
        <v>99999</v>
      </c>
      <c r="CQ12" s="624" t="str">
        <f ca="1">IF(CR12="","",'Endrunde 4'!$E12)</f>
        <v/>
      </c>
      <c r="CR12" s="625" t="str">
        <f ca="1">IF($C$84="","",IF('Endrunde 4'!$I12=$C$84,'Endrunde 4'!$K12,IF('Endrunde 4'!$K12=$C$84,'Endrunde 4'!$I12,"")))</f>
        <v/>
      </c>
      <c r="CS12" s="626">
        <f ca="1">SMALL(CO$12:CO$36,ROW(CO12)-11)</f>
        <v>18.739583333333332</v>
      </c>
      <c r="CT12" s="622">
        <f>CU12+ROW(CU12)</f>
        <v>100011</v>
      </c>
      <c r="CU12" s="623">
        <f>IF(CW12="",99999,'Endrunde 4'!$D12)</f>
        <v>99999</v>
      </c>
      <c r="CV12" s="624" t="str">
        <f>IF(CW12="","",'Endrunde 4'!$E12)</f>
        <v/>
      </c>
      <c r="CW12" s="625" t="str">
        <f>IF($C$89="","",IF('Endrunde 4'!$I12=$C$89,'Endrunde 4'!$K12,IF('Endrunde 4'!$K12=$C$89,'Endrunde 4'!$I12,"")))</f>
        <v/>
      </c>
      <c r="CX12" s="626">
        <f>SMALL(CT$12:CT$36,ROW(CT12)-11)</f>
        <v>100011</v>
      </c>
    </row>
    <row r="13" spans="2:102" ht="30" customHeight="1" thickBot="1" x14ac:dyDescent="0.25">
      <c r="J13" s="602">
        <f t="shared" ca="1" si="0"/>
        <v>0</v>
      </c>
      <c r="L13" s="164">
        <f ca="1">'Endrunde 4'!$C13</f>
        <v>57</v>
      </c>
      <c r="M13" s="627">
        <f t="shared" ref="M13:M29" ca="1" si="3">N13+ROW(N13)</f>
        <v>100012</v>
      </c>
      <c r="N13" s="628">
        <f ca="1">IF(P13="",99999,'Endrunde 4'!$D13)</f>
        <v>99999</v>
      </c>
      <c r="O13" s="293" t="str">
        <f ca="1">IF(P13="","",'Endrunde 4'!$E13)</f>
        <v/>
      </c>
      <c r="P13" s="294" t="str">
        <f ca="1">IF($C$4="","",IF('Endrunde 4'!$I13=$C$4,'Endrunde 4'!$K13,IF('Endrunde 4'!$K13=$C$4,'Endrunde 4'!$I13,"")))</f>
        <v/>
      </c>
      <c r="Q13" s="629">
        <f t="shared" ref="Q13:Q29" ca="1" si="4">SMALL(M$12:M$36,ROW(M13)-11)</f>
        <v>21.763888888888889</v>
      </c>
      <c r="R13" s="627">
        <f t="shared" ref="R13:R29" ca="1" si="5">S13+ROW(S13)</f>
        <v>100012</v>
      </c>
      <c r="S13" s="628">
        <f ca="1">IF(U13="",99999,'Endrunde 4'!$D13)</f>
        <v>99999</v>
      </c>
      <c r="T13" s="293" t="str">
        <f ca="1">IF(U13="","",'Endrunde 4'!$E13)</f>
        <v/>
      </c>
      <c r="U13" s="294" t="str">
        <f ca="1">IF($C$9="","",IF('Endrunde 4'!$I13=$C$9,'Endrunde 4'!$K13,IF('Endrunde 4'!$K13=$C$9,'Endrunde 4'!$I13,"")))</f>
        <v/>
      </c>
      <c r="V13" s="629">
        <f t="shared" ref="V13:V29" ca="1" si="6">SMALL(R$12:R$36,ROW(R13)-11)</f>
        <v>24.763888888888889</v>
      </c>
      <c r="W13" s="627">
        <f t="shared" ref="W13:W29" ca="1" si="7">X13+ROW(X13)</f>
        <v>100012</v>
      </c>
      <c r="X13" s="628">
        <f ca="1">IF(Z13="",99999,'Endrunde 4'!$D13)</f>
        <v>99999</v>
      </c>
      <c r="Y13" s="293" t="str">
        <f ca="1">IF(Z13="","",'Endrunde 4'!$E13)</f>
        <v/>
      </c>
      <c r="Z13" s="294" t="str">
        <f ca="1">IF($C$14="","",IF('Endrunde 4'!$I13=$C$14,'Endrunde 4'!$K13,IF('Endrunde 4'!$K13=$C$14,'Endrunde 4'!$I13,"")))</f>
        <v/>
      </c>
      <c r="AA13" s="629">
        <f t="shared" ref="AA13:AA29" ca="1" si="8">SMALL(W$12:W$36,ROW(W13)-11)</f>
        <v>24.763888888888889</v>
      </c>
      <c r="AB13" s="627">
        <f t="shared" ref="AB13:AB29" ca="1" si="9">AC13+ROW(AC13)</f>
        <v>100012</v>
      </c>
      <c r="AC13" s="628">
        <f ca="1">IF(AE13="",99999,'Endrunde 4'!$D13)</f>
        <v>99999</v>
      </c>
      <c r="AD13" s="293" t="str">
        <f ca="1">IF(AE13="","",'Endrunde 4'!$E13)</f>
        <v/>
      </c>
      <c r="AE13" s="294" t="str">
        <f ca="1">IF($C$19="","",IF('Endrunde 4'!$I13=$C$19,'Endrunde 4'!$K13,IF('Endrunde 4'!$K13=$C$19,'Endrunde 4'!$I13,"")))</f>
        <v/>
      </c>
      <c r="AF13" s="629">
        <f t="shared" ref="AF13:AF29" ca="1" si="10">SMALL(AB$12:AB$36,ROW(AB13)-11)</f>
        <v>22.763888888888889</v>
      </c>
      <c r="AG13" s="627">
        <f t="shared" ref="AG13:AG29" ca="1" si="11">AH13+ROW(AH13)</f>
        <v>13.715277777777779</v>
      </c>
      <c r="AH13" s="628">
        <f ca="1">IF(AJ13="",99999,'Endrunde 4'!$D13)</f>
        <v>0.71527777777777779</v>
      </c>
      <c r="AI13" s="293">
        <f ca="1">IF(AJ13="","",'Endrunde 4'!$E13)</f>
        <v>1</v>
      </c>
      <c r="AJ13" s="294" t="str">
        <f ca="1">IF($C$24="","",IF('Endrunde 4'!$I13=$C$24,'Endrunde 4'!$K13,IF('Endrunde 4'!$K13=$C$24,'Endrunde 4'!$I13,"")))</f>
        <v>SSV Wildbach</v>
      </c>
      <c r="AK13" s="629">
        <f t="shared" ref="AK13:AK29" ca="1" si="12">SMALL(AG$12:AG$36,ROW(AG13)-11)</f>
        <v>21.763888888888889</v>
      </c>
      <c r="AL13" s="627">
        <f t="shared" ref="AL13:AL29" ca="1" si="13">AM13+ROW(AM13)</f>
        <v>100012</v>
      </c>
      <c r="AM13" s="628">
        <f ca="1">IF(AO13="",99999,'Endrunde 4'!$D13)</f>
        <v>99999</v>
      </c>
      <c r="AN13" s="293" t="str">
        <f ca="1">IF(AO13="","",'Endrunde 4'!$E13)</f>
        <v/>
      </c>
      <c r="AO13" s="294" t="str">
        <f ca="1">IF($C$29="","",IF('Endrunde 4'!$I13=$C$29,'Endrunde 4'!$K13,IF('Endrunde 4'!$K13=$C$29,'Endrunde 4'!$I13,"")))</f>
        <v/>
      </c>
      <c r="AP13" s="629">
        <f t="shared" ref="AP13:AP29" ca="1" si="14">SMALL(AL$12:AL$36,ROW(AL13)-11)</f>
        <v>23.763888888888889</v>
      </c>
      <c r="AQ13" s="627">
        <f t="shared" ref="AQ13:AQ29" ca="1" si="15">AR13+ROW(AR13)</f>
        <v>100012</v>
      </c>
      <c r="AR13" s="628">
        <f ca="1">IF(AT13="",99999,'Endrunde 4'!$D13)</f>
        <v>99999</v>
      </c>
      <c r="AS13" s="293" t="str">
        <f ca="1">IF(AT13="","",'Endrunde 4'!$E13)</f>
        <v/>
      </c>
      <c r="AT13" s="294" t="str">
        <f ca="1">IF($C$34="","",IF('Endrunde 4'!$I13=$C$34,'Endrunde 4'!$K13,IF('Endrunde 4'!$K13=$C$34,'Endrunde 4'!$I13,"")))</f>
        <v/>
      </c>
      <c r="AU13" s="629">
        <f t="shared" ref="AU13:AU29" ca="1" si="16">SMALL(AQ$12:AQ$36,ROW(AQ13)-11)</f>
        <v>23.763888888888889</v>
      </c>
      <c r="AV13" s="627">
        <f t="shared" ref="AV13:AV29" ca="1" si="17">AW13+ROW(AW13)</f>
        <v>100012</v>
      </c>
      <c r="AW13" s="628">
        <f ca="1">IF(AY13="",99999,'Endrunde 4'!$D13)</f>
        <v>99999</v>
      </c>
      <c r="AX13" s="293" t="str">
        <f ca="1">IF(AY13="","",'Endrunde 4'!$E13)</f>
        <v/>
      </c>
      <c r="AY13" s="294" t="str">
        <f ca="1">IF($C$39="","",IF('Endrunde 4'!$I13=$C$39,'Endrunde 4'!$K13,IF('Endrunde 4'!$K13=$C$39,'Endrunde 4'!$I13,"")))</f>
        <v/>
      </c>
      <c r="AZ13" s="629">
        <f t="shared" ref="AZ13:AZ29" ca="1" si="18">SMALL(AV$12:AV$36,ROW(AV13)-11)</f>
        <v>22.763888888888889</v>
      </c>
      <c r="BA13" s="627">
        <f t="shared" ref="BA13:BA29" si="19">BB13+ROW(BB13)</f>
        <v>100012</v>
      </c>
      <c r="BB13" s="628">
        <f>IF(BD13="",99999,'Endrunde 4'!$D13)</f>
        <v>99999</v>
      </c>
      <c r="BC13" s="293" t="str">
        <f>IF(BD13="","",'Endrunde 4'!$E13)</f>
        <v/>
      </c>
      <c r="BD13" s="294" t="str">
        <f>IF($C$44="","",IF('Endrunde 4'!$I13=$C$44,'Endrunde 4'!$K13,IF('Endrunde 4'!$K13=$C$44,'Endrunde 4'!$I13,"")))</f>
        <v/>
      </c>
      <c r="BE13" s="629">
        <f t="shared" ref="BE13:BE29" si="20">SMALL(BA$12:BA$36,ROW(BA13)-11)</f>
        <v>100012</v>
      </c>
      <c r="BF13" s="627">
        <f t="shared" ref="BF13:BF29" ca="1" si="21">BG13+ROW(BG13)</f>
        <v>100012</v>
      </c>
      <c r="BG13" s="628">
        <f ca="1">IF(BI13="",99999,'Endrunde 4'!$D13)</f>
        <v>99999</v>
      </c>
      <c r="BH13" s="293" t="str">
        <f ca="1">IF(BI13="","",'Endrunde 4'!$E13)</f>
        <v/>
      </c>
      <c r="BI13" s="294" t="str">
        <f ca="1">IF($C$49="","",IF('Endrunde 4'!$I13=$C$49,'Endrunde 4'!$K13,IF('Endrunde 4'!$K13=$C$49,'Endrunde 4'!$I13,"")))</f>
        <v/>
      </c>
      <c r="BJ13" s="629">
        <f t="shared" ref="BJ13:BJ29" ca="1" si="22">SMALL(BF$12:BF$36,ROW(BF13)-11)</f>
        <v>27.788194444444443</v>
      </c>
      <c r="BK13" s="627">
        <f t="shared" ref="BK13:BK29" ca="1" si="23">BL13+ROW(BL13)</f>
        <v>100012</v>
      </c>
      <c r="BL13" s="628">
        <f ca="1">IF(BN13="",99999,'Endrunde 4'!$D13)</f>
        <v>99999</v>
      </c>
      <c r="BM13" s="293" t="str">
        <f ca="1">IF(BN13="","",'Endrunde 4'!$E13)</f>
        <v/>
      </c>
      <c r="BN13" s="294" t="str">
        <f ca="1">IF($C$54="","",IF('Endrunde 4'!$I13=$C$54,'Endrunde 4'!$K13,IF('Endrunde 4'!$K13=$C$54,'Endrunde 4'!$I13,"")))</f>
        <v/>
      </c>
      <c r="BO13" s="629">
        <f t="shared" ref="BO13:BO29" ca="1" si="24">SMALL(BK$12:BK$36,ROW(BK13)-11)</f>
        <v>27.788194444444443</v>
      </c>
      <c r="BP13" s="627">
        <f t="shared" ref="BP13:BP29" ca="1" si="25">BQ13+ROW(BQ13)</f>
        <v>13.715277777777779</v>
      </c>
      <c r="BQ13" s="628">
        <f ca="1">IF(BS13="",99999,'Endrunde 4'!$D13)</f>
        <v>0.71527777777777779</v>
      </c>
      <c r="BR13" s="293">
        <f ca="1">IF(BS13="","",'Endrunde 4'!$E13)</f>
        <v>1</v>
      </c>
      <c r="BS13" s="294" t="str">
        <f ca="1">IF($C$59="","",IF('Endrunde 4'!$I13=$C$59,'Endrunde 4'!$K13,IF('Endrunde 4'!$K13=$C$59,'Endrunde 4'!$I13,"")))</f>
        <v>VFB Essenheim</v>
      </c>
      <c r="BT13" s="629">
        <f t="shared" ref="BT13:BT29" ca="1" si="26">SMALL(BP$12:BP$36,ROW(BP13)-11)</f>
        <v>25.788194444444443</v>
      </c>
      <c r="BU13" s="627">
        <f t="shared" ref="BU13:BU36" ca="1" si="27">BV13+ROW(BV13)</f>
        <v>100012</v>
      </c>
      <c r="BV13" s="628">
        <f ca="1">IF(BX13="",99999,'Endrunde 4'!$D13)</f>
        <v>99999</v>
      </c>
      <c r="BW13" s="293" t="str">
        <f ca="1">IF(BX13="","",'Endrunde 4'!$E13)</f>
        <v/>
      </c>
      <c r="BX13" s="294" t="str">
        <f ca="1">IF($C$64="","",IF('Endrunde 4'!$I13=$C$64,'Endrunde 4'!$K13,IF('Endrunde 4'!$K13=$C$64,'Endrunde 4'!$I13,"")))</f>
        <v/>
      </c>
      <c r="BY13" s="629">
        <f t="shared" ref="BY13:BY36" ca="1" si="28">SMALL(BU$12:BU$36,ROW(BU13)-11)</f>
        <v>28.788194444444443</v>
      </c>
      <c r="BZ13" s="627">
        <f t="shared" ref="BZ13:BZ36" ca="1" si="29">CA13+ROW(CA13)</f>
        <v>100012</v>
      </c>
      <c r="CA13" s="628">
        <f ca="1">IF(CC13="",99999,'Endrunde 4'!$D13)</f>
        <v>99999</v>
      </c>
      <c r="CB13" s="293" t="str">
        <f ca="1">IF(CC13="","",'Endrunde 4'!$E13)</f>
        <v/>
      </c>
      <c r="CC13" s="294" t="str">
        <f ca="1">IF($C$69="","",IF('Endrunde 4'!$I13=$C$69,'Endrunde 4'!$K13,IF('Endrunde 4'!$K13=$C$69,'Endrunde 4'!$I13,"")))</f>
        <v/>
      </c>
      <c r="CD13" s="629">
        <f t="shared" ref="CD13:CD36" ca="1" si="30">SMALL(BZ$12:BZ$36,ROW(BZ13)-11)</f>
        <v>26.788194444444443</v>
      </c>
      <c r="CE13" s="627">
        <f t="shared" ref="CE13:CE36" ca="1" si="31">CF13+ROW(CF13)</f>
        <v>100012</v>
      </c>
      <c r="CF13" s="628">
        <f ca="1">IF(CH13="",99999,'Endrunde 4'!$D13)</f>
        <v>99999</v>
      </c>
      <c r="CG13" s="293" t="str">
        <f ca="1">IF(CH13="","",'Endrunde 4'!$E13)</f>
        <v/>
      </c>
      <c r="CH13" s="294" t="str">
        <f ca="1">IF($C$74="","",IF('Endrunde 4'!$I13=$C$74,'Endrunde 4'!$K13,IF('Endrunde 4'!$K13=$C$74,'Endrunde 4'!$I13,"")))</f>
        <v/>
      </c>
      <c r="CI13" s="629">
        <f t="shared" ref="CI13:CI36" ca="1" si="32">SMALL(CE$12:CE$36,ROW(CE13)-11)</f>
        <v>28.788194444444443</v>
      </c>
      <c r="CJ13" s="627">
        <f t="shared" ref="CJ13:CJ36" ca="1" si="33">CK13+ROW(CK13)</f>
        <v>100012</v>
      </c>
      <c r="CK13" s="628">
        <f ca="1">IF(CM13="",99999,'Endrunde 4'!$D13)</f>
        <v>99999</v>
      </c>
      <c r="CL13" s="293" t="str">
        <f ca="1">IF(CM13="","",'Endrunde 4'!$E13)</f>
        <v/>
      </c>
      <c r="CM13" s="294" t="str">
        <f ca="1">IF($C$79="","",IF('Endrunde 4'!$I13=$C$79,'Endrunde 4'!$K13,IF('Endrunde 4'!$K13=$C$79,'Endrunde 4'!$I13,"")))</f>
        <v/>
      </c>
      <c r="CN13" s="629">
        <f t="shared" ref="CN13:CN36" ca="1" si="34">SMALL(CJ$12:CJ$36,ROW(CJ13)-11)</f>
        <v>25.788194444444443</v>
      </c>
      <c r="CO13" s="627">
        <f t="shared" ref="CO13:CO36" ca="1" si="35">CP13+ROW(CP13)</f>
        <v>100012</v>
      </c>
      <c r="CP13" s="628">
        <f ca="1">IF(CR13="",99999,'Endrunde 4'!$D13)</f>
        <v>99999</v>
      </c>
      <c r="CQ13" s="293" t="str">
        <f ca="1">IF(CR13="","",'Endrunde 4'!$E13)</f>
        <v/>
      </c>
      <c r="CR13" s="294" t="str">
        <f ca="1">IF($C$84="","",IF('Endrunde 4'!$I13=$C$84,'Endrunde 4'!$K13,IF('Endrunde 4'!$K13=$C$84,'Endrunde 4'!$I13,"")))</f>
        <v/>
      </c>
      <c r="CS13" s="629">
        <f t="shared" ref="CS13:CS36" ca="1" si="36">SMALL(CO$12:CO$36,ROW(CO13)-11)</f>
        <v>26.788194444444443</v>
      </c>
      <c r="CT13" s="627">
        <f t="shared" ref="CT13:CT36" si="37">CU13+ROW(CU13)</f>
        <v>100012</v>
      </c>
      <c r="CU13" s="628">
        <f>IF(CW13="",99999,'Endrunde 4'!$D13)</f>
        <v>99999</v>
      </c>
      <c r="CV13" s="293" t="str">
        <f>IF(CW13="","",'Endrunde 4'!$E13)</f>
        <v/>
      </c>
      <c r="CW13" s="294" t="str">
        <f>IF($C$89="","",IF('Endrunde 4'!$I13=$C$89,'Endrunde 4'!$K13,IF('Endrunde 4'!$K13=$C$89,'Endrunde 4'!$I13,"")))</f>
        <v/>
      </c>
      <c r="CX13" s="629">
        <f t="shared" ref="CX13:CX36" si="38">SMALL(CT$12:CT$36,ROW(CT13)-11)</f>
        <v>100012</v>
      </c>
    </row>
    <row r="14" spans="2:102" ht="15.95" customHeight="1" x14ac:dyDescent="0.2">
      <c r="B14" s="604" t="s">
        <v>206</v>
      </c>
      <c r="C14" s="605" t="str">
        <f>IF(Planung!$C$11="","",Planung!$C$11)</f>
        <v>Eintracht Frankfurt</v>
      </c>
      <c r="E14" s="606" t="str">
        <f>Sprache!$E$69</f>
        <v>Spiel Nr.</v>
      </c>
      <c r="F14" s="607" t="str">
        <f>Sprache!$E$39</f>
        <v>Beginn</v>
      </c>
      <c r="G14" s="608" t="str">
        <f>Sprache!$E$48</f>
        <v>Feld</v>
      </c>
      <c r="H14" s="609" t="str">
        <f>Sprache!$E$46</f>
        <v>Spiel gegen</v>
      </c>
      <c r="J14" s="602">
        <f t="shared" ca="1" si="0"/>
        <v>0</v>
      </c>
      <c r="L14" s="164">
        <f ca="1">'Endrunde 4'!$C14</f>
        <v>58</v>
      </c>
      <c r="M14" s="627">
        <f t="shared" ca="1" si="3"/>
        <v>100013</v>
      </c>
      <c r="N14" s="628">
        <f ca="1">IF(P14="",99999,'Endrunde 4'!$D14)</f>
        <v>99999</v>
      </c>
      <c r="O14" s="293" t="str">
        <f ca="1">IF(P14="","",'Endrunde 4'!$E14)</f>
        <v/>
      </c>
      <c r="P14" s="294" t="str">
        <f ca="1">IF($C$4="","",IF('Endrunde 4'!$I14=$C$4,'Endrunde 4'!$K14,IF('Endrunde 4'!$K14=$C$4,'Endrunde 4'!$I14,"")))</f>
        <v/>
      </c>
      <c r="Q14" s="629">
        <f t="shared" ca="1" si="4"/>
        <v>29.8125</v>
      </c>
      <c r="R14" s="627">
        <f t="shared" ca="1" si="5"/>
        <v>100013</v>
      </c>
      <c r="S14" s="628">
        <f ca="1">IF(U14="",99999,'Endrunde 4'!$D14)</f>
        <v>99999</v>
      </c>
      <c r="T14" s="293" t="str">
        <f ca="1">IF(U14="","",'Endrunde 4'!$E14)</f>
        <v/>
      </c>
      <c r="U14" s="294" t="str">
        <f ca="1">IF($C$9="","",IF('Endrunde 4'!$I14=$C$9,'Endrunde 4'!$K14,IF('Endrunde 4'!$K14=$C$9,'Endrunde 4'!$I14,"")))</f>
        <v/>
      </c>
      <c r="V14" s="629">
        <f t="shared" ca="1" si="6"/>
        <v>36.836805555555557</v>
      </c>
      <c r="W14" s="627">
        <f t="shared" ca="1" si="7"/>
        <v>100013</v>
      </c>
      <c r="X14" s="628">
        <f ca="1">IF(Z14="",99999,'Endrunde 4'!$D14)</f>
        <v>99999</v>
      </c>
      <c r="Y14" s="293" t="str">
        <f ca="1">IF(Z14="","",'Endrunde 4'!$E14)</f>
        <v/>
      </c>
      <c r="Z14" s="294" t="str">
        <f ca="1">IF($C$14="","",IF('Endrunde 4'!$I14=$C$14,'Endrunde 4'!$K14,IF('Endrunde 4'!$K14=$C$14,'Endrunde 4'!$I14,"")))</f>
        <v/>
      </c>
      <c r="AA14" s="629">
        <f t="shared" ca="1" si="8"/>
        <v>32.8125</v>
      </c>
      <c r="AB14" s="627">
        <f t="shared" ca="1" si="9"/>
        <v>100013</v>
      </c>
      <c r="AC14" s="628">
        <f ca="1">IF(AE14="",99999,'Endrunde 4'!$D14)</f>
        <v>99999</v>
      </c>
      <c r="AD14" s="293" t="str">
        <f ca="1">IF(AE14="","",'Endrunde 4'!$E14)</f>
        <v/>
      </c>
      <c r="AE14" s="294" t="str">
        <f ca="1">IF($C$19="","",IF('Endrunde 4'!$I14=$C$19,'Endrunde 4'!$K14,IF('Endrunde 4'!$K14=$C$19,'Endrunde 4'!$I14,"")))</f>
        <v/>
      </c>
      <c r="AF14" s="629">
        <f t="shared" ca="1" si="10"/>
        <v>30.8125</v>
      </c>
      <c r="AG14" s="627">
        <f t="shared" ca="1" si="11"/>
        <v>100013</v>
      </c>
      <c r="AH14" s="628">
        <f ca="1">IF(AJ14="",99999,'Endrunde 4'!$D14)</f>
        <v>99999</v>
      </c>
      <c r="AI14" s="293" t="str">
        <f ca="1">IF(AJ14="","",'Endrunde 4'!$E14)</f>
        <v/>
      </c>
      <c r="AJ14" s="294" t="str">
        <f ca="1">IF($C$24="","",IF('Endrunde 4'!$I14=$C$24,'Endrunde 4'!$K14,IF('Endrunde 4'!$K14=$C$24,'Endrunde 4'!$I14,"")))</f>
        <v/>
      </c>
      <c r="AK14" s="629">
        <f t="shared" ca="1" si="12"/>
        <v>33.836805555555557</v>
      </c>
      <c r="AL14" s="627">
        <f t="shared" ca="1" si="13"/>
        <v>100013</v>
      </c>
      <c r="AM14" s="628">
        <f ca="1">IF(AO14="",99999,'Endrunde 4'!$D14)</f>
        <v>99999</v>
      </c>
      <c r="AN14" s="293" t="str">
        <f ca="1">IF(AO14="","",'Endrunde 4'!$E14)</f>
        <v/>
      </c>
      <c r="AO14" s="294" t="str">
        <f ca="1">IF($C$29="","",IF('Endrunde 4'!$I14=$C$29,'Endrunde 4'!$K14,IF('Endrunde 4'!$K14=$C$29,'Endrunde 4'!$I14,"")))</f>
        <v/>
      </c>
      <c r="AP14" s="629">
        <f t="shared" ca="1" si="14"/>
        <v>31.8125</v>
      </c>
      <c r="AQ14" s="627">
        <f t="shared" ca="1" si="15"/>
        <v>100013</v>
      </c>
      <c r="AR14" s="628">
        <f ca="1">IF(AT14="",99999,'Endrunde 4'!$D14)</f>
        <v>99999</v>
      </c>
      <c r="AS14" s="293" t="str">
        <f ca="1">IF(AT14="","",'Endrunde 4'!$E14)</f>
        <v/>
      </c>
      <c r="AT14" s="294" t="str">
        <f ca="1">IF($C$34="","",IF('Endrunde 4'!$I14=$C$34,'Endrunde 4'!$K14,IF('Endrunde 4'!$K14=$C$34,'Endrunde 4'!$I14,"")))</f>
        <v/>
      </c>
      <c r="AU14" s="629">
        <f t="shared" ca="1" si="16"/>
        <v>35.836805555555557</v>
      </c>
      <c r="AV14" s="627">
        <f t="shared" ca="1" si="17"/>
        <v>14.715277777777779</v>
      </c>
      <c r="AW14" s="628">
        <f ca="1">IF(AY14="",99999,'Endrunde 4'!$D14)</f>
        <v>0.71527777777777779</v>
      </c>
      <c r="AX14" s="293">
        <f ca="1">IF(AY14="","",'Endrunde 4'!$E14)</f>
        <v>2</v>
      </c>
      <c r="AY14" s="294" t="str">
        <f ca="1">IF($C$39="","",IF('Endrunde 4'!$I14=$C$39,'Endrunde 4'!$K14,IF('Endrunde 4'!$K14=$C$39,'Endrunde 4'!$I14,"")))</f>
        <v>FC Grönlingen</v>
      </c>
      <c r="AZ14" s="629">
        <f t="shared" ca="1" si="18"/>
        <v>34.836805555555557</v>
      </c>
      <c r="BA14" s="627">
        <f t="shared" si="19"/>
        <v>100013</v>
      </c>
      <c r="BB14" s="628">
        <f>IF(BD14="",99999,'Endrunde 4'!$D14)</f>
        <v>99999</v>
      </c>
      <c r="BC14" s="293" t="str">
        <f>IF(BD14="","",'Endrunde 4'!$E14)</f>
        <v/>
      </c>
      <c r="BD14" s="294" t="str">
        <f>IF($C$44="","",IF('Endrunde 4'!$I14=$C$44,'Endrunde 4'!$K14,IF('Endrunde 4'!$K14=$C$44,'Endrunde 4'!$I14,"")))</f>
        <v/>
      </c>
      <c r="BE14" s="629">
        <f t="shared" si="20"/>
        <v>100013</v>
      </c>
      <c r="BF14" s="627">
        <f t="shared" ca="1" si="21"/>
        <v>100013</v>
      </c>
      <c r="BG14" s="628">
        <f ca="1">IF(BI14="",99999,'Endrunde 4'!$D14)</f>
        <v>99999</v>
      </c>
      <c r="BH14" s="293" t="str">
        <f ca="1">IF(BI14="","",'Endrunde 4'!$E14)</f>
        <v/>
      </c>
      <c r="BI14" s="294" t="str">
        <f ca="1">IF($C$49="","",IF('Endrunde 4'!$I14=$C$49,'Endrunde 4'!$K14,IF('Endrunde 4'!$K14=$C$49,'Endrunde 4'!$I14,"")))</f>
        <v/>
      </c>
      <c r="BJ14" s="629">
        <f t="shared" ca="1" si="22"/>
        <v>31.8125</v>
      </c>
      <c r="BK14" s="627">
        <f t="shared" ca="1" si="23"/>
        <v>100013</v>
      </c>
      <c r="BL14" s="628">
        <f ca="1">IF(BN14="",99999,'Endrunde 4'!$D14)</f>
        <v>99999</v>
      </c>
      <c r="BM14" s="293" t="str">
        <f ca="1">IF(BN14="","",'Endrunde 4'!$E14)</f>
        <v/>
      </c>
      <c r="BN14" s="294" t="str">
        <f ca="1">IF($C$54="","",IF('Endrunde 4'!$I14=$C$54,'Endrunde 4'!$K14,IF('Endrunde 4'!$K14=$C$54,'Endrunde 4'!$I14,"")))</f>
        <v/>
      </c>
      <c r="BO14" s="629">
        <f t="shared" ca="1" si="24"/>
        <v>35.836805555555557</v>
      </c>
      <c r="BP14" s="627">
        <f t="shared" ca="1" si="25"/>
        <v>100013</v>
      </c>
      <c r="BQ14" s="628">
        <f ca="1">IF(BS14="",99999,'Endrunde 4'!$D14)</f>
        <v>99999</v>
      </c>
      <c r="BR14" s="293" t="str">
        <f ca="1">IF(BS14="","",'Endrunde 4'!$E14)</f>
        <v/>
      </c>
      <c r="BS14" s="294" t="str">
        <f ca="1">IF($C$59="","",IF('Endrunde 4'!$I14=$C$59,'Endrunde 4'!$K14,IF('Endrunde 4'!$K14=$C$59,'Endrunde 4'!$I14,"")))</f>
        <v/>
      </c>
      <c r="BT14" s="629">
        <f t="shared" ca="1" si="26"/>
        <v>29.8125</v>
      </c>
      <c r="BU14" s="627">
        <f t="shared" ca="1" si="27"/>
        <v>100013</v>
      </c>
      <c r="BV14" s="628">
        <f ca="1">IF(BX14="",99999,'Endrunde 4'!$D14)</f>
        <v>99999</v>
      </c>
      <c r="BW14" s="293" t="str">
        <f ca="1">IF(BX14="","",'Endrunde 4'!$E14)</f>
        <v/>
      </c>
      <c r="BX14" s="294" t="str">
        <f ca="1">IF($C$64="","",IF('Endrunde 4'!$I14=$C$64,'Endrunde 4'!$K14,IF('Endrunde 4'!$K14=$C$64,'Endrunde 4'!$I14,"")))</f>
        <v/>
      </c>
      <c r="BY14" s="629">
        <f t="shared" ca="1" si="28"/>
        <v>36.836805555555557</v>
      </c>
      <c r="BZ14" s="627">
        <f t="shared" ca="1" si="29"/>
        <v>14.715277777777779</v>
      </c>
      <c r="CA14" s="628">
        <f ca="1">IF(CC14="",99999,'Endrunde 4'!$D14)</f>
        <v>0.71527777777777779</v>
      </c>
      <c r="CB14" s="293">
        <f ca="1">IF(CC14="","",'Endrunde 4'!$E14)</f>
        <v>2</v>
      </c>
      <c r="CC14" s="294" t="str">
        <f ca="1">IF($C$69="","",IF('Endrunde 4'!$I14=$C$69,'Endrunde 4'!$K14,IF('Endrunde 4'!$K14=$C$69,'Endrunde 4'!$I14,"")))</f>
        <v>Knock Out Rangers</v>
      </c>
      <c r="CD14" s="629">
        <f t="shared" ca="1" si="30"/>
        <v>30.8125</v>
      </c>
      <c r="CE14" s="627">
        <f t="shared" ca="1" si="31"/>
        <v>100013</v>
      </c>
      <c r="CF14" s="628">
        <f ca="1">IF(CH14="",99999,'Endrunde 4'!$D14)</f>
        <v>99999</v>
      </c>
      <c r="CG14" s="293" t="str">
        <f ca="1">IF(CH14="","",'Endrunde 4'!$E14)</f>
        <v/>
      </c>
      <c r="CH14" s="294" t="str">
        <f ca="1">IF($C$74="","",IF('Endrunde 4'!$I14=$C$74,'Endrunde 4'!$K14,IF('Endrunde 4'!$K14=$C$74,'Endrunde 4'!$I14,"")))</f>
        <v/>
      </c>
      <c r="CI14" s="629">
        <f t="shared" ca="1" si="32"/>
        <v>32.8125</v>
      </c>
      <c r="CJ14" s="627">
        <f t="shared" ca="1" si="33"/>
        <v>100013</v>
      </c>
      <c r="CK14" s="628">
        <f ca="1">IF(CM14="",99999,'Endrunde 4'!$D14)</f>
        <v>99999</v>
      </c>
      <c r="CL14" s="293" t="str">
        <f ca="1">IF(CM14="","",'Endrunde 4'!$E14)</f>
        <v/>
      </c>
      <c r="CM14" s="294" t="str">
        <f ca="1">IF($C$79="","",IF('Endrunde 4'!$I14=$C$79,'Endrunde 4'!$K14,IF('Endrunde 4'!$K14=$C$79,'Endrunde 4'!$I14,"")))</f>
        <v/>
      </c>
      <c r="CN14" s="629">
        <f t="shared" ca="1" si="34"/>
        <v>33.836805555555557</v>
      </c>
      <c r="CO14" s="627">
        <f t="shared" ca="1" si="35"/>
        <v>100013</v>
      </c>
      <c r="CP14" s="628">
        <f ca="1">IF(CR14="",99999,'Endrunde 4'!$D14)</f>
        <v>99999</v>
      </c>
      <c r="CQ14" s="293" t="str">
        <f ca="1">IF(CR14="","",'Endrunde 4'!$E14)</f>
        <v/>
      </c>
      <c r="CR14" s="294" t="str">
        <f ca="1">IF($C$84="","",IF('Endrunde 4'!$I14=$C$84,'Endrunde 4'!$K14,IF('Endrunde 4'!$K14=$C$84,'Endrunde 4'!$I14,"")))</f>
        <v/>
      </c>
      <c r="CS14" s="629">
        <f t="shared" ca="1" si="36"/>
        <v>34.836805555555557</v>
      </c>
      <c r="CT14" s="627">
        <f t="shared" si="37"/>
        <v>100013</v>
      </c>
      <c r="CU14" s="628">
        <f>IF(CW14="",99999,'Endrunde 4'!$D14)</f>
        <v>99999</v>
      </c>
      <c r="CV14" s="293" t="str">
        <f>IF(CW14="","",'Endrunde 4'!$E14)</f>
        <v/>
      </c>
      <c r="CW14" s="294" t="str">
        <f>IF($C$89="","",IF('Endrunde 4'!$I14=$C$89,'Endrunde 4'!$K14,IF('Endrunde 4'!$K14=$C$89,'Endrunde 4'!$I14,"")))</f>
        <v/>
      </c>
      <c r="CX14" s="629">
        <f t="shared" si="38"/>
        <v>100013</v>
      </c>
    </row>
    <row r="15" spans="2:102" ht="15.95" customHeight="1" x14ac:dyDescent="0.2">
      <c r="E15" s="610">
        <f ca="1">IF($AA$12&lt;99999,INDEX($L$12:$L$36,MATCH($AA$12,$W$12:$W$36,0)),"")</f>
        <v>64</v>
      </c>
      <c r="F15" s="611">
        <f ca="1">IF($AA$12&lt;99999,VLOOKUP($AA$12,$W$12:$Z$36,2,0),"")</f>
        <v>0.73958333333333337</v>
      </c>
      <c r="G15" s="612">
        <f ca="1">IF($AA$12&lt;99999,VLOOKUP($AA$12,$W$12:$Z$36,3,0),"")</f>
        <v>4</v>
      </c>
      <c r="H15" s="613" t="str">
        <f ca="1">IF($AA$12&lt;99999,VLOOKUP($AA$12,$W$12:$Z$36,4,0),"")</f>
        <v>Manchester City</v>
      </c>
      <c r="J15" s="602">
        <f ca="1">IF(AND(F15&lt;&gt;"",OR(F15=F14,F15=F16)),E15,0)</f>
        <v>0</v>
      </c>
      <c r="K15" s="602" t="str">
        <f ca="1">IF(J15=0,"",$C$14)</f>
        <v/>
      </c>
      <c r="L15" s="164">
        <f ca="1">'Endrunde 4'!$C15</f>
        <v>59</v>
      </c>
      <c r="M15" s="627">
        <f t="shared" ca="1" si="3"/>
        <v>100014</v>
      </c>
      <c r="N15" s="628">
        <f ca="1">IF(P15="",99999,'Endrunde 4'!$D15)</f>
        <v>99999</v>
      </c>
      <c r="O15" s="293" t="str">
        <f ca="1">IF(P15="","",'Endrunde 4'!$E15)</f>
        <v/>
      </c>
      <c r="P15" s="294" t="str">
        <f ca="1">IF($C$4="","",IF('Endrunde 4'!$I15=$C$4,'Endrunde 4'!$K15,IF('Endrunde 4'!$K15=$C$4,'Endrunde 4'!$I15,"")))</f>
        <v/>
      </c>
      <c r="Q15" s="629">
        <f t="shared" ca="1" si="4"/>
        <v>100011</v>
      </c>
      <c r="R15" s="627">
        <f t="shared" ca="1" si="5"/>
        <v>100014</v>
      </c>
      <c r="S15" s="628">
        <f ca="1">IF(U15="",99999,'Endrunde 4'!$D15)</f>
        <v>99999</v>
      </c>
      <c r="T15" s="293" t="str">
        <f ca="1">IF(U15="","",'Endrunde 4'!$E15)</f>
        <v/>
      </c>
      <c r="U15" s="294" t="str">
        <f ca="1">IF($C$9="","",IF('Endrunde 4'!$I15=$C$9,'Endrunde 4'!$K15,IF('Endrunde 4'!$K15=$C$9,'Endrunde 4'!$I15,"")))</f>
        <v/>
      </c>
      <c r="V15" s="629">
        <f t="shared" ca="1" si="6"/>
        <v>100011</v>
      </c>
      <c r="W15" s="627">
        <f t="shared" ca="1" si="7"/>
        <v>100014</v>
      </c>
      <c r="X15" s="628">
        <f ca="1">IF(Z15="",99999,'Endrunde 4'!$D15)</f>
        <v>99999</v>
      </c>
      <c r="Y15" s="293" t="str">
        <f ca="1">IF(Z15="","",'Endrunde 4'!$E15)</f>
        <v/>
      </c>
      <c r="Z15" s="294" t="str">
        <f ca="1">IF($C$14="","",IF('Endrunde 4'!$I15=$C$14,'Endrunde 4'!$K15,IF('Endrunde 4'!$K15=$C$14,'Endrunde 4'!$I15,"")))</f>
        <v/>
      </c>
      <c r="AA15" s="629">
        <f t="shared" ca="1" si="8"/>
        <v>100011</v>
      </c>
      <c r="AB15" s="627">
        <f t="shared" ca="1" si="9"/>
        <v>100014</v>
      </c>
      <c r="AC15" s="628">
        <f ca="1">IF(AE15="",99999,'Endrunde 4'!$D15)</f>
        <v>99999</v>
      </c>
      <c r="AD15" s="293" t="str">
        <f ca="1">IF(AE15="","",'Endrunde 4'!$E15)</f>
        <v/>
      </c>
      <c r="AE15" s="294" t="str">
        <f ca="1">IF($C$19="","",IF('Endrunde 4'!$I15=$C$19,'Endrunde 4'!$K15,IF('Endrunde 4'!$K15=$C$19,'Endrunde 4'!$I15,"")))</f>
        <v/>
      </c>
      <c r="AF15" s="629">
        <f t="shared" ca="1" si="10"/>
        <v>100011</v>
      </c>
      <c r="AG15" s="627">
        <f t="shared" ca="1" si="11"/>
        <v>100014</v>
      </c>
      <c r="AH15" s="628">
        <f ca="1">IF(AJ15="",99999,'Endrunde 4'!$D15)</f>
        <v>99999</v>
      </c>
      <c r="AI15" s="293" t="str">
        <f ca="1">IF(AJ15="","",'Endrunde 4'!$E15)</f>
        <v/>
      </c>
      <c r="AJ15" s="294" t="str">
        <f ca="1">IF($C$24="","",IF('Endrunde 4'!$I15=$C$24,'Endrunde 4'!$K15,IF('Endrunde 4'!$K15=$C$24,'Endrunde 4'!$I15,"")))</f>
        <v/>
      </c>
      <c r="AK15" s="629">
        <f t="shared" ca="1" si="12"/>
        <v>100011</v>
      </c>
      <c r="AL15" s="627">
        <f t="shared" ca="1" si="13"/>
        <v>100014</v>
      </c>
      <c r="AM15" s="628">
        <f ca="1">IF(AO15="",99999,'Endrunde 4'!$D15)</f>
        <v>99999</v>
      </c>
      <c r="AN15" s="293" t="str">
        <f ca="1">IF(AO15="","",'Endrunde 4'!$E15)</f>
        <v/>
      </c>
      <c r="AO15" s="294" t="str">
        <f ca="1">IF($C$29="","",IF('Endrunde 4'!$I15=$C$29,'Endrunde 4'!$K15,IF('Endrunde 4'!$K15=$C$29,'Endrunde 4'!$I15,"")))</f>
        <v/>
      </c>
      <c r="AP15" s="629">
        <f t="shared" ca="1" si="14"/>
        <v>100011</v>
      </c>
      <c r="AQ15" s="627">
        <f t="shared" ca="1" si="15"/>
        <v>15.715277777777779</v>
      </c>
      <c r="AR15" s="628">
        <f ca="1">IF(AT15="",99999,'Endrunde 4'!$D15)</f>
        <v>0.71527777777777779</v>
      </c>
      <c r="AS15" s="293">
        <f ca="1">IF(AT15="","",'Endrunde 4'!$E15)</f>
        <v>3</v>
      </c>
      <c r="AT15" s="294" t="str">
        <f ca="1">IF($C$34="","",IF('Endrunde 4'!$I15=$C$34,'Endrunde 4'!$K15,IF('Endrunde 4'!$K15=$C$34,'Endrunde 4'!$I15,"")))</f>
        <v>Mainz 05</v>
      </c>
      <c r="AU15" s="629">
        <f t="shared" ca="1" si="16"/>
        <v>100011</v>
      </c>
      <c r="AV15" s="627">
        <f t="shared" ca="1" si="17"/>
        <v>100014</v>
      </c>
      <c r="AW15" s="628">
        <f ca="1">IF(AY15="",99999,'Endrunde 4'!$D15)</f>
        <v>99999</v>
      </c>
      <c r="AX15" s="293" t="str">
        <f ca="1">IF(AY15="","",'Endrunde 4'!$E15)</f>
        <v/>
      </c>
      <c r="AY15" s="294" t="str">
        <f ca="1">IF($C$39="","",IF('Endrunde 4'!$I15=$C$39,'Endrunde 4'!$K15,IF('Endrunde 4'!$K15=$C$39,'Endrunde 4'!$I15,"")))</f>
        <v/>
      </c>
      <c r="AZ15" s="629">
        <f t="shared" ca="1" si="18"/>
        <v>100011</v>
      </c>
      <c r="BA15" s="627">
        <f t="shared" si="19"/>
        <v>100014</v>
      </c>
      <c r="BB15" s="628">
        <f>IF(BD15="",99999,'Endrunde 4'!$D15)</f>
        <v>99999</v>
      </c>
      <c r="BC15" s="293" t="str">
        <f>IF(BD15="","",'Endrunde 4'!$E15)</f>
        <v/>
      </c>
      <c r="BD15" s="294" t="str">
        <f>IF($C$44="","",IF('Endrunde 4'!$I15=$C$44,'Endrunde 4'!$K15,IF('Endrunde 4'!$K15=$C$44,'Endrunde 4'!$I15,"")))</f>
        <v/>
      </c>
      <c r="BE15" s="629">
        <f t="shared" si="20"/>
        <v>100014</v>
      </c>
      <c r="BF15" s="627">
        <f t="shared" ca="1" si="21"/>
        <v>15.715277777777779</v>
      </c>
      <c r="BG15" s="628">
        <f ca="1">IF(BI15="",99999,'Endrunde 4'!$D15)</f>
        <v>0.71527777777777779</v>
      </c>
      <c r="BH15" s="293">
        <f ca="1">IF(BI15="","",'Endrunde 4'!$E15)</f>
        <v>3</v>
      </c>
      <c r="BI15" s="294" t="str">
        <f ca="1">IF($C$49="","",IF('Endrunde 4'!$I15=$C$49,'Endrunde 4'!$K15,IF('Endrunde 4'!$K15=$C$49,'Endrunde 4'!$I15,"")))</f>
        <v>Raslo Winners</v>
      </c>
      <c r="BJ15" s="629">
        <f t="shared" ca="1" si="22"/>
        <v>100011</v>
      </c>
      <c r="BK15" s="627">
        <f t="shared" ca="1" si="23"/>
        <v>100014</v>
      </c>
      <c r="BL15" s="628">
        <f ca="1">IF(BN15="",99999,'Endrunde 4'!$D15)</f>
        <v>99999</v>
      </c>
      <c r="BM15" s="293" t="str">
        <f ca="1">IF(BN15="","",'Endrunde 4'!$E15)</f>
        <v/>
      </c>
      <c r="BN15" s="294" t="str">
        <f ca="1">IF($C$54="","",IF('Endrunde 4'!$I15=$C$54,'Endrunde 4'!$K15,IF('Endrunde 4'!$K15=$C$54,'Endrunde 4'!$I15,"")))</f>
        <v/>
      </c>
      <c r="BO15" s="629">
        <f t="shared" ca="1" si="24"/>
        <v>100011</v>
      </c>
      <c r="BP15" s="627">
        <f t="shared" ca="1" si="25"/>
        <v>100014</v>
      </c>
      <c r="BQ15" s="628">
        <f ca="1">IF(BS15="",99999,'Endrunde 4'!$D15)</f>
        <v>99999</v>
      </c>
      <c r="BR15" s="293" t="str">
        <f ca="1">IF(BS15="","",'Endrunde 4'!$E15)</f>
        <v/>
      </c>
      <c r="BS15" s="294" t="str">
        <f ca="1">IF($C$59="","",IF('Endrunde 4'!$I15=$C$59,'Endrunde 4'!$K15,IF('Endrunde 4'!$K15=$C$59,'Endrunde 4'!$I15,"")))</f>
        <v/>
      </c>
      <c r="BT15" s="629">
        <f t="shared" ca="1" si="26"/>
        <v>100011</v>
      </c>
      <c r="BU15" s="627">
        <f t="shared" ca="1" si="27"/>
        <v>100014</v>
      </c>
      <c r="BV15" s="628">
        <f ca="1">IF(BX15="",99999,'Endrunde 4'!$D15)</f>
        <v>99999</v>
      </c>
      <c r="BW15" s="293" t="str">
        <f ca="1">IF(BX15="","",'Endrunde 4'!$E15)</f>
        <v/>
      </c>
      <c r="BX15" s="294" t="str">
        <f ca="1">IF($C$64="","",IF('Endrunde 4'!$I15=$C$64,'Endrunde 4'!$K15,IF('Endrunde 4'!$K15=$C$64,'Endrunde 4'!$I15,"")))</f>
        <v/>
      </c>
      <c r="BY15" s="629">
        <f t="shared" ca="1" si="28"/>
        <v>100011</v>
      </c>
      <c r="BZ15" s="627">
        <f t="shared" ca="1" si="29"/>
        <v>100014</v>
      </c>
      <c r="CA15" s="628">
        <f ca="1">IF(CC15="",99999,'Endrunde 4'!$D15)</f>
        <v>99999</v>
      </c>
      <c r="CB15" s="293" t="str">
        <f ca="1">IF(CC15="","",'Endrunde 4'!$E15)</f>
        <v/>
      </c>
      <c r="CC15" s="294" t="str">
        <f ca="1">IF($C$69="","",IF('Endrunde 4'!$I15=$C$69,'Endrunde 4'!$K15,IF('Endrunde 4'!$K15=$C$69,'Endrunde 4'!$I15,"")))</f>
        <v/>
      </c>
      <c r="CD15" s="629">
        <f t="shared" ca="1" si="30"/>
        <v>100011</v>
      </c>
      <c r="CE15" s="627">
        <f t="shared" ca="1" si="31"/>
        <v>100014</v>
      </c>
      <c r="CF15" s="628">
        <f ca="1">IF(CH15="",99999,'Endrunde 4'!$D15)</f>
        <v>99999</v>
      </c>
      <c r="CG15" s="293" t="str">
        <f ca="1">IF(CH15="","",'Endrunde 4'!$E15)</f>
        <v/>
      </c>
      <c r="CH15" s="294" t="str">
        <f ca="1">IF($C$74="","",IF('Endrunde 4'!$I15=$C$74,'Endrunde 4'!$K15,IF('Endrunde 4'!$K15=$C$74,'Endrunde 4'!$I15,"")))</f>
        <v/>
      </c>
      <c r="CI15" s="629">
        <f t="shared" ca="1" si="32"/>
        <v>100011</v>
      </c>
      <c r="CJ15" s="627">
        <f t="shared" ca="1" si="33"/>
        <v>100014</v>
      </c>
      <c r="CK15" s="628">
        <f ca="1">IF(CM15="",99999,'Endrunde 4'!$D15)</f>
        <v>99999</v>
      </c>
      <c r="CL15" s="293" t="str">
        <f ca="1">IF(CM15="","",'Endrunde 4'!$E15)</f>
        <v/>
      </c>
      <c r="CM15" s="294" t="str">
        <f ca="1">IF($C$79="","",IF('Endrunde 4'!$I15=$C$79,'Endrunde 4'!$K15,IF('Endrunde 4'!$K15=$C$79,'Endrunde 4'!$I15,"")))</f>
        <v/>
      </c>
      <c r="CN15" s="629">
        <f t="shared" ca="1" si="34"/>
        <v>100011</v>
      </c>
      <c r="CO15" s="627">
        <f t="shared" ca="1" si="35"/>
        <v>100014</v>
      </c>
      <c r="CP15" s="628">
        <f ca="1">IF(CR15="",99999,'Endrunde 4'!$D15)</f>
        <v>99999</v>
      </c>
      <c r="CQ15" s="293" t="str">
        <f ca="1">IF(CR15="","",'Endrunde 4'!$E15)</f>
        <v/>
      </c>
      <c r="CR15" s="294" t="str">
        <f ca="1">IF($C$84="","",IF('Endrunde 4'!$I15=$C$84,'Endrunde 4'!$K15,IF('Endrunde 4'!$K15=$C$84,'Endrunde 4'!$I15,"")))</f>
        <v/>
      </c>
      <c r="CS15" s="629">
        <f t="shared" ca="1" si="36"/>
        <v>100011</v>
      </c>
      <c r="CT15" s="627">
        <f t="shared" si="37"/>
        <v>100014</v>
      </c>
      <c r="CU15" s="628">
        <f>IF(CW15="",99999,'Endrunde 4'!$D15)</f>
        <v>99999</v>
      </c>
      <c r="CV15" s="293" t="str">
        <f>IF(CW15="","",'Endrunde 4'!$E15)</f>
        <v/>
      </c>
      <c r="CW15" s="294" t="str">
        <f>IF($C$89="","",IF('Endrunde 4'!$I15=$C$89,'Endrunde 4'!$K15,IF('Endrunde 4'!$K15=$C$89,'Endrunde 4'!$I15,"")))</f>
        <v/>
      </c>
      <c r="CX15" s="629">
        <f t="shared" si="38"/>
        <v>100014</v>
      </c>
    </row>
    <row r="16" spans="2:102" ht="15.95" customHeight="1" x14ac:dyDescent="0.2">
      <c r="E16" s="610">
        <f ca="1">IF($AA$13&lt;99999,INDEX($L$12:$L$36,MATCH($AA$13,$W$12:$W$36,0)),"")</f>
        <v>68</v>
      </c>
      <c r="F16" s="614">
        <f ca="1">IF($AA$13&lt;99999,VLOOKUP($AA$13,$W$12:$Z$36,2,0),"")</f>
        <v>0.76388888888888895</v>
      </c>
      <c r="G16" s="615">
        <f ca="1">IF($AA$13&lt;99999,VLOOKUP($AA$13,$W$12:$Z$36,3,0),"")</f>
        <v>4</v>
      </c>
      <c r="H16" s="616" t="str">
        <f ca="1">IF($AA$13&lt;99999,VLOOKUP($AA$13,$W$12:$Z$36,4,0),"")</f>
        <v>FC Barcelona</v>
      </c>
      <c r="J16" s="602">
        <f t="shared" ref="J16:J79" ca="1" si="39">IF(AND(F16&lt;&gt;"",OR(F16=F15,F16=F17)),E16,0)</f>
        <v>0</v>
      </c>
      <c r="K16" s="602" t="str">
        <f t="shared" ref="K16:K17" ca="1" si="40">IF(J16=0,"",$C$14)</f>
        <v/>
      </c>
      <c r="L16" s="164">
        <f ca="1">'Endrunde 4'!$C16</f>
        <v>60</v>
      </c>
      <c r="M16" s="627">
        <f t="shared" ca="1" si="3"/>
        <v>100015</v>
      </c>
      <c r="N16" s="628">
        <f ca="1">IF(P16="",99999,'Endrunde 4'!$D16)</f>
        <v>99999</v>
      </c>
      <c r="O16" s="293" t="str">
        <f ca="1">IF(P16="","",'Endrunde 4'!$E16)</f>
        <v/>
      </c>
      <c r="P16" s="294" t="str">
        <f ca="1">IF($C$4="","",IF('Endrunde 4'!$I16=$C$4,'Endrunde 4'!$K16,IF('Endrunde 4'!$K16=$C$4,'Endrunde 4'!$I16,"")))</f>
        <v/>
      </c>
      <c r="Q16" s="629">
        <f t="shared" ca="1" si="4"/>
        <v>100012</v>
      </c>
      <c r="R16" s="627">
        <f t="shared" ca="1" si="5"/>
        <v>16.715277777777779</v>
      </c>
      <c r="S16" s="628">
        <f ca="1">IF(U16="",99999,'Endrunde 4'!$D16)</f>
        <v>0.71527777777777779</v>
      </c>
      <c r="T16" s="293">
        <f ca="1">IF(U16="","",'Endrunde 4'!$E16)</f>
        <v>4</v>
      </c>
      <c r="U16" s="294" t="str">
        <f ca="1">IF($C$9="","",IF('Endrunde 4'!$I16=$C$9,'Endrunde 4'!$K16,IF('Endrunde 4'!$K16=$C$9,'Endrunde 4'!$I16,"")))</f>
        <v>AC Roma</v>
      </c>
      <c r="V16" s="629">
        <f t="shared" ca="1" si="6"/>
        <v>100012</v>
      </c>
      <c r="W16" s="627">
        <f t="shared" ca="1" si="7"/>
        <v>100015</v>
      </c>
      <c r="X16" s="628">
        <f ca="1">IF(Z16="",99999,'Endrunde 4'!$D16)</f>
        <v>99999</v>
      </c>
      <c r="Y16" s="293" t="str">
        <f ca="1">IF(Z16="","",'Endrunde 4'!$E16)</f>
        <v/>
      </c>
      <c r="Z16" s="294" t="str">
        <f ca="1">IF($C$14="","",IF('Endrunde 4'!$I16=$C$14,'Endrunde 4'!$K16,IF('Endrunde 4'!$K16=$C$14,'Endrunde 4'!$I16,"")))</f>
        <v/>
      </c>
      <c r="AA16" s="629">
        <f t="shared" ca="1" si="8"/>
        <v>100012</v>
      </c>
      <c r="AB16" s="627">
        <f t="shared" ca="1" si="9"/>
        <v>100015</v>
      </c>
      <c r="AC16" s="628">
        <f ca="1">IF(AE16="",99999,'Endrunde 4'!$D16)</f>
        <v>99999</v>
      </c>
      <c r="AD16" s="293" t="str">
        <f ca="1">IF(AE16="","",'Endrunde 4'!$E16)</f>
        <v/>
      </c>
      <c r="AE16" s="294" t="str">
        <f ca="1">IF($C$19="","",IF('Endrunde 4'!$I16=$C$19,'Endrunde 4'!$K16,IF('Endrunde 4'!$K16=$C$19,'Endrunde 4'!$I16,"")))</f>
        <v/>
      </c>
      <c r="AF16" s="629">
        <f t="shared" ca="1" si="10"/>
        <v>100012</v>
      </c>
      <c r="AG16" s="627">
        <f t="shared" ca="1" si="11"/>
        <v>100015</v>
      </c>
      <c r="AH16" s="628">
        <f ca="1">IF(AJ16="",99999,'Endrunde 4'!$D16)</f>
        <v>99999</v>
      </c>
      <c r="AI16" s="293" t="str">
        <f ca="1">IF(AJ16="","",'Endrunde 4'!$E16)</f>
        <v/>
      </c>
      <c r="AJ16" s="294" t="str">
        <f ca="1">IF($C$24="","",IF('Endrunde 4'!$I16=$C$24,'Endrunde 4'!$K16,IF('Endrunde 4'!$K16=$C$24,'Endrunde 4'!$I16,"")))</f>
        <v/>
      </c>
      <c r="AK16" s="629">
        <f t="shared" ca="1" si="12"/>
        <v>100013</v>
      </c>
      <c r="AL16" s="627">
        <f t="shared" ca="1" si="13"/>
        <v>100015</v>
      </c>
      <c r="AM16" s="628">
        <f ca="1">IF(AO16="",99999,'Endrunde 4'!$D16)</f>
        <v>99999</v>
      </c>
      <c r="AN16" s="293" t="str">
        <f ca="1">IF(AO16="","",'Endrunde 4'!$E16)</f>
        <v/>
      </c>
      <c r="AO16" s="294" t="str">
        <f ca="1">IF($C$29="","",IF('Endrunde 4'!$I16=$C$29,'Endrunde 4'!$K16,IF('Endrunde 4'!$K16=$C$29,'Endrunde 4'!$I16,"")))</f>
        <v/>
      </c>
      <c r="AP16" s="629">
        <f t="shared" ca="1" si="14"/>
        <v>100012</v>
      </c>
      <c r="AQ16" s="627">
        <f t="shared" ca="1" si="15"/>
        <v>100015</v>
      </c>
      <c r="AR16" s="628">
        <f ca="1">IF(AT16="",99999,'Endrunde 4'!$D16)</f>
        <v>99999</v>
      </c>
      <c r="AS16" s="293" t="str">
        <f ca="1">IF(AT16="","",'Endrunde 4'!$E16)</f>
        <v/>
      </c>
      <c r="AT16" s="294" t="str">
        <f ca="1">IF($C$34="","",IF('Endrunde 4'!$I16=$C$34,'Endrunde 4'!$K16,IF('Endrunde 4'!$K16=$C$34,'Endrunde 4'!$I16,"")))</f>
        <v/>
      </c>
      <c r="AU16" s="629">
        <f t="shared" ca="1" si="16"/>
        <v>100012</v>
      </c>
      <c r="AV16" s="627">
        <f t="shared" ca="1" si="17"/>
        <v>100015</v>
      </c>
      <c r="AW16" s="628">
        <f ca="1">IF(AY16="",99999,'Endrunde 4'!$D16)</f>
        <v>99999</v>
      </c>
      <c r="AX16" s="293" t="str">
        <f ca="1">IF(AY16="","",'Endrunde 4'!$E16)</f>
        <v/>
      </c>
      <c r="AY16" s="294" t="str">
        <f ca="1">IF($C$39="","",IF('Endrunde 4'!$I16=$C$39,'Endrunde 4'!$K16,IF('Endrunde 4'!$K16=$C$39,'Endrunde 4'!$I16,"")))</f>
        <v/>
      </c>
      <c r="AZ16" s="629">
        <f t="shared" ca="1" si="18"/>
        <v>100012</v>
      </c>
      <c r="BA16" s="627">
        <f t="shared" si="19"/>
        <v>100015</v>
      </c>
      <c r="BB16" s="628">
        <f>IF(BD16="",99999,'Endrunde 4'!$D16)</f>
        <v>99999</v>
      </c>
      <c r="BC16" s="293" t="str">
        <f>IF(BD16="","",'Endrunde 4'!$E16)</f>
        <v/>
      </c>
      <c r="BD16" s="294" t="str">
        <f>IF($C$44="","",IF('Endrunde 4'!$I16=$C$44,'Endrunde 4'!$K16,IF('Endrunde 4'!$K16=$C$44,'Endrunde 4'!$I16,"")))</f>
        <v/>
      </c>
      <c r="BE16" s="629">
        <f t="shared" si="20"/>
        <v>100015</v>
      </c>
      <c r="BF16" s="627">
        <f t="shared" ca="1" si="21"/>
        <v>100015</v>
      </c>
      <c r="BG16" s="628">
        <f ca="1">IF(BI16="",99999,'Endrunde 4'!$D16)</f>
        <v>99999</v>
      </c>
      <c r="BH16" s="293" t="str">
        <f ca="1">IF(BI16="","",'Endrunde 4'!$E16)</f>
        <v/>
      </c>
      <c r="BI16" s="294" t="str">
        <f ca="1">IF($C$49="","",IF('Endrunde 4'!$I16=$C$49,'Endrunde 4'!$K16,IF('Endrunde 4'!$K16=$C$49,'Endrunde 4'!$I16,"")))</f>
        <v/>
      </c>
      <c r="BJ16" s="629">
        <f t="shared" ca="1" si="22"/>
        <v>100012</v>
      </c>
      <c r="BK16" s="627">
        <f t="shared" ca="1" si="23"/>
        <v>100015</v>
      </c>
      <c r="BL16" s="628">
        <f ca="1">IF(BN16="",99999,'Endrunde 4'!$D16)</f>
        <v>99999</v>
      </c>
      <c r="BM16" s="293" t="str">
        <f ca="1">IF(BN16="","",'Endrunde 4'!$E16)</f>
        <v/>
      </c>
      <c r="BN16" s="294" t="str">
        <f ca="1">IF($C$54="","",IF('Endrunde 4'!$I16=$C$54,'Endrunde 4'!$K16,IF('Endrunde 4'!$K16=$C$54,'Endrunde 4'!$I16,"")))</f>
        <v/>
      </c>
      <c r="BO16" s="629">
        <f t="shared" ca="1" si="24"/>
        <v>100012</v>
      </c>
      <c r="BP16" s="627">
        <f t="shared" ca="1" si="25"/>
        <v>100015</v>
      </c>
      <c r="BQ16" s="628">
        <f ca="1">IF(BS16="",99999,'Endrunde 4'!$D16)</f>
        <v>99999</v>
      </c>
      <c r="BR16" s="293" t="str">
        <f ca="1">IF(BS16="","",'Endrunde 4'!$E16)</f>
        <v/>
      </c>
      <c r="BS16" s="294" t="str">
        <f ca="1">IF($C$59="","",IF('Endrunde 4'!$I16=$C$59,'Endrunde 4'!$K16,IF('Endrunde 4'!$K16=$C$59,'Endrunde 4'!$I16,"")))</f>
        <v/>
      </c>
      <c r="BT16" s="629">
        <f t="shared" ca="1" si="26"/>
        <v>100013</v>
      </c>
      <c r="BU16" s="627">
        <f t="shared" ca="1" si="27"/>
        <v>100015</v>
      </c>
      <c r="BV16" s="628">
        <f ca="1">IF(BX16="",99999,'Endrunde 4'!$D16)</f>
        <v>99999</v>
      </c>
      <c r="BW16" s="293" t="str">
        <f ca="1">IF(BX16="","",'Endrunde 4'!$E16)</f>
        <v/>
      </c>
      <c r="BX16" s="294" t="str">
        <f ca="1">IF($C$64="","",IF('Endrunde 4'!$I16=$C$64,'Endrunde 4'!$K16,IF('Endrunde 4'!$K16=$C$64,'Endrunde 4'!$I16,"")))</f>
        <v/>
      </c>
      <c r="BY16" s="629">
        <f t="shared" ca="1" si="28"/>
        <v>100012</v>
      </c>
      <c r="BZ16" s="627">
        <f t="shared" ca="1" si="29"/>
        <v>100015</v>
      </c>
      <c r="CA16" s="628">
        <f ca="1">IF(CC16="",99999,'Endrunde 4'!$D16)</f>
        <v>99999</v>
      </c>
      <c r="CB16" s="293" t="str">
        <f ca="1">IF(CC16="","",'Endrunde 4'!$E16)</f>
        <v/>
      </c>
      <c r="CC16" s="294" t="str">
        <f ca="1">IF($C$69="","",IF('Endrunde 4'!$I16=$C$69,'Endrunde 4'!$K16,IF('Endrunde 4'!$K16=$C$69,'Endrunde 4'!$I16,"")))</f>
        <v/>
      </c>
      <c r="CD16" s="629">
        <f t="shared" ca="1" si="30"/>
        <v>100012</v>
      </c>
      <c r="CE16" s="627">
        <f t="shared" ca="1" si="31"/>
        <v>16.715277777777779</v>
      </c>
      <c r="CF16" s="628">
        <f ca="1">IF(CH16="",99999,'Endrunde 4'!$D16)</f>
        <v>0.71527777777777779</v>
      </c>
      <c r="CG16" s="293">
        <f ca="1">IF(CH16="","",'Endrunde 4'!$E16)</f>
        <v>4</v>
      </c>
      <c r="CH16" s="294" t="str">
        <f ca="1">IF($C$74="","",IF('Endrunde 4'!$I16=$C$74,'Endrunde 4'!$K16,IF('Endrunde 4'!$K16=$C$74,'Endrunde 4'!$I16,"")))</f>
        <v>FC Barcelona</v>
      </c>
      <c r="CI16" s="629">
        <f t="shared" ca="1" si="32"/>
        <v>100012</v>
      </c>
      <c r="CJ16" s="627">
        <f t="shared" ca="1" si="33"/>
        <v>100015</v>
      </c>
      <c r="CK16" s="628">
        <f ca="1">IF(CM16="",99999,'Endrunde 4'!$D16)</f>
        <v>99999</v>
      </c>
      <c r="CL16" s="293" t="str">
        <f ca="1">IF(CM16="","",'Endrunde 4'!$E16)</f>
        <v/>
      </c>
      <c r="CM16" s="294" t="str">
        <f ca="1">IF($C$79="","",IF('Endrunde 4'!$I16=$C$79,'Endrunde 4'!$K16,IF('Endrunde 4'!$K16=$C$79,'Endrunde 4'!$I16,"")))</f>
        <v/>
      </c>
      <c r="CN16" s="629">
        <f t="shared" ca="1" si="34"/>
        <v>100012</v>
      </c>
      <c r="CO16" s="627">
        <f t="shared" ca="1" si="35"/>
        <v>100015</v>
      </c>
      <c r="CP16" s="628">
        <f ca="1">IF(CR16="",99999,'Endrunde 4'!$D16)</f>
        <v>99999</v>
      </c>
      <c r="CQ16" s="293" t="str">
        <f ca="1">IF(CR16="","",'Endrunde 4'!$E16)</f>
        <v/>
      </c>
      <c r="CR16" s="294" t="str">
        <f ca="1">IF($C$84="","",IF('Endrunde 4'!$I16=$C$84,'Endrunde 4'!$K16,IF('Endrunde 4'!$K16=$C$84,'Endrunde 4'!$I16,"")))</f>
        <v/>
      </c>
      <c r="CS16" s="629">
        <f t="shared" ca="1" si="36"/>
        <v>100012</v>
      </c>
      <c r="CT16" s="627">
        <f t="shared" si="37"/>
        <v>100015</v>
      </c>
      <c r="CU16" s="628">
        <f>IF(CW16="",99999,'Endrunde 4'!$D16)</f>
        <v>99999</v>
      </c>
      <c r="CV16" s="293" t="str">
        <f>IF(CW16="","",'Endrunde 4'!$E16)</f>
        <v/>
      </c>
      <c r="CW16" s="294" t="str">
        <f>IF($C$89="","",IF('Endrunde 4'!$I16=$C$89,'Endrunde 4'!$K16,IF('Endrunde 4'!$K16=$C$89,'Endrunde 4'!$I16,"")))</f>
        <v/>
      </c>
      <c r="CX16" s="629">
        <f t="shared" si="38"/>
        <v>100015</v>
      </c>
    </row>
    <row r="17" spans="2:102" ht="15.95" customHeight="1" thickBot="1" x14ac:dyDescent="0.25">
      <c r="E17" s="617">
        <f ca="1">IF($AA$14&lt;99999,INDEX($L$12:$L$36,MATCH($AA$14,$W$12:$W$36,0)),"")</f>
        <v>76</v>
      </c>
      <c r="F17" s="618">
        <f ca="1">IF($AA$14&lt;99999,VLOOKUP($AA$14,$W$12:$Z$36,2,0),"")</f>
        <v>0.8125</v>
      </c>
      <c r="G17" s="619">
        <f ca="1">IF($AA$14&lt;99999,VLOOKUP($AA$14,$W$12:$Z$36,3,0),"")</f>
        <v>4</v>
      </c>
      <c r="H17" s="620" t="str">
        <f ca="1">IF($AA$14&lt;99999,VLOOKUP($AA$14,$W$12:$Z$36,4,0),"")</f>
        <v>AC Roma</v>
      </c>
      <c r="J17" s="602">
        <f t="shared" ca="1" si="39"/>
        <v>0</v>
      </c>
      <c r="K17" s="602" t="str">
        <f t="shared" ca="1" si="40"/>
        <v/>
      </c>
      <c r="L17" s="164">
        <f ca="1">'Endrunde 4'!$C17</f>
        <v>61</v>
      </c>
      <c r="M17" s="627">
        <f t="shared" ca="1" si="3"/>
        <v>17.739583333333332</v>
      </c>
      <c r="N17" s="628">
        <f ca="1">IF(P17="",99999,'Endrunde 4'!$D17)</f>
        <v>0.73958333333333337</v>
      </c>
      <c r="O17" s="293">
        <f ca="1">IF(P17="","",'Endrunde 4'!$E17)</f>
        <v>1</v>
      </c>
      <c r="P17" s="294" t="str">
        <f ca="1">IF($C$4="","",IF('Endrunde 4'!$I17=$C$4,'Endrunde 4'!$K17,IF('Endrunde 4'!$K17=$C$4,'Endrunde 4'!$I17,"")))</f>
        <v>VFL Ronsdorf</v>
      </c>
      <c r="Q17" s="629">
        <f t="shared" ca="1" si="4"/>
        <v>100013</v>
      </c>
      <c r="R17" s="627">
        <f t="shared" ca="1" si="5"/>
        <v>100016</v>
      </c>
      <c r="S17" s="628">
        <f ca="1">IF(U17="",99999,'Endrunde 4'!$D17)</f>
        <v>99999</v>
      </c>
      <c r="T17" s="293" t="str">
        <f ca="1">IF(U17="","",'Endrunde 4'!$E17)</f>
        <v/>
      </c>
      <c r="U17" s="294" t="str">
        <f ca="1">IF($C$9="","",IF('Endrunde 4'!$I17=$C$9,'Endrunde 4'!$K17,IF('Endrunde 4'!$K17=$C$9,'Endrunde 4'!$I17,"")))</f>
        <v/>
      </c>
      <c r="V17" s="629">
        <f t="shared" ca="1" si="6"/>
        <v>100013</v>
      </c>
      <c r="W17" s="627">
        <f t="shared" ca="1" si="7"/>
        <v>100016</v>
      </c>
      <c r="X17" s="628">
        <f ca="1">IF(Z17="",99999,'Endrunde 4'!$D17)</f>
        <v>99999</v>
      </c>
      <c r="Y17" s="293" t="str">
        <f ca="1">IF(Z17="","",'Endrunde 4'!$E17)</f>
        <v/>
      </c>
      <c r="Z17" s="294" t="str">
        <f ca="1">IF($C$14="","",IF('Endrunde 4'!$I17=$C$14,'Endrunde 4'!$K17,IF('Endrunde 4'!$K17=$C$14,'Endrunde 4'!$I17,"")))</f>
        <v/>
      </c>
      <c r="AA17" s="629">
        <f t="shared" ca="1" si="8"/>
        <v>100013</v>
      </c>
      <c r="AB17" s="627">
        <f t="shared" ca="1" si="9"/>
        <v>100016</v>
      </c>
      <c r="AC17" s="628">
        <f ca="1">IF(AE17="",99999,'Endrunde 4'!$D17)</f>
        <v>99999</v>
      </c>
      <c r="AD17" s="293" t="str">
        <f ca="1">IF(AE17="","",'Endrunde 4'!$E17)</f>
        <v/>
      </c>
      <c r="AE17" s="294" t="str">
        <f ca="1">IF($C$19="","",IF('Endrunde 4'!$I17=$C$19,'Endrunde 4'!$K17,IF('Endrunde 4'!$K17=$C$19,'Endrunde 4'!$I17,"")))</f>
        <v/>
      </c>
      <c r="AF17" s="629">
        <f t="shared" ca="1" si="10"/>
        <v>100013</v>
      </c>
      <c r="AG17" s="627">
        <f t="shared" ca="1" si="11"/>
        <v>100016</v>
      </c>
      <c r="AH17" s="628">
        <f ca="1">IF(AJ17="",99999,'Endrunde 4'!$D17)</f>
        <v>99999</v>
      </c>
      <c r="AI17" s="293" t="str">
        <f ca="1">IF(AJ17="","",'Endrunde 4'!$E17)</f>
        <v/>
      </c>
      <c r="AJ17" s="294" t="str">
        <f ca="1">IF($C$24="","",IF('Endrunde 4'!$I17=$C$24,'Endrunde 4'!$K17,IF('Endrunde 4'!$K17=$C$24,'Endrunde 4'!$I17,"")))</f>
        <v/>
      </c>
      <c r="AK17" s="629">
        <f t="shared" ca="1" si="12"/>
        <v>100014</v>
      </c>
      <c r="AL17" s="627">
        <f t="shared" ca="1" si="13"/>
        <v>100016</v>
      </c>
      <c r="AM17" s="628">
        <f ca="1">IF(AO17="",99999,'Endrunde 4'!$D17)</f>
        <v>99999</v>
      </c>
      <c r="AN17" s="293" t="str">
        <f ca="1">IF(AO17="","",'Endrunde 4'!$E17)</f>
        <v/>
      </c>
      <c r="AO17" s="294" t="str">
        <f ca="1">IF($C$29="","",IF('Endrunde 4'!$I17=$C$29,'Endrunde 4'!$K17,IF('Endrunde 4'!$K17=$C$29,'Endrunde 4'!$I17,"")))</f>
        <v/>
      </c>
      <c r="AP17" s="629">
        <f t="shared" ca="1" si="14"/>
        <v>100013</v>
      </c>
      <c r="AQ17" s="627">
        <f t="shared" ca="1" si="15"/>
        <v>100016</v>
      </c>
      <c r="AR17" s="628">
        <f ca="1">IF(AT17="",99999,'Endrunde 4'!$D17)</f>
        <v>99999</v>
      </c>
      <c r="AS17" s="293" t="str">
        <f ca="1">IF(AT17="","",'Endrunde 4'!$E17)</f>
        <v/>
      </c>
      <c r="AT17" s="294" t="str">
        <f ca="1">IF($C$34="","",IF('Endrunde 4'!$I17=$C$34,'Endrunde 4'!$K17,IF('Endrunde 4'!$K17=$C$34,'Endrunde 4'!$I17,"")))</f>
        <v/>
      </c>
      <c r="AU17" s="629">
        <f t="shared" ca="1" si="16"/>
        <v>100013</v>
      </c>
      <c r="AV17" s="627">
        <f t="shared" ca="1" si="17"/>
        <v>100016</v>
      </c>
      <c r="AW17" s="628">
        <f ca="1">IF(AY17="",99999,'Endrunde 4'!$D17)</f>
        <v>99999</v>
      </c>
      <c r="AX17" s="293" t="str">
        <f ca="1">IF(AY17="","",'Endrunde 4'!$E17)</f>
        <v/>
      </c>
      <c r="AY17" s="294" t="str">
        <f ca="1">IF($C$39="","",IF('Endrunde 4'!$I17=$C$39,'Endrunde 4'!$K17,IF('Endrunde 4'!$K17=$C$39,'Endrunde 4'!$I17,"")))</f>
        <v/>
      </c>
      <c r="AZ17" s="629">
        <f t="shared" ca="1" si="18"/>
        <v>100014</v>
      </c>
      <c r="BA17" s="627">
        <f t="shared" si="19"/>
        <v>100016</v>
      </c>
      <c r="BB17" s="628">
        <f>IF(BD17="",99999,'Endrunde 4'!$D17)</f>
        <v>99999</v>
      </c>
      <c r="BC17" s="293" t="str">
        <f>IF(BD17="","",'Endrunde 4'!$E17)</f>
        <v/>
      </c>
      <c r="BD17" s="294" t="str">
        <f>IF($C$44="","",IF('Endrunde 4'!$I17=$C$44,'Endrunde 4'!$K17,IF('Endrunde 4'!$K17=$C$44,'Endrunde 4'!$I17,"")))</f>
        <v/>
      </c>
      <c r="BE17" s="629">
        <f t="shared" si="20"/>
        <v>100016</v>
      </c>
      <c r="BF17" s="627">
        <f t="shared" ca="1" si="21"/>
        <v>100016</v>
      </c>
      <c r="BG17" s="628">
        <f ca="1">IF(BI17="",99999,'Endrunde 4'!$D17)</f>
        <v>99999</v>
      </c>
      <c r="BH17" s="293" t="str">
        <f ca="1">IF(BI17="","",'Endrunde 4'!$E17)</f>
        <v/>
      </c>
      <c r="BI17" s="294" t="str">
        <f ca="1">IF($C$49="","",IF('Endrunde 4'!$I17=$C$49,'Endrunde 4'!$K17,IF('Endrunde 4'!$K17=$C$49,'Endrunde 4'!$I17,"")))</f>
        <v/>
      </c>
      <c r="BJ17" s="629">
        <f t="shared" ca="1" si="22"/>
        <v>100013</v>
      </c>
      <c r="BK17" s="627">
        <f t="shared" ca="1" si="23"/>
        <v>100016</v>
      </c>
      <c r="BL17" s="628">
        <f ca="1">IF(BN17="",99999,'Endrunde 4'!$D17)</f>
        <v>99999</v>
      </c>
      <c r="BM17" s="293" t="str">
        <f ca="1">IF(BN17="","",'Endrunde 4'!$E17)</f>
        <v/>
      </c>
      <c r="BN17" s="294" t="str">
        <f ca="1">IF($C$54="","",IF('Endrunde 4'!$I17=$C$54,'Endrunde 4'!$K17,IF('Endrunde 4'!$K17=$C$54,'Endrunde 4'!$I17,"")))</f>
        <v/>
      </c>
      <c r="BO17" s="629">
        <f t="shared" ca="1" si="24"/>
        <v>100013</v>
      </c>
      <c r="BP17" s="627">
        <f t="shared" ca="1" si="25"/>
        <v>100016</v>
      </c>
      <c r="BQ17" s="628">
        <f ca="1">IF(BS17="",99999,'Endrunde 4'!$D17)</f>
        <v>99999</v>
      </c>
      <c r="BR17" s="293" t="str">
        <f ca="1">IF(BS17="","",'Endrunde 4'!$E17)</f>
        <v/>
      </c>
      <c r="BS17" s="294" t="str">
        <f ca="1">IF($C$59="","",IF('Endrunde 4'!$I17=$C$59,'Endrunde 4'!$K17,IF('Endrunde 4'!$K17=$C$59,'Endrunde 4'!$I17,"")))</f>
        <v/>
      </c>
      <c r="BT17" s="629">
        <f t="shared" ca="1" si="26"/>
        <v>100014</v>
      </c>
      <c r="BU17" s="627">
        <f t="shared" ca="1" si="27"/>
        <v>100016</v>
      </c>
      <c r="BV17" s="628">
        <f ca="1">IF(BX17="",99999,'Endrunde 4'!$D17)</f>
        <v>99999</v>
      </c>
      <c r="BW17" s="293" t="str">
        <f ca="1">IF(BX17="","",'Endrunde 4'!$E17)</f>
        <v/>
      </c>
      <c r="BX17" s="294" t="str">
        <f ca="1">IF($C$64="","",IF('Endrunde 4'!$I17=$C$64,'Endrunde 4'!$K17,IF('Endrunde 4'!$K17=$C$64,'Endrunde 4'!$I17,"")))</f>
        <v/>
      </c>
      <c r="BY17" s="629">
        <f t="shared" ca="1" si="28"/>
        <v>100013</v>
      </c>
      <c r="BZ17" s="627">
        <f t="shared" ca="1" si="29"/>
        <v>100016</v>
      </c>
      <c r="CA17" s="628">
        <f ca="1">IF(CC17="",99999,'Endrunde 4'!$D17)</f>
        <v>99999</v>
      </c>
      <c r="CB17" s="293" t="str">
        <f ca="1">IF(CC17="","",'Endrunde 4'!$E17)</f>
        <v/>
      </c>
      <c r="CC17" s="294" t="str">
        <f ca="1">IF($C$69="","",IF('Endrunde 4'!$I17=$C$69,'Endrunde 4'!$K17,IF('Endrunde 4'!$K17=$C$69,'Endrunde 4'!$I17,"")))</f>
        <v/>
      </c>
      <c r="CD17" s="629">
        <f t="shared" ca="1" si="30"/>
        <v>100014</v>
      </c>
      <c r="CE17" s="627">
        <f t="shared" ca="1" si="31"/>
        <v>100016</v>
      </c>
      <c r="CF17" s="628">
        <f ca="1">IF(CH17="",99999,'Endrunde 4'!$D17)</f>
        <v>99999</v>
      </c>
      <c r="CG17" s="293" t="str">
        <f ca="1">IF(CH17="","",'Endrunde 4'!$E17)</f>
        <v/>
      </c>
      <c r="CH17" s="294" t="str">
        <f ca="1">IF($C$74="","",IF('Endrunde 4'!$I17=$C$74,'Endrunde 4'!$K17,IF('Endrunde 4'!$K17=$C$74,'Endrunde 4'!$I17,"")))</f>
        <v/>
      </c>
      <c r="CI17" s="629">
        <f t="shared" ca="1" si="32"/>
        <v>100013</v>
      </c>
      <c r="CJ17" s="627">
        <f t="shared" ca="1" si="33"/>
        <v>17.739583333333332</v>
      </c>
      <c r="CK17" s="628">
        <f ca="1">IF(CM17="",99999,'Endrunde 4'!$D17)</f>
        <v>0.73958333333333337</v>
      </c>
      <c r="CL17" s="293">
        <f ca="1">IF(CM17="","",'Endrunde 4'!$E17)</f>
        <v>1</v>
      </c>
      <c r="CM17" s="294" t="str">
        <f ca="1">IF($C$79="","",IF('Endrunde 4'!$I17=$C$79,'Endrunde 4'!$K17,IF('Endrunde 4'!$K17=$C$79,'Endrunde 4'!$I17,"")))</f>
        <v>1. FC Riedwald</v>
      </c>
      <c r="CN17" s="629">
        <f t="shared" ca="1" si="34"/>
        <v>100013</v>
      </c>
      <c r="CO17" s="627">
        <f t="shared" ca="1" si="35"/>
        <v>100016</v>
      </c>
      <c r="CP17" s="628">
        <f ca="1">IF(CR17="",99999,'Endrunde 4'!$D17)</f>
        <v>99999</v>
      </c>
      <c r="CQ17" s="293" t="str">
        <f ca="1">IF(CR17="","",'Endrunde 4'!$E17)</f>
        <v/>
      </c>
      <c r="CR17" s="294" t="str">
        <f ca="1">IF($C$84="","",IF('Endrunde 4'!$I17=$C$84,'Endrunde 4'!$K17,IF('Endrunde 4'!$K17=$C$84,'Endrunde 4'!$I17,"")))</f>
        <v/>
      </c>
      <c r="CS17" s="629">
        <f t="shared" ca="1" si="36"/>
        <v>100013</v>
      </c>
      <c r="CT17" s="627">
        <f t="shared" si="37"/>
        <v>100016</v>
      </c>
      <c r="CU17" s="628">
        <f>IF(CW17="",99999,'Endrunde 4'!$D17)</f>
        <v>99999</v>
      </c>
      <c r="CV17" s="293" t="str">
        <f>IF(CW17="","",'Endrunde 4'!$E17)</f>
        <v/>
      </c>
      <c r="CW17" s="294" t="str">
        <f>IF($C$89="","",IF('Endrunde 4'!$I17=$C$89,'Endrunde 4'!$K17,IF('Endrunde 4'!$K17=$C$89,'Endrunde 4'!$I17,"")))</f>
        <v/>
      </c>
      <c r="CX17" s="629">
        <f t="shared" si="38"/>
        <v>100016</v>
      </c>
    </row>
    <row r="18" spans="2:102" ht="30" customHeight="1" thickBot="1" x14ac:dyDescent="0.25">
      <c r="J18" s="602">
        <f t="shared" ca="1" si="39"/>
        <v>0</v>
      </c>
      <c r="L18" s="164">
        <f ca="1">'Endrunde 4'!$C18</f>
        <v>62</v>
      </c>
      <c r="M18" s="627">
        <f t="shared" ca="1" si="3"/>
        <v>100017</v>
      </c>
      <c r="N18" s="628">
        <f ca="1">IF(P18="",99999,'Endrunde 4'!$D18)</f>
        <v>99999</v>
      </c>
      <c r="O18" s="293" t="str">
        <f ca="1">IF(P18="","",'Endrunde 4'!$E18)</f>
        <v/>
      </c>
      <c r="P18" s="294" t="str">
        <f ca="1">IF($C$4="","",IF('Endrunde 4'!$I18=$C$4,'Endrunde 4'!$K18,IF('Endrunde 4'!$K18=$C$4,'Endrunde 4'!$I18,"")))</f>
        <v/>
      </c>
      <c r="Q18" s="629">
        <f t="shared" ca="1" si="4"/>
        <v>100014</v>
      </c>
      <c r="R18" s="627">
        <f t="shared" ca="1" si="5"/>
        <v>100017</v>
      </c>
      <c r="S18" s="628">
        <f ca="1">IF(U18="",99999,'Endrunde 4'!$D18)</f>
        <v>99999</v>
      </c>
      <c r="T18" s="293" t="str">
        <f ca="1">IF(U18="","",'Endrunde 4'!$E18)</f>
        <v/>
      </c>
      <c r="U18" s="294" t="str">
        <f ca="1">IF($C$9="","",IF('Endrunde 4'!$I18=$C$9,'Endrunde 4'!$K18,IF('Endrunde 4'!$K18=$C$9,'Endrunde 4'!$I18,"")))</f>
        <v/>
      </c>
      <c r="V18" s="629">
        <f t="shared" ca="1" si="6"/>
        <v>100014</v>
      </c>
      <c r="W18" s="627">
        <f t="shared" ca="1" si="7"/>
        <v>100017</v>
      </c>
      <c r="X18" s="628">
        <f ca="1">IF(Z18="",99999,'Endrunde 4'!$D18)</f>
        <v>99999</v>
      </c>
      <c r="Y18" s="293" t="str">
        <f ca="1">IF(Z18="","",'Endrunde 4'!$E18)</f>
        <v/>
      </c>
      <c r="Z18" s="294" t="str">
        <f ca="1">IF($C$14="","",IF('Endrunde 4'!$I18=$C$14,'Endrunde 4'!$K18,IF('Endrunde 4'!$K18=$C$14,'Endrunde 4'!$I18,"")))</f>
        <v/>
      </c>
      <c r="AA18" s="629">
        <f t="shared" ca="1" si="8"/>
        <v>100014</v>
      </c>
      <c r="AB18" s="627">
        <f t="shared" ca="1" si="9"/>
        <v>18.739583333333332</v>
      </c>
      <c r="AC18" s="628">
        <f ca="1">IF(AE18="",99999,'Endrunde 4'!$D18)</f>
        <v>0.73958333333333337</v>
      </c>
      <c r="AD18" s="293">
        <f ca="1">IF(AE18="","",'Endrunde 4'!$E18)</f>
        <v>2</v>
      </c>
      <c r="AE18" s="294" t="str">
        <f ca="1">IF($C$19="","",IF('Endrunde 4'!$I18=$C$19,'Endrunde 4'!$K18,IF('Endrunde 4'!$K18=$C$19,'Endrunde 4'!$I18,"")))</f>
        <v>Borussia Heine</v>
      </c>
      <c r="AF18" s="629">
        <f t="shared" ca="1" si="10"/>
        <v>100014</v>
      </c>
      <c r="AG18" s="627">
        <f t="shared" ca="1" si="11"/>
        <v>100017</v>
      </c>
      <c r="AH18" s="628">
        <f ca="1">IF(AJ18="",99999,'Endrunde 4'!$D18)</f>
        <v>99999</v>
      </c>
      <c r="AI18" s="293" t="str">
        <f ca="1">IF(AJ18="","",'Endrunde 4'!$E18)</f>
        <v/>
      </c>
      <c r="AJ18" s="294" t="str">
        <f ca="1">IF($C$24="","",IF('Endrunde 4'!$I18=$C$24,'Endrunde 4'!$K18,IF('Endrunde 4'!$K18=$C$24,'Endrunde 4'!$I18,"")))</f>
        <v/>
      </c>
      <c r="AK18" s="629">
        <f t="shared" ca="1" si="12"/>
        <v>100015</v>
      </c>
      <c r="AL18" s="627">
        <f t="shared" ca="1" si="13"/>
        <v>100017</v>
      </c>
      <c r="AM18" s="628">
        <f ca="1">IF(AO18="",99999,'Endrunde 4'!$D18)</f>
        <v>99999</v>
      </c>
      <c r="AN18" s="293" t="str">
        <f ca="1">IF(AO18="","",'Endrunde 4'!$E18)</f>
        <v/>
      </c>
      <c r="AO18" s="294" t="str">
        <f ca="1">IF($C$29="","",IF('Endrunde 4'!$I18=$C$29,'Endrunde 4'!$K18,IF('Endrunde 4'!$K18=$C$29,'Endrunde 4'!$I18,"")))</f>
        <v/>
      </c>
      <c r="AP18" s="629">
        <f t="shared" ca="1" si="14"/>
        <v>100014</v>
      </c>
      <c r="AQ18" s="627">
        <f t="shared" ca="1" si="15"/>
        <v>100017</v>
      </c>
      <c r="AR18" s="628">
        <f ca="1">IF(AT18="",99999,'Endrunde 4'!$D18)</f>
        <v>99999</v>
      </c>
      <c r="AS18" s="293" t="str">
        <f ca="1">IF(AT18="","",'Endrunde 4'!$E18)</f>
        <v/>
      </c>
      <c r="AT18" s="294" t="str">
        <f ca="1">IF($C$34="","",IF('Endrunde 4'!$I18=$C$34,'Endrunde 4'!$K18,IF('Endrunde 4'!$K18=$C$34,'Endrunde 4'!$I18,"")))</f>
        <v/>
      </c>
      <c r="AU18" s="629">
        <f t="shared" ca="1" si="16"/>
        <v>100015</v>
      </c>
      <c r="AV18" s="627">
        <f t="shared" ca="1" si="17"/>
        <v>100017</v>
      </c>
      <c r="AW18" s="628">
        <f ca="1">IF(AY18="",99999,'Endrunde 4'!$D18)</f>
        <v>99999</v>
      </c>
      <c r="AX18" s="293" t="str">
        <f ca="1">IF(AY18="","",'Endrunde 4'!$E18)</f>
        <v/>
      </c>
      <c r="AY18" s="294" t="str">
        <f ca="1">IF($C$39="","",IF('Endrunde 4'!$I18=$C$39,'Endrunde 4'!$K18,IF('Endrunde 4'!$K18=$C$39,'Endrunde 4'!$I18,"")))</f>
        <v/>
      </c>
      <c r="AZ18" s="629">
        <f t="shared" ca="1" si="18"/>
        <v>100015</v>
      </c>
      <c r="BA18" s="627">
        <f t="shared" si="19"/>
        <v>100017</v>
      </c>
      <c r="BB18" s="628">
        <f>IF(BD18="",99999,'Endrunde 4'!$D18)</f>
        <v>99999</v>
      </c>
      <c r="BC18" s="293" t="str">
        <f>IF(BD18="","",'Endrunde 4'!$E18)</f>
        <v/>
      </c>
      <c r="BD18" s="294" t="str">
        <f>IF($C$44="","",IF('Endrunde 4'!$I18=$C$44,'Endrunde 4'!$K18,IF('Endrunde 4'!$K18=$C$44,'Endrunde 4'!$I18,"")))</f>
        <v/>
      </c>
      <c r="BE18" s="629">
        <f t="shared" si="20"/>
        <v>100017</v>
      </c>
      <c r="BF18" s="627">
        <f t="shared" ca="1" si="21"/>
        <v>100017</v>
      </c>
      <c r="BG18" s="628">
        <f ca="1">IF(BI18="",99999,'Endrunde 4'!$D18)</f>
        <v>99999</v>
      </c>
      <c r="BH18" s="293" t="str">
        <f ca="1">IF(BI18="","",'Endrunde 4'!$E18)</f>
        <v/>
      </c>
      <c r="BI18" s="294" t="str">
        <f ca="1">IF($C$49="","",IF('Endrunde 4'!$I18=$C$49,'Endrunde 4'!$K18,IF('Endrunde 4'!$K18=$C$49,'Endrunde 4'!$I18,"")))</f>
        <v/>
      </c>
      <c r="BJ18" s="629">
        <f t="shared" ca="1" si="22"/>
        <v>100015</v>
      </c>
      <c r="BK18" s="627">
        <f t="shared" ca="1" si="23"/>
        <v>100017</v>
      </c>
      <c r="BL18" s="628">
        <f ca="1">IF(BN18="",99999,'Endrunde 4'!$D18)</f>
        <v>99999</v>
      </c>
      <c r="BM18" s="293" t="str">
        <f ca="1">IF(BN18="","",'Endrunde 4'!$E18)</f>
        <v/>
      </c>
      <c r="BN18" s="294" t="str">
        <f ca="1">IF($C$54="","",IF('Endrunde 4'!$I18=$C$54,'Endrunde 4'!$K18,IF('Endrunde 4'!$K18=$C$54,'Endrunde 4'!$I18,"")))</f>
        <v/>
      </c>
      <c r="BO18" s="629">
        <f t="shared" ca="1" si="24"/>
        <v>100014</v>
      </c>
      <c r="BP18" s="627">
        <f t="shared" ca="1" si="25"/>
        <v>100017</v>
      </c>
      <c r="BQ18" s="628">
        <f ca="1">IF(BS18="",99999,'Endrunde 4'!$D18)</f>
        <v>99999</v>
      </c>
      <c r="BR18" s="293" t="str">
        <f ca="1">IF(BS18="","",'Endrunde 4'!$E18)</f>
        <v/>
      </c>
      <c r="BS18" s="294" t="str">
        <f ca="1">IF($C$59="","",IF('Endrunde 4'!$I18=$C$59,'Endrunde 4'!$K18,IF('Endrunde 4'!$K18=$C$59,'Endrunde 4'!$I18,"")))</f>
        <v/>
      </c>
      <c r="BT18" s="629">
        <f t="shared" ca="1" si="26"/>
        <v>100015</v>
      </c>
      <c r="BU18" s="627">
        <f t="shared" ca="1" si="27"/>
        <v>100017</v>
      </c>
      <c r="BV18" s="628">
        <f ca="1">IF(BX18="",99999,'Endrunde 4'!$D18)</f>
        <v>99999</v>
      </c>
      <c r="BW18" s="293" t="str">
        <f ca="1">IF(BX18="","",'Endrunde 4'!$E18)</f>
        <v/>
      </c>
      <c r="BX18" s="294" t="str">
        <f ca="1">IF($C$64="","",IF('Endrunde 4'!$I18=$C$64,'Endrunde 4'!$K18,IF('Endrunde 4'!$K18=$C$64,'Endrunde 4'!$I18,"")))</f>
        <v/>
      </c>
      <c r="BY18" s="629">
        <f t="shared" ca="1" si="28"/>
        <v>100014</v>
      </c>
      <c r="BZ18" s="627">
        <f t="shared" ca="1" si="29"/>
        <v>100017</v>
      </c>
      <c r="CA18" s="628">
        <f ca="1">IF(CC18="",99999,'Endrunde 4'!$D18)</f>
        <v>99999</v>
      </c>
      <c r="CB18" s="293" t="str">
        <f ca="1">IF(CC18="","",'Endrunde 4'!$E18)</f>
        <v/>
      </c>
      <c r="CC18" s="294" t="str">
        <f ca="1">IF($C$69="","",IF('Endrunde 4'!$I18=$C$69,'Endrunde 4'!$K18,IF('Endrunde 4'!$K18=$C$69,'Endrunde 4'!$I18,"")))</f>
        <v/>
      </c>
      <c r="CD18" s="629">
        <f t="shared" ca="1" si="30"/>
        <v>100015</v>
      </c>
      <c r="CE18" s="627">
        <f t="shared" ca="1" si="31"/>
        <v>100017</v>
      </c>
      <c r="CF18" s="628">
        <f ca="1">IF(CH18="",99999,'Endrunde 4'!$D18)</f>
        <v>99999</v>
      </c>
      <c r="CG18" s="293" t="str">
        <f ca="1">IF(CH18="","",'Endrunde 4'!$E18)</f>
        <v/>
      </c>
      <c r="CH18" s="294" t="str">
        <f ca="1">IF($C$74="","",IF('Endrunde 4'!$I18=$C$74,'Endrunde 4'!$K18,IF('Endrunde 4'!$K18=$C$74,'Endrunde 4'!$I18,"")))</f>
        <v/>
      </c>
      <c r="CI18" s="629">
        <f t="shared" ca="1" si="32"/>
        <v>100014</v>
      </c>
      <c r="CJ18" s="627">
        <f t="shared" ca="1" si="33"/>
        <v>100017</v>
      </c>
      <c r="CK18" s="628">
        <f ca="1">IF(CM18="",99999,'Endrunde 4'!$D18)</f>
        <v>99999</v>
      </c>
      <c r="CL18" s="293" t="str">
        <f ca="1">IF(CM18="","",'Endrunde 4'!$E18)</f>
        <v/>
      </c>
      <c r="CM18" s="294" t="str">
        <f ca="1">IF($C$79="","",IF('Endrunde 4'!$I18=$C$79,'Endrunde 4'!$K18,IF('Endrunde 4'!$K18=$C$79,'Endrunde 4'!$I18,"")))</f>
        <v/>
      </c>
      <c r="CN18" s="629">
        <f t="shared" ca="1" si="34"/>
        <v>100014</v>
      </c>
      <c r="CO18" s="627">
        <f t="shared" ca="1" si="35"/>
        <v>18.739583333333332</v>
      </c>
      <c r="CP18" s="628">
        <f ca="1">IF(CR18="",99999,'Endrunde 4'!$D18)</f>
        <v>0.73958333333333337</v>
      </c>
      <c r="CQ18" s="293">
        <f ca="1">IF(CR18="","",'Endrunde 4'!$E18)</f>
        <v>2</v>
      </c>
      <c r="CR18" s="294" t="str">
        <f ca="1">IF($C$84="","",IF('Endrunde 4'!$I18=$C$84,'Endrunde 4'!$K18,IF('Endrunde 4'!$K18=$C$84,'Endrunde 4'!$I18,"")))</f>
        <v>Maibach 1822 eV</v>
      </c>
      <c r="CS18" s="629">
        <f t="shared" ca="1" si="36"/>
        <v>100014</v>
      </c>
      <c r="CT18" s="627">
        <f t="shared" si="37"/>
        <v>100017</v>
      </c>
      <c r="CU18" s="628">
        <f>IF(CW18="",99999,'Endrunde 4'!$D18)</f>
        <v>99999</v>
      </c>
      <c r="CV18" s="293" t="str">
        <f>IF(CW18="","",'Endrunde 4'!$E18)</f>
        <v/>
      </c>
      <c r="CW18" s="294" t="str">
        <f>IF($C$89="","",IF('Endrunde 4'!$I18=$C$89,'Endrunde 4'!$K18,IF('Endrunde 4'!$K18=$C$89,'Endrunde 4'!$I18,"")))</f>
        <v/>
      </c>
      <c r="CX18" s="629">
        <f t="shared" si="38"/>
        <v>100017</v>
      </c>
    </row>
    <row r="19" spans="2:102" ht="15.95" customHeight="1" x14ac:dyDescent="0.2">
      <c r="B19" s="604" t="s">
        <v>212</v>
      </c>
      <c r="C19" s="605" t="str">
        <f>IF(Planung!$C$13="","",Planung!$C$13)</f>
        <v>Maibach 1822 eV</v>
      </c>
      <c r="E19" s="606" t="str">
        <f>Sprache!$E$69</f>
        <v>Spiel Nr.</v>
      </c>
      <c r="F19" s="607" t="str">
        <f>Sprache!$E$39</f>
        <v>Beginn</v>
      </c>
      <c r="G19" s="608" t="str">
        <f>Sprache!$E$48</f>
        <v>Feld</v>
      </c>
      <c r="H19" s="609" t="str">
        <f>Sprache!$E$46</f>
        <v>Spiel gegen</v>
      </c>
      <c r="J19" s="602">
        <f t="shared" ca="1" si="39"/>
        <v>0</v>
      </c>
      <c r="L19" s="164">
        <f ca="1">'Endrunde 4'!$C19</f>
        <v>63</v>
      </c>
      <c r="M19" s="627">
        <f t="shared" ca="1" si="3"/>
        <v>100018</v>
      </c>
      <c r="N19" s="628">
        <f ca="1">IF(P19="",99999,'Endrunde 4'!$D19)</f>
        <v>99999</v>
      </c>
      <c r="O19" s="293" t="str">
        <f ca="1">IF(P19="","",'Endrunde 4'!$E19)</f>
        <v/>
      </c>
      <c r="P19" s="294" t="str">
        <f ca="1">IF($C$4="","",IF('Endrunde 4'!$I19=$C$4,'Endrunde 4'!$K19,IF('Endrunde 4'!$K19=$C$4,'Endrunde 4'!$I19,"")))</f>
        <v/>
      </c>
      <c r="Q19" s="629">
        <f t="shared" ca="1" si="4"/>
        <v>100015</v>
      </c>
      <c r="R19" s="627">
        <f t="shared" ca="1" si="5"/>
        <v>100018</v>
      </c>
      <c r="S19" s="628">
        <f ca="1">IF(U19="",99999,'Endrunde 4'!$D19)</f>
        <v>99999</v>
      </c>
      <c r="T19" s="293" t="str">
        <f ca="1">IF(U19="","",'Endrunde 4'!$E19)</f>
        <v/>
      </c>
      <c r="U19" s="294" t="str">
        <f ca="1">IF($C$9="","",IF('Endrunde 4'!$I19=$C$9,'Endrunde 4'!$K19,IF('Endrunde 4'!$K19=$C$9,'Endrunde 4'!$I19,"")))</f>
        <v/>
      </c>
      <c r="V19" s="629">
        <f t="shared" ca="1" si="6"/>
        <v>100016</v>
      </c>
      <c r="W19" s="627">
        <f t="shared" ca="1" si="7"/>
        <v>100018</v>
      </c>
      <c r="X19" s="628">
        <f ca="1">IF(Z19="",99999,'Endrunde 4'!$D19)</f>
        <v>99999</v>
      </c>
      <c r="Y19" s="293" t="str">
        <f ca="1">IF(Z19="","",'Endrunde 4'!$E19)</f>
        <v/>
      </c>
      <c r="Z19" s="294" t="str">
        <f ca="1">IF($C$14="","",IF('Endrunde 4'!$I19=$C$14,'Endrunde 4'!$K19,IF('Endrunde 4'!$K19=$C$14,'Endrunde 4'!$I19,"")))</f>
        <v/>
      </c>
      <c r="AA19" s="629">
        <f t="shared" ca="1" si="8"/>
        <v>100015</v>
      </c>
      <c r="AB19" s="627">
        <f t="shared" ca="1" si="9"/>
        <v>100018</v>
      </c>
      <c r="AC19" s="628">
        <f ca="1">IF(AE19="",99999,'Endrunde 4'!$D19)</f>
        <v>99999</v>
      </c>
      <c r="AD19" s="293" t="str">
        <f ca="1">IF(AE19="","",'Endrunde 4'!$E19)</f>
        <v/>
      </c>
      <c r="AE19" s="294" t="str">
        <f ca="1">IF($C$19="","",IF('Endrunde 4'!$I19=$C$19,'Endrunde 4'!$K19,IF('Endrunde 4'!$K19=$C$19,'Endrunde 4'!$I19,"")))</f>
        <v/>
      </c>
      <c r="AF19" s="629">
        <f t="shared" ca="1" si="10"/>
        <v>100015</v>
      </c>
      <c r="AG19" s="627">
        <f t="shared" ca="1" si="11"/>
        <v>100018</v>
      </c>
      <c r="AH19" s="628">
        <f ca="1">IF(AJ19="",99999,'Endrunde 4'!$D19)</f>
        <v>99999</v>
      </c>
      <c r="AI19" s="293" t="str">
        <f ca="1">IF(AJ19="","",'Endrunde 4'!$E19)</f>
        <v/>
      </c>
      <c r="AJ19" s="294" t="str">
        <f ca="1">IF($C$24="","",IF('Endrunde 4'!$I19=$C$24,'Endrunde 4'!$K19,IF('Endrunde 4'!$K19=$C$24,'Endrunde 4'!$I19,"")))</f>
        <v/>
      </c>
      <c r="AK19" s="629">
        <f t="shared" ca="1" si="12"/>
        <v>100016</v>
      </c>
      <c r="AL19" s="627">
        <f t="shared" ca="1" si="13"/>
        <v>19.739583333333332</v>
      </c>
      <c r="AM19" s="628">
        <f ca="1">IF(AO19="",99999,'Endrunde 4'!$D19)</f>
        <v>0.73958333333333337</v>
      </c>
      <c r="AN19" s="293">
        <f ca="1">IF(AO19="","",'Endrunde 4'!$E19)</f>
        <v>3</v>
      </c>
      <c r="AO19" s="294" t="str">
        <f ca="1">IF($C$29="","",IF('Endrunde 4'!$I19=$C$29,'Endrunde 4'!$K19,IF('Endrunde 4'!$K19=$C$29,'Endrunde 4'!$I19,"")))</f>
        <v>Inter Mailand</v>
      </c>
      <c r="AP19" s="629">
        <f t="shared" ca="1" si="14"/>
        <v>100015</v>
      </c>
      <c r="AQ19" s="627">
        <f t="shared" ca="1" si="15"/>
        <v>100018</v>
      </c>
      <c r="AR19" s="628">
        <f ca="1">IF(AT19="",99999,'Endrunde 4'!$D19)</f>
        <v>99999</v>
      </c>
      <c r="AS19" s="293" t="str">
        <f ca="1">IF(AT19="","",'Endrunde 4'!$E19)</f>
        <v/>
      </c>
      <c r="AT19" s="294" t="str">
        <f ca="1">IF($C$34="","",IF('Endrunde 4'!$I19=$C$34,'Endrunde 4'!$K19,IF('Endrunde 4'!$K19=$C$34,'Endrunde 4'!$I19,"")))</f>
        <v/>
      </c>
      <c r="AU19" s="629">
        <f t="shared" ca="1" si="16"/>
        <v>100016</v>
      </c>
      <c r="AV19" s="627">
        <f t="shared" ca="1" si="17"/>
        <v>100018</v>
      </c>
      <c r="AW19" s="628">
        <f ca="1">IF(AY19="",99999,'Endrunde 4'!$D19)</f>
        <v>99999</v>
      </c>
      <c r="AX19" s="293" t="str">
        <f ca="1">IF(AY19="","",'Endrunde 4'!$E19)</f>
        <v/>
      </c>
      <c r="AY19" s="294" t="str">
        <f ca="1">IF($C$39="","",IF('Endrunde 4'!$I19=$C$39,'Endrunde 4'!$K19,IF('Endrunde 4'!$K19=$C$39,'Endrunde 4'!$I19,"")))</f>
        <v/>
      </c>
      <c r="AZ19" s="629">
        <f t="shared" ca="1" si="18"/>
        <v>100016</v>
      </c>
      <c r="BA19" s="627">
        <f t="shared" si="19"/>
        <v>100018</v>
      </c>
      <c r="BB19" s="628">
        <f>IF(BD19="",99999,'Endrunde 4'!$D19)</f>
        <v>99999</v>
      </c>
      <c r="BC19" s="293" t="str">
        <f>IF(BD19="","",'Endrunde 4'!$E19)</f>
        <v/>
      </c>
      <c r="BD19" s="294" t="str">
        <f>IF($C$44="","",IF('Endrunde 4'!$I19=$C$44,'Endrunde 4'!$K19,IF('Endrunde 4'!$K19=$C$44,'Endrunde 4'!$I19,"")))</f>
        <v/>
      </c>
      <c r="BE19" s="629">
        <f t="shared" si="20"/>
        <v>100018</v>
      </c>
      <c r="BF19" s="627">
        <f t="shared" ca="1" si="21"/>
        <v>100018</v>
      </c>
      <c r="BG19" s="628">
        <f ca="1">IF(BI19="",99999,'Endrunde 4'!$D19)</f>
        <v>99999</v>
      </c>
      <c r="BH19" s="293" t="str">
        <f ca="1">IF(BI19="","",'Endrunde 4'!$E19)</f>
        <v/>
      </c>
      <c r="BI19" s="294" t="str">
        <f ca="1">IF($C$49="","",IF('Endrunde 4'!$I19=$C$49,'Endrunde 4'!$K19,IF('Endrunde 4'!$K19=$C$49,'Endrunde 4'!$I19,"")))</f>
        <v/>
      </c>
      <c r="BJ19" s="629">
        <f t="shared" ca="1" si="22"/>
        <v>100016</v>
      </c>
      <c r="BK19" s="627">
        <f t="shared" ca="1" si="23"/>
        <v>19.739583333333332</v>
      </c>
      <c r="BL19" s="628">
        <f ca="1">IF(BN19="",99999,'Endrunde 4'!$D19)</f>
        <v>0.73958333333333337</v>
      </c>
      <c r="BM19" s="293">
        <f ca="1">IF(BN19="","",'Endrunde 4'!$E19)</f>
        <v>3</v>
      </c>
      <c r="BN19" s="294" t="str">
        <f ca="1">IF($C$54="","",IF('Endrunde 4'!$I19=$C$54,'Endrunde 4'!$K19,IF('Endrunde 4'!$K19=$C$54,'Endrunde 4'!$I19,"")))</f>
        <v>Fun Kickers Oes</v>
      </c>
      <c r="BO19" s="629">
        <f t="shared" ca="1" si="24"/>
        <v>100015</v>
      </c>
      <c r="BP19" s="627">
        <f t="shared" ca="1" si="25"/>
        <v>100018</v>
      </c>
      <c r="BQ19" s="628">
        <f ca="1">IF(BS19="",99999,'Endrunde 4'!$D19)</f>
        <v>99999</v>
      </c>
      <c r="BR19" s="293" t="str">
        <f ca="1">IF(BS19="","",'Endrunde 4'!$E19)</f>
        <v/>
      </c>
      <c r="BS19" s="294" t="str">
        <f ca="1">IF($C$59="","",IF('Endrunde 4'!$I19=$C$59,'Endrunde 4'!$K19,IF('Endrunde 4'!$K19=$C$59,'Endrunde 4'!$I19,"")))</f>
        <v/>
      </c>
      <c r="BT19" s="629">
        <f t="shared" ca="1" si="26"/>
        <v>100016</v>
      </c>
      <c r="BU19" s="627">
        <f t="shared" ca="1" si="27"/>
        <v>100018</v>
      </c>
      <c r="BV19" s="628">
        <f ca="1">IF(BX19="",99999,'Endrunde 4'!$D19)</f>
        <v>99999</v>
      </c>
      <c r="BW19" s="293" t="str">
        <f ca="1">IF(BX19="","",'Endrunde 4'!$E19)</f>
        <v/>
      </c>
      <c r="BX19" s="294" t="str">
        <f ca="1">IF($C$64="","",IF('Endrunde 4'!$I19=$C$64,'Endrunde 4'!$K19,IF('Endrunde 4'!$K19=$C$64,'Endrunde 4'!$I19,"")))</f>
        <v/>
      </c>
      <c r="BY19" s="629">
        <f t="shared" ca="1" si="28"/>
        <v>100015</v>
      </c>
      <c r="BZ19" s="627">
        <f t="shared" ca="1" si="29"/>
        <v>100018</v>
      </c>
      <c r="CA19" s="628">
        <f ca="1">IF(CC19="",99999,'Endrunde 4'!$D19)</f>
        <v>99999</v>
      </c>
      <c r="CB19" s="293" t="str">
        <f ca="1">IF(CC19="","",'Endrunde 4'!$E19)</f>
        <v/>
      </c>
      <c r="CC19" s="294" t="str">
        <f ca="1">IF($C$69="","",IF('Endrunde 4'!$I19=$C$69,'Endrunde 4'!$K19,IF('Endrunde 4'!$K19=$C$69,'Endrunde 4'!$I19,"")))</f>
        <v/>
      </c>
      <c r="CD19" s="629">
        <f t="shared" ca="1" si="30"/>
        <v>100016</v>
      </c>
      <c r="CE19" s="627">
        <f t="shared" ca="1" si="31"/>
        <v>100018</v>
      </c>
      <c r="CF19" s="628">
        <f ca="1">IF(CH19="",99999,'Endrunde 4'!$D19)</f>
        <v>99999</v>
      </c>
      <c r="CG19" s="293" t="str">
        <f ca="1">IF(CH19="","",'Endrunde 4'!$E19)</f>
        <v/>
      </c>
      <c r="CH19" s="294" t="str">
        <f ca="1">IF($C$74="","",IF('Endrunde 4'!$I19=$C$74,'Endrunde 4'!$K19,IF('Endrunde 4'!$K19=$C$74,'Endrunde 4'!$I19,"")))</f>
        <v/>
      </c>
      <c r="CI19" s="629">
        <f t="shared" ca="1" si="32"/>
        <v>100016</v>
      </c>
      <c r="CJ19" s="627">
        <f t="shared" ca="1" si="33"/>
        <v>100018</v>
      </c>
      <c r="CK19" s="628">
        <f ca="1">IF(CM19="",99999,'Endrunde 4'!$D19)</f>
        <v>99999</v>
      </c>
      <c r="CL19" s="293" t="str">
        <f ca="1">IF(CM19="","",'Endrunde 4'!$E19)</f>
        <v/>
      </c>
      <c r="CM19" s="294" t="str">
        <f ca="1">IF($C$79="","",IF('Endrunde 4'!$I19=$C$79,'Endrunde 4'!$K19,IF('Endrunde 4'!$K19=$C$79,'Endrunde 4'!$I19,"")))</f>
        <v/>
      </c>
      <c r="CN19" s="629">
        <f t="shared" ca="1" si="34"/>
        <v>100015</v>
      </c>
      <c r="CO19" s="627">
        <f t="shared" ca="1" si="35"/>
        <v>100018</v>
      </c>
      <c r="CP19" s="628">
        <f ca="1">IF(CR19="",99999,'Endrunde 4'!$D19)</f>
        <v>99999</v>
      </c>
      <c r="CQ19" s="293" t="str">
        <f ca="1">IF(CR19="","",'Endrunde 4'!$E19)</f>
        <v/>
      </c>
      <c r="CR19" s="294" t="str">
        <f ca="1">IF($C$84="","",IF('Endrunde 4'!$I19=$C$84,'Endrunde 4'!$K19,IF('Endrunde 4'!$K19=$C$84,'Endrunde 4'!$I19,"")))</f>
        <v/>
      </c>
      <c r="CS19" s="629">
        <f t="shared" ca="1" si="36"/>
        <v>100015</v>
      </c>
      <c r="CT19" s="627">
        <f t="shared" si="37"/>
        <v>100018</v>
      </c>
      <c r="CU19" s="628">
        <f>IF(CW19="",99999,'Endrunde 4'!$D19)</f>
        <v>99999</v>
      </c>
      <c r="CV19" s="293" t="str">
        <f>IF(CW19="","",'Endrunde 4'!$E19)</f>
        <v/>
      </c>
      <c r="CW19" s="294" t="str">
        <f>IF($C$89="","",IF('Endrunde 4'!$I19=$C$89,'Endrunde 4'!$K19,IF('Endrunde 4'!$K19=$C$89,'Endrunde 4'!$I19,"")))</f>
        <v/>
      </c>
      <c r="CX19" s="629">
        <f t="shared" si="38"/>
        <v>100018</v>
      </c>
    </row>
    <row r="20" spans="2:102" ht="15.95" customHeight="1" x14ac:dyDescent="0.2">
      <c r="E20" s="610">
        <f ca="1">IF($AF$12&lt;99999,INDEX($L$12:$L$36,MATCH($AF$12,$AB$12:$AB$36,0)),"")</f>
        <v>62</v>
      </c>
      <c r="F20" s="611">
        <f ca="1">IF($AF$12&lt;99999,VLOOKUP($AF$12,$AB$12:$AE$36,2,0),"")</f>
        <v>0.73958333333333337</v>
      </c>
      <c r="G20" s="612">
        <f ca="1">IF($AF$12&lt;99999,VLOOKUP($AF$12,$AB$12:$AE$36,3,0),"")</f>
        <v>2</v>
      </c>
      <c r="H20" s="613" t="str">
        <f ca="1">IF($AF$12&lt;99999,VLOOKUP($AF$12,$AB$12:$AE$36,4,0),"")</f>
        <v>Borussia Heine</v>
      </c>
      <c r="J20" s="602">
        <f t="shared" ca="1" si="39"/>
        <v>0</v>
      </c>
      <c r="K20" s="602" t="str">
        <f ca="1">IF(J20=0,"",$C$19)</f>
        <v/>
      </c>
      <c r="L20" s="164">
        <f ca="1">'Endrunde 4'!$C20</f>
        <v>64</v>
      </c>
      <c r="M20" s="627">
        <f t="shared" ca="1" si="3"/>
        <v>100019</v>
      </c>
      <c r="N20" s="628">
        <f ca="1">IF(P20="",99999,'Endrunde 4'!$D20)</f>
        <v>99999</v>
      </c>
      <c r="O20" s="293" t="str">
        <f ca="1">IF(P20="","",'Endrunde 4'!$E20)</f>
        <v/>
      </c>
      <c r="P20" s="294" t="str">
        <f ca="1">IF($C$4="","",IF('Endrunde 4'!$I20=$C$4,'Endrunde 4'!$K20,IF('Endrunde 4'!$K20=$C$4,'Endrunde 4'!$I20,"")))</f>
        <v/>
      </c>
      <c r="Q20" s="629">
        <f t="shared" ca="1" si="4"/>
        <v>100017</v>
      </c>
      <c r="R20" s="627">
        <f t="shared" ca="1" si="5"/>
        <v>100019</v>
      </c>
      <c r="S20" s="628">
        <f ca="1">IF(U20="",99999,'Endrunde 4'!$D20)</f>
        <v>99999</v>
      </c>
      <c r="T20" s="293" t="str">
        <f ca="1">IF(U20="","",'Endrunde 4'!$E20)</f>
        <v/>
      </c>
      <c r="U20" s="294" t="str">
        <f ca="1">IF($C$9="","",IF('Endrunde 4'!$I20=$C$9,'Endrunde 4'!$K20,IF('Endrunde 4'!$K20=$C$9,'Endrunde 4'!$I20,"")))</f>
        <v/>
      </c>
      <c r="V20" s="629">
        <f t="shared" ca="1" si="6"/>
        <v>100017</v>
      </c>
      <c r="W20" s="627">
        <f t="shared" ca="1" si="7"/>
        <v>20.739583333333332</v>
      </c>
      <c r="X20" s="628">
        <f ca="1">IF(Z20="",99999,'Endrunde 4'!$D20)</f>
        <v>0.73958333333333337</v>
      </c>
      <c r="Y20" s="293">
        <f ca="1">IF(Z20="","",'Endrunde 4'!$E20)</f>
        <v>4</v>
      </c>
      <c r="Z20" s="294" t="str">
        <f ca="1">IF($C$14="","",IF('Endrunde 4'!$I20=$C$14,'Endrunde 4'!$K20,IF('Endrunde 4'!$K20=$C$14,'Endrunde 4'!$I20,"")))</f>
        <v>Manchester City</v>
      </c>
      <c r="AA20" s="629">
        <f t="shared" ca="1" si="8"/>
        <v>100016</v>
      </c>
      <c r="AB20" s="627">
        <f t="shared" ca="1" si="9"/>
        <v>100019</v>
      </c>
      <c r="AC20" s="628">
        <f ca="1">IF(AE20="",99999,'Endrunde 4'!$D20)</f>
        <v>99999</v>
      </c>
      <c r="AD20" s="293" t="str">
        <f ca="1">IF(AE20="","",'Endrunde 4'!$E20)</f>
        <v/>
      </c>
      <c r="AE20" s="294" t="str">
        <f ca="1">IF($C$19="","",IF('Endrunde 4'!$I20=$C$19,'Endrunde 4'!$K20,IF('Endrunde 4'!$K20=$C$19,'Endrunde 4'!$I20,"")))</f>
        <v/>
      </c>
      <c r="AF20" s="629">
        <f t="shared" ca="1" si="10"/>
        <v>100016</v>
      </c>
      <c r="AG20" s="627">
        <f t="shared" ca="1" si="11"/>
        <v>100019</v>
      </c>
      <c r="AH20" s="628">
        <f ca="1">IF(AJ20="",99999,'Endrunde 4'!$D20)</f>
        <v>99999</v>
      </c>
      <c r="AI20" s="293" t="str">
        <f ca="1">IF(AJ20="","",'Endrunde 4'!$E20)</f>
        <v/>
      </c>
      <c r="AJ20" s="294" t="str">
        <f ca="1">IF($C$24="","",IF('Endrunde 4'!$I20=$C$24,'Endrunde 4'!$K20,IF('Endrunde 4'!$K20=$C$24,'Endrunde 4'!$I20,"")))</f>
        <v/>
      </c>
      <c r="AK20" s="629">
        <f t="shared" ca="1" si="12"/>
        <v>100017</v>
      </c>
      <c r="AL20" s="627">
        <f t="shared" ca="1" si="13"/>
        <v>100019</v>
      </c>
      <c r="AM20" s="628">
        <f ca="1">IF(AO20="",99999,'Endrunde 4'!$D20)</f>
        <v>99999</v>
      </c>
      <c r="AN20" s="293" t="str">
        <f ca="1">IF(AO20="","",'Endrunde 4'!$E20)</f>
        <v/>
      </c>
      <c r="AO20" s="294" t="str">
        <f ca="1">IF($C$29="","",IF('Endrunde 4'!$I20=$C$29,'Endrunde 4'!$K20,IF('Endrunde 4'!$K20=$C$29,'Endrunde 4'!$I20,"")))</f>
        <v/>
      </c>
      <c r="AP20" s="629">
        <f t="shared" ca="1" si="14"/>
        <v>100016</v>
      </c>
      <c r="AQ20" s="627">
        <f t="shared" ca="1" si="15"/>
        <v>100019</v>
      </c>
      <c r="AR20" s="628">
        <f ca="1">IF(AT20="",99999,'Endrunde 4'!$D20)</f>
        <v>99999</v>
      </c>
      <c r="AS20" s="293" t="str">
        <f ca="1">IF(AT20="","",'Endrunde 4'!$E20)</f>
        <v/>
      </c>
      <c r="AT20" s="294" t="str">
        <f ca="1">IF($C$34="","",IF('Endrunde 4'!$I20=$C$34,'Endrunde 4'!$K20,IF('Endrunde 4'!$K20=$C$34,'Endrunde 4'!$I20,"")))</f>
        <v/>
      </c>
      <c r="AU20" s="629">
        <f t="shared" ca="1" si="16"/>
        <v>100017</v>
      </c>
      <c r="AV20" s="627">
        <f t="shared" ca="1" si="17"/>
        <v>100019</v>
      </c>
      <c r="AW20" s="628">
        <f ca="1">IF(AY20="",99999,'Endrunde 4'!$D20)</f>
        <v>99999</v>
      </c>
      <c r="AX20" s="293" t="str">
        <f ca="1">IF(AY20="","",'Endrunde 4'!$E20)</f>
        <v/>
      </c>
      <c r="AY20" s="294" t="str">
        <f ca="1">IF($C$39="","",IF('Endrunde 4'!$I20=$C$39,'Endrunde 4'!$K20,IF('Endrunde 4'!$K20=$C$39,'Endrunde 4'!$I20,"")))</f>
        <v/>
      </c>
      <c r="AZ20" s="629">
        <f t="shared" ca="1" si="18"/>
        <v>100017</v>
      </c>
      <c r="BA20" s="627">
        <f t="shared" si="19"/>
        <v>100019</v>
      </c>
      <c r="BB20" s="628">
        <f>IF(BD20="",99999,'Endrunde 4'!$D20)</f>
        <v>99999</v>
      </c>
      <c r="BC20" s="293" t="str">
        <f>IF(BD20="","",'Endrunde 4'!$E20)</f>
        <v/>
      </c>
      <c r="BD20" s="294" t="str">
        <f>IF($C$44="","",IF('Endrunde 4'!$I20=$C$44,'Endrunde 4'!$K20,IF('Endrunde 4'!$K20=$C$44,'Endrunde 4'!$I20,"")))</f>
        <v/>
      </c>
      <c r="BE20" s="629">
        <f t="shared" si="20"/>
        <v>100019</v>
      </c>
      <c r="BF20" s="627">
        <f t="shared" ca="1" si="21"/>
        <v>100019</v>
      </c>
      <c r="BG20" s="628">
        <f ca="1">IF(BI20="",99999,'Endrunde 4'!$D20)</f>
        <v>99999</v>
      </c>
      <c r="BH20" s="293" t="str">
        <f ca="1">IF(BI20="","",'Endrunde 4'!$E20)</f>
        <v/>
      </c>
      <c r="BI20" s="294" t="str">
        <f ca="1">IF($C$49="","",IF('Endrunde 4'!$I20=$C$49,'Endrunde 4'!$K20,IF('Endrunde 4'!$K20=$C$49,'Endrunde 4'!$I20,"")))</f>
        <v/>
      </c>
      <c r="BJ20" s="629">
        <f t="shared" ca="1" si="22"/>
        <v>100017</v>
      </c>
      <c r="BK20" s="627">
        <f t="shared" ca="1" si="23"/>
        <v>100019</v>
      </c>
      <c r="BL20" s="628">
        <f ca="1">IF(BN20="",99999,'Endrunde 4'!$D20)</f>
        <v>99999</v>
      </c>
      <c r="BM20" s="293" t="str">
        <f ca="1">IF(BN20="","",'Endrunde 4'!$E20)</f>
        <v/>
      </c>
      <c r="BN20" s="294" t="str">
        <f ca="1">IF($C$54="","",IF('Endrunde 4'!$I20=$C$54,'Endrunde 4'!$K20,IF('Endrunde 4'!$K20=$C$54,'Endrunde 4'!$I20,"")))</f>
        <v/>
      </c>
      <c r="BO20" s="629">
        <f t="shared" ca="1" si="24"/>
        <v>100016</v>
      </c>
      <c r="BP20" s="627">
        <f t="shared" ca="1" si="25"/>
        <v>100019</v>
      </c>
      <c r="BQ20" s="628">
        <f ca="1">IF(BS20="",99999,'Endrunde 4'!$D20)</f>
        <v>99999</v>
      </c>
      <c r="BR20" s="293" t="str">
        <f ca="1">IF(BS20="","",'Endrunde 4'!$E20)</f>
        <v/>
      </c>
      <c r="BS20" s="294" t="str">
        <f ca="1">IF($C$59="","",IF('Endrunde 4'!$I20=$C$59,'Endrunde 4'!$K20,IF('Endrunde 4'!$K20=$C$59,'Endrunde 4'!$I20,"")))</f>
        <v/>
      </c>
      <c r="BT20" s="629">
        <f t="shared" ca="1" si="26"/>
        <v>100017</v>
      </c>
      <c r="BU20" s="627">
        <f t="shared" ca="1" si="27"/>
        <v>20.739583333333332</v>
      </c>
      <c r="BV20" s="628">
        <f ca="1">IF(BX20="",99999,'Endrunde 4'!$D20)</f>
        <v>0.73958333333333337</v>
      </c>
      <c r="BW20" s="293">
        <f ca="1">IF(BX20="","",'Endrunde 4'!$E20)</f>
        <v>4</v>
      </c>
      <c r="BX20" s="294" t="str">
        <f ca="1">IF($C$64="","",IF('Endrunde 4'!$I20=$C$64,'Endrunde 4'!$K20,IF('Endrunde 4'!$K20=$C$64,'Endrunde 4'!$I20,"")))</f>
        <v>Eintracht Frankfurt</v>
      </c>
      <c r="BY20" s="629">
        <f t="shared" ca="1" si="28"/>
        <v>100016</v>
      </c>
      <c r="BZ20" s="627">
        <f t="shared" ca="1" si="29"/>
        <v>100019</v>
      </c>
      <c r="CA20" s="628">
        <f ca="1">IF(CC20="",99999,'Endrunde 4'!$D20)</f>
        <v>99999</v>
      </c>
      <c r="CB20" s="293" t="str">
        <f ca="1">IF(CC20="","",'Endrunde 4'!$E20)</f>
        <v/>
      </c>
      <c r="CC20" s="294" t="str">
        <f ca="1">IF($C$69="","",IF('Endrunde 4'!$I20=$C$69,'Endrunde 4'!$K20,IF('Endrunde 4'!$K20=$C$69,'Endrunde 4'!$I20,"")))</f>
        <v/>
      </c>
      <c r="CD20" s="629">
        <f t="shared" ca="1" si="30"/>
        <v>100017</v>
      </c>
      <c r="CE20" s="627">
        <f t="shared" ca="1" si="31"/>
        <v>100019</v>
      </c>
      <c r="CF20" s="628">
        <f ca="1">IF(CH20="",99999,'Endrunde 4'!$D20)</f>
        <v>99999</v>
      </c>
      <c r="CG20" s="293" t="str">
        <f ca="1">IF(CH20="","",'Endrunde 4'!$E20)</f>
        <v/>
      </c>
      <c r="CH20" s="294" t="str">
        <f ca="1">IF($C$74="","",IF('Endrunde 4'!$I20=$C$74,'Endrunde 4'!$K20,IF('Endrunde 4'!$K20=$C$74,'Endrunde 4'!$I20,"")))</f>
        <v/>
      </c>
      <c r="CI20" s="629">
        <f t="shared" ca="1" si="32"/>
        <v>100017</v>
      </c>
      <c r="CJ20" s="627">
        <f t="shared" ca="1" si="33"/>
        <v>100019</v>
      </c>
      <c r="CK20" s="628">
        <f ca="1">IF(CM20="",99999,'Endrunde 4'!$D20)</f>
        <v>99999</v>
      </c>
      <c r="CL20" s="293" t="str">
        <f ca="1">IF(CM20="","",'Endrunde 4'!$E20)</f>
        <v/>
      </c>
      <c r="CM20" s="294" t="str">
        <f ca="1">IF($C$79="","",IF('Endrunde 4'!$I20=$C$79,'Endrunde 4'!$K20,IF('Endrunde 4'!$K20=$C$79,'Endrunde 4'!$I20,"")))</f>
        <v/>
      </c>
      <c r="CN20" s="629">
        <f t="shared" ca="1" si="34"/>
        <v>100017</v>
      </c>
      <c r="CO20" s="627">
        <f t="shared" ca="1" si="35"/>
        <v>100019</v>
      </c>
      <c r="CP20" s="628">
        <f ca="1">IF(CR20="",99999,'Endrunde 4'!$D20)</f>
        <v>99999</v>
      </c>
      <c r="CQ20" s="293" t="str">
        <f ca="1">IF(CR20="","",'Endrunde 4'!$E20)</f>
        <v/>
      </c>
      <c r="CR20" s="294" t="str">
        <f ca="1">IF($C$84="","",IF('Endrunde 4'!$I20=$C$84,'Endrunde 4'!$K20,IF('Endrunde 4'!$K20=$C$84,'Endrunde 4'!$I20,"")))</f>
        <v/>
      </c>
      <c r="CS20" s="629">
        <f t="shared" ca="1" si="36"/>
        <v>100016</v>
      </c>
      <c r="CT20" s="627">
        <f t="shared" si="37"/>
        <v>100019</v>
      </c>
      <c r="CU20" s="628">
        <f>IF(CW20="",99999,'Endrunde 4'!$D20)</f>
        <v>99999</v>
      </c>
      <c r="CV20" s="293" t="str">
        <f>IF(CW20="","",'Endrunde 4'!$E20)</f>
        <v/>
      </c>
      <c r="CW20" s="294" t="str">
        <f>IF($C$89="","",IF('Endrunde 4'!$I20=$C$89,'Endrunde 4'!$K20,IF('Endrunde 4'!$K20=$C$89,'Endrunde 4'!$I20,"")))</f>
        <v/>
      </c>
      <c r="CX20" s="629">
        <f t="shared" si="38"/>
        <v>100019</v>
      </c>
    </row>
    <row r="21" spans="2:102" ht="15.95" customHeight="1" x14ac:dyDescent="0.2">
      <c r="E21" s="610">
        <f ca="1">IF($AF$13&lt;99999,INDEX($L$12:$L$36,MATCH($AF$13,$AB$12:$AB$36,0)),"")</f>
        <v>66</v>
      </c>
      <c r="F21" s="614">
        <f ca="1">IF($AF$13&lt;99999,VLOOKUP($AF$13,$AB$12:$AE$36,2,0),"")</f>
        <v>0.76388888888888895</v>
      </c>
      <c r="G21" s="615">
        <f ca="1">IF($AF$13&lt;99999,VLOOKUP($AF$13,$AB$12:$AE$36,3,0),"")</f>
        <v>2</v>
      </c>
      <c r="H21" s="616" t="str">
        <f ca="1">IF($AF$13&lt;99999,VLOOKUP($AF$13,$AB$12:$AE$36,4,0),"")</f>
        <v>Knock Out Rangers</v>
      </c>
      <c r="J21" s="602">
        <f t="shared" ca="1" si="39"/>
        <v>0</v>
      </c>
      <c r="K21" s="602" t="str">
        <f t="shared" ref="K21:K22" ca="1" si="41">IF(J21=0,"",$C$19)</f>
        <v/>
      </c>
      <c r="L21" s="164">
        <f ca="1">'Endrunde 4'!$C21</f>
        <v>65</v>
      </c>
      <c r="M21" s="627">
        <f t="shared" ca="1" si="3"/>
        <v>21.763888888888889</v>
      </c>
      <c r="N21" s="628">
        <f ca="1">IF(P21="",99999,'Endrunde 4'!$D21)</f>
        <v>0.76388888888888895</v>
      </c>
      <c r="O21" s="293">
        <f ca="1">IF(P21="","",'Endrunde 4'!$E21)</f>
        <v>1</v>
      </c>
      <c r="P21" s="294" t="str">
        <f ca="1">IF($C$4="","",IF('Endrunde 4'!$I21=$C$4,'Endrunde 4'!$K21,IF('Endrunde 4'!$K21=$C$4,'Endrunde 4'!$I21,"")))</f>
        <v>VFB Essenheim</v>
      </c>
      <c r="Q21" s="629">
        <f t="shared" ca="1" si="4"/>
        <v>100018</v>
      </c>
      <c r="R21" s="627">
        <f t="shared" ca="1" si="5"/>
        <v>100020</v>
      </c>
      <c r="S21" s="628">
        <f ca="1">IF(U21="",99999,'Endrunde 4'!$D21)</f>
        <v>99999</v>
      </c>
      <c r="T21" s="293" t="str">
        <f ca="1">IF(U21="","",'Endrunde 4'!$E21)</f>
        <v/>
      </c>
      <c r="U21" s="294" t="str">
        <f ca="1">IF($C$9="","",IF('Endrunde 4'!$I21=$C$9,'Endrunde 4'!$K21,IF('Endrunde 4'!$K21=$C$9,'Endrunde 4'!$I21,"")))</f>
        <v/>
      </c>
      <c r="V21" s="629">
        <f t="shared" ca="1" si="6"/>
        <v>100018</v>
      </c>
      <c r="W21" s="627">
        <f t="shared" ca="1" si="7"/>
        <v>100020</v>
      </c>
      <c r="X21" s="628">
        <f ca="1">IF(Z21="",99999,'Endrunde 4'!$D21)</f>
        <v>99999</v>
      </c>
      <c r="Y21" s="293" t="str">
        <f ca="1">IF(Z21="","",'Endrunde 4'!$E21)</f>
        <v/>
      </c>
      <c r="Z21" s="294" t="str">
        <f ca="1">IF($C$14="","",IF('Endrunde 4'!$I21=$C$14,'Endrunde 4'!$K21,IF('Endrunde 4'!$K21=$C$14,'Endrunde 4'!$I21,"")))</f>
        <v/>
      </c>
      <c r="AA21" s="629">
        <f t="shared" ca="1" si="8"/>
        <v>100017</v>
      </c>
      <c r="AB21" s="627">
        <f t="shared" ca="1" si="9"/>
        <v>100020</v>
      </c>
      <c r="AC21" s="628">
        <f ca="1">IF(AE21="",99999,'Endrunde 4'!$D21)</f>
        <v>99999</v>
      </c>
      <c r="AD21" s="293" t="str">
        <f ca="1">IF(AE21="","",'Endrunde 4'!$E21)</f>
        <v/>
      </c>
      <c r="AE21" s="294" t="str">
        <f ca="1">IF($C$19="","",IF('Endrunde 4'!$I21=$C$19,'Endrunde 4'!$K21,IF('Endrunde 4'!$K21=$C$19,'Endrunde 4'!$I21,"")))</f>
        <v/>
      </c>
      <c r="AF21" s="629">
        <f t="shared" ca="1" si="10"/>
        <v>100018</v>
      </c>
      <c r="AG21" s="627">
        <f t="shared" ca="1" si="11"/>
        <v>21.763888888888889</v>
      </c>
      <c r="AH21" s="628">
        <f ca="1">IF(AJ21="",99999,'Endrunde 4'!$D21)</f>
        <v>0.76388888888888895</v>
      </c>
      <c r="AI21" s="293">
        <f ca="1">IF(AJ21="","",'Endrunde 4'!$E21)</f>
        <v>1</v>
      </c>
      <c r="AJ21" s="294" t="str">
        <f ca="1">IF($C$24="","",IF('Endrunde 4'!$I21=$C$24,'Endrunde 4'!$K21,IF('Endrunde 4'!$K21=$C$24,'Endrunde 4'!$I21,"")))</f>
        <v>1. FC Riedwald</v>
      </c>
      <c r="AK21" s="629">
        <f t="shared" ca="1" si="12"/>
        <v>100018</v>
      </c>
      <c r="AL21" s="627">
        <f t="shared" ca="1" si="13"/>
        <v>100020</v>
      </c>
      <c r="AM21" s="628">
        <f ca="1">IF(AO21="",99999,'Endrunde 4'!$D21)</f>
        <v>99999</v>
      </c>
      <c r="AN21" s="293" t="str">
        <f ca="1">IF(AO21="","",'Endrunde 4'!$E21)</f>
        <v/>
      </c>
      <c r="AO21" s="294" t="str">
        <f ca="1">IF($C$29="","",IF('Endrunde 4'!$I21=$C$29,'Endrunde 4'!$K21,IF('Endrunde 4'!$K21=$C$29,'Endrunde 4'!$I21,"")))</f>
        <v/>
      </c>
      <c r="AP21" s="629">
        <f t="shared" ca="1" si="14"/>
        <v>100017</v>
      </c>
      <c r="AQ21" s="627">
        <f t="shared" ca="1" si="15"/>
        <v>100020</v>
      </c>
      <c r="AR21" s="628">
        <f ca="1">IF(AT21="",99999,'Endrunde 4'!$D21)</f>
        <v>99999</v>
      </c>
      <c r="AS21" s="293" t="str">
        <f ca="1">IF(AT21="","",'Endrunde 4'!$E21)</f>
        <v/>
      </c>
      <c r="AT21" s="294" t="str">
        <f ca="1">IF($C$34="","",IF('Endrunde 4'!$I21=$C$34,'Endrunde 4'!$K21,IF('Endrunde 4'!$K21=$C$34,'Endrunde 4'!$I21,"")))</f>
        <v/>
      </c>
      <c r="AU21" s="629">
        <f t="shared" ca="1" si="16"/>
        <v>100018</v>
      </c>
      <c r="AV21" s="627">
        <f t="shared" ca="1" si="17"/>
        <v>100020</v>
      </c>
      <c r="AW21" s="628">
        <f ca="1">IF(AY21="",99999,'Endrunde 4'!$D21)</f>
        <v>99999</v>
      </c>
      <c r="AX21" s="293" t="str">
        <f ca="1">IF(AY21="","",'Endrunde 4'!$E21)</f>
        <v/>
      </c>
      <c r="AY21" s="294" t="str">
        <f ca="1">IF($C$39="","",IF('Endrunde 4'!$I21=$C$39,'Endrunde 4'!$K21,IF('Endrunde 4'!$K21=$C$39,'Endrunde 4'!$I21,"")))</f>
        <v/>
      </c>
      <c r="AZ21" s="629">
        <f t="shared" ca="1" si="18"/>
        <v>100018</v>
      </c>
      <c r="BA21" s="627">
        <f t="shared" si="19"/>
        <v>100020</v>
      </c>
      <c r="BB21" s="628">
        <f>IF(BD21="",99999,'Endrunde 4'!$D21)</f>
        <v>99999</v>
      </c>
      <c r="BC21" s="293" t="str">
        <f>IF(BD21="","",'Endrunde 4'!$E21)</f>
        <v/>
      </c>
      <c r="BD21" s="294" t="str">
        <f>IF($C$44="","",IF('Endrunde 4'!$I21=$C$44,'Endrunde 4'!$K21,IF('Endrunde 4'!$K21=$C$44,'Endrunde 4'!$I21,"")))</f>
        <v/>
      </c>
      <c r="BE21" s="629">
        <f t="shared" si="20"/>
        <v>100020</v>
      </c>
      <c r="BF21" s="627">
        <f t="shared" ca="1" si="21"/>
        <v>100020</v>
      </c>
      <c r="BG21" s="628">
        <f ca="1">IF(BI21="",99999,'Endrunde 4'!$D21)</f>
        <v>99999</v>
      </c>
      <c r="BH21" s="293" t="str">
        <f ca="1">IF(BI21="","",'Endrunde 4'!$E21)</f>
        <v/>
      </c>
      <c r="BI21" s="294" t="str">
        <f ca="1">IF($C$49="","",IF('Endrunde 4'!$I21=$C$49,'Endrunde 4'!$K21,IF('Endrunde 4'!$K21=$C$49,'Endrunde 4'!$I21,"")))</f>
        <v/>
      </c>
      <c r="BJ21" s="629">
        <f t="shared" ca="1" si="22"/>
        <v>100018</v>
      </c>
      <c r="BK21" s="627">
        <f t="shared" ca="1" si="23"/>
        <v>100020</v>
      </c>
      <c r="BL21" s="628">
        <f ca="1">IF(BN21="",99999,'Endrunde 4'!$D21)</f>
        <v>99999</v>
      </c>
      <c r="BM21" s="293" t="str">
        <f ca="1">IF(BN21="","",'Endrunde 4'!$E21)</f>
        <v/>
      </c>
      <c r="BN21" s="294" t="str">
        <f ca="1">IF($C$54="","",IF('Endrunde 4'!$I21=$C$54,'Endrunde 4'!$K21,IF('Endrunde 4'!$K21=$C$54,'Endrunde 4'!$I21,"")))</f>
        <v/>
      </c>
      <c r="BO21" s="629">
        <f t="shared" ca="1" si="24"/>
        <v>100017</v>
      </c>
      <c r="BP21" s="627">
        <f t="shared" ca="1" si="25"/>
        <v>100020</v>
      </c>
      <c r="BQ21" s="628">
        <f ca="1">IF(BS21="",99999,'Endrunde 4'!$D21)</f>
        <v>99999</v>
      </c>
      <c r="BR21" s="293" t="str">
        <f ca="1">IF(BS21="","",'Endrunde 4'!$E21)</f>
        <v/>
      </c>
      <c r="BS21" s="294" t="str">
        <f ca="1">IF($C$59="","",IF('Endrunde 4'!$I21=$C$59,'Endrunde 4'!$K21,IF('Endrunde 4'!$K21=$C$59,'Endrunde 4'!$I21,"")))</f>
        <v/>
      </c>
      <c r="BT21" s="629">
        <f t="shared" ca="1" si="26"/>
        <v>100018</v>
      </c>
      <c r="BU21" s="627">
        <f t="shared" ca="1" si="27"/>
        <v>100020</v>
      </c>
      <c r="BV21" s="628">
        <f ca="1">IF(BX21="",99999,'Endrunde 4'!$D21)</f>
        <v>99999</v>
      </c>
      <c r="BW21" s="293" t="str">
        <f ca="1">IF(BX21="","",'Endrunde 4'!$E21)</f>
        <v/>
      </c>
      <c r="BX21" s="294" t="str">
        <f ca="1">IF($C$64="","",IF('Endrunde 4'!$I21=$C$64,'Endrunde 4'!$K21,IF('Endrunde 4'!$K21=$C$64,'Endrunde 4'!$I21,"")))</f>
        <v/>
      </c>
      <c r="BY21" s="629">
        <f t="shared" ca="1" si="28"/>
        <v>100017</v>
      </c>
      <c r="BZ21" s="627">
        <f t="shared" ca="1" si="29"/>
        <v>100020</v>
      </c>
      <c r="CA21" s="628">
        <f ca="1">IF(CC21="",99999,'Endrunde 4'!$D21)</f>
        <v>99999</v>
      </c>
      <c r="CB21" s="293" t="str">
        <f ca="1">IF(CC21="","",'Endrunde 4'!$E21)</f>
        <v/>
      </c>
      <c r="CC21" s="294" t="str">
        <f ca="1">IF($C$69="","",IF('Endrunde 4'!$I21=$C$69,'Endrunde 4'!$K21,IF('Endrunde 4'!$K21=$C$69,'Endrunde 4'!$I21,"")))</f>
        <v/>
      </c>
      <c r="CD21" s="629">
        <f t="shared" ca="1" si="30"/>
        <v>100018</v>
      </c>
      <c r="CE21" s="627">
        <f t="shared" ca="1" si="31"/>
        <v>100020</v>
      </c>
      <c r="CF21" s="628">
        <f ca="1">IF(CH21="",99999,'Endrunde 4'!$D21)</f>
        <v>99999</v>
      </c>
      <c r="CG21" s="293" t="str">
        <f ca="1">IF(CH21="","",'Endrunde 4'!$E21)</f>
        <v/>
      </c>
      <c r="CH21" s="294" t="str">
        <f ca="1">IF($C$74="","",IF('Endrunde 4'!$I21=$C$74,'Endrunde 4'!$K21,IF('Endrunde 4'!$K21=$C$74,'Endrunde 4'!$I21,"")))</f>
        <v/>
      </c>
      <c r="CI21" s="629">
        <f t="shared" ca="1" si="32"/>
        <v>100018</v>
      </c>
      <c r="CJ21" s="627">
        <f t="shared" ca="1" si="33"/>
        <v>100020</v>
      </c>
      <c r="CK21" s="628">
        <f ca="1">IF(CM21="",99999,'Endrunde 4'!$D21)</f>
        <v>99999</v>
      </c>
      <c r="CL21" s="293" t="str">
        <f ca="1">IF(CM21="","",'Endrunde 4'!$E21)</f>
        <v/>
      </c>
      <c r="CM21" s="294" t="str">
        <f ca="1">IF($C$79="","",IF('Endrunde 4'!$I21=$C$79,'Endrunde 4'!$K21,IF('Endrunde 4'!$K21=$C$79,'Endrunde 4'!$I21,"")))</f>
        <v/>
      </c>
      <c r="CN21" s="629">
        <f t="shared" ca="1" si="34"/>
        <v>100018</v>
      </c>
      <c r="CO21" s="627">
        <f t="shared" ca="1" si="35"/>
        <v>100020</v>
      </c>
      <c r="CP21" s="628">
        <f ca="1">IF(CR21="",99999,'Endrunde 4'!$D21)</f>
        <v>99999</v>
      </c>
      <c r="CQ21" s="293" t="str">
        <f ca="1">IF(CR21="","",'Endrunde 4'!$E21)</f>
        <v/>
      </c>
      <c r="CR21" s="294" t="str">
        <f ca="1">IF($C$84="","",IF('Endrunde 4'!$I21=$C$84,'Endrunde 4'!$K21,IF('Endrunde 4'!$K21=$C$84,'Endrunde 4'!$I21,"")))</f>
        <v/>
      </c>
      <c r="CS21" s="629">
        <f t="shared" ca="1" si="36"/>
        <v>100018</v>
      </c>
      <c r="CT21" s="627">
        <f t="shared" si="37"/>
        <v>100020</v>
      </c>
      <c r="CU21" s="628">
        <f>IF(CW21="",99999,'Endrunde 4'!$D21)</f>
        <v>99999</v>
      </c>
      <c r="CV21" s="293" t="str">
        <f>IF(CW21="","",'Endrunde 4'!$E21)</f>
        <v/>
      </c>
      <c r="CW21" s="294" t="str">
        <f>IF($C$89="","",IF('Endrunde 4'!$I21=$C$89,'Endrunde 4'!$K21,IF('Endrunde 4'!$K21=$C$89,'Endrunde 4'!$I21,"")))</f>
        <v/>
      </c>
      <c r="CX21" s="629">
        <f t="shared" si="38"/>
        <v>100020</v>
      </c>
    </row>
    <row r="22" spans="2:102" ht="15.95" customHeight="1" thickBot="1" x14ac:dyDescent="0.25">
      <c r="E22" s="617">
        <f ca="1">IF($AF$14&lt;99999,INDEX($L$12:$L$36,MATCH($AF$14,$AB$12:$AB$36,0)),"")</f>
        <v>74</v>
      </c>
      <c r="F22" s="618">
        <f ca="1">IF($AF$14&lt;99999,VLOOKUP($AF$14,$AB$12:$AE$36,2,0),"")</f>
        <v>0.8125</v>
      </c>
      <c r="G22" s="619">
        <f ca="1">IF($AF$14&lt;99999,VLOOKUP($AF$14,$AB$12:$AE$36,3,0),"")</f>
        <v>2</v>
      </c>
      <c r="H22" s="620" t="str">
        <f ca="1">IF($AF$14&lt;99999,VLOOKUP($AF$14,$AB$12:$AE$36,4,0),"")</f>
        <v>FC Grönlingen</v>
      </c>
      <c r="J22" s="602">
        <f t="shared" ca="1" si="39"/>
        <v>0</v>
      </c>
      <c r="K22" s="602" t="str">
        <f t="shared" ca="1" si="41"/>
        <v/>
      </c>
      <c r="L22" s="164">
        <f ca="1">'Endrunde 4'!$C22</f>
        <v>66</v>
      </c>
      <c r="M22" s="627">
        <f t="shared" ca="1" si="3"/>
        <v>100021</v>
      </c>
      <c r="N22" s="628">
        <f ca="1">IF(P22="",99999,'Endrunde 4'!$D22)</f>
        <v>99999</v>
      </c>
      <c r="O22" s="293" t="str">
        <f ca="1">IF(P22="","",'Endrunde 4'!$E22)</f>
        <v/>
      </c>
      <c r="P22" s="294" t="str">
        <f ca="1">IF($C$4="","",IF('Endrunde 4'!$I22=$C$4,'Endrunde 4'!$K22,IF('Endrunde 4'!$K22=$C$4,'Endrunde 4'!$I22,"")))</f>
        <v/>
      </c>
      <c r="Q22" s="629">
        <f t="shared" ca="1" si="4"/>
        <v>100019</v>
      </c>
      <c r="R22" s="627">
        <f t="shared" ca="1" si="5"/>
        <v>100021</v>
      </c>
      <c r="S22" s="628">
        <f ca="1">IF(U22="",99999,'Endrunde 4'!$D22)</f>
        <v>99999</v>
      </c>
      <c r="T22" s="293" t="str">
        <f ca="1">IF(U22="","",'Endrunde 4'!$E22)</f>
        <v/>
      </c>
      <c r="U22" s="294" t="str">
        <f ca="1">IF($C$9="","",IF('Endrunde 4'!$I22=$C$9,'Endrunde 4'!$K22,IF('Endrunde 4'!$K22=$C$9,'Endrunde 4'!$I22,"")))</f>
        <v/>
      </c>
      <c r="V22" s="629">
        <f t="shared" ca="1" si="6"/>
        <v>100019</v>
      </c>
      <c r="W22" s="627">
        <f t="shared" ca="1" si="7"/>
        <v>100021</v>
      </c>
      <c r="X22" s="628">
        <f ca="1">IF(Z22="",99999,'Endrunde 4'!$D22)</f>
        <v>99999</v>
      </c>
      <c r="Y22" s="293" t="str">
        <f ca="1">IF(Z22="","",'Endrunde 4'!$E22)</f>
        <v/>
      </c>
      <c r="Z22" s="294" t="str">
        <f ca="1">IF($C$14="","",IF('Endrunde 4'!$I22=$C$14,'Endrunde 4'!$K22,IF('Endrunde 4'!$K22=$C$14,'Endrunde 4'!$I22,"")))</f>
        <v/>
      </c>
      <c r="AA22" s="629">
        <f t="shared" ca="1" si="8"/>
        <v>100018</v>
      </c>
      <c r="AB22" s="627">
        <f t="shared" ca="1" si="9"/>
        <v>22.763888888888889</v>
      </c>
      <c r="AC22" s="628">
        <f ca="1">IF(AE22="",99999,'Endrunde 4'!$D22)</f>
        <v>0.76388888888888895</v>
      </c>
      <c r="AD22" s="293">
        <f ca="1">IF(AE22="","",'Endrunde 4'!$E22)</f>
        <v>2</v>
      </c>
      <c r="AE22" s="294" t="str">
        <f ca="1">IF($C$19="","",IF('Endrunde 4'!$I22=$C$19,'Endrunde 4'!$K22,IF('Endrunde 4'!$K22=$C$19,'Endrunde 4'!$I22,"")))</f>
        <v>Knock Out Rangers</v>
      </c>
      <c r="AF22" s="629">
        <f t="shared" ca="1" si="10"/>
        <v>100019</v>
      </c>
      <c r="AG22" s="627">
        <f t="shared" ca="1" si="11"/>
        <v>100021</v>
      </c>
      <c r="AH22" s="628">
        <f ca="1">IF(AJ22="",99999,'Endrunde 4'!$D22)</f>
        <v>99999</v>
      </c>
      <c r="AI22" s="293" t="str">
        <f ca="1">IF(AJ22="","",'Endrunde 4'!$E22)</f>
        <v/>
      </c>
      <c r="AJ22" s="294" t="str">
        <f ca="1">IF($C$24="","",IF('Endrunde 4'!$I22=$C$24,'Endrunde 4'!$K22,IF('Endrunde 4'!$K22=$C$24,'Endrunde 4'!$I22,"")))</f>
        <v/>
      </c>
      <c r="AK22" s="629">
        <f t="shared" ca="1" si="12"/>
        <v>100019</v>
      </c>
      <c r="AL22" s="627">
        <f t="shared" ca="1" si="13"/>
        <v>100021</v>
      </c>
      <c r="AM22" s="628">
        <f ca="1">IF(AO22="",99999,'Endrunde 4'!$D22)</f>
        <v>99999</v>
      </c>
      <c r="AN22" s="293" t="str">
        <f ca="1">IF(AO22="","",'Endrunde 4'!$E22)</f>
        <v/>
      </c>
      <c r="AO22" s="294" t="str">
        <f ca="1">IF($C$29="","",IF('Endrunde 4'!$I22=$C$29,'Endrunde 4'!$K22,IF('Endrunde 4'!$K22=$C$29,'Endrunde 4'!$I22,"")))</f>
        <v/>
      </c>
      <c r="AP22" s="629">
        <f t="shared" ca="1" si="14"/>
        <v>100019</v>
      </c>
      <c r="AQ22" s="627">
        <f t="shared" ca="1" si="15"/>
        <v>100021</v>
      </c>
      <c r="AR22" s="628">
        <f ca="1">IF(AT22="",99999,'Endrunde 4'!$D22)</f>
        <v>99999</v>
      </c>
      <c r="AS22" s="293" t="str">
        <f ca="1">IF(AT22="","",'Endrunde 4'!$E22)</f>
        <v/>
      </c>
      <c r="AT22" s="294" t="str">
        <f ca="1">IF($C$34="","",IF('Endrunde 4'!$I22=$C$34,'Endrunde 4'!$K22,IF('Endrunde 4'!$K22=$C$34,'Endrunde 4'!$I22,"")))</f>
        <v/>
      </c>
      <c r="AU22" s="629">
        <f t="shared" ca="1" si="16"/>
        <v>100019</v>
      </c>
      <c r="AV22" s="627">
        <f t="shared" ca="1" si="17"/>
        <v>22.763888888888889</v>
      </c>
      <c r="AW22" s="628">
        <f ca="1">IF(AY22="",99999,'Endrunde 4'!$D22)</f>
        <v>0.76388888888888895</v>
      </c>
      <c r="AX22" s="293">
        <f ca="1">IF(AY22="","",'Endrunde 4'!$E22)</f>
        <v>2</v>
      </c>
      <c r="AY22" s="294" t="str">
        <f ca="1">IF($C$39="","",IF('Endrunde 4'!$I22=$C$39,'Endrunde 4'!$K22,IF('Endrunde 4'!$K22=$C$39,'Endrunde 4'!$I22,"")))</f>
        <v>Maibach 1822 eV</v>
      </c>
      <c r="AZ22" s="629">
        <f t="shared" ca="1" si="18"/>
        <v>100019</v>
      </c>
      <c r="BA22" s="627">
        <f t="shared" si="19"/>
        <v>100021</v>
      </c>
      <c r="BB22" s="628">
        <f>IF(BD22="",99999,'Endrunde 4'!$D22)</f>
        <v>99999</v>
      </c>
      <c r="BC22" s="293" t="str">
        <f>IF(BD22="","",'Endrunde 4'!$E22)</f>
        <v/>
      </c>
      <c r="BD22" s="294" t="str">
        <f>IF($C$44="","",IF('Endrunde 4'!$I22=$C$44,'Endrunde 4'!$K22,IF('Endrunde 4'!$K22=$C$44,'Endrunde 4'!$I22,"")))</f>
        <v/>
      </c>
      <c r="BE22" s="629">
        <f t="shared" si="20"/>
        <v>100021</v>
      </c>
      <c r="BF22" s="627">
        <f t="shared" ca="1" si="21"/>
        <v>100021</v>
      </c>
      <c r="BG22" s="628">
        <f ca="1">IF(BI22="",99999,'Endrunde 4'!$D22)</f>
        <v>99999</v>
      </c>
      <c r="BH22" s="293" t="str">
        <f ca="1">IF(BI22="","",'Endrunde 4'!$E22)</f>
        <v/>
      </c>
      <c r="BI22" s="294" t="str">
        <f ca="1">IF($C$49="","",IF('Endrunde 4'!$I22=$C$49,'Endrunde 4'!$K22,IF('Endrunde 4'!$K22=$C$49,'Endrunde 4'!$I22,"")))</f>
        <v/>
      </c>
      <c r="BJ22" s="629">
        <f t="shared" ca="1" si="22"/>
        <v>100019</v>
      </c>
      <c r="BK22" s="627">
        <f t="shared" ca="1" si="23"/>
        <v>100021</v>
      </c>
      <c r="BL22" s="628">
        <f ca="1">IF(BN22="",99999,'Endrunde 4'!$D22)</f>
        <v>99999</v>
      </c>
      <c r="BM22" s="293" t="str">
        <f ca="1">IF(BN22="","",'Endrunde 4'!$E22)</f>
        <v/>
      </c>
      <c r="BN22" s="294" t="str">
        <f ca="1">IF($C$54="","",IF('Endrunde 4'!$I22=$C$54,'Endrunde 4'!$K22,IF('Endrunde 4'!$K22=$C$54,'Endrunde 4'!$I22,"")))</f>
        <v/>
      </c>
      <c r="BO22" s="629">
        <f t="shared" ca="1" si="24"/>
        <v>100019</v>
      </c>
      <c r="BP22" s="627">
        <f t="shared" ca="1" si="25"/>
        <v>100021</v>
      </c>
      <c r="BQ22" s="628">
        <f ca="1">IF(BS22="",99999,'Endrunde 4'!$D22)</f>
        <v>99999</v>
      </c>
      <c r="BR22" s="293" t="str">
        <f ca="1">IF(BS22="","",'Endrunde 4'!$E22)</f>
        <v/>
      </c>
      <c r="BS22" s="294" t="str">
        <f ca="1">IF($C$59="","",IF('Endrunde 4'!$I22=$C$59,'Endrunde 4'!$K22,IF('Endrunde 4'!$K22=$C$59,'Endrunde 4'!$I22,"")))</f>
        <v/>
      </c>
      <c r="BT22" s="629">
        <f t="shared" ca="1" si="26"/>
        <v>100019</v>
      </c>
      <c r="BU22" s="627">
        <f t="shared" ca="1" si="27"/>
        <v>100021</v>
      </c>
      <c r="BV22" s="628">
        <f ca="1">IF(BX22="",99999,'Endrunde 4'!$D22)</f>
        <v>99999</v>
      </c>
      <c r="BW22" s="293" t="str">
        <f ca="1">IF(BX22="","",'Endrunde 4'!$E22)</f>
        <v/>
      </c>
      <c r="BX22" s="294" t="str">
        <f ca="1">IF($C$64="","",IF('Endrunde 4'!$I22=$C$64,'Endrunde 4'!$K22,IF('Endrunde 4'!$K22=$C$64,'Endrunde 4'!$I22,"")))</f>
        <v/>
      </c>
      <c r="BY22" s="629">
        <f t="shared" ca="1" si="28"/>
        <v>100018</v>
      </c>
      <c r="BZ22" s="627">
        <f t="shared" ca="1" si="29"/>
        <v>100021</v>
      </c>
      <c r="CA22" s="628">
        <f ca="1">IF(CC22="",99999,'Endrunde 4'!$D22)</f>
        <v>99999</v>
      </c>
      <c r="CB22" s="293" t="str">
        <f ca="1">IF(CC22="","",'Endrunde 4'!$E22)</f>
        <v/>
      </c>
      <c r="CC22" s="294" t="str">
        <f ca="1">IF($C$69="","",IF('Endrunde 4'!$I22=$C$69,'Endrunde 4'!$K22,IF('Endrunde 4'!$K22=$C$69,'Endrunde 4'!$I22,"")))</f>
        <v/>
      </c>
      <c r="CD22" s="629">
        <f t="shared" ca="1" si="30"/>
        <v>100019</v>
      </c>
      <c r="CE22" s="627">
        <f t="shared" ca="1" si="31"/>
        <v>100021</v>
      </c>
      <c r="CF22" s="628">
        <f ca="1">IF(CH22="",99999,'Endrunde 4'!$D22)</f>
        <v>99999</v>
      </c>
      <c r="CG22" s="293" t="str">
        <f ca="1">IF(CH22="","",'Endrunde 4'!$E22)</f>
        <v/>
      </c>
      <c r="CH22" s="294" t="str">
        <f ca="1">IF($C$74="","",IF('Endrunde 4'!$I22=$C$74,'Endrunde 4'!$K22,IF('Endrunde 4'!$K22=$C$74,'Endrunde 4'!$I22,"")))</f>
        <v/>
      </c>
      <c r="CI22" s="629">
        <f t="shared" ca="1" si="32"/>
        <v>100019</v>
      </c>
      <c r="CJ22" s="627">
        <f t="shared" ca="1" si="33"/>
        <v>100021</v>
      </c>
      <c r="CK22" s="628">
        <f ca="1">IF(CM22="",99999,'Endrunde 4'!$D22)</f>
        <v>99999</v>
      </c>
      <c r="CL22" s="293" t="str">
        <f ca="1">IF(CM22="","",'Endrunde 4'!$E22)</f>
        <v/>
      </c>
      <c r="CM22" s="294" t="str">
        <f ca="1">IF($C$79="","",IF('Endrunde 4'!$I22=$C$79,'Endrunde 4'!$K22,IF('Endrunde 4'!$K22=$C$79,'Endrunde 4'!$I22,"")))</f>
        <v/>
      </c>
      <c r="CN22" s="629">
        <f t="shared" ca="1" si="34"/>
        <v>100019</v>
      </c>
      <c r="CO22" s="627">
        <f t="shared" ca="1" si="35"/>
        <v>100021</v>
      </c>
      <c r="CP22" s="628">
        <f ca="1">IF(CR22="",99999,'Endrunde 4'!$D22)</f>
        <v>99999</v>
      </c>
      <c r="CQ22" s="293" t="str">
        <f ca="1">IF(CR22="","",'Endrunde 4'!$E22)</f>
        <v/>
      </c>
      <c r="CR22" s="294" t="str">
        <f ca="1">IF($C$84="","",IF('Endrunde 4'!$I22=$C$84,'Endrunde 4'!$K22,IF('Endrunde 4'!$K22=$C$84,'Endrunde 4'!$I22,"")))</f>
        <v/>
      </c>
      <c r="CS22" s="629">
        <f t="shared" ca="1" si="36"/>
        <v>100019</v>
      </c>
      <c r="CT22" s="627">
        <f t="shared" si="37"/>
        <v>100021</v>
      </c>
      <c r="CU22" s="628">
        <f>IF(CW22="",99999,'Endrunde 4'!$D22)</f>
        <v>99999</v>
      </c>
      <c r="CV22" s="293" t="str">
        <f>IF(CW22="","",'Endrunde 4'!$E22)</f>
        <v/>
      </c>
      <c r="CW22" s="294" t="str">
        <f>IF($C$89="","",IF('Endrunde 4'!$I22=$C$89,'Endrunde 4'!$K22,IF('Endrunde 4'!$K22=$C$89,'Endrunde 4'!$I22,"")))</f>
        <v/>
      </c>
      <c r="CX22" s="629">
        <f t="shared" si="38"/>
        <v>100021</v>
      </c>
    </row>
    <row r="23" spans="2:102" ht="30" customHeight="1" thickBot="1" x14ac:dyDescent="0.25">
      <c r="J23" s="602">
        <f t="shared" ca="1" si="39"/>
        <v>0</v>
      </c>
      <c r="L23" s="164">
        <f ca="1">'Endrunde 4'!$C23</f>
        <v>67</v>
      </c>
      <c r="M23" s="627">
        <f t="shared" ca="1" si="3"/>
        <v>100022</v>
      </c>
      <c r="N23" s="628">
        <f ca="1">IF(P23="",99999,'Endrunde 4'!$D23)</f>
        <v>99999</v>
      </c>
      <c r="O23" s="293" t="str">
        <f ca="1">IF(P23="","",'Endrunde 4'!$E23)</f>
        <v/>
      </c>
      <c r="P23" s="294" t="str">
        <f ca="1">IF($C$4="","",IF('Endrunde 4'!$I23=$C$4,'Endrunde 4'!$K23,IF('Endrunde 4'!$K23=$C$4,'Endrunde 4'!$I23,"")))</f>
        <v/>
      </c>
      <c r="Q23" s="629">
        <f t="shared" ca="1" si="4"/>
        <v>100021</v>
      </c>
      <c r="R23" s="627">
        <f t="shared" ca="1" si="5"/>
        <v>100022</v>
      </c>
      <c r="S23" s="628">
        <f ca="1">IF(U23="",99999,'Endrunde 4'!$D23)</f>
        <v>99999</v>
      </c>
      <c r="T23" s="293" t="str">
        <f ca="1">IF(U23="","",'Endrunde 4'!$E23)</f>
        <v/>
      </c>
      <c r="U23" s="294" t="str">
        <f ca="1">IF($C$9="","",IF('Endrunde 4'!$I23=$C$9,'Endrunde 4'!$K23,IF('Endrunde 4'!$K23=$C$9,'Endrunde 4'!$I23,"")))</f>
        <v/>
      </c>
      <c r="V23" s="629">
        <f t="shared" ca="1" si="6"/>
        <v>100020</v>
      </c>
      <c r="W23" s="627">
        <f t="shared" ca="1" si="7"/>
        <v>100022</v>
      </c>
      <c r="X23" s="628">
        <f ca="1">IF(Z23="",99999,'Endrunde 4'!$D23)</f>
        <v>99999</v>
      </c>
      <c r="Y23" s="293" t="str">
        <f ca="1">IF(Z23="","",'Endrunde 4'!$E23)</f>
        <v/>
      </c>
      <c r="Z23" s="294" t="str">
        <f ca="1">IF($C$14="","",IF('Endrunde 4'!$I23=$C$14,'Endrunde 4'!$K23,IF('Endrunde 4'!$K23=$C$14,'Endrunde 4'!$I23,"")))</f>
        <v/>
      </c>
      <c r="AA23" s="629">
        <f t="shared" ca="1" si="8"/>
        <v>100020</v>
      </c>
      <c r="AB23" s="627">
        <f t="shared" ca="1" si="9"/>
        <v>100022</v>
      </c>
      <c r="AC23" s="628">
        <f ca="1">IF(AE23="",99999,'Endrunde 4'!$D23)</f>
        <v>99999</v>
      </c>
      <c r="AD23" s="293" t="str">
        <f ca="1">IF(AE23="","",'Endrunde 4'!$E23)</f>
        <v/>
      </c>
      <c r="AE23" s="294" t="str">
        <f ca="1">IF($C$19="","",IF('Endrunde 4'!$I23=$C$19,'Endrunde 4'!$K23,IF('Endrunde 4'!$K23=$C$19,'Endrunde 4'!$I23,"")))</f>
        <v/>
      </c>
      <c r="AF23" s="629">
        <f t="shared" ca="1" si="10"/>
        <v>100020</v>
      </c>
      <c r="AG23" s="627">
        <f t="shared" ca="1" si="11"/>
        <v>100022</v>
      </c>
      <c r="AH23" s="628">
        <f ca="1">IF(AJ23="",99999,'Endrunde 4'!$D23)</f>
        <v>99999</v>
      </c>
      <c r="AI23" s="293" t="str">
        <f ca="1">IF(AJ23="","",'Endrunde 4'!$E23)</f>
        <v/>
      </c>
      <c r="AJ23" s="294" t="str">
        <f ca="1">IF($C$24="","",IF('Endrunde 4'!$I23=$C$24,'Endrunde 4'!$K23,IF('Endrunde 4'!$K23=$C$24,'Endrunde 4'!$I23,"")))</f>
        <v/>
      </c>
      <c r="AK23" s="629">
        <f t="shared" ca="1" si="12"/>
        <v>100021</v>
      </c>
      <c r="AL23" s="627">
        <f t="shared" ca="1" si="13"/>
        <v>23.763888888888889</v>
      </c>
      <c r="AM23" s="628">
        <f ca="1">IF(AO23="",99999,'Endrunde 4'!$D23)</f>
        <v>0.76388888888888895</v>
      </c>
      <c r="AN23" s="293">
        <f ca="1">IF(AO23="","",'Endrunde 4'!$E23)</f>
        <v>3</v>
      </c>
      <c r="AO23" s="294" t="str">
        <f ca="1">IF($C$29="","",IF('Endrunde 4'!$I23=$C$29,'Endrunde 4'!$K23,IF('Endrunde 4'!$K23=$C$29,'Endrunde 4'!$I23,"")))</f>
        <v>Raslo Winners</v>
      </c>
      <c r="AP23" s="629">
        <f t="shared" ca="1" si="14"/>
        <v>100020</v>
      </c>
      <c r="AQ23" s="627">
        <f t="shared" ca="1" si="15"/>
        <v>23.763888888888889</v>
      </c>
      <c r="AR23" s="628">
        <f ca="1">IF(AT23="",99999,'Endrunde 4'!$D23)</f>
        <v>0.76388888888888895</v>
      </c>
      <c r="AS23" s="293">
        <f ca="1">IF(AT23="","",'Endrunde 4'!$E23)</f>
        <v>3</v>
      </c>
      <c r="AT23" s="294" t="str">
        <f ca="1">IF($C$34="","",IF('Endrunde 4'!$I23=$C$34,'Endrunde 4'!$K23,IF('Endrunde 4'!$K23=$C$34,'Endrunde 4'!$I23,"")))</f>
        <v>Fun Kickers Oes</v>
      </c>
      <c r="AU23" s="629">
        <f t="shared" ca="1" si="16"/>
        <v>100020</v>
      </c>
      <c r="AV23" s="627">
        <f t="shared" ca="1" si="17"/>
        <v>100022</v>
      </c>
      <c r="AW23" s="628">
        <f ca="1">IF(AY23="",99999,'Endrunde 4'!$D23)</f>
        <v>99999</v>
      </c>
      <c r="AX23" s="293" t="str">
        <f ca="1">IF(AY23="","",'Endrunde 4'!$E23)</f>
        <v/>
      </c>
      <c r="AY23" s="294" t="str">
        <f ca="1">IF($C$39="","",IF('Endrunde 4'!$I23=$C$39,'Endrunde 4'!$K23,IF('Endrunde 4'!$K23=$C$39,'Endrunde 4'!$I23,"")))</f>
        <v/>
      </c>
      <c r="AZ23" s="629">
        <f t="shared" ca="1" si="18"/>
        <v>100020</v>
      </c>
      <c r="BA23" s="627">
        <f t="shared" si="19"/>
        <v>100022</v>
      </c>
      <c r="BB23" s="628">
        <f>IF(BD23="",99999,'Endrunde 4'!$D23)</f>
        <v>99999</v>
      </c>
      <c r="BC23" s="293" t="str">
        <f>IF(BD23="","",'Endrunde 4'!$E23)</f>
        <v/>
      </c>
      <c r="BD23" s="294" t="str">
        <f>IF($C$44="","",IF('Endrunde 4'!$I23=$C$44,'Endrunde 4'!$K23,IF('Endrunde 4'!$K23=$C$44,'Endrunde 4'!$I23,"")))</f>
        <v/>
      </c>
      <c r="BE23" s="629">
        <f t="shared" si="20"/>
        <v>100022</v>
      </c>
      <c r="BF23" s="627">
        <f t="shared" ca="1" si="21"/>
        <v>100022</v>
      </c>
      <c r="BG23" s="628">
        <f ca="1">IF(BI23="",99999,'Endrunde 4'!$D23)</f>
        <v>99999</v>
      </c>
      <c r="BH23" s="293" t="str">
        <f ca="1">IF(BI23="","",'Endrunde 4'!$E23)</f>
        <v/>
      </c>
      <c r="BI23" s="294" t="str">
        <f ca="1">IF($C$49="","",IF('Endrunde 4'!$I23=$C$49,'Endrunde 4'!$K23,IF('Endrunde 4'!$K23=$C$49,'Endrunde 4'!$I23,"")))</f>
        <v/>
      </c>
      <c r="BJ23" s="629">
        <f t="shared" ca="1" si="22"/>
        <v>100020</v>
      </c>
      <c r="BK23" s="627">
        <f t="shared" ca="1" si="23"/>
        <v>100022</v>
      </c>
      <c r="BL23" s="628">
        <f ca="1">IF(BN23="",99999,'Endrunde 4'!$D23)</f>
        <v>99999</v>
      </c>
      <c r="BM23" s="293" t="str">
        <f ca="1">IF(BN23="","",'Endrunde 4'!$E23)</f>
        <v/>
      </c>
      <c r="BN23" s="294" t="str">
        <f ca="1">IF($C$54="","",IF('Endrunde 4'!$I23=$C$54,'Endrunde 4'!$K23,IF('Endrunde 4'!$K23=$C$54,'Endrunde 4'!$I23,"")))</f>
        <v/>
      </c>
      <c r="BO23" s="629">
        <f t="shared" ca="1" si="24"/>
        <v>100020</v>
      </c>
      <c r="BP23" s="627">
        <f t="shared" ca="1" si="25"/>
        <v>100022</v>
      </c>
      <c r="BQ23" s="628">
        <f ca="1">IF(BS23="",99999,'Endrunde 4'!$D23)</f>
        <v>99999</v>
      </c>
      <c r="BR23" s="293" t="str">
        <f ca="1">IF(BS23="","",'Endrunde 4'!$E23)</f>
        <v/>
      </c>
      <c r="BS23" s="294" t="str">
        <f ca="1">IF($C$59="","",IF('Endrunde 4'!$I23=$C$59,'Endrunde 4'!$K23,IF('Endrunde 4'!$K23=$C$59,'Endrunde 4'!$I23,"")))</f>
        <v/>
      </c>
      <c r="BT23" s="629">
        <f t="shared" ca="1" si="26"/>
        <v>100020</v>
      </c>
      <c r="BU23" s="627">
        <f t="shared" ca="1" si="27"/>
        <v>100022</v>
      </c>
      <c r="BV23" s="628">
        <f ca="1">IF(BX23="",99999,'Endrunde 4'!$D23)</f>
        <v>99999</v>
      </c>
      <c r="BW23" s="293" t="str">
        <f ca="1">IF(BX23="","",'Endrunde 4'!$E23)</f>
        <v/>
      </c>
      <c r="BX23" s="294" t="str">
        <f ca="1">IF($C$64="","",IF('Endrunde 4'!$I23=$C$64,'Endrunde 4'!$K23,IF('Endrunde 4'!$K23=$C$64,'Endrunde 4'!$I23,"")))</f>
        <v/>
      </c>
      <c r="BY23" s="629">
        <f t="shared" ca="1" si="28"/>
        <v>100020</v>
      </c>
      <c r="BZ23" s="627">
        <f t="shared" ca="1" si="29"/>
        <v>100022</v>
      </c>
      <c r="CA23" s="628">
        <f ca="1">IF(CC23="",99999,'Endrunde 4'!$D23)</f>
        <v>99999</v>
      </c>
      <c r="CB23" s="293" t="str">
        <f ca="1">IF(CC23="","",'Endrunde 4'!$E23)</f>
        <v/>
      </c>
      <c r="CC23" s="294" t="str">
        <f ca="1">IF($C$69="","",IF('Endrunde 4'!$I23=$C$69,'Endrunde 4'!$K23,IF('Endrunde 4'!$K23=$C$69,'Endrunde 4'!$I23,"")))</f>
        <v/>
      </c>
      <c r="CD23" s="629">
        <f t="shared" ca="1" si="30"/>
        <v>100020</v>
      </c>
      <c r="CE23" s="627">
        <f t="shared" ca="1" si="31"/>
        <v>100022</v>
      </c>
      <c r="CF23" s="628">
        <f ca="1">IF(CH23="",99999,'Endrunde 4'!$D23)</f>
        <v>99999</v>
      </c>
      <c r="CG23" s="293" t="str">
        <f ca="1">IF(CH23="","",'Endrunde 4'!$E23)</f>
        <v/>
      </c>
      <c r="CH23" s="294" t="str">
        <f ca="1">IF($C$74="","",IF('Endrunde 4'!$I23=$C$74,'Endrunde 4'!$K23,IF('Endrunde 4'!$K23=$C$74,'Endrunde 4'!$I23,"")))</f>
        <v/>
      </c>
      <c r="CI23" s="629">
        <f t="shared" ca="1" si="32"/>
        <v>100020</v>
      </c>
      <c r="CJ23" s="627">
        <f t="shared" ca="1" si="33"/>
        <v>100022</v>
      </c>
      <c r="CK23" s="628">
        <f ca="1">IF(CM23="",99999,'Endrunde 4'!$D23)</f>
        <v>99999</v>
      </c>
      <c r="CL23" s="293" t="str">
        <f ca="1">IF(CM23="","",'Endrunde 4'!$E23)</f>
        <v/>
      </c>
      <c r="CM23" s="294" t="str">
        <f ca="1">IF($C$79="","",IF('Endrunde 4'!$I23=$C$79,'Endrunde 4'!$K23,IF('Endrunde 4'!$K23=$C$79,'Endrunde 4'!$I23,"")))</f>
        <v/>
      </c>
      <c r="CN23" s="629">
        <f t="shared" ca="1" si="34"/>
        <v>100020</v>
      </c>
      <c r="CO23" s="627">
        <f t="shared" ca="1" si="35"/>
        <v>100022</v>
      </c>
      <c r="CP23" s="628">
        <f ca="1">IF(CR23="",99999,'Endrunde 4'!$D23)</f>
        <v>99999</v>
      </c>
      <c r="CQ23" s="293" t="str">
        <f ca="1">IF(CR23="","",'Endrunde 4'!$E23)</f>
        <v/>
      </c>
      <c r="CR23" s="294" t="str">
        <f ca="1">IF($C$84="","",IF('Endrunde 4'!$I23=$C$84,'Endrunde 4'!$K23,IF('Endrunde 4'!$K23=$C$84,'Endrunde 4'!$I23,"")))</f>
        <v/>
      </c>
      <c r="CS23" s="629">
        <f t="shared" ca="1" si="36"/>
        <v>100020</v>
      </c>
      <c r="CT23" s="627">
        <f t="shared" si="37"/>
        <v>100022</v>
      </c>
      <c r="CU23" s="628">
        <f>IF(CW23="",99999,'Endrunde 4'!$D23)</f>
        <v>99999</v>
      </c>
      <c r="CV23" s="293" t="str">
        <f>IF(CW23="","",'Endrunde 4'!$E23)</f>
        <v/>
      </c>
      <c r="CW23" s="294" t="str">
        <f>IF($C$89="","",IF('Endrunde 4'!$I23=$C$89,'Endrunde 4'!$K23,IF('Endrunde 4'!$K23=$C$89,'Endrunde 4'!$I23,"")))</f>
        <v/>
      </c>
      <c r="CX23" s="629">
        <f t="shared" si="38"/>
        <v>100022</v>
      </c>
    </row>
    <row r="24" spans="2:102" ht="15.95" customHeight="1" x14ac:dyDescent="0.2">
      <c r="B24" s="604" t="s">
        <v>214</v>
      </c>
      <c r="C24" s="605" t="str">
        <f>IF(Planung!$C$15="","",Planung!$C$15)</f>
        <v>VFB Essenheim</v>
      </c>
      <c r="E24" s="606" t="str">
        <f>Sprache!$E$69</f>
        <v>Spiel Nr.</v>
      </c>
      <c r="F24" s="607" t="str">
        <f>Sprache!$E$39</f>
        <v>Beginn</v>
      </c>
      <c r="G24" s="608" t="str">
        <f>Sprache!$E$48</f>
        <v>Feld</v>
      </c>
      <c r="H24" s="609" t="str">
        <f>Sprache!$E$46</f>
        <v>Spiel gegen</v>
      </c>
      <c r="J24" s="602">
        <f t="shared" ca="1" si="39"/>
        <v>0</v>
      </c>
      <c r="L24" s="164">
        <f ca="1">'Endrunde 4'!$C24</f>
        <v>68</v>
      </c>
      <c r="M24" s="627">
        <f t="shared" ca="1" si="3"/>
        <v>100023</v>
      </c>
      <c r="N24" s="628">
        <f ca="1">IF(P24="",99999,'Endrunde 4'!$D24)</f>
        <v>99999</v>
      </c>
      <c r="O24" s="293" t="str">
        <f ca="1">IF(P24="","",'Endrunde 4'!$E24)</f>
        <v/>
      </c>
      <c r="P24" s="294" t="str">
        <f ca="1">IF($C$4="","",IF('Endrunde 4'!$I24=$C$4,'Endrunde 4'!$K24,IF('Endrunde 4'!$K24=$C$4,'Endrunde 4'!$I24,"")))</f>
        <v/>
      </c>
      <c r="Q24" s="629">
        <f t="shared" ca="1" si="4"/>
        <v>100022</v>
      </c>
      <c r="R24" s="627">
        <f t="shared" ca="1" si="5"/>
        <v>24.763888888888889</v>
      </c>
      <c r="S24" s="628">
        <f ca="1">IF(U24="",99999,'Endrunde 4'!$D24)</f>
        <v>0.76388888888888895</v>
      </c>
      <c r="T24" s="293">
        <f ca="1">IF(U24="","",'Endrunde 4'!$E24)</f>
        <v>4</v>
      </c>
      <c r="U24" s="294" t="str">
        <f ca="1">IF($C$9="","",IF('Endrunde 4'!$I24=$C$9,'Endrunde 4'!$K24,IF('Endrunde 4'!$K24=$C$9,'Endrunde 4'!$I24,"")))</f>
        <v>Eintracht Frankfurt</v>
      </c>
      <c r="V24" s="629">
        <f t="shared" ca="1" si="6"/>
        <v>100021</v>
      </c>
      <c r="W24" s="627">
        <f t="shared" ca="1" si="7"/>
        <v>24.763888888888889</v>
      </c>
      <c r="X24" s="628">
        <f ca="1">IF(Z24="",99999,'Endrunde 4'!$D24)</f>
        <v>0.76388888888888895</v>
      </c>
      <c r="Y24" s="293">
        <f ca="1">IF(Z24="","",'Endrunde 4'!$E24)</f>
        <v>4</v>
      </c>
      <c r="Z24" s="294" t="str">
        <f ca="1">IF($C$14="","",IF('Endrunde 4'!$I24=$C$14,'Endrunde 4'!$K24,IF('Endrunde 4'!$K24=$C$14,'Endrunde 4'!$I24,"")))</f>
        <v>FC Barcelona</v>
      </c>
      <c r="AA24" s="629">
        <f t="shared" ca="1" si="8"/>
        <v>100021</v>
      </c>
      <c r="AB24" s="627">
        <f t="shared" ca="1" si="9"/>
        <v>100023</v>
      </c>
      <c r="AC24" s="628">
        <f ca="1">IF(AE24="",99999,'Endrunde 4'!$D24)</f>
        <v>99999</v>
      </c>
      <c r="AD24" s="293" t="str">
        <f ca="1">IF(AE24="","",'Endrunde 4'!$E24)</f>
        <v/>
      </c>
      <c r="AE24" s="294" t="str">
        <f ca="1">IF($C$19="","",IF('Endrunde 4'!$I24=$C$19,'Endrunde 4'!$K24,IF('Endrunde 4'!$K24=$C$19,'Endrunde 4'!$I24,"")))</f>
        <v/>
      </c>
      <c r="AF24" s="629">
        <f t="shared" ca="1" si="10"/>
        <v>100022</v>
      </c>
      <c r="AG24" s="627">
        <f t="shared" ca="1" si="11"/>
        <v>100023</v>
      </c>
      <c r="AH24" s="628">
        <f ca="1">IF(AJ24="",99999,'Endrunde 4'!$D24)</f>
        <v>99999</v>
      </c>
      <c r="AI24" s="293" t="str">
        <f ca="1">IF(AJ24="","",'Endrunde 4'!$E24)</f>
        <v/>
      </c>
      <c r="AJ24" s="294" t="str">
        <f ca="1">IF($C$24="","",IF('Endrunde 4'!$I24=$C$24,'Endrunde 4'!$K24,IF('Endrunde 4'!$K24=$C$24,'Endrunde 4'!$I24,"")))</f>
        <v/>
      </c>
      <c r="AK24" s="629">
        <f t="shared" ca="1" si="12"/>
        <v>100022</v>
      </c>
      <c r="AL24" s="627">
        <f t="shared" ca="1" si="13"/>
        <v>100023</v>
      </c>
      <c r="AM24" s="628">
        <f ca="1">IF(AO24="",99999,'Endrunde 4'!$D24)</f>
        <v>99999</v>
      </c>
      <c r="AN24" s="293" t="str">
        <f ca="1">IF(AO24="","",'Endrunde 4'!$E24)</f>
        <v/>
      </c>
      <c r="AO24" s="294" t="str">
        <f ca="1">IF($C$29="","",IF('Endrunde 4'!$I24=$C$29,'Endrunde 4'!$K24,IF('Endrunde 4'!$K24=$C$29,'Endrunde 4'!$I24,"")))</f>
        <v/>
      </c>
      <c r="AP24" s="629">
        <f t="shared" ca="1" si="14"/>
        <v>100021</v>
      </c>
      <c r="AQ24" s="627">
        <f t="shared" ca="1" si="15"/>
        <v>100023</v>
      </c>
      <c r="AR24" s="628">
        <f ca="1">IF(AT24="",99999,'Endrunde 4'!$D24)</f>
        <v>99999</v>
      </c>
      <c r="AS24" s="293" t="str">
        <f ca="1">IF(AT24="","",'Endrunde 4'!$E24)</f>
        <v/>
      </c>
      <c r="AT24" s="294" t="str">
        <f ca="1">IF($C$34="","",IF('Endrunde 4'!$I24=$C$34,'Endrunde 4'!$K24,IF('Endrunde 4'!$K24=$C$34,'Endrunde 4'!$I24,"")))</f>
        <v/>
      </c>
      <c r="AU24" s="629">
        <f t="shared" ca="1" si="16"/>
        <v>100021</v>
      </c>
      <c r="AV24" s="627">
        <f t="shared" ca="1" si="17"/>
        <v>100023</v>
      </c>
      <c r="AW24" s="628">
        <f ca="1">IF(AY24="",99999,'Endrunde 4'!$D24)</f>
        <v>99999</v>
      </c>
      <c r="AX24" s="293" t="str">
        <f ca="1">IF(AY24="","",'Endrunde 4'!$E24)</f>
        <v/>
      </c>
      <c r="AY24" s="294" t="str">
        <f ca="1">IF($C$39="","",IF('Endrunde 4'!$I24=$C$39,'Endrunde 4'!$K24,IF('Endrunde 4'!$K24=$C$39,'Endrunde 4'!$I24,"")))</f>
        <v/>
      </c>
      <c r="AZ24" s="629">
        <f t="shared" ca="1" si="18"/>
        <v>100022</v>
      </c>
      <c r="BA24" s="627">
        <f t="shared" si="19"/>
        <v>100023</v>
      </c>
      <c r="BB24" s="628">
        <f>IF(BD24="",99999,'Endrunde 4'!$D24)</f>
        <v>99999</v>
      </c>
      <c r="BC24" s="293" t="str">
        <f>IF(BD24="","",'Endrunde 4'!$E24)</f>
        <v/>
      </c>
      <c r="BD24" s="294" t="str">
        <f>IF($C$44="","",IF('Endrunde 4'!$I24=$C$44,'Endrunde 4'!$K24,IF('Endrunde 4'!$K24=$C$44,'Endrunde 4'!$I24,"")))</f>
        <v/>
      </c>
      <c r="BE24" s="629">
        <f t="shared" si="20"/>
        <v>100023</v>
      </c>
      <c r="BF24" s="627">
        <f t="shared" ca="1" si="21"/>
        <v>100023</v>
      </c>
      <c r="BG24" s="628">
        <f ca="1">IF(BI24="",99999,'Endrunde 4'!$D24)</f>
        <v>99999</v>
      </c>
      <c r="BH24" s="293" t="str">
        <f ca="1">IF(BI24="","",'Endrunde 4'!$E24)</f>
        <v/>
      </c>
      <c r="BI24" s="294" t="str">
        <f ca="1">IF($C$49="","",IF('Endrunde 4'!$I24=$C$49,'Endrunde 4'!$K24,IF('Endrunde 4'!$K24=$C$49,'Endrunde 4'!$I24,"")))</f>
        <v/>
      </c>
      <c r="BJ24" s="629">
        <f t="shared" ca="1" si="22"/>
        <v>100021</v>
      </c>
      <c r="BK24" s="627">
        <f t="shared" ca="1" si="23"/>
        <v>100023</v>
      </c>
      <c r="BL24" s="628">
        <f ca="1">IF(BN24="",99999,'Endrunde 4'!$D24)</f>
        <v>99999</v>
      </c>
      <c r="BM24" s="293" t="str">
        <f ca="1">IF(BN24="","",'Endrunde 4'!$E24)</f>
        <v/>
      </c>
      <c r="BN24" s="294" t="str">
        <f ca="1">IF($C$54="","",IF('Endrunde 4'!$I24=$C$54,'Endrunde 4'!$K24,IF('Endrunde 4'!$K24=$C$54,'Endrunde 4'!$I24,"")))</f>
        <v/>
      </c>
      <c r="BO24" s="629">
        <f t="shared" ca="1" si="24"/>
        <v>100021</v>
      </c>
      <c r="BP24" s="627">
        <f t="shared" ca="1" si="25"/>
        <v>100023</v>
      </c>
      <c r="BQ24" s="628">
        <f ca="1">IF(BS24="",99999,'Endrunde 4'!$D24)</f>
        <v>99999</v>
      </c>
      <c r="BR24" s="293" t="str">
        <f ca="1">IF(BS24="","",'Endrunde 4'!$E24)</f>
        <v/>
      </c>
      <c r="BS24" s="294" t="str">
        <f ca="1">IF($C$59="","",IF('Endrunde 4'!$I24=$C$59,'Endrunde 4'!$K24,IF('Endrunde 4'!$K24=$C$59,'Endrunde 4'!$I24,"")))</f>
        <v/>
      </c>
      <c r="BT24" s="629">
        <f t="shared" ca="1" si="26"/>
        <v>100021</v>
      </c>
      <c r="BU24" s="627">
        <f t="shared" ca="1" si="27"/>
        <v>100023</v>
      </c>
      <c r="BV24" s="628">
        <f ca="1">IF(BX24="",99999,'Endrunde 4'!$D24)</f>
        <v>99999</v>
      </c>
      <c r="BW24" s="293" t="str">
        <f ca="1">IF(BX24="","",'Endrunde 4'!$E24)</f>
        <v/>
      </c>
      <c r="BX24" s="294" t="str">
        <f ca="1">IF($C$64="","",IF('Endrunde 4'!$I24=$C$64,'Endrunde 4'!$K24,IF('Endrunde 4'!$K24=$C$64,'Endrunde 4'!$I24,"")))</f>
        <v/>
      </c>
      <c r="BY24" s="629">
        <f t="shared" ca="1" si="28"/>
        <v>100021</v>
      </c>
      <c r="BZ24" s="627">
        <f t="shared" ca="1" si="29"/>
        <v>100023</v>
      </c>
      <c r="CA24" s="628">
        <f ca="1">IF(CC24="",99999,'Endrunde 4'!$D24)</f>
        <v>99999</v>
      </c>
      <c r="CB24" s="293" t="str">
        <f ca="1">IF(CC24="","",'Endrunde 4'!$E24)</f>
        <v/>
      </c>
      <c r="CC24" s="294" t="str">
        <f ca="1">IF($C$69="","",IF('Endrunde 4'!$I24=$C$69,'Endrunde 4'!$K24,IF('Endrunde 4'!$K24=$C$69,'Endrunde 4'!$I24,"")))</f>
        <v/>
      </c>
      <c r="CD24" s="629">
        <f t="shared" ca="1" si="30"/>
        <v>100021</v>
      </c>
      <c r="CE24" s="627">
        <f t="shared" ca="1" si="31"/>
        <v>100023</v>
      </c>
      <c r="CF24" s="628">
        <f ca="1">IF(CH24="",99999,'Endrunde 4'!$D24)</f>
        <v>99999</v>
      </c>
      <c r="CG24" s="293" t="str">
        <f ca="1">IF(CH24="","",'Endrunde 4'!$E24)</f>
        <v/>
      </c>
      <c r="CH24" s="294" t="str">
        <f ca="1">IF($C$74="","",IF('Endrunde 4'!$I24=$C$74,'Endrunde 4'!$K24,IF('Endrunde 4'!$K24=$C$74,'Endrunde 4'!$I24,"")))</f>
        <v/>
      </c>
      <c r="CI24" s="629">
        <f t="shared" ca="1" si="32"/>
        <v>100021</v>
      </c>
      <c r="CJ24" s="627">
        <f t="shared" ca="1" si="33"/>
        <v>100023</v>
      </c>
      <c r="CK24" s="628">
        <f ca="1">IF(CM24="",99999,'Endrunde 4'!$D24)</f>
        <v>99999</v>
      </c>
      <c r="CL24" s="293" t="str">
        <f ca="1">IF(CM24="","",'Endrunde 4'!$E24)</f>
        <v/>
      </c>
      <c r="CM24" s="294" t="str">
        <f ca="1">IF($C$79="","",IF('Endrunde 4'!$I24=$C$79,'Endrunde 4'!$K24,IF('Endrunde 4'!$K24=$C$79,'Endrunde 4'!$I24,"")))</f>
        <v/>
      </c>
      <c r="CN24" s="629">
        <f t="shared" ca="1" si="34"/>
        <v>100021</v>
      </c>
      <c r="CO24" s="627">
        <f t="shared" ca="1" si="35"/>
        <v>100023</v>
      </c>
      <c r="CP24" s="628">
        <f ca="1">IF(CR24="",99999,'Endrunde 4'!$D24)</f>
        <v>99999</v>
      </c>
      <c r="CQ24" s="293" t="str">
        <f ca="1">IF(CR24="","",'Endrunde 4'!$E24)</f>
        <v/>
      </c>
      <c r="CR24" s="294" t="str">
        <f ca="1">IF($C$84="","",IF('Endrunde 4'!$I24=$C$84,'Endrunde 4'!$K24,IF('Endrunde 4'!$K24=$C$84,'Endrunde 4'!$I24,"")))</f>
        <v/>
      </c>
      <c r="CS24" s="629">
        <f t="shared" ca="1" si="36"/>
        <v>100021</v>
      </c>
      <c r="CT24" s="627">
        <f t="shared" si="37"/>
        <v>100023</v>
      </c>
      <c r="CU24" s="628">
        <f>IF(CW24="",99999,'Endrunde 4'!$D24)</f>
        <v>99999</v>
      </c>
      <c r="CV24" s="293" t="str">
        <f>IF(CW24="","",'Endrunde 4'!$E24)</f>
        <v/>
      </c>
      <c r="CW24" s="294" t="str">
        <f>IF($C$89="","",IF('Endrunde 4'!$I24=$C$89,'Endrunde 4'!$K24,IF('Endrunde 4'!$K24=$C$89,'Endrunde 4'!$I24,"")))</f>
        <v/>
      </c>
      <c r="CX24" s="629">
        <f t="shared" si="38"/>
        <v>100023</v>
      </c>
    </row>
    <row r="25" spans="2:102" ht="15.95" customHeight="1" x14ac:dyDescent="0.2">
      <c r="E25" s="610">
        <f ca="1">IF($AK$12&lt;99999,INDEX($L$12:$L$36,MATCH($AK$12,$AG$12:$AG$36,0)),"")</f>
        <v>57</v>
      </c>
      <c r="F25" s="611">
        <f ca="1">IF($AK$12&lt;99999,VLOOKUP($AK$12,$AG$12:$AJ$36,2,0),"")</f>
        <v>0.71527777777777779</v>
      </c>
      <c r="G25" s="612">
        <f ca="1">IF($AK$12&lt;99999,VLOOKUP($AK$12,$AG$12:$AJ$36,3,0),"")</f>
        <v>1</v>
      </c>
      <c r="H25" s="613" t="str">
        <f ca="1">IF($AK$12&lt;99999,VLOOKUP($AK$12,$AG$12:$AJ$36,4,0),"")</f>
        <v>SSV Wildbach</v>
      </c>
      <c r="J25" s="602">
        <f t="shared" ca="1" si="39"/>
        <v>0</v>
      </c>
      <c r="K25" s="602" t="str">
        <f ca="1">IF(J25=0,"",$C$24)</f>
        <v/>
      </c>
      <c r="L25" s="164">
        <f ca="1">'Endrunde 4'!$C25</f>
        <v>69</v>
      </c>
      <c r="M25" s="627">
        <f t="shared" ca="1" si="3"/>
        <v>100024</v>
      </c>
      <c r="N25" s="628">
        <f ca="1">IF(P25="",99999,'Endrunde 4'!$D25)</f>
        <v>99999</v>
      </c>
      <c r="O25" s="293" t="str">
        <f ca="1">IF(P25="","",'Endrunde 4'!$E25)</f>
        <v/>
      </c>
      <c r="P25" s="294" t="str">
        <f ca="1">IF($C$4="","",IF('Endrunde 4'!$I25=$C$4,'Endrunde 4'!$K25,IF('Endrunde 4'!$K25=$C$4,'Endrunde 4'!$I25,"")))</f>
        <v/>
      </c>
      <c r="Q25" s="629">
        <f t="shared" ca="1" si="4"/>
        <v>100023</v>
      </c>
      <c r="R25" s="627">
        <f t="shared" ca="1" si="5"/>
        <v>100024</v>
      </c>
      <c r="S25" s="628">
        <f ca="1">IF(U25="",99999,'Endrunde 4'!$D25)</f>
        <v>99999</v>
      </c>
      <c r="T25" s="293" t="str">
        <f ca="1">IF(U25="","",'Endrunde 4'!$E25)</f>
        <v/>
      </c>
      <c r="U25" s="294" t="str">
        <f ca="1">IF($C$9="","",IF('Endrunde 4'!$I25=$C$9,'Endrunde 4'!$K25,IF('Endrunde 4'!$K25=$C$9,'Endrunde 4'!$I25,"")))</f>
        <v/>
      </c>
      <c r="V25" s="629">
        <f t="shared" ca="1" si="6"/>
        <v>100022</v>
      </c>
      <c r="W25" s="627">
        <f t="shared" ca="1" si="7"/>
        <v>100024</v>
      </c>
      <c r="X25" s="628">
        <f ca="1">IF(Z25="",99999,'Endrunde 4'!$D25)</f>
        <v>99999</v>
      </c>
      <c r="Y25" s="293" t="str">
        <f ca="1">IF(Z25="","",'Endrunde 4'!$E25)</f>
        <v/>
      </c>
      <c r="Z25" s="294" t="str">
        <f ca="1">IF($C$14="","",IF('Endrunde 4'!$I25=$C$14,'Endrunde 4'!$K25,IF('Endrunde 4'!$K25=$C$14,'Endrunde 4'!$I25,"")))</f>
        <v/>
      </c>
      <c r="AA25" s="629">
        <f t="shared" ca="1" si="8"/>
        <v>100022</v>
      </c>
      <c r="AB25" s="627">
        <f t="shared" ca="1" si="9"/>
        <v>100024</v>
      </c>
      <c r="AC25" s="628">
        <f ca="1">IF(AE25="",99999,'Endrunde 4'!$D25)</f>
        <v>99999</v>
      </c>
      <c r="AD25" s="293" t="str">
        <f ca="1">IF(AE25="","",'Endrunde 4'!$E25)</f>
        <v/>
      </c>
      <c r="AE25" s="294" t="str">
        <f ca="1">IF($C$19="","",IF('Endrunde 4'!$I25=$C$19,'Endrunde 4'!$K25,IF('Endrunde 4'!$K25=$C$19,'Endrunde 4'!$I25,"")))</f>
        <v/>
      </c>
      <c r="AF25" s="629">
        <f t="shared" ca="1" si="10"/>
        <v>100023</v>
      </c>
      <c r="AG25" s="627">
        <f t="shared" ca="1" si="11"/>
        <v>100024</v>
      </c>
      <c r="AH25" s="628">
        <f ca="1">IF(AJ25="",99999,'Endrunde 4'!$D25)</f>
        <v>99999</v>
      </c>
      <c r="AI25" s="293" t="str">
        <f ca="1">IF(AJ25="","",'Endrunde 4'!$E25)</f>
        <v/>
      </c>
      <c r="AJ25" s="294" t="str">
        <f ca="1">IF($C$24="","",IF('Endrunde 4'!$I25=$C$24,'Endrunde 4'!$K25,IF('Endrunde 4'!$K25=$C$24,'Endrunde 4'!$I25,"")))</f>
        <v/>
      </c>
      <c r="AK25" s="629">
        <f t="shared" ca="1" si="12"/>
        <v>100023</v>
      </c>
      <c r="AL25" s="627">
        <f t="shared" ca="1" si="13"/>
        <v>100024</v>
      </c>
      <c r="AM25" s="628">
        <f ca="1">IF(AO25="",99999,'Endrunde 4'!$D25)</f>
        <v>99999</v>
      </c>
      <c r="AN25" s="293" t="str">
        <f ca="1">IF(AO25="","",'Endrunde 4'!$E25)</f>
        <v/>
      </c>
      <c r="AO25" s="294" t="str">
        <f ca="1">IF($C$29="","",IF('Endrunde 4'!$I25=$C$29,'Endrunde 4'!$K25,IF('Endrunde 4'!$K25=$C$29,'Endrunde 4'!$I25,"")))</f>
        <v/>
      </c>
      <c r="AP25" s="629">
        <f t="shared" ca="1" si="14"/>
        <v>100023</v>
      </c>
      <c r="AQ25" s="627">
        <f t="shared" ca="1" si="15"/>
        <v>100024</v>
      </c>
      <c r="AR25" s="628">
        <f ca="1">IF(AT25="",99999,'Endrunde 4'!$D25)</f>
        <v>99999</v>
      </c>
      <c r="AS25" s="293" t="str">
        <f ca="1">IF(AT25="","",'Endrunde 4'!$E25)</f>
        <v/>
      </c>
      <c r="AT25" s="294" t="str">
        <f ca="1">IF($C$34="","",IF('Endrunde 4'!$I25=$C$34,'Endrunde 4'!$K25,IF('Endrunde 4'!$K25=$C$34,'Endrunde 4'!$I25,"")))</f>
        <v/>
      </c>
      <c r="AU25" s="629">
        <f t="shared" ca="1" si="16"/>
        <v>100023</v>
      </c>
      <c r="AV25" s="627">
        <f t="shared" ca="1" si="17"/>
        <v>100024</v>
      </c>
      <c r="AW25" s="628">
        <f ca="1">IF(AY25="",99999,'Endrunde 4'!$D25)</f>
        <v>99999</v>
      </c>
      <c r="AX25" s="293" t="str">
        <f ca="1">IF(AY25="","",'Endrunde 4'!$E25)</f>
        <v/>
      </c>
      <c r="AY25" s="294" t="str">
        <f ca="1">IF($C$39="","",IF('Endrunde 4'!$I25=$C$39,'Endrunde 4'!$K25,IF('Endrunde 4'!$K25=$C$39,'Endrunde 4'!$I25,"")))</f>
        <v/>
      </c>
      <c r="AZ25" s="629">
        <f t="shared" ca="1" si="18"/>
        <v>100023</v>
      </c>
      <c r="BA25" s="627">
        <f t="shared" si="19"/>
        <v>100024</v>
      </c>
      <c r="BB25" s="628">
        <f>IF(BD25="",99999,'Endrunde 4'!$D25)</f>
        <v>99999</v>
      </c>
      <c r="BC25" s="293" t="str">
        <f>IF(BD25="","",'Endrunde 4'!$E25)</f>
        <v/>
      </c>
      <c r="BD25" s="294" t="str">
        <f>IF($C$44="","",IF('Endrunde 4'!$I25=$C$44,'Endrunde 4'!$K25,IF('Endrunde 4'!$K25=$C$44,'Endrunde 4'!$I25,"")))</f>
        <v/>
      </c>
      <c r="BE25" s="629">
        <f t="shared" si="20"/>
        <v>100024</v>
      </c>
      <c r="BF25" s="627">
        <f t="shared" ca="1" si="21"/>
        <v>100024</v>
      </c>
      <c r="BG25" s="628">
        <f ca="1">IF(BI25="",99999,'Endrunde 4'!$D25)</f>
        <v>99999</v>
      </c>
      <c r="BH25" s="293" t="str">
        <f ca="1">IF(BI25="","",'Endrunde 4'!$E25)</f>
        <v/>
      </c>
      <c r="BI25" s="294" t="str">
        <f ca="1">IF($C$49="","",IF('Endrunde 4'!$I25=$C$49,'Endrunde 4'!$K25,IF('Endrunde 4'!$K25=$C$49,'Endrunde 4'!$I25,"")))</f>
        <v/>
      </c>
      <c r="BJ25" s="629">
        <f t="shared" ca="1" si="22"/>
        <v>100022</v>
      </c>
      <c r="BK25" s="627">
        <f t="shared" ca="1" si="23"/>
        <v>100024</v>
      </c>
      <c r="BL25" s="628">
        <f ca="1">IF(BN25="",99999,'Endrunde 4'!$D25)</f>
        <v>99999</v>
      </c>
      <c r="BM25" s="293" t="str">
        <f ca="1">IF(BN25="","",'Endrunde 4'!$E25)</f>
        <v/>
      </c>
      <c r="BN25" s="294" t="str">
        <f ca="1">IF($C$54="","",IF('Endrunde 4'!$I25=$C$54,'Endrunde 4'!$K25,IF('Endrunde 4'!$K25=$C$54,'Endrunde 4'!$I25,"")))</f>
        <v/>
      </c>
      <c r="BO25" s="629">
        <f t="shared" ca="1" si="24"/>
        <v>100022</v>
      </c>
      <c r="BP25" s="627">
        <f t="shared" ca="1" si="25"/>
        <v>25.788194444444443</v>
      </c>
      <c r="BQ25" s="628">
        <f ca="1">IF(BS25="",99999,'Endrunde 4'!$D25)</f>
        <v>0.78819444444444442</v>
      </c>
      <c r="BR25" s="293">
        <f ca="1">IF(BS25="","",'Endrunde 4'!$E25)</f>
        <v>1</v>
      </c>
      <c r="BS25" s="294" t="str">
        <f ca="1">IF($C$59="","",IF('Endrunde 4'!$I25=$C$59,'Endrunde 4'!$K25,IF('Endrunde 4'!$K25=$C$59,'Endrunde 4'!$I25,"")))</f>
        <v>VFL Ronsdorf</v>
      </c>
      <c r="BT25" s="629">
        <f t="shared" ca="1" si="26"/>
        <v>100022</v>
      </c>
      <c r="BU25" s="627">
        <f t="shared" ca="1" si="27"/>
        <v>100024</v>
      </c>
      <c r="BV25" s="628">
        <f ca="1">IF(BX25="",99999,'Endrunde 4'!$D25)</f>
        <v>99999</v>
      </c>
      <c r="BW25" s="293" t="str">
        <f ca="1">IF(BX25="","",'Endrunde 4'!$E25)</f>
        <v/>
      </c>
      <c r="BX25" s="294" t="str">
        <f ca="1">IF($C$64="","",IF('Endrunde 4'!$I25=$C$64,'Endrunde 4'!$K25,IF('Endrunde 4'!$K25=$C$64,'Endrunde 4'!$I25,"")))</f>
        <v/>
      </c>
      <c r="BY25" s="629">
        <f t="shared" ca="1" si="28"/>
        <v>100022</v>
      </c>
      <c r="BZ25" s="627">
        <f t="shared" ca="1" si="29"/>
        <v>100024</v>
      </c>
      <c r="CA25" s="628">
        <f ca="1">IF(CC25="",99999,'Endrunde 4'!$D25)</f>
        <v>99999</v>
      </c>
      <c r="CB25" s="293" t="str">
        <f ca="1">IF(CC25="","",'Endrunde 4'!$E25)</f>
        <v/>
      </c>
      <c r="CC25" s="294" t="str">
        <f ca="1">IF($C$69="","",IF('Endrunde 4'!$I25=$C$69,'Endrunde 4'!$K25,IF('Endrunde 4'!$K25=$C$69,'Endrunde 4'!$I25,"")))</f>
        <v/>
      </c>
      <c r="CD25" s="629">
        <f t="shared" ca="1" si="30"/>
        <v>100022</v>
      </c>
      <c r="CE25" s="627">
        <f t="shared" ca="1" si="31"/>
        <v>100024</v>
      </c>
      <c r="CF25" s="628">
        <f ca="1">IF(CH25="",99999,'Endrunde 4'!$D25)</f>
        <v>99999</v>
      </c>
      <c r="CG25" s="293" t="str">
        <f ca="1">IF(CH25="","",'Endrunde 4'!$E25)</f>
        <v/>
      </c>
      <c r="CH25" s="294" t="str">
        <f ca="1">IF($C$74="","",IF('Endrunde 4'!$I25=$C$74,'Endrunde 4'!$K25,IF('Endrunde 4'!$K25=$C$74,'Endrunde 4'!$I25,"")))</f>
        <v/>
      </c>
      <c r="CI25" s="629">
        <f t="shared" ca="1" si="32"/>
        <v>100022</v>
      </c>
      <c r="CJ25" s="627">
        <f t="shared" ca="1" si="33"/>
        <v>25.788194444444443</v>
      </c>
      <c r="CK25" s="628">
        <f ca="1">IF(CM25="",99999,'Endrunde 4'!$D25)</f>
        <v>0.78819444444444442</v>
      </c>
      <c r="CL25" s="293">
        <f ca="1">IF(CM25="","",'Endrunde 4'!$E25)</f>
        <v>1</v>
      </c>
      <c r="CM25" s="294" t="str">
        <f ca="1">IF($C$79="","",IF('Endrunde 4'!$I25=$C$79,'Endrunde 4'!$K25,IF('Endrunde 4'!$K25=$C$79,'Endrunde 4'!$I25,"")))</f>
        <v>SSV Wildbach</v>
      </c>
      <c r="CN25" s="629">
        <f t="shared" ca="1" si="34"/>
        <v>100022</v>
      </c>
      <c r="CO25" s="627">
        <f t="shared" ca="1" si="35"/>
        <v>100024</v>
      </c>
      <c r="CP25" s="628">
        <f ca="1">IF(CR25="",99999,'Endrunde 4'!$D25)</f>
        <v>99999</v>
      </c>
      <c r="CQ25" s="293" t="str">
        <f ca="1">IF(CR25="","",'Endrunde 4'!$E25)</f>
        <v/>
      </c>
      <c r="CR25" s="294" t="str">
        <f ca="1">IF($C$84="","",IF('Endrunde 4'!$I25=$C$84,'Endrunde 4'!$K25,IF('Endrunde 4'!$K25=$C$84,'Endrunde 4'!$I25,"")))</f>
        <v/>
      </c>
      <c r="CS25" s="629">
        <f t="shared" ca="1" si="36"/>
        <v>100022</v>
      </c>
      <c r="CT25" s="627">
        <f t="shared" si="37"/>
        <v>100024</v>
      </c>
      <c r="CU25" s="628">
        <f>IF(CW25="",99999,'Endrunde 4'!$D25)</f>
        <v>99999</v>
      </c>
      <c r="CV25" s="293" t="str">
        <f>IF(CW25="","",'Endrunde 4'!$E25)</f>
        <v/>
      </c>
      <c r="CW25" s="294" t="str">
        <f>IF($C$89="","",IF('Endrunde 4'!$I25=$C$89,'Endrunde 4'!$K25,IF('Endrunde 4'!$K25=$C$89,'Endrunde 4'!$I25,"")))</f>
        <v/>
      </c>
      <c r="CX25" s="629">
        <f t="shared" si="38"/>
        <v>100024</v>
      </c>
    </row>
    <row r="26" spans="2:102" ht="15.95" customHeight="1" x14ac:dyDescent="0.2">
      <c r="E26" s="610">
        <f ca="1">IF($AK$13&lt;99999,INDEX($L$12:$L$36,MATCH($AK$13,$AG$12:$AG$36,0)),"")</f>
        <v>65</v>
      </c>
      <c r="F26" s="614">
        <f ca="1">IF($AK$13&lt;99999,VLOOKUP($AK$13,$AG$12:$AJ$36,2,0),"")</f>
        <v>0.76388888888888895</v>
      </c>
      <c r="G26" s="615">
        <f ca="1">IF($AK$13&lt;99999,VLOOKUP($AK$13,$AG$12:$AJ$36,3,0),"")</f>
        <v>1</v>
      </c>
      <c r="H26" s="616" t="str">
        <f ca="1">IF($AK$13&lt;99999,VLOOKUP($AK$13,$AG$12:$AJ$36,4,0),"")</f>
        <v>1. FC Riedwald</v>
      </c>
      <c r="J26" s="602">
        <f t="shared" ca="1" si="39"/>
        <v>0</v>
      </c>
      <c r="K26" s="602" t="str">
        <f t="shared" ref="K26:K27" ca="1" si="42">IF(J26=0,"",$C$24)</f>
        <v/>
      </c>
      <c r="L26" s="164">
        <f ca="1">'Endrunde 4'!$C26</f>
        <v>70</v>
      </c>
      <c r="M26" s="627">
        <f t="shared" ca="1" si="3"/>
        <v>100025</v>
      </c>
      <c r="N26" s="628">
        <f ca="1">IF(P26="",99999,'Endrunde 4'!$D26)</f>
        <v>99999</v>
      </c>
      <c r="O26" s="293" t="str">
        <f ca="1">IF(P26="","",'Endrunde 4'!$E26)</f>
        <v/>
      </c>
      <c r="P26" s="294" t="str">
        <f ca="1">IF($C$4="","",IF('Endrunde 4'!$I26=$C$4,'Endrunde 4'!$K26,IF('Endrunde 4'!$K26=$C$4,'Endrunde 4'!$I26,"")))</f>
        <v/>
      </c>
      <c r="Q26" s="629">
        <f t="shared" ca="1" si="4"/>
        <v>100024</v>
      </c>
      <c r="R26" s="627">
        <f t="shared" ca="1" si="5"/>
        <v>100025</v>
      </c>
      <c r="S26" s="628">
        <f ca="1">IF(U26="",99999,'Endrunde 4'!$D26)</f>
        <v>99999</v>
      </c>
      <c r="T26" s="293" t="str">
        <f ca="1">IF(U26="","",'Endrunde 4'!$E26)</f>
        <v/>
      </c>
      <c r="U26" s="294" t="str">
        <f ca="1">IF($C$9="","",IF('Endrunde 4'!$I26=$C$9,'Endrunde 4'!$K26,IF('Endrunde 4'!$K26=$C$9,'Endrunde 4'!$I26,"")))</f>
        <v/>
      </c>
      <c r="V26" s="629">
        <f t="shared" ca="1" si="6"/>
        <v>100024</v>
      </c>
      <c r="W26" s="627">
        <f t="shared" ca="1" si="7"/>
        <v>100025</v>
      </c>
      <c r="X26" s="628">
        <f ca="1">IF(Z26="",99999,'Endrunde 4'!$D26)</f>
        <v>99999</v>
      </c>
      <c r="Y26" s="293" t="str">
        <f ca="1">IF(Z26="","",'Endrunde 4'!$E26)</f>
        <v/>
      </c>
      <c r="Z26" s="294" t="str">
        <f ca="1">IF($C$14="","",IF('Endrunde 4'!$I26=$C$14,'Endrunde 4'!$K26,IF('Endrunde 4'!$K26=$C$14,'Endrunde 4'!$I26,"")))</f>
        <v/>
      </c>
      <c r="AA26" s="629">
        <f t="shared" ca="1" si="8"/>
        <v>100024</v>
      </c>
      <c r="AB26" s="627">
        <f t="shared" ca="1" si="9"/>
        <v>100025</v>
      </c>
      <c r="AC26" s="628">
        <f ca="1">IF(AE26="",99999,'Endrunde 4'!$D26)</f>
        <v>99999</v>
      </c>
      <c r="AD26" s="293" t="str">
        <f ca="1">IF(AE26="","",'Endrunde 4'!$E26)</f>
        <v/>
      </c>
      <c r="AE26" s="294" t="str">
        <f ca="1">IF($C$19="","",IF('Endrunde 4'!$I26=$C$19,'Endrunde 4'!$K26,IF('Endrunde 4'!$K26=$C$19,'Endrunde 4'!$I26,"")))</f>
        <v/>
      </c>
      <c r="AF26" s="629">
        <f t="shared" ca="1" si="10"/>
        <v>100024</v>
      </c>
      <c r="AG26" s="627">
        <f t="shared" ca="1" si="11"/>
        <v>100025</v>
      </c>
      <c r="AH26" s="628">
        <f ca="1">IF(AJ26="",99999,'Endrunde 4'!$D26)</f>
        <v>99999</v>
      </c>
      <c r="AI26" s="293" t="str">
        <f ca="1">IF(AJ26="","",'Endrunde 4'!$E26)</f>
        <v/>
      </c>
      <c r="AJ26" s="294" t="str">
        <f ca="1">IF($C$24="","",IF('Endrunde 4'!$I26=$C$24,'Endrunde 4'!$K26,IF('Endrunde 4'!$K26=$C$24,'Endrunde 4'!$I26,"")))</f>
        <v/>
      </c>
      <c r="AK26" s="629">
        <f t="shared" ca="1" si="12"/>
        <v>100024</v>
      </c>
      <c r="AL26" s="627">
        <f t="shared" ca="1" si="13"/>
        <v>100025</v>
      </c>
      <c r="AM26" s="628">
        <f ca="1">IF(AO26="",99999,'Endrunde 4'!$D26)</f>
        <v>99999</v>
      </c>
      <c r="AN26" s="293" t="str">
        <f ca="1">IF(AO26="","",'Endrunde 4'!$E26)</f>
        <v/>
      </c>
      <c r="AO26" s="294" t="str">
        <f ca="1">IF($C$29="","",IF('Endrunde 4'!$I26=$C$29,'Endrunde 4'!$K26,IF('Endrunde 4'!$K26=$C$29,'Endrunde 4'!$I26,"")))</f>
        <v/>
      </c>
      <c r="AP26" s="629">
        <f t="shared" ca="1" si="14"/>
        <v>100024</v>
      </c>
      <c r="AQ26" s="627">
        <f t="shared" ca="1" si="15"/>
        <v>100025</v>
      </c>
      <c r="AR26" s="628">
        <f ca="1">IF(AT26="",99999,'Endrunde 4'!$D26)</f>
        <v>99999</v>
      </c>
      <c r="AS26" s="293" t="str">
        <f ca="1">IF(AT26="","",'Endrunde 4'!$E26)</f>
        <v/>
      </c>
      <c r="AT26" s="294" t="str">
        <f ca="1">IF($C$34="","",IF('Endrunde 4'!$I26=$C$34,'Endrunde 4'!$K26,IF('Endrunde 4'!$K26=$C$34,'Endrunde 4'!$I26,"")))</f>
        <v/>
      </c>
      <c r="AU26" s="629">
        <f t="shared" ca="1" si="16"/>
        <v>100024</v>
      </c>
      <c r="AV26" s="627">
        <f t="shared" ca="1" si="17"/>
        <v>100025</v>
      </c>
      <c r="AW26" s="628">
        <f ca="1">IF(AY26="",99999,'Endrunde 4'!$D26)</f>
        <v>99999</v>
      </c>
      <c r="AX26" s="293" t="str">
        <f ca="1">IF(AY26="","",'Endrunde 4'!$E26)</f>
        <v/>
      </c>
      <c r="AY26" s="294" t="str">
        <f ca="1">IF($C$39="","",IF('Endrunde 4'!$I26=$C$39,'Endrunde 4'!$K26,IF('Endrunde 4'!$K26=$C$39,'Endrunde 4'!$I26,"")))</f>
        <v/>
      </c>
      <c r="AZ26" s="629">
        <f t="shared" ca="1" si="18"/>
        <v>100024</v>
      </c>
      <c r="BA26" s="627">
        <f t="shared" si="19"/>
        <v>100025</v>
      </c>
      <c r="BB26" s="628">
        <f>IF(BD26="",99999,'Endrunde 4'!$D26)</f>
        <v>99999</v>
      </c>
      <c r="BC26" s="293" t="str">
        <f>IF(BD26="","",'Endrunde 4'!$E26)</f>
        <v/>
      </c>
      <c r="BD26" s="294" t="str">
        <f>IF($C$44="","",IF('Endrunde 4'!$I26=$C$44,'Endrunde 4'!$K26,IF('Endrunde 4'!$K26=$C$44,'Endrunde 4'!$I26,"")))</f>
        <v/>
      </c>
      <c r="BE26" s="629">
        <f t="shared" si="20"/>
        <v>100025</v>
      </c>
      <c r="BF26" s="627">
        <f t="shared" ca="1" si="21"/>
        <v>100025</v>
      </c>
      <c r="BG26" s="628">
        <f ca="1">IF(BI26="",99999,'Endrunde 4'!$D26)</f>
        <v>99999</v>
      </c>
      <c r="BH26" s="293" t="str">
        <f ca="1">IF(BI26="","",'Endrunde 4'!$E26)</f>
        <v/>
      </c>
      <c r="BI26" s="294" t="str">
        <f ca="1">IF($C$49="","",IF('Endrunde 4'!$I26=$C$49,'Endrunde 4'!$K26,IF('Endrunde 4'!$K26=$C$49,'Endrunde 4'!$I26,"")))</f>
        <v/>
      </c>
      <c r="BJ26" s="629">
        <f t="shared" ca="1" si="22"/>
        <v>100023</v>
      </c>
      <c r="BK26" s="627">
        <f t="shared" ca="1" si="23"/>
        <v>100025</v>
      </c>
      <c r="BL26" s="628">
        <f ca="1">IF(BN26="",99999,'Endrunde 4'!$D26)</f>
        <v>99999</v>
      </c>
      <c r="BM26" s="293" t="str">
        <f ca="1">IF(BN26="","",'Endrunde 4'!$E26)</f>
        <v/>
      </c>
      <c r="BN26" s="294" t="str">
        <f ca="1">IF($C$54="","",IF('Endrunde 4'!$I26=$C$54,'Endrunde 4'!$K26,IF('Endrunde 4'!$K26=$C$54,'Endrunde 4'!$I26,"")))</f>
        <v/>
      </c>
      <c r="BO26" s="629">
        <f t="shared" ca="1" si="24"/>
        <v>100023</v>
      </c>
      <c r="BP26" s="627">
        <f t="shared" ca="1" si="25"/>
        <v>100025</v>
      </c>
      <c r="BQ26" s="628">
        <f ca="1">IF(BS26="",99999,'Endrunde 4'!$D26)</f>
        <v>99999</v>
      </c>
      <c r="BR26" s="293" t="str">
        <f ca="1">IF(BS26="","",'Endrunde 4'!$E26)</f>
        <v/>
      </c>
      <c r="BS26" s="294" t="str">
        <f ca="1">IF($C$59="","",IF('Endrunde 4'!$I26=$C$59,'Endrunde 4'!$K26,IF('Endrunde 4'!$K26=$C$59,'Endrunde 4'!$I26,"")))</f>
        <v/>
      </c>
      <c r="BT26" s="629">
        <f t="shared" ca="1" si="26"/>
        <v>100023</v>
      </c>
      <c r="BU26" s="627">
        <f t="shared" ca="1" si="27"/>
        <v>100025</v>
      </c>
      <c r="BV26" s="628">
        <f ca="1">IF(BX26="",99999,'Endrunde 4'!$D26)</f>
        <v>99999</v>
      </c>
      <c r="BW26" s="293" t="str">
        <f ca="1">IF(BX26="","",'Endrunde 4'!$E26)</f>
        <v/>
      </c>
      <c r="BX26" s="294" t="str">
        <f ca="1">IF($C$64="","",IF('Endrunde 4'!$I26=$C$64,'Endrunde 4'!$K26,IF('Endrunde 4'!$K26=$C$64,'Endrunde 4'!$I26,"")))</f>
        <v/>
      </c>
      <c r="BY26" s="629">
        <f t="shared" ca="1" si="28"/>
        <v>100023</v>
      </c>
      <c r="BZ26" s="627">
        <f t="shared" ca="1" si="29"/>
        <v>26.788194444444443</v>
      </c>
      <c r="CA26" s="628">
        <f ca="1">IF(CC26="",99999,'Endrunde 4'!$D26)</f>
        <v>0.78819444444444442</v>
      </c>
      <c r="CB26" s="293">
        <f ca="1">IF(CC26="","",'Endrunde 4'!$E26)</f>
        <v>2</v>
      </c>
      <c r="CC26" s="294" t="str">
        <f ca="1">IF($C$69="","",IF('Endrunde 4'!$I26=$C$69,'Endrunde 4'!$K26,IF('Endrunde 4'!$K26=$C$69,'Endrunde 4'!$I26,"")))</f>
        <v>Borussia Heine</v>
      </c>
      <c r="CD26" s="629">
        <f t="shared" ca="1" si="30"/>
        <v>100023</v>
      </c>
      <c r="CE26" s="627">
        <f t="shared" ca="1" si="31"/>
        <v>100025</v>
      </c>
      <c r="CF26" s="628">
        <f ca="1">IF(CH26="",99999,'Endrunde 4'!$D26)</f>
        <v>99999</v>
      </c>
      <c r="CG26" s="293" t="str">
        <f ca="1">IF(CH26="","",'Endrunde 4'!$E26)</f>
        <v/>
      </c>
      <c r="CH26" s="294" t="str">
        <f ca="1">IF($C$74="","",IF('Endrunde 4'!$I26=$C$74,'Endrunde 4'!$K26,IF('Endrunde 4'!$K26=$C$74,'Endrunde 4'!$I26,"")))</f>
        <v/>
      </c>
      <c r="CI26" s="629">
        <f t="shared" ca="1" si="32"/>
        <v>100023</v>
      </c>
      <c r="CJ26" s="627">
        <f t="shared" ca="1" si="33"/>
        <v>100025</v>
      </c>
      <c r="CK26" s="628">
        <f ca="1">IF(CM26="",99999,'Endrunde 4'!$D26)</f>
        <v>99999</v>
      </c>
      <c r="CL26" s="293" t="str">
        <f ca="1">IF(CM26="","",'Endrunde 4'!$E26)</f>
        <v/>
      </c>
      <c r="CM26" s="294" t="str">
        <f ca="1">IF($C$79="","",IF('Endrunde 4'!$I26=$C$79,'Endrunde 4'!$K26,IF('Endrunde 4'!$K26=$C$79,'Endrunde 4'!$I26,"")))</f>
        <v/>
      </c>
      <c r="CN26" s="629">
        <f t="shared" ca="1" si="34"/>
        <v>100023</v>
      </c>
      <c r="CO26" s="627">
        <f t="shared" ca="1" si="35"/>
        <v>26.788194444444443</v>
      </c>
      <c r="CP26" s="628">
        <f ca="1">IF(CR26="",99999,'Endrunde 4'!$D26)</f>
        <v>0.78819444444444442</v>
      </c>
      <c r="CQ26" s="293">
        <f ca="1">IF(CR26="","",'Endrunde 4'!$E26)</f>
        <v>2</v>
      </c>
      <c r="CR26" s="294" t="str">
        <f ca="1">IF($C$84="","",IF('Endrunde 4'!$I26=$C$84,'Endrunde 4'!$K26,IF('Endrunde 4'!$K26=$C$84,'Endrunde 4'!$I26,"")))</f>
        <v>FC Grönlingen</v>
      </c>
      <c r="CS26" s="629">
        <f t="shared" ca="1" si="36"/>
        <v>100023</v>
      </c>
      <c r="CT26" s="627">
        <f t="shared" si="37"/>
        <v>100025</v>
      </c>
      <c r="CU26" s="628">
        <f>IF(CW26="",99999,'Endrunde 4'!$D26)</f>
        <v>99999</v>
      </c>
      <c r="CV26" s="293" t="str">
        <f>IF(CW26="","",'Endrunde 4'!$E26)</f>
        <v/>
      </c>
      <c r="CW26" s="294" t="str">
        <f>IF($C$89="","",IF('Endrunde 4'!$I26=$C$89,'Endrunde 4'!$K26,IF('Endrunde 4'!$K26=$C$89,'Endrunde 4'!$I26,"")))</f>
        <v/>
      </c>
      <c r="CX26" s="629">
        <f t="shared" si="38"/>
        <v>100025</v>
      </c>
    </row>
    <row r="27" spans="2:102" ht="15.95" customHeight="1" thickBot="1" x14ac:dyDescent="0.25">
      <c r="E27" s="617">
        <f ca="1">IF($AK$14&lt;99999,INDEX($L$12:$L$36,MATCH($AK$14,$AG$12:$AG$36,0)),"")</f>
        <v>77</v>
      </c>
      <c r="F27" s="618">
        <f ca="1">IF($AK$14&lt;99999,VLOOKUP($AK$14,$AG$12:$AJ$36,2,0),"")</f>
        <v>0.83680555555555558</v>
      </c>
      <c r="G27" s="619">
        <f ca="1">IF($AK$14&lt;99999,VLOOKUP($AK$14,$AG$12:$AJ$36,3,0),"")</f>
        <v>1</v>
      </c>
      <c r="H27" s="620" t="str">
        <f ca="1">IF($AK$14&lt;99999,VLOOKUP($AK$14,$AG$12:$AJ$36,4,0),"")</f>
        <v>VFL Ronsdorf</v>
      </c>
      <c r="J27" s="602">
        <f t="shared" ca="1" si="39"/>
        <v>0</v>
      </c>
      <c r="K27" s="602" t="str">
        <f t="shared" ca="1" si="42"/>
        <v/>
      </c>
      <c r="L27" s="164">
        <f ca="1">'Endrunde 4'!$C27</f>
        <v>71</v>
      </c>
      <c r="M27" s="627">
        <f t="shared" ca="1" si="3"/>
        <v>100026</v>
      </c>
      <c r="N27" s="628">
        <f ca="1">IF(P27="",99999,'Endrunde 4'!$D27)</f>
        <v>99999</v>
      </c>
      <c r="O27" s="293" t="str">
        <f ca="1">IF(P27="","",'Endrunde 4'!$E27)</f>
        <v/>
      </c>
      <c r="P27" s="294" t="str">
        <f ca="1">IF($C$4="","",IF('Endrunde 4'!$I27=$C$4,'Endrunde 4'!$K27,IF('Endrunde 4'!$K27=$C$4,'Endrunde 4'!$I27,"")))</f>
        <v/>
      </c>
      <c r="Q27" s="629">
        <f t="shared" ca="1" si="4"/>
        <v>100025</v>
      </c>
      <c r="R27" s="627">
        <f t="shared" ca="1" si="5"/>
        <v>100026</v>
      </c>
      <c r="S27" s="628">
        <f ca="1">IF(U27="",99999,'Endrunde 4'!$D27)</f>
        <v>99999</v>
      </c>
      <c r="T27" s="293" t="str">
        <f ca="1">IF(U27="","",'Endrunde 4'!$E27)</f>
        <v/>
      </c>
      <c r="U27" s="294" t="str">
        <f ca="1">IF($C$9="","",IF('Endrunde 4'!$I27=$C$9,'Endrunde 4'!$K27,IF('Endrunde 4'!$K27=$C$9,'Endrunde 4'!$I27,"")))</f>
        <v/>
      </c>
      <c r="V27" s="629">
        <f t="shared" ca="1" si="6"/>
        <v>100025</v>
      </c>
      <c r="W27" s="627">
        <f t="shared" ca="1" si="7"/>
        <v>100026</v>
      </c>
      <c r="X27" s="628">
        <f ca="1">IF(Z27="",99999,'Endrunde 4'!$D27)</f>
        <v>99999</v>
      </c>
      <c r="Y27" s="293" t="str">
        <f ca="1">IF(Z27="","",'Endrunde 4'!$E27)</f>
        <v/>
      </c>
      <c r="Z27" s="294" t="str">
        <f ca="1">IF($C$14="","",IF('Endrunde 4'!$I27=$C$14,'Endrunde 4'!$K27,IF('Endrunde 4'!$K27=$C$14,'Endrunde 4'!$I27,"")))</f>
        <v/>
      </c>
      <c r="AA27" s="629">
        <f t="shared" ca="1" si="8"/>
        <v>100025</v>
      </c>
      <c r="AB27" s="627">
        <f t="shared" ca="1" si="9"/>
        <v>100026</v>
      </c>
      <c r="AC27" s="628">
        <f ca="1">IF(AE27="",99999,'Endrunde 4'!$D27)</f>
        <v>99999</v>
      </c>
      <c r="AD27" s="293" t="str">
        <f ca="1">IF(AE27="","",'Endrunde 4'!$E27)</f>
        <v/>
      </c>
      <c r="AE27" s="294" t="str">
        <f ca="1">IF($C$19="","",IF('Endrunde 4'!$I27=$C$19,'Endrunde 4'!$K27,IF('Endrunde 4'!$K27=$C$19,'Endrunde 4'!$I27,"")))</f>
        <v/>
      </c>
      <c r="AF27" s="629">
        <f t="shared" ca="1" si="10"/>
        <v>100025</v>
      </c>
      <c r="AG27" s="627">
        <f t="shared" ca="1" si="11"/>
        <v>100026</v>
      </c>
      <c r="AH27" s="628">
        <f ca="1">IF(AJ27="",99999,'Endrunde 4'!$D27)</f>
        <v>99999</v>
      </c>
      <c r="AI27" s="293" t="str">
        <f ca="1">IF(AJ27="","",'Endrunde 4'!$E27)</f>
        <v/>
      </c>
      <c r="AJ27" s="294" t="str">
        <f ca="1">IF($C$24="","",IF('Endrunde 4'!$I27=$C$24,'Endrunde 4'!$K27,IF('Endrunde 4'!$K27=$C$24,'Endrunde 4'!$I27,"")))</f>
        <v/>
      </c>
      <c r="AK27" s="629">
        <f t="shared" ca="1" si="12"/>
        <v>100025</v>
      </c>
      <c r="AL27" s="627">
        <f t="shared" ca="1" si="13"/>
        <v>100026</v>
      </c>
      <c r="AM27" s="628">
        <f ca="1">IF(AO27="",99999,'Endrunde 4'!$D27)</f>
        <v>99999</v>
      </c>
      <c r="AN27" s="293" t="str">
        <f ca="1">IF(AO27="","",'Endrunde 4'!$E27)</f>
        <v/>
      </c>
      <c r="AO27" s="294" t="str">
        <f ca="1">IF($C$29="","",IF('Endrunde 4'!$I27=$C$29,'Endrunde 4'!$K27,IF('Endrunde 4'!$K27=$C$29,'Endrunde 4'!$I27,"")))</f>
        <v/>
      </c>
      <c r="AP27" s="629">
        <f t="shared" ca="1" si="14"/>
        <v>100025</v>
      </c>
      <c r="AQ27" s="627">
        <f t="shared" ca="1" si="15"/>
        <v>100026</v>
      </c>
      <c r="AR27" s="628">
        <f ca="1">IF(AT27="",99999,'Endrunde 4'!$D27)</f>
        <v>99999</v>
      </c>
      <c r="AS27" s="293" t="str">
        <f ca="1">IF(AT27="","",'Endrunde 4'!$E27)</f>
        <v/>
      </c>
      <c r="AT27" s="294" t="str">
        <f ca="1">IF($C$34="","",IF('Endrunde 4'!$I27=$C$34,'Endrunde 4'!$K27,IF('Endrunde 4'!$K27=$C$34,'Endrunde 4'!$I27,"")))</f>
        <v/>
      </c>
      <c r="AU27" s="629">
        <f t="shared" ca="1" si="16"/>
        <v>100025</v>
      </c>
      <c r="AV27" s="627">
        <f t="shared" ca="1" si="17"/>
        <v>100026</v>
      </c>
      <c r="AW27" s="628">
        <f ca="1">IF(AY27="",99999,'Endrunde 4'!$D27)</f>
        <v>99999</v>
      </c>
      <c r="AX27" s="293" t="str">
        <f ca="1">IF(AY27="","",'Endrunde 4'!$E27)</f>
        <v/>
      </c>
      <c r="AY27" s="294" t="str">
        <f ca="1">IF($C$39="","",IF('Endrunde 4'!$I27=$C$39,'Endrunde 4'!$K27,IF('Endrunde 4'!$K27=$C$39,'Endrunde 4'!$I27,"")))</f>
        <v/>
      </c>
      <c r="AZ27" s="629">
        <f t="shared" ca="1" si="18"/>
        <v>100025</v>
      </c>
      <c r="BA27" s="627">
        <f t="shared" si="19"/>
        <v>100026</v>
      </c>
      <c r="BB27" s="628">
        <f>IF(BD27="",99999,'Endrunde 4'!$D27)</f>
        <v>99999</v>
      </c>
      <c r="BC27" s="293" t="str">
        <f>IF(BD27="","",'Endrunde 4'!$E27)</f>
        <v/>
      </c>
      <c r="BD27" s="294" t="str">
        <f>IF($C$44="","",IF('Endrunde 4'!$I27=$C$44,'Endrunde 4'!$K27,IF('Endrunde 4'!$K27=$C$44,'Endrunde 4'!$I27,"")))</f>
        <v/>
      </c>
      <c r="BE27" s="629">
        <f t="shared" si="20"/>
        <v>100026</v>
      </c>
      <c r="BF27" s="627">
        <f t="shared" ca="1" si="21"/>
        <v>27.788194444444443</v>
      </c>
      <c r="BG27" s="628">
        <f ca="1">IF(BI27="",99999,'Endrunde 4'!$D27)</f>
        <v>0.78819444444444442</v>
      </c>
      <c r="BH27" s="293">
        <f ca="1">IF(BI27="","",'Endrunde 4'!$E27)</f>
        <v>3</v>
      </c>
      <c r="BI27" s="294" t="str">
        <f ca="1">IF($C$49="","",IF('Endrunde 4'!$I27=$C$49,'Endrunde 4'!$K27,IF('Endrunde 4'!$K27=$C$49,'Endrunde 4'!$I27,"")))</f>
        <v>Inter Mailand</v>
      </c>
      <c r="BJ27" s="629">
        <f t="shared" ca="1" si="22"/>
        <v>100024</v>
      </c>
      <c r="BK27" s="627">
        <f t="shared" ca="1" si="23"/>
        <v>27.788194444444443</v>
      </c>
      <c r="BL27" s="628">
        <f ca="1">IF(BN27="",99999,'Endrunde 4'!$D27)</f>
        <v>0.78819444444444442</v>
      </c>
      <c r="BM27" s="293">
        <f ca="1">IF(BN27="","",'Endrunde 4'!$E27)</f>
        <v>3</v>
      </c>
      <c r="BN27" s="294" t="str">
        <f ca="1">IF($C$54="","",IF('Endrunde 4'!$I27=$C$54,'Endrunde 4'!$K27,IF('Endrunde 4'!$K27=$C$54,'Endrunde 4'!$I27,"")))</f>
        <v>Mainz 05</v>
      </c>
      <c r="BO27" s="629">
        <f t="shared" ca="1" si="24"/>
        <v>100024</v>
      </c>
      <c r="BP27" s="627">
        <f t="shared" ca="1" si="25"/>
        <v>100026</v>
      </c>
      <c r="BQ27" s="628">
        <f ca="1">IF(BS27="",99999,'Endrunde 4'!$D27)</f>
        <v>99999</v>
      </c>
      <c r="BR27" s="293" t="str">
        <f ca="1">IF(BS27="","",'Endrunde 4'!$E27)</f>
        <v/>
      </c>
      <c r="BS27" s="294" t="str">
        <f ca="1">IF($C$59="","",IF('Endrunde 4'!$I27=$C$59,'Endrunde 4'!$K27,IF('Endrunde 4'!$K27=$C$59,'Endrunde 4'!$I27,"")))</f>
        <v/>
      </c>
      <c r="BT27" s="629">
        <f t="shared" ca="1" si="26"/>
        <v>100025</v>
      </c>
      <c r="BU27" s="627">
        <f t="shared" ca="1" si="27"/>
        <v>100026</v>
      </c>
      <c r="BV27" s="628">
        <f ca="1">IF(BX27="",99999,'Endrunde 4'!$D27)</f>
        <v>99999</v>
      </c>
      <c r="BW27" s="293" t="str">
        <f ca="1">IF(BX27="","",'Endrunde 4'!$E27)</f>
        <v/>
      </c>
      <c r="BX27" s="294" t="str">
        <f ca="1">IF($C$64="","",IF('Endrunde 4'!$I27=$C$64,'Endrunde 4'!$K27,IF('Endrunde 4'!$K27=$C$64,'Endrunde 4'!$I27,"")))</f>
        <v/>
      </c>
      <c r="BY27" s="629">
        <f t="shared" ca="1" si="28"/>
        <v>100024</v>
      </c>
      <c r="BZ27" s="627">
        <f t="shared" ca="1" si="29"/>
        <v>100026</v>
      </c>
      <c r="CA27" s="628">
        <f ca="1">IF(CC27="",99999,'Endrunde 4'!$D27)</f>
        <v>99999</v>
      </c>
      <c r="CB27" s="293" t="str">
        <f ca="1">IF(CC27="","",'Endrunde 4'!$E27)</f>
        <v/>
      </c>
      <c r="CC27" s="294" t="str">
        <f ca="1">IF($C$69="","",IF('Endrunde 4'!$I27=$C$69,'Endrunde 4'!$K27,IF('Endrunde 4'!$K27=$C$69,'Endrunde 4'!$I27,"")))</f>
        <v/>
      </c>
      <c r="CD27" s="629">
        <f t="shared" ca="1" si="30"/>
        <v>100024</v>
      </c>
      <c r="CE27" s="627">
        <f t="shared" ca="1" si="31"/>
        <v>100026</v>
      </c>
      <c r="CF27" s="628">
        <f ca="1">IF(CH27="",99999,'Endrunde 4'!$D27)</f>
        <v>99999</v>
      </c>
      <c r="CG27" s="293" t="str">
        <f ca="1">IF(CH27="","",'Endrunde 4'!$E27)</f>
        <v/>
      </c>
      <c r="CH27" s="294" t="str">
        <f ca="1">IF($C$74="","",IF('Endrunde 4'!$I27=$C$74,'Endrunde 4'!$K27,IF('Endrunde 4'!$K27=$C$74,'Endrunde 4'!$I27,"")))</f>
        <v/>
      </c>
      <c r="CI27" s="629">
        <f t="shared" ca="1" si="32"/>
        <v>100024</v>
      </c>
      <c r="CJ27" s="627">
        <f t="shared" ca="1" si="33"/>
        <v>100026</v>
      </c>
      <c r="CK27" s="628">
        <f ca="1">IF(CM27="",99999,'Endrunde 4'!$D27)</f>
        <v>99999</v>
      </c>
      <c r="CL27" s="293" t="str">
        <f ca="1">IF(CM27="","",'Endrunde 4'!$E27)</f>
        <v/>
      </c>
      <c r="CM27" s="294" t="str">
        <f ca="1">IF($C$79="","",IF('Endrunde 4'!$I27=$C$79,'Endrunde 4'!$K27,IF('Endrunde 4'!$K27=$C$79,'Endrunde 4'!$I27,"")))</f>
        <v/>
      </c>
      <c r="CN27" s="629">
        <f t="shared" ca="1" si="34"/>
        <v>100025</v>
      </c>
      <c r="CO27" s="627">
        <f t="shared" ca="1" si="35"/>
        <v>100026</v>
      </c>
      <c r="CP27" s="628">
        <f ca="1">IF(CR27="",99999,'Endrunde 4'!$D27)</f>
        <v>99999</v>
      </c>
      <c r="CQ27" s="293" t="str">
        <f ca="1">IF(CR27="","",'Endrunde 4'!$E27)</f>
        <v/>
      </c>
      <c r="CR27" s="294" t="str">
        <f ca="1">IF($C$84="","",IF('Endrunde 4'!$I27=$C$84,'Endrunde 4'!$K27,IF('Endrunde 4'!$K27=$C$84,'Endrunde 4'!$I27,"")))</f>
        <v/>
      </c>
      <c r="CS27" s="629">
        <f t="shared" ca="1" si="36"/>
        <v>100024</v>
      </c>
      <c r="CT27" s="627">
        <f t="shared" si="37"/>
        <v>100026</v>
      </c>
      <c r="CU27" s="628">
        <f>IF(CW27="",99999,'Endrunde 4'!$D27)</f>
        <v>99999</v>
      </c>
      <c r="CV27" s="293" t="str">
        <f>IF(CW27="","",'Endrunde 4'!$E27)</f>
        <v/>
      </c>
      <c r="CW27" s="294" t="str">
        <f>IF($C$89="","",IF('Endrunde 4'!$I27=$C$89,'Endrunde 4'!$K27,IF('Endrunde 4'!$K27=$C$89,'Endrunde 4'!$I27,"")))</f>
        <v/>
      </c>
      <c r="CX27" s="629">
        <f t="shared" si="38"/>
        <v>100026</v>
      </c>
    </row>
    <row r="28" spans="2:102" ht="30" customHeight="1" thickBot="1" x14ac:dyDescent="0.25">
      <c r="J28" s="602">
        <f t="shared" ca="1" si="39"/>
        <v>0</v>
      </c>
      <c r="L28" s="164">
        <f ca="1">'Endrunde 4'!$C28</f>
        <v>72</v>
      </c>
      <c r="M28" s="627">
        <f t="shared" ca="1" si="3"/>
        <v>100027</v>
      </c>
      <c r="N28" s="628">
        <f ca="1">IF(P28="",99999,'Endrunde 4'!$D28)</f>
        <v>99999</v>
      </c>
      <c r="O28" s="293" t="str">
        <f ca="1">IF(P28="","",'Endrunde 4'!$E28)</f>
        <v/>
      </c>
      <c r="P28" s="294" t="str">
        <f ca="1">IF($C$4="","",IF('Endrunde 4'!$I28=$C$4,'Endrunde 4'!$K28,IF('Endrunde 4'!$K28=$C$4,'Endrunde 4'!$I28,"")))</f>
        <v/>
      </c>
      <c r="Q28" s="629">
        <f t="shared" ca="1" si="4"/>
        <v>100026</v>
      </c>
      <c r="R28" s="627">
        <f t="shared" ca="1" si="5"/>
        <v>100027</v>
      </c>
      <c r="S28" s="628">
        <f ca="1">IF(U28="",99999,'Endrunde 4'!$D28)</f>
        <v>99999</v>
      </c>
      <c r="T28" s="293" t="str">
        <f ca="1">IF(U28="","",'Endrunde 4'!$E28)</f>
        <v/>
      </c>
      <c r="U28" s="294" t="str">
        <f ca="1">IF($C$9="","",IF('Endrunde 4'!$I28=$C$9,'Endrunde 4'!$K28,IF('Endrunde 4'!$K28=$C$9,'Endrunde 4'!$I28,"")))</f>
        <v/>
      </c>
      <c r="V28" s="629">
        <f t="shared" ca="1" si="6"/>
        <v>100026</v>
      </c>
      <c r="W28" s="627">
        <f t="shared" ca="1" si="7"/>
        <v>100027</v>
      </c>
      <c r="X28" s="628">
        <f ca="1">IF(Z28="",99999,'Endrunde 4'!$D28)</f>
        <v>99999</v>
      </c>
      <c r="Y28" s="293" t="str">
        <f ca="1">IF(Z28="","",'Endrunde 4'!$E28)</f>
        <v/>
      </c>
      <c r="Z28" s="294" t="str">
        <f ca="1">IF($C$14="","",IF('Endrunde 4'!$I28=$C$14,'Endrunde 4'!$K28,IF('Endrunde 4'!$K28=$C$14,'Endrunde 4'!$I28,"")))</f>
        <v/>
      </c>
      <c r="AA28" s="629">
        <f t="shared" ca="1" si="8"/>
        <v>100026</v>
      </c>
      <c r="AB28" s="627">
        <f t="shared" ca="1" si="9"/>
        <v>100027</v>
      </c>
      <c r="AC28" s="628">
        <f ca="1">IF(AE28="",99999,'Endrunde 4'!$D28)</f>
        <v>99999</v>
      </c>
      <c r="AD28" s="293" t="str">
        <f ca="1">IF(AE28="","",'Endrunde 4'!$E28)</f>
        <v/>
      </c>
      <c r="AE28" s="294" t="str">
        <f ca="1">IF($C$19="","",IF('Endrunde 4'!$I28=$C$19,'Endrunde 4'!$K28,IF('Endrunde 4'!$K28=$C$19,'Endrunde 4'!$I28,"")))</f>
        <v/>
      </c>
      <c r="AF28" s="629">
        <f t="shared" ca="1" si="10"/>
        <v>100026</v>
      </c>
      <c r="AG28" s="627">
        <f t="shared" ca="1" si="11"/>
        <v>100027</v>
      </c>
      <c r="AH28" s="628">
        <f ca="1">IF(AJ28="",99999,'Endrunde 4'!$D28)</f>
        <v>99999</v>
      </c>
      <c r="AI28" s="293" t="str">
        <f ca="1">IF(AJ28="","",'Endrunde 4'!$E28)</f>
        <v/>
      </c>
      <c r="AJ28" s="294" t="str">
        <f ca="1">IF($C$24="","",IF('Endrunde 4'!$I28=$C$24,'Endrunde 4'!$K28,IF('Endrunde 4'!$K28=$C$24,'Endrunde 4'!$I28,"")))</f>
        <v/>
      </c>
      <c r="AK28" s="629">
        <f t="shared" ca="1" si="12"/>
        <v>100026</v>
      </c>
      <c r="AL28" s="627">
        <f t="shared" ca="1" si="13"/>
        <v>100027</v>
      </c>
      <c r="AM28" s="628">
        <f ca="1">IF(AO28="",99999,'Endrunde 4'!$D28)</f>
        <v>99999</v>
      </c>
      <c r="AN28" s="293" t="str">
        <f ca="1">IF(AO28="","",'Endrunde 4'!$E28)</f>
        <v/>
      </c>
      <c r="AO28" s="294" t="str">
        <f ca="1">IF($C$29="","",IF('Endrunde 4'!$I28=$C$29,'Endrunde 4'!$K28,IF('Endrunde 4'!$K28=$C$29,'Endrunde 4'!$I28,"")))</f>
        <v/>
      </c>
      <c r="AP28" s="629">
        <f t="shared" ca="1" si="14"/>
        <v>100026</v>
      </c>
      <c r="AQ28" s="627">
        <f t="shared" ca="1" si="15"/>
        <v>100027</v>
      </c>
      <c r="AR28" s="628">
        <f ca="1">IF(AT28="",99999,'Endrunde 4'!$D28)</f>
        <v>99999</v>
      </c>
      <c r="AS28" s="293" t="str">
        <f ca="1">IF(AT28="","",'Endrunde 4'!$E28)</f>
        <v/>
      </c>
      <c r="AT28" s="294" t="str">
        <f ca="1">IF($C$34="","",IF('Endrunde 4'!$I28=$C$34,'Endrunde 4'!$K28,IF('Endrunde 4'!$K28=$C$34,'Endrunde 4'!$I28,"")))</f>
        <v/>
      </c>
      <c r="AU28" s="629">
        <f t="shared" ca="1" si="16"/>
        <v>100026</v>
      </c>
      <c r="AV28" s="627">
        <f t="shared" ca="1" si="17"/>
        <v>100027</v>
      </c>
      <c r="AW28" s="628">
        <f ca="1">IF(AY28="",99999,'Endrunde 4'!$D28)</f>
        <v>99999</v>
      </c>
      <c r="AX28" s="293" t="str">
        <f ca="1">IF(AY28="","",'Endrunde 4'!$E28)</f>
        <v/>
      </c>
      <c r="AY28" s="294" t="str">
        <f ca="1">IF($C$39="","",IF('Endrunde 4'!$I28=$C$39,'Endrunde 4'!$K28,IF('Endrunde 4'!$K28=$C$39,'Endrunde 4'!$I28,"")))</f>
        <v/>
      </c>
      <c r="AZ28" s="629">
        <f t="shared" ca="1" si="18"/>
        <v>100026</v>
      </c>
      <c r="BA28" s="627">
        <f t="shared" si="19"/>
        <v>100027</v>
      </c>
      <c r="BB28" s="628">
        <f>IF(BD28="",99999,'Endrunde 4'!$D28)</f>
        <v>99999</v>
      </c>
      <c r="BC28" s="293" t="str">
        <f>IF(BD28="","",'Endrunde 4'!$E28)</f>
        <v/>
      </c>
      <c r="BD28" s="294" t="str">
        <f>IF($C$44="","",IF('Endrunde 4'!$I28=$C$44,'Endrunde 4'!$K28,IF('Endrunde 4'!$K28=$C$44,'Endrunde 4'!$I28,"")))</f>
        <v/>
      </c>
      <c r="BE28" s="629">
        <f t="shared" si="20"/>
        <v>100027</v>
      </c>
      <c r="BF28" s="627">
        <f t="shared" ca="1" si="21"/>
        <v>100027</v>
      </c>
      <c r="BG28" s="628">
        <f ca="1">IF(BI28="",99999,'Endrunde 4'!$D28)</f>
        <v>99999</v>
      </c>
      <c r="BH28" s="293" t="str">
        <f ca="1">IF(BI28="","",'Endrunde 4'!$E28)</f>
        <v/>
      </c>
      <c r="BI28" s="294" t="str">
        <f ca="1">IF($C$49="","",IF('Endrunde 4'!$I28=$C$49,'Endrunde 4'!$K28,IF('Endrunde 4'!$K28=$C$49,'Endrunde 4'!$I28,"")))</f>
        <v/>
      </c>
      <c r="BJ28" s="629">
        <f t="shared" ca="1" si="22"/>
        <v>100025</v>
      </c>
      <c r="BK28" s="627">
        <f t="shared" ca="1" si="23"/>
        <v>100027</v>
      </c>
      <c r="BL28" s="628">
        <f ca="1">IF(BN28="",99999,'Endrunde 4'!$D28)</f>
        <v>99999</v>
      </c>
      <c r="BM28" s="293" t="str">
        <f ca="1">IF(BN28="","",'Endrunde 4'!$E28)</f>
        <v/>
      </c>
      <c r="BN28" s="294" t="str">
        <f ca="1">IF($C$54="","",IF('Endrunde 4'!$I28=$C$54,'Endrunde 4'!$K28,IF('Endrunde 4'!$K28=$C$54,'Endrunde 4'!$I28,"")))</f>
        <v/>
      </c>
      <c r="BO28" s="629">
        <f t="shared" ca="1" si="24"/>
        <v>100025</v>
      </c>
      <c r="BP28" s="627">
        <f t="shared" ca="1" si="25"/>
        <v>100027</v>
      </c>
      <c r="BQ28" s="628">
        <f ca="1">IF(BS28="",99999,'Endrunde 4'!$D28)</f>
        <v>99999</v>
      </c>
      <c r="BR28" s="293" t="str">
        <f ca="1">IF(BS28="","",'Endrunde 4'!$E28)</f>
        <v/>
      </c>
      <c r="BS28" s="294" t="str">
        <f ca="1">IF($C$59="","",IF('Endrunde 4'!$I28=$C$59,'Endrunde 4'!$K28,IF('Endrunde 4'!$K28=$C$59,'Endrunde 4'!$I28,"")))</f>
        <v/>
      </c>
      <c r="BT28" s="629">
        <f t="shared" ca="1" si="26"/>
        <v>100026</v>
      </c>
      <c r="BU28" s="627">
        <f t="shared" ca="1" si="27"/>
        <v>28.788194444444443</v>
      </c>
      <c r="BV28" s="628">
        <f ca="1">IF(BX28="",99999,'Endrunde 4'!$D28)</f>
        <v>0.78819444444444442</v>
      </c>
      <c r="BW28" s="293">
        <f ca="1">IF(BX28="","",'Endrunde 4'!$E28)</f>
        <v>4</v>
      </c>
      <c r="BX28" s="294" t="str">
        <f ca="1">IF($C$64="","",IF('Endrunde 4'!$I28=$C$64,'Endrunde 4'!$K28,IF('Endrunde 4'!$K28=$C$64,'Endrunde 4'!$I28,"")))</f>
        <v>AC Roma</v>
      </c>
      <c r="BY28" s="629">
        <f t="shared" ca="1" si="28"/>
        <v>100025</v>
      </c>
      <c r="BZ28" s="627">
        <f t="shared" ca="1" si="29"/>
        <v>100027</v>
      </c>
      <c r="CA28" s="628">
        <f ca="1">IF(CC28="",99999,'Endrunde 4'!$D28)</f>
        <v>99999</v>
      </c>
      <c r="CB28" s="293" t="str">
        <f ca="1">IF(CC28="","",'Endrunde 4'!$E28)</f>
        <v/>
      </c>
      <c r="CC28" s="294" t="str">
        <f ca="1">IF($C$69="","",IF('Endrunde 4'!$I28=$C$69,'Endrunde 4'!$K28,IF('Endrunde 4'!$K28=$C$69,'Endrunde 4'!$I28,"")))</f>
        <v/>
      </c>
      <c r="CD28" s="629">
        <f t="shared" ca="1" si="30"/>
        <v>100026</v>
      </c>
      <c r="CE28" s="627">
        <f t="shared" ca="1" si="31"/>
        <v>28.788194444444443</v>
      </c>
      <c r="CF28" s="628">
        <f ca="1">IF(CH28="",99999,'Endrunde 4'!$D28)</f>
        <v>0.78819444444444442</v>
      </c>
      <c r="CG28" s="293">
        <f ca="1">IF(CH28="","",'Endrunde 4'!$E28)</f>
        <v>4</v>
      </c>
      <c r="CH28" s="294" t="str">
        <f ca="1">IF($C$74="","",IF('Endrunde 4'!$I28=$C$74,'Endrunde 4'!$K28,IF('Endrunde 4'!$K28=$C$74,'Endrunde 4'!$I28,"")))</f>
        <v>Manchester City</v>
      </c>
      <c r="CI28" s="629">
        <f t="shared" ca="1" si="32"/>
        <v>100025</v>
      </c>
      <c r="CJ28" s="627">
        <f t="shared" ca="1" si="33"/>
        <v>100027</v>
      </c>
      <c r="CK28" s="628">
        <f ca="1">IF(CM28="",99999,'Endrunde 4'!$D28)</f>
        <v>99999</v>
      </c>
      <c r="CL28" s="293" t="str">
        <f ca="1">IF(CM28="","",'Endrunde 4'!$E28)</f>
        <v/>
      </c>
      <c r="CM28" s="294" t="str">
        <f ca="1">IF($C$79="","",IF('Endrunde 4'!$I28=$C$79,'Endrunde 4'!$K28,IF('Endrunde 4'!$K28=$C$79,'Endrunde 4'!$I28,"")))</f>
        <v/>
      </c>
      <c r="CN28" s="629">
        <f t="shared" ca="1" si="34"/>
        <v>100026</v>
      </c>
      <c r="CO28" s="627">
        <f t="shared" ca="1" si="35"/>
        <v>100027</v>
      </c>
      <c r="CP28" s="628">
        <f ca="1">IF(CR28="",99999,'Endrunde 4'!$D28)</f>
        <v>99999</v>
      </c>
      <c r="CQ28" s="293" t="str">
        <f ca="1">IF(CR28="","",'Endrunde 4'!$E28)</f>
        <v/>
      </c>
      <c r="CR28" s="294" t="str">
        <f ca="1">IF($C$84="","",IF('Endrunde 4'!$I28=$C$84,'Endrunde 4'!$K28,IF('Endrunde 4'!$K28=$C$84,'Endrunde 4'!$I28,"")))</f>
        <v/>
      </c>
      <c r="CS28" s="629">
        <f t="shared" ca="1" si="36"/>
        <v>100026</v>
      </c>
      <c r="CT28" s="627">
        <f t="shared" si="37"/>
        <v>100027</v>
      </c>
      <c r="CU28" s="628">
        <f>IF(CW28="",99999,'Endrunde 4'!$D28)</f>
        <v>99999</v>
      </c>
      <c r="CV28" s="293" t="str">
        <f>IF(CW28="","",'Endrunde 4'!$E28)</f>
        <v/>
      </c>
      <c r="CW28" s="294" t="str">
        <f>IF($C$89="","",IF('Endrunde 4'!$I28=$C$89,'Endrunde 4'!$K28,IF('Endrunde 4'!$K28=$C$89,'Endrunde 4'!$I28,"")))</f>
        <v/>
      </c>
      <c r="CX28" s="629">
        <f t="shared" si="38"/>
        <v>100027</v>
      </c>
    </row>
    <row r="29" spans="2:102" ht="15.95" customHeight="1" x14ac:dyDescent="0.2">
      <c r="B29" s="604" t="s">
        <v>216</v>
      </c>
      <c r="C29" s="605" t="str">
        <f>IF(Planung!$C$17="","",Planung!$C$17)</f>
        <v>Fun Kickers Oes</v>
      </c>
      <c r="E29" s="606" t="str">
        <f>Sprache!$E$69</f>
        <v>Spiel Nr.</v>
      </c>
      <c r="F29" s="607" t="str">
        <f>Sprache!$E$39</f>
        <v>Beginn</v>
      </c>
      <c r="G29" s="608" t="str">
        <f>Sprache!$E$48</f>
        <v>Feld</v>
      </c>
      <c r="H29" s="609" t="str">
        <f>Sprache!$E$46</f>
        <v>Spiel gegen</v>
      </c>
      <c r="J29" s="602">
        <f t="shared" ca="1" si="39"/>
        <v>0</v>
      </c>
      <c r="L29" s="164">
        <f ca="1">'Endrunde 4'!$C29</f>
        <v>73</v>
      </c>
      <c r="M29" s="627">
        <f t="shared" ca="1" si="3"/>
        <v>29.8125</v>
      </c>
      <c r="N29" s="628">
        <f ca="1">IF(P29="",99999,'Endrunde 4'!$D29)</f>
        <v>0.8125</v>
      </c>
      <c r="O29" s="293">
        <f ca="1">IF(P29="","",'Endrunde 4'!$E29)</f>
        <v>1</v>
      </c>
      <c r="P29" s="294" t="str">
        <f ca="1">IF($C$4="","",IF('Endrunde 4'!$I29=$C$4,'Endrunde 4'!$K29,IF('Endrunde 4'!$K29=$C$4,'Endrunde 4'!$I29,"")))</f>
        <v>SSV Wildbach</v>
      </c>
      <c r="Q29" s="629">
        <f t="shared" ca="1" si="4"/>
        <v>100027</v>
      </c>
      <c r="R29" s="627">
        <f t="shared" ca="1" si="5"/>
        <v>100028</v>
      </c>
      <c r="S29" s="628">
        <f ca="1">IF(U29="",99999,'Endrunde 4'!$D29)</f>
        <v>99999</v>
      </c>
      <c r="T29" s="293" t="str">
        <f ca="1">IF(U29="","",'Endrunde 4'!$E29)</f>
        <v/>
      </c>
      <c r="U29" s="294" t="str">
        <f ca="1">IF($C$9="","",IF('Endrunde 4'!$I29=$C$9,'Endrunde 4'!$K29,IF('Endrunde 4'!$K29=$C$9,'Endrunde 4'!$I29,"")))</f>
        <v/>
      </c>
      <c r="V29" s="629">
        <f t="shared" ca="1" si="6"/>
        <v>100027</v>
      </c>
      <c r="W29" s="627">
        <f t="shared" ca="1" si="7"/>
        <v>100028</v>
      </c>
      <c r="X29" s="628">
        <f ca="1">IF(Z29="",99999,'Endrunde 4'!$D29)</f>
        <v>99999</v>
      </c>
      <c r="Y29" s="293" t="str">
        <f ca="1">IF(Z29="","",'Endrunde 4'!$E29)</f>
        <v/>
      </c>
      <c r="Z29" s="294" t="str">
        <f ca="1">IF($C$14="","",IF('Endrunde 4'!$I29=$C$14,'Endrunde 4'!$K29,IF('Endrunde 4'!$K29=$C$14,'Endrunde 4'!$I29,"")))</f>
        <v/>
      </c>
      <c r="AA29" s="629">
        <f t="shared" ca="1" si="8"/>
        <v>100027</v>
      </c>
      <c r="AB29" s="627">
        <f t="shared" ca="1" si="9"/>
        <v>100028</v>
      </c>
      <c r="AC29" s="628">
        <f ca="1">IF(AE29="",99999,'Endrunde 4'!$D29)</f>
        <v>99999</v>
      </c>
      <c r="AD29" s="293" t="str">
        <f ca="1">IF(AE29="","",'Endrunde 4'!$E29)</f>
        <v/>
      </c>
      <c r="AE29" s="294" t="str">
        <f ca="1">IF($C$19="","",IF('Endrunde 4'!$I29=$C$19,'Endrunde 4'!$K29,IF('Endrunde 4'!$K29=$C$19,'Endrunde 4'!$I29,"")))</f>
        <v/>
      </c>
      <c r="AF29" s="629">
        <f t="shared" ca="1" si="10"/>
        <v>100027</v>
      </c>
      <c r="AG29" s="627">
        <f t="shared" ca="1" si="11"/>
        <v>100028</v>
      </c>
      <c r="AH29" s="628">
        <f ca="1">IF(AJ29="",99999,'Endrunde 4'!$D29)</f>
        <v>99999</v>
      </c>
      <c r="AI29" s="293" t="str">
        <f ca="1">IF(AJ29="","",'Endrunde 4'!$E29)</f>
        <v/>
      </c>
      <c r="AJ29" s="294" t="str">
        <f ca="1">IF($C$24="","",IF('Endrunde 4'!$I29=$C$24,'Endrunde 4'!$K29,IF('Endrunde 4'!$K29=$C$24,'Endrunde 4'!$I29,"")))</f>
        <v/>
      </c>
      <c r="AK29" s="629">
        <f t="shared" ca="1" si="12"/>
        <v>100027</v>
      </c>
      <c r="AL29" s="627">
        <f t="shared" ca="1" si="13"/>
        <v>100028</v>
      </c>
      <c r="AM29" s="628">
        <f ca="1">IF(AO29="",99999,'Endrunde 4'!$D29)</f>
        <v>99999</v>
      </c>
      <c r="AN29" s="293" t="str">
        <f ca="1">IF(AO29="","",'Endrunde 4'!$E29)</f>
        <v/>
      </c>
      <c r="AO29" s="294" t="str">
        <f ca="1">IF($C$29="","",IF('Endrunde 4'!$I29=$C$29,'Endrunde 4'!$K29,IF('Endrunde 4'!$K29=$C$29,'Endrunde 4'!$I29,"")))</f>
        <v/>
      </c>
      <c r="AP29" s="629">
        <f t="shared" ca="1" si="14"/>
        <v>100027</v>
      </c>
      <c r="AQ29" s="627">
        <f t="shared" ca="1" si="15"/>
        <v>100028</v>
      </c>
      <c r="AR29" s="628">
        <f ca="1">IF(AT29="",99999,'Endrunde 4'!$D29)</f>
        <v>99999</v>
      </c>
      <c r="AS29" s="293" t="str">
        <f ca="1">IF(AT29="","",'Endrunde 4'!$E29)</f>
        <v/>
      </c>
      <c r="AT29" s="294" t="str">
        <f ca="1">IF($C$34="","",IF('Endrunde 4'!$I29=$C$34,'Endrunde 4'!$K29,IF('Endrunde 4'!$K29=$C$34,'Endrunde 4'!$I29,"")))</f>
        <v/>
      </c>
      <c r="AU29" s="629">
        <f t="shared" ca="1" si="16"/>
        <v>100027</v>
      </c>
      <c r="AV29" s="627">
        <f t="shared" ca="1" si="17"/>
        <v>100028</v>
      </c>
      <c r="AW29" s="628">
        <f ca="1">IF(AY29="",99999,'Endrunde 4'!$D29)</f>
        <v>99999</v>
      </c>
      <c r="AX29" s="293" t="str">
        <f ca="1">IF(AY29="","",'Endrunde 4'!$E29)</f>
        <v/>
      </c>
      <c r="AY29" s="294" t="str">
        <f ca="1">IF($C$39="","",IF('Endrunde 4'!$I29=$C$39,'Endrunde 4'!$K29,IF('Endrunde 4'!$K29=$C$39,'Endrunde 4'!$I29,"")))</f>
        <v/>
      </c>
      <c r="AZ29" s="629">
        <f t="shared" ca="1" si="18"/>
        <v>100027</v>
      </c>
      <c r="BA29" s="627">
        <f t="shared" si="19"/>
        <v>100028</v>
      </c>
      <c r="BB29" s="628">
        <f>IF(BD29="",99999,'Endrunde 4'!$D29)</f>
        <v>99999</v>
      </c>
      <c r="BC29" s="293" t="str">
        <f>IF(BD29="","",'Endrunde 4'!$E29)</f>
        <v/>
      </c>
      <c r="BD29" s="294" t="str">
        <f>IF($C$44="","",IF('Endrunde 4'!$I29=$C$44,'Endrunde 4'!$K29,IF('Endrunde 4'!$K29=$C$44,'Endrunde 4'!$I29,"")))</f>
        <v/>
      </c>
      <c r="BE29" s="629">
        <f t="shared" si="20"/>
        <v>100028</v>
      </c>
      <c r="BF29" s="627">
        <f t="shared" ca="1" si="21"/>
        <v>100028</v>
      </c>
      <c r="BG29" s="628">
        <f ca="1">IF(BI29="",99999,'Endrunde 4'!$D29)</f>
        <v>99999</v>
      </c>
      <c r="BH29" s="293" t="str">
        <f ca="1">IF(BI29="","",'Endrunde 4'!$E29)</f>
        <v/>
      </c>
      <c r="BI29" s="294" t="str">
        <f ca="1">IF($C$49="","",IF('Endrunde 4'!$I29=$C$49,'Endrunde 4'!$K29,IF('Endrunde 4'!$K29=$C$49,'Endrunde 4'!$I29,"")))</f>
        <v/>
      </c>
      <c r="BJ29" s="629">
        <f t="shared" ca="1" si="22"/>
        <v>100027</v>
      </c>
      <c r="BK29" s="627">
        <f t="shared" ca="1" si="23"/>
        <v>100028</v>
      </c>
      <c r="BL29" s="628">
        <f ca="1">IF(BN29="",99999,'Endrunde 4'!$D29)</f>
        <v>99999</v>
      </c>
      <c r="BM29" s="293" t="str">
        <f ca="1">IF(BN29="","",'Endrunde 4'!$E29)</f>
        <v/>
      </c>
      <c r="BN29" s="294" t="str">
        <f ca="1">IF($C$54="","",IF('Endrunde 4'!$I29=$C$54,'Endrunde 4'!$K29,IF('Endrunde 4'!$K29=$C$54,'Endrunde 4'!$I29,"")))</f>
        <v/>
      </c>
      <c r="BO29" s="629">
        <f t="shared" ca="1" si="24"/>
        <v>100027</v>
      </c>
      <c r="BP29" s="627">
        <f t="shared" ca="1" si="25"/>
        <v>29.8125</v>
      </c>
      <c r="BQ29" s="628">
        <f ca="1">IF(BS29="",99999,'Endrunde 4'!$D29)</f>
        <v>0.8125</v>
      </c>
      <c r="BR29" s="293">
        <f ca="1">IF(BS29="","",'Endrunde 4'!$E29)</f>
        <v>1</v>
      </c>
      <c r="BS29" s="294" t="str">
        <f ca="1">IF($C$59="","",IF('Endrunde 4'!$I29=$C$59,'Endrunde 4'!$K29,IF('Endrunde 4'!$K29=$C$59,'Endrunde 4'!$I29,"")))</f>
        <v>1. FC Riedwald</v>
      </c>
      <c r="BT29" s="629">
        <f t="shared" ca="1" si="26"/>
        <v>100027</v>
      </c>
      <c r="BU29" s="627">
        <f t="shared" ca="1" si="27"/>
        <v>100028</v>
      </c>
      <c r="BV29" s="628">
        <f ca="1">IF(BX29="",99999,'Endrunde 4'!$D29)</f>
        <v>99999</v>
      </c>
      <c r="BW29" s="293" t="str">
        <f ca="1">IF(BX29="","",'Endrunde 4'!$E29)</f>
        <v/>
      </c>
      <c r="BX29" s="294" t="str">
        <f ca="1">IF($C$64="","",IF('Endrunde 4'!$I29=$C$64,'Endrunde 4'!$K29,IF('Endrunde 4'!$K29=$C$64,'Endrunde 4'!$I29,"")))</f>
        <v/>
      </c>
      <c r="BY29" s="629">
        <f t="shared" ca="1" si="28"/>
        <v>100026</v>
      </c>
      <c r="BZ29" s="627">
        <f t="shared" ca="1" si="29"/>
        <v>100028</v>
      </c>
      <c r="CA29" s="628">
        <f ca="1">IF(CC29="",99999,'Endrunde 4'!$D29)</f>
        <v>99999</v>
      </c>
      <c r="CB29" s="293" t="str">
        <f ca="1">IF(CC29="","",'Endrunde 4'!$E29)</f>
        <v/>
      </c>
      <c r="CC29" s="294" t="str">
        <f ca="1">IF($C$69="","",IF('Endrunde 4'!$I29=$C$69,'Endrunde 4'!$K29,IF('Endrunde 4'!$K29=$C$69,'Endrunde 4'!$I29,"")))</f>
        <v/>
      </c>
      <c r="CD29" s="629">
        <f t="shared" ca="1" si="30"/>
        <v>100027</v>
      </c>
      <c r="CE29" s="627">
        <f t="shared" ca="1" si="31"/>
        <v>100028</v>
      </c>
      <c r="CF29" s="628">
        <f ca="1">IF(CH29="",99999,'Endrunde 4'!$D29)</f>
        <v>99999</v>
      </c>
      <c r="CG29" s="293" t="str">
        <f ca="1">IF(CH29="","",'Endrunde 4'!$E29)</f>
        <v/>
      </c>
      <c r="CH29" s="294" t="str">
        <f ca="1">IF($C$74="","",IF('Endrunde 4'!$I29=$C$74,'Endrunde 4'!$K29,IF('Endrunde 4'!$K29=$C$74,'Endrunde 4'!$I29,"")))</f>
        <v/>
      </c>
      <c r="CI29" s="629">
        <f t="shared" ca="1" si="32"/>
        <v>100026</v>
      </c>
      <c r="CJ29" s="627">
        <f t="shared" ca="1" si="33"/>
        <v>100028</v>
      </c>
      <c r="CK29" s="628">
        <f ca="1">IF(CM29="",99999,'Endrunde 4'!$D29)</f>
        <v>99999</v>
      </c>
      <c r="CL29" s="293" t="str">
        <f ca="1">IF(CM29="","",'Endrunde 4'!$E29)</f>
        <v/>
      </c>
      <c r="CM29" s="294" t="str">
        <f ca="1">IF($C$79="","",IF('Endrunde 4'!$I29=$C$79,'Endrunde 4'!$K29,IF('Endrunde 4'!$K29=$C$79,'Endrunde 4'!$I29,"")))</f>
        <v/>
      </c>
      <c r="CN29" s="629">
        <f t="shared" ca="1" si="34"/>
        <v>100027</v>
      </c>
      <c r="CO29" s="627">
        <f t="shared" ca="1" si="35"/>
        <v>100028</v>
      </c>
      <c r="CP29" s="628">
        <f ca="1">IF(CR29="",99999,'Endrunde 4'!$D29)</f>
        <v>99999</v>
      </c>
      <c r="CQ29" s="293" t="str">
        <f ca="1">IF(CR29="","",'Endrunde 4'!$E29)</f>
        <v/>
      </c>
      <c r="CR29" s="294" t="str">
        <f ca="1">IF($C$84="","",IF('Endrunde 4'!$I29=$C$84,'Endrunde 4'!$K29,IF('Endrunde 4'!$K29=$C$84,'Endrunde 4'!$I29,"")))</f>
        <v/>
      </c>
      <c r="CS29" s="629">
        <f t="shared" ca="1" si="36"/>
        <v>100027</v>
      </c>
      <c r="CT29" s="627">
        <f t="shared" si="37"/>
        <v>100028</v>
      </c>
      <c r="CU29" s="628">
        <f>IF(CW29="",99999,'Endrunde 4'!$D29)</f>
        <v>99999</v>
      </c>
      <c r="CV29" s="293" t="str">
        <f>IF(CW29="","",'Endrunde 4'!$E29)</f>
        <v/>
      </c>
      <c r="CW29" s="294" t="str">
        <f>IF($C$89="","",IF('Endrunde 4'!$I29=$C$89,'Endrunde 4'!$K29,IF('Endrunde 4'!$K29=$C$89,'Endrunde 4'!$I29,"")))</f>
        <v/>
      </c>
      <c r="CX29" s="629">
        <f t="shared" si="38"/>
        <v>100028</v>
      </c>
    </row>
    <row r="30" spans="2:102" ht="15.95" customHeight="1" x14ac:dyDescent="0.2">
      <c r="E30" s="610">
        <f ca="1">IF($AP$12&lt;99999,INDEX($L$12:$L$36,MATCH($AP$12,$AL$12:$AL$36,0)),"")</f>
        <v>63</v>
      </c>
      <c r="F30" s="611">
        <f ca="1">IF($AP$12&lt;99999,VLOOKUP($AP$12,$AL$12:$AO$36,2,0),"")</f>
        <v>0.73958333333333337</v>
      </c>
      <c r="G30" s="612">
        <f ca="1">IF($AP$12&lt;99999,VLOOKUP($AP$12,$AL$12:$AO$36,3,0),"")</f>
        <v>3</v>
      </c>
      <c r="H30" s="613" t="str">
        <f ca="1">IF($AP$12&lt;99999,VLOOKUP($AP$12,$AL$12:$AO$36,4,0),"")</f>
        <v>Inter Mailand</v>
      </c>
      <c r="J30" s="602">
        <f t="shared" ca="1" si="39"/>
        <v>0</v>
      </c>
      <c r="K30" s="602" t="str">
        <f ca="1">IF(J30=0,"",$C$29)</f>
        <v/>
      </c>
      <c r="L30" s="164">
        <f ca="1">'Endrunde 4'!$C30</f>
        <v>74</v>
      </c>
      <c r="M30" s="627">
        <f t="shared" ref="M30:M36" ca="1" si="43">N30+ROW(N30)</f>
        <v>100029</v>
      </c>
      <c r="N30" s="293">
        <f ca="1">IF(P30="",99999,'Endrunde 4'!$D30)</f>
        <v>99999</v>
      </c>
      <c r="O30" s="293" t="str">
        <f ca="1">IF(P30="","",'Endrunde 4'!$E30)</f>
        <v/>
      </c>
      <c r="P30" s="633" t="str">
        <f ca="1">IF($C$4="","",IF('Endrunde 4'!$I30=$C$4,'Endrunde 4'!$K30,IF('Endrunde 4'!$K30=$C$4,'Endrunde 4'!$I30,"")))</f>
        <v/>
      </c>
      <c r="Q30" s="293">
        <f t="shared" ref="Q30:Q36" ca="1" si="44">SMALL(M$12:M$36,ROW(M30)-11)</f>
        <v>100029</v>
      </c>
      <c r="R30" s="293">
        <f t="shared" ref="R30:R36" ca="1" si="45">S30+ROW(S30)</f>
        <v>100029</v>
      </c>
      <c r="S30" s="293">
        <f ca="1">IF(U30="",99999,'Endrunde 4'!$D30)</f>
        <v>99999</v>
      </c>
      <c r="T30" s="293" t="str">
        <f ca="1">IF(U30="","",'Endrunde 4'!$E30)</f>
        <v/>
      </c>
      <c r="U30" s="633" t="str">
        <f ca="1">IF($C$9="","",IF('Endrunde 4'!$I30=$C$9,'Endrunde 4'!$K30,IF('Endrunde 4'!$K30=$C$9,'Endrunde 4'!$I30,"")))</f>
        <v/>
      </c>
      <c r="V30" s="293">
        <f t="shared" ref="V30:V36" ca="1" si="46">SMALL(R$12:R$36,ROW(R30)-11)</f>
        <v>100028</v>
      </c>
      <c r="W30" s="293">
        <f t="shared" ref="W30:W36" ca="1" si="47">X30+ROW(X30)</f>
        <v>100029</v>
      </c>
      <c r="X30" s="293">
        <f ca="1">IF(Z30="",99999,'Endrunde 4'!$D30)</f>
        <v>99999</v>
      </c>
      <c r="Y30" s="293" t="str">
        <f ca="1">IF(Z30="","",'Endrunde 4'!$E30)</f>
        <v/>
      </c>
      <c r="Z30" s="633" t="str">
        <f ca="1">IF($C$14="","",IF('Endrunde 4'!$I30=$C$14,'Endrunde 4'!$K30,IF('Endrunde 4'!$K30=$C$14,'Endrunde 4'!$I30,"")))</f>
        <v/>
      </c>
      <c r="AA30" s="293">
        <f t="shared" ref="AA30:AA36" ca="1" si="48">SMALL(W$12:W$36,ROW(W30)-11)</f>
        <v>100028</v>
      </c>
      <c r="AB30" s="293">
        <f t="shared" ref="AB30:AB36" ca="1" si="49">AC30+ROW(AC30)</f>
        <v>30.8125</v>
      </c>
      <c r="AC30" s="293">
        <f ca="1">IF(AE30="",99999,'Endrunde 4'!$D30)</f>
        <v>0.8125</v>
      </c>
      <c r="AD30" s="293">
        <f ca="1">IF(AE30="","",'Endrunde 4'!$E30)</f>
        <v>2</v>
      </c>
      <c r="AE30" s="633" t="str">
        <f ca="1">IF($C$19="","",IF('Endrunde 4'!$I30=$C$19,'Endrunde 4'!$K30,IF('Endrunde 4'!$K30=$C$19,'Endrunde 4'!$I30,"")))</f>
        <v>FC Grönlingen</v>
      </c>
      <c r="AF30" s="293">
        <f t="shared" ref="AF30:AF36" ca="1" si="50">SMALL(AB$12:AB$36,ROW(AB30)-11)</f>
        <v>100028</v>
      </c>
      <c r="AG30" s="293">
        <f t="shared" ref="AG30:AG36" ca="1" si="51">AH30+ROW(AH30)</f>
        <v>100029</v>
      </c>
      <c r="AH30" s="293">
        <f ca="1">IF(AJ30="",99999,'Endrunde 4'!$D30)</f>
        <v>99999</v>
      </c>
      <c r="AI30" s="293" t="str">
        <f ca="1">IF(AJ30="","",'Endrunde 4'!$E30)</f>
        <v/>
      </c>
      <c r="AJ30" s="633" t="str">
        <f ca="1">IF($C$24="","",IF('Endrunde 4'!$I30=$C$24,'Endrunde 4'!$K30,IF('Endrunde 4'!$K30=$C$24,'Endrunde 4'!$I30,"")))</f>
        <v/>
      </c>
      <c r="AK30" s="293">
        <f t="shared" ref="AK30:AK36" ca="1" si="52">SMALL(AG$12:AG$36,ROW(AG30)-11)</f>
        <v>100028</v>
      </c>
      <c r="AL30" s="293">
        <f t="shared" ref="AL30:AL36" ca="1" si="53">AM30+ROW(AM30)</f>
        <v>100029</v>
      </c>
      <c r="AM30" s="293">
        <f ca="1">IF(AO30="",99999,'Endrunde 4'!$D30)</f>
        <v>99999</v>
      </c>
      <c r="AN30" s="293" t="str">
        <f ca="1">IF(AO30="","",'Endrunde 4'!$E30)</f>
        <v/>
      </c>
      <c r="AO30" s="633" t="str">
        <f ca="1">IF($C$29="","",IF('Endrunde 4'!$I30=$C$29,'Endrunde 4'!$K30,IF('Endrunde 4'!$K30=$C$29,'Endrunde 4'!$I30,"")))</f>
        <v/>
      </c>
      <c r="AP30" s="293">
        <f t="shared" ref="AP30:AP36" ca="1" si="54">SMALL(AL$12:AL$36,ROW(AL30)-11)</f>
        <v>100028</v>
      </c>
      <c r="AQ30" s="293">
        <f t="shared" ref="AQ30:AQ36" ca="1" si="55">AR30+ROW(AR30)</f>
        <v>100029</v>
      </c>
      <c r="AR30" s="293">
        <f ca="1">IF(AT30="",99999,'Endrunde 4'!$D30)</f>
        <v>99999</v>
      </c>
      <c r="AS30" s="293" t="str">
        <f ca="1">IF(AT30="","",'Endrunde 4'!$E30)</f>
        <v/>
      </c>
      <c r="AT30" s="633" t="str">
        <f ca="1">IF($C$34="","",IF('Endrunde 4'!$I30=$C$34,'Endrunde 4'!$K30,IF('Endrunde 4'!$K30=$C$34,'Endrunde 4'!$I30,"")))</f>
        <v/>
      </c>
      <c r="AU30" s="293">
        <f t="shared" ref="AU30:AU36" ca="1" si="56">SMALL(AQ$12:AQ$36,ROW(AQ30)-11)</f>
        <v>100028</v>
      </c>
      <c r="AV30" s="293">
        <f t="shared" ref="AV30:AV36" ca="1" si="57">AW30+ROW(AW30)</f>
        <v>100029</v>
      </c>
      <c r="AW30" s="293">
        <f ca="1">IF(AY30="",99999,'Endrunde 4'!$D30)</f>
        <v>99999</v>
      </c>
      <c r="AX30" s="293" t="str">
        <f ca="1">IF(AY30="","",'Endrunde 4'!$E30)</f>
        <v/>
      </c>
      <c r="AY30" s="633" t="str">
        <f ca="1">IF($C$39="","",IF('Endrunde 4'!$I30=$C$39,'Endrunde 4'!$K30,IF('Endrunde 4'!$K30=$C$39,'Endrunde 4'!$I30,"")))</f>
        <v/>
      </c>
      <c r="AZ30" s="293">
        <f t="shared" ref="AZ30:AZ36" ca="1" si="58">SMALL(AV$12:AV$36,ROW(AV30)-11)</f>
        <v>100028</v>
      </c>
      <c r="BA30" s="293">
        <f t="shared" ref="BA30:BA36" si="59">BB30+ROW(BB30)</f>
        <v>100029</v>
      </c>
      <c r="BB30" s="293">
        <f>IF(BD30="",99999,'Endrunde 4'!$D30)</f>
        <v>99999</v>
      </c>
      <c r="BC30" s="293" t="str">
        <f>IF(BD30="","",'Endrunde 4'!$E30)</f>
        <v/>
      </c>
      <c r="BD30" s="633" t="str">
        <f>IF($C$44="","",IF('Endrunde 4'!$I30=$C$44,'Endrunde 4'!$K30,IF('Endrunde 4'!$K30=$C$44,'Endrunde 4'!$I30,"")))</f>
        <v/>
      </c>
      <c r="BE30" s="293">
        <f t="shared" ref="BE30:BE36" si="60">SMALL(BA$12:BA$36,ROW(BA30)-11)</f>
        <v>100029</v>
      </c>
      <c r="BF30" s="293">
        <f t="shared" ref="BF30:BF36" ca="1" si="61">BG30+ROW(BG30)</f>
        <v>100029</v>
      </c>
      <c r="BG30" s="293">
        <f ca="1">IF(BI30="",99999,'Endrunde 4'!$D30)</f>
        <v>99999</v>
      </c>
      <c r="BH30" s="293" t="str">
        <f ca="1">IF(BI30="","",'Endrunde 4'!$E30)</f>
        <v/>
      </c>
      <c r="BI30" s="633" t="str">
        <f ca="1">IF($C$49="","",IF('Endrunde 4'!$I30=$C$49,'Endrunde 4'!$K30,IF('Endrunde 4'!$K30=$C$49,'Endrunde 4'!$I30,"")))</f>
        <v/>
      </c>
      <c r="BJ30" s="293">
        <f t="shared" ref="BJ30:BJ36" ca="1" si="62">SMALL(BF$12:BF$36,ROW(BF30)-11)</f>
        <v>100028</v>
      </c>
      <c r="BK30" s="293">
        <f t="shared" ref="BK30:BK36" ca="1" si="63">BL30+ROW(BL30)</f>
        <v>100029</v>
      </c>
      <c r="BL30" s="293">
        <f ca="1">IF(BN30="",99999,'Endrunde 4'!$D30)</f>
        <v>99999</v>
      </c>
      <c r="BM30" s="293" t="str">
        <f ca="1">IF(BN30="","",'Endrunde 4'!$E30)</f>
        <v/>
      </c>
      <c r="BN30" s="633" t="str">
        <f ca="1">IF($C$54="","",IF('Endrunde 4'!$I30=$C$54,'Endrunde 4'!$K30,IF('Endrunde 4'!$K30=$C$54,'Endrunde 4'!$I30,"")))</f>
        <v/>
      </c>
      <c r="BO30" s="293">
        <f t="shared" ref="BO30:BO36" ca="1" si="64">SMALL(BK$12:BK$36,ROW(BK30)-11)</f>
        <v>100028</v>
      </c>
      <c r="BP30" s="293">
        <f t="shared" ref="BP30:BP36" ca="1" si="65">BQ30+ROW(BQ30)</f>
        <v>100029</v>
      </c>
      <c r="BQ30" s="293">
        <f ca="1">IF(BS30="",99999,'Endrunde 4'!$D30)</f>
        <v>99999</v>
      </c>
      <c r="BR30" s="293" t="str">
        <f ca="1">IF(BS30="","",'Endrunde 4'!$E30)</f>
        <v/>
      </c>
      <c r="BS30" s="633" t="str">
        <f ca="1">IF($C$59="","",IF('Endrunde 4'!$I30=$C$59,'Endrunde 4'!$K30,IF('Endrunde 4'!$K30=$C$59,'Endrunde 4'!$I30,"")))</f>
        <v/>
      </c>
      <c r="BT30" s="629">
        <f t="shared" ref="BT30:BT36" ca="1" si="66">SMALL(BP$12:BP$36,ROW(BP30)-11)</f>
        <v>100029</v>
      </c>
      <c r="BU30" s="627">
        <f t="shared" ca="1" si="27"/>
        <v>100029</v>
      </c>
      <c r="BV30" s="293">
        <f ca="1">IF(BX30="",99999,'Endrunde 4'!$D30)</f>
        <v>99999</v>
      </c>
      <c r="BW30" s="293" t="str">
        <f ca="1">IF(BX30="","",'Endrunde 4'!$E30)</f>
        <v/>
      </c>
      <c r="BX30" s="633" t="str">
        <f ca="1">IF($C$64="","",IF('Endrunde 4'!$I30=$C$64,'Endrunde 4'!$K30,IF('Endrunde 4'!$K30=$C$64,'Endrunde 4'!$I30,"")))</f>
        <v/>
      </c>
      <c r="BY30" s="293">
        <f t="shared" ca="1" si="28"/>
        <v>100028</v>
      </c>
      <c r="BZ30" s="627">
        <f t="shared" ca="1" si="29"/>
        <v>30.8125</v>
      </c>
      <c r="CA30" s="293">
        <f ca="1">IF(CC30="",99999,'Endrunde 4'!$D30)</f>
        <v>0.8125</v>
      </c>
      <c r="CB30" s="293">
        <f ca="1">IF(CC30="","",'Endrunde 4'!$E30)</f>
        <v>2</v>
      </c>
      <c r="CC30" s="633" t="str">
        <f ca="1">IF($C$69="","",IF('Endrunde 4'!$I30=$C$69,'Endrunde 4'!$K30,IF('Endrunde 4'!$K30=$C$69,'Endrunde 4'!$I30,"")))</f>
        <v>Maibach 1822 eV</v>
      </c>
      <c r="CD30" s="293">
        <f t="shared" ca="1" si="30"/>
        <v>100028</v>
      </c>
      <c r="CE30" s="627">
        <f t="shared" ca="1" si="31"/>
        <v>100029</v>
      </c>
      <c r="CF30" s="293">
        <f ca="1">IF(CH30="",99999,'Endrunde 4'!$D30)</f>
        <v>99999</v>
      </c>
      <c r="CG30" s="293" t="str">
        <f ca="1">IF(CH30="","",'Endrunde 4'!$E30)</f>
        <v/>
      </c>
      <c r="CH30" s="633" t="str">
        <f ca="1">IF($C$74="","",IF('Endrunde 4'!$I30=$C$74,'Endrunde 4'!$K30,IF('Endrunde 4'!$K30=$C$74,'Endrunde 4'!$I30,"")))</f>
        <v/>
      </c>
      <c r="CI30" s="293">
        <f t="shared" ca="1" si="32"/>
        <v>100028</v>
      </c>
      <c r="CJ30" s="627">
        <f t="shared" ca="1" si="33"/>
        <v>100029</v>
      </c>
      <c r="CK30" s="293">
        <f ca="1">IF(CM30="",99999,'Endrunde 4'!$D30)</f>
        <v>99999</v>
      </c>
      <c r="CL30" s="293" t="str">
        <f ca="1">IF(CM30="","",'Endrunde 4'!$E30)</f>
        <v/>
      </c>
      <c r="CM30" s="633" t="str">
        <f ca="1">IF($C$79="","",IF('Endrunde 4'!$I30=$C$79,'Endrunde 4'!$K30,IF('Endrunde 4'!$K30=$C$79,'Endrunde 4'!$I30,"")))</f>
        <v/>
      </c>
      <c r="CN30" s="293">
        <f t="shared" ca="1" si="34"/>
        <v>100028</v>
      </c>
      <c r="CO30" s="627">
        <f t="shared" ca="1" si="35"/>
        <v>100029</v>
      </c>
      <c r="CP30" s="293">
        <f ca="1">IF(CR30="",99999,'Endrunde 4'!$D30)</f>
        <v>99999</v>
      </c>
      <c r="CQ30" s="293" t="str">
        <f ca="1">IF(CR30="","",'Endrunde 4'!$E30)</f>
        <v/>
      </c>
      <c r="CR30" s="633" t="str">
        <f ca="1">IF($C$84="","",IF('Endrunde 4'!$I30=$C$84,'Endrunde 4'!$K30,IF('Endrunde 4'!$K30=$C$84,'Endrunde 4'!$I30,"")))</f>
        <v/>
      </c>
      <c r="CS30" s="293">
        <f t="shared" ca="1" si="36"/>
        <v>100028</v>
      </c>
      <c r="CT30" s="627">
        <f t="shared" si="37"/>
        <v>100029</v>
      </c>
      <c r="CU30" s="293">
        <f>IF(CW30="",99999,'Endrunde 4'!$D30)</f>
        <v>99999</v>
      </c>
      <c r="CV30" s="293" t="str">
        <f>IF(CW30="","",'Endrunde 4'!$E30)</f>
        <v/>
      </c>
      <c r="CW30" s="633" t="str">
        <f>IF($C$89="","",IF('Endrunde 4'!$I30=$C$89,'Endrunde 4'!$K30,IF('Endrunde 4'!$K30=$C$89,'Endrunde 4'!$I30,"")))</f>
        <v/>
      </c>
      <c r="CX30" s="629">
        <f t="shared" si="38"/>
        <v>100029</v>
      </c>
    </row>
    <row r="31" spans="2:102" ht="15.95" customHeight="1" x14ac:dyDescent="0.2">
      <c r="E31" s="610">
        <f ca="1">IF($AP$13&lt;99999,INDEX($L$12:$L$36,MATCH($AP$13,$AL$12:$AL$36,0)),"")</f>
        <v>67</v>
      </c>
      <c r="F31" s="614">
        <f ca="1">IF($AP$13&lt;99999,VLOOKUP($AP$13,$AL$12:$AO$36,2,0),"")</f>
        <v>0.76388888888888895</v>
      </c>
      <c r="G31" s="615">
        <f ca="1">IF($AP$13&lt;99999,VLOOKUP($AP$13,$AL$12:$AO$36,3,0),"")</f>
        <v>3</v>
      </c>
      <c r="H31" s="616" t="str">
        <f ca="1">IF($AP$13&lt;99999,VLOOKUP($AP$13,$AL$12:$AO$36,4,0),"")</f>
        <v>Raslo Winners</v>
      </c>
      <c r="J31" s="602">
        <f t="shared" ca="1" si="39"/>
        <v>0</v>
      </c>
      <c r="K31" s="602" t="str">
        <f t="shared" ref="K31:K32" ca="1" si="67">IF(J31=0,"",$C$29)</f>
        <v/>
      </c>
      <c r="L31" s="164">
        <f ca="1">'Endrunde 4'!$C31</f>
        <v>75</v>
      </c>
      <c r="M31" s="627">
        <f t="shared" ca="1" si="43"/>
        <v>100030</v>
      </c>
      <c r="N31" s="293">
        <f ca="1">IF(P31="",99999,'Endrunde 4'!$D31)</f>
        <v>99999</v>
      </c>
      <c r="O31" s="293" t="str">
        <f ca="1">IF(P31="","",'Endrunde 4'!$E31)</f>
        <v/>
      </c>
      <c r="P31" s="633" t="str">
        <f ca="1">IF($C$4="","",IF('Endrunde 4'!$I31=$C$4,'Endrunde 4'!$K31,IF('Endrunde 4'!$K31=$C$4,'Endrunde 4'!$I31,"")))</f>
        <v/>
      </c>
      <c r="Q31" s="293">
        <f t="shared" ca="1" si="44"/>
        <v>100030</v>
      </c>
      <c r="R31" s="293">
        <f t="shared" ca="1" si="45"/>
        <v>100030</v>
      </c>
      <c r="S31" s="293">
        <f ca="1">IF(U31="",99999,'Endrunde 4'!$D31)</f>
        <v>99999</v>
      </c>
      <c r="T31" s="293" t="str">
        <f ca="1">IF(U31="","",'Endrunde 4'!$E31)</f>
        <v/>
      </c>
      <c r="U31" s="633" t="str">
        <f ca="1">IF($C$9="","",IF('Endrunde 4'!$I31=$C$9,'Endrunde 4'!$K31,IF('Endrunde 4'!$K31=$C$9,'Endrunde 4'!$I31,"")))</f>
        <v/>
      </c>
      <c r="V31" s="293">
        <f t="shared" ca="1" si="46"/>
        <v>100029</v>
      </c>
      <c r="W31" s="293">
        <f t="shared" ca="1" si="47"/>
        <v>100030</v>
      </c>
      <c r="X31" s="293">
        <f ca="1">IF(Z31="",99999,'Endrunde 4'!$D31)</f>
        <v>99999</v>
      </c>
      <c r="Y31" s="293" t="str">
        <f ca="1">IF(Z31="","",'Endrunde 4'!$E31)</f>
        <v/>
      </c>
      <c r="Z31" s="633" t="str">
        <f ca="1">IF($C$14="","",IF('Endrunde 4'!$I31=$C$14,'Endrunde 4'!$K31,IF('Endrunde 4'!$K31=$C$14,'Endrunde 4'!$I31,"")))</f>
        <v/>
      </c>
      <c r="AA31" s="293">
        <f t="shared" ca="1" si="48"/>
        <v>100029</v>
      </c>
      <c r="AB31" s="293">
        <f t="shared" ca="1" si="49"/>
        <v>100030</v>
      </c>
      <c r="AC31" s="293">
        <f ca="1">IF(AE31="",99999,'Endrunde 4'!$D31)</f>
        <v>99999</v>
      </c>
      <c r="AD31" s="293" t="str">
        <f ca="1">IF(AE31="","",'Endrunde 4'!$E31)</f>
        <v/>
      </c>
      <c r="AE31" s="633" t="str">
        <f ca="1">IF($C$19="","",IF('Endrunde 4'!$I31=$C$19,'Endrunde 4'!$K31,IF('Endrunde 4'!$K31=$C$19,'Endrunde 4'!$I31,"")))</f>
        <v/>
      </c>
      <c r="AF31" s="293">
        <f t="shared" ca="1" si="50"/>
        <v>100030</v>
      </c>
      <c r="AG31" s="293">
        <f t="shared" ca="1" si="51"/>
        <v>100030</v>
      </c>
      <c r="AH31" s="293">
        <f ca="1">IF(AJ31="",99999,'Endrunde 4'!$D31)</f>
        <v>99999</v>
      </c>
      <c r="AI31" s="293" t="str">
        <f ca="1">IF(AJ31="","",'Endrunde 4'!$E31)</f>
        <v/>
      </c>
      <c r="AJ31" s="633" t="str">
        <f ca="1">IF($C$24="","",IF('Endrunde 4'!$I31=$C$24,'Endrunde 4'!$K31,IF('Endrunde 4'!$K31=$C$24,'Endrunde 4'!$I31,"")))</f>
        <v/>
      </c>
      <c r="AK31" s="293">
        <f t="shared" ca="1" si="52"/>
        <v>100029</v>
      </c>
      <c r="AL31" s="293">
        <f t="shared" ca="1" si="53"/>
        <v>31.8125</v>
      </c>
      <c r="AM31" s="293">
        <f ca="1">IF(AO31="",99999,'Endrunde 4'!$D31)</f>
        <v>0.8125</v>
      </c>
      <c r="AN31" s="293">
        <f ca="1">IF(AO31="","",'Endrunde 4'!$E31)</f>
        <v>3</v>
      </c>
      <c r="AO31" s="633" t="str">
        <f ca="1">IF($C$29="","",IF('Endrunde 4'!$I31=$C$29,'Endrunde 4'!$K31,IF('Endrunde 4'!$K31=$C$29,'Endrunde 4'!$I31,"")))</f>
        <v>Mainz 05</v>
      </c>
      <c r="AP31" s="293">
        <f t="shared" ca="1" si="54"/>
        <v>100029</v>
      </c>
      <c r="AQ31" s="293">
        <f t="shared" ca="1" si="55"/>
        <v>100030</v>
      </c>
      <c r="AR31" s="293">
        <f ca="1">IF(AT31="",99999,'Endrunde 4'!$D31)</f>
        <v>99999</v>
      </c>
      <c r="AS31" s="293" t="str">
        <f ca="1">IF(AT31="","",'Endrunde 4'!$E31)</f>
        <v/>
      </c>
      <c r="AT31" s="633" t="str">
        <f ca="1">IF($C$34="","",IF('Endrunde 4'!$I31=$C$34,'Endrunde 4'!$K31,IF('Endrunde 4'!$K31=$C$34,'Endrunde 4'!$I31,"")))</f>
        <v/>
      </c>
      <c r="AU31" s="293">
        <f t="shared" ca="1" si="56"/>
        <v>100029</v>
      </c>
      <c r="AV31" s="293">
        <f t="shared" ca="1" si="57"/>
        <v>100030</v>
      </c>
      <c r="AW31" s="293">
        <f ca="1">IF(AY31="",99999,'Endrunde 4'!$D31)</f>
        <v>99999</v>
      </c>
      <c r="AX31" s="293" t="str">
        <f ca="1">IF(AY31="","",'Endrunde 4'!$E31)</f>
        <v/>
      </c>
      <c r="AY31" s="633" t="str">
        <f ca="1">IF($C$39="","",IF('Endrunde 4'!$I31=$C$39,'Endrunde 4'!$K31,IF('Endrunde 4'!$K31=$C$39,'Endrunde 4'!$I31,"")))</f>
        <v/>
      </c>
      <c r="AZ31" s="293">
        <f t="shared" ca="1" si="58"/>
        <v>100029</v>
      </c>
      <c r="BA31" s="293">
        <f t="shared" si="59"/>
        <v>100030</v>
      </c>
      <c r="BB31" s="293">
        <f>IF(BD31="",99999,'Endrunde 4'!$D31)</f>
        <v>99999</v>
      </c>
      <c r="BC31" s="293" t="str">
        <f>IF(BD31="","",'Endrunde 4'!$E31)</f>
        <v/>
      </c>
      <c r="BD31" s="633" t="str">
        <f>IF($C$44="","",IF('Endrunde 4'!$I31=$C$44,'Endrunde 4'!$K31,IF('Endrunde 4'!$K31=$C$44,'Endrunde 4'!$I31,"")))</f>
        <v/>
      </c>
      <c r="BE31" s="293">
        <f t="shared" si="60"/>
        <v>100030</v>
      </c>
      <c r="BF31" s="293">
        <f t="shared" ca="1" si="61"/>
        <v>31.8125</v>
      </c>
      <c r="BG31" s="293">
        <f ca="1">IF(BI31="",99999,'Endrunde 4'!$D31)</f>
        <v>0.8125</v>
      </c>
      <c r="BH31" s="293">
        <f ca="1">IF(BI31="","",'Endrunde 4'!$E31)</f>
        <v>3</v>
      </c>
      <c r="BI31" s="633" t="str">
        <f ca="1">IF($C$49="","",IF('Endrunde 4'!$I31=$C$49,'Endrunde 4'!$K31,IF('Endrunde 4'!$K31=$C$49,'Endrunde 4'!$I31,"")))</f>
        <v>Fun Kickers Oes</v>
      </c>
      <c r="BJ31" s="293">
        <f t="shared" ca="1" si="62"/>
        <v>100029</v>
      </c>
      <c r="BK31" s="293">
        <f t="shared" ca="1" si="63"/>
        <v>100030</v>
      </c>
      <c r="BL31" s="293">
        <f ca="1">IF(BN31="",99999,'Endrunde 4'!$D31)</f>
        <v>99999</v>
      </c>
      <c r="BM31" s="293" t="str">
        <f ca="1">IF(BN31="","",'Endrunde 4'!$E31)</f>
        <v/>
      </c>
      <c r="BN31" s="633" t="str">
        <f ca="1">IF($C$54="","",IF('Endrunde 4'!$I31=$C$54,'Endrunde 4'!$K31,IF('Endrunde 4'!$K31=$C$54,'Endrunde 4'!$I31,"")))</f>
        <v/>
      </c>
      <c r="BO31" s="293">
        <f t="shared" ca="1" si="64"/>
        <v>100029</v>
      </c>
      <c r="BP31" s="293">
        <f t="shared" ca="1" si="65"/>
        <v>100030</v>
      </c>
      <c r="BQ31" s="293">
        <f ca="1">IF(BS31="",99999,'Endrunde 4'!$D31)</f>
        <v>99999</v>
      </c>
      <c r="BR31" s="293" t="str">
        <f ca="1">IF(BS31="","",'Endrunde 4'!$E31)</f>
        <v/>
      </c>
      <c r="BS31" s="633" t="str">
        <f ca="1">IF($C$59="","",IF('Endrunde 4'!$I31=$C$59,'Endrunde 4'!$K31,IF('Endrunde 4'!$K31=$C$59,'Endrunde 4'!$I31,"")))</f>
        <v/>
      </c>
      <c r="BT31" s="629">
        <f t="shared" ca="1" si="66"/>
        <v>100030</v>
      </c>
      <c r="BU31" s="627">
        <f t="shared" ca="1" si="27"/>
        <v>100030</v>
      </c>
      <c r="BV31" s="293">
        <f ca="1">IF(BX31="",99999,'Endrunde 4'!$D31)</f>
        <v>99999</v>
      </c>
      <c r="BW31" s="293" t="str">
        <f ca="1">IF(BX31="","",'Endrunde 4'!$E31)</f>
        <v/>
      </c>
      <c r="BX31" s="633" t="str">
        <f ca="1">IF($C$64="","",IF('Endrunde 4'!$I31=$C$64,'Endrunde 4'!$K31,IF('Endrunde 4'!$K31=$C$64,'Endrunde 4'!$I31,"")))</f>
        <v/>
      </c>
      <c r="BY31" s="293">
        <f t="shared" ca="1" si="28"/>
        <v>100029</v>
      </c>
      <c r="BZ31" s="627">
        <f t="shared" ca="1" si="29"/>
        <v>100030</v>
      </c>
      <c r="CA31" s="293">
        <f ca="1">IF(CC31="",99999,'Endrunde 4'!$D31)</f>
        <v>99999</v>
      </c>
      <c r="CB31" s="293" t="str">
        <f ca="1">IF(CC31="","",'Endrunde 4'!$E31)</f>
        <v/>
      </c>
      <c r="CC31" s="633" t="str">
        <f ca="1">IF($C$69="","",IF('Endrunde 4'!$I31=$C$69,'Endrunde 4'!$K31,IF('Endrunde 4'!$K31=$C$69,'Endrunde 4'!$I31,"")))</f>
        <v/>
      </c>
      <c r="CD31" s="293">
        <f t="shared" ca="1" si="30"/>
        <v>100030</v>
      </c>
      <c r="CE31" s="627">
        <f t="shared" ca="1" si="31"/>
        <v>100030</v>
      </c>
      <c r="CF31" s="293">
        <f ca="1">IF(CH31="",99999,'Endrunde 4'!$D31)</f>
        <v>99999</v>
      </c>
      <c r="CG31" s="293" t="str">
        <f ca="1">IF(CH31="","",'Endrunde 4'!$E31)</f>
        <v/>
      </c>
      <c r="CH31" s="633" t="str">
        <f ca="1">IF($C$74="","",IF('Endrunde 4'!$I31=$C$74,'Endrunde 4'!$K31,IF('Endrunde 4'!$K31=$C$74,'Endrunde 4'!$I31,"")))</f>
        <v/>
      </c>
      <c r="CI31" s="293">
        <f t="shared" ca="1" si="32"/>
        <v>100029</v>
      </c>
      <c r="CJ31" s="627">
        <f t="shared" ca="1" si="33"/>
        <v>100030</v>
      </c>
      <c r="CK31" s="293">
        <f ca="1">IF(CM31="",99999,'Endrunde 4'!$D31)</f>
        <v>99999</v>
      </c>
      <c r="CL31" s="293" t="str">
        <f ca="1">IF(CM31="","",'Endrunde 4'!$E31)</f>
        <v/>
      </c>
      <c r="CM31" s="633" t="str">
        <f ca="1">IF($C$79="","",IF('Endrunde 4'!$I31=$C$79,'Endrunde 4'!$K31,IF('Endrunde 4'!$K31=$C$79,'Endrunde 4'!$I31,"")))</f>
        <v/>
      </c>
      <c r="CN31" s="293">
        <f t="shared" ca="1" si="34"/>
        <v>100029</v>
      </c>
      <c r="CO31" s="627">
        <f t="shared" ca="1" si="35"/>
        <v>100030</v>
      </c>
      <c r="CP31" s="293">
        <f ca="1">IF(CR31="",99999,'Endrunde 4'!$D31)</f>
        <v>99999</v>
      </c>
      <c r="CQ31" s="293" t="str">
        <f ca="1">IF(CR31="","",'Endrunde 4'!$E31)</f>
        <v/>
      </c>
      <c r="CR31" s="633" t="str">
        <f ca="1">IF($C$84="","",IF('Endrunde 4'!$I31=$C$84,'Endrunde 4'!$K31,IF('Endrunde 4'!$K31=$C$84,'Endrunde 4'!$I31,"")))</f>
        <v/>
      </c>
      <c r="CS31" s="293">
        <f t="shared" ca="1" si="36"/>
        <v>100029</v>
      </c>
      <c r="CT31" s="627">
        <f t="shared" si="37"/>
        <v>100030</v>
      </c>
      <c r="CU31" s="293">
        <f>IF(CW31="",99999,'Endrunde 4'!$D31)</f>
        <v>99999</v>
      </c>
      <c r="CV31" s="293" t="str">
        <f>IF(CW31="","",'Endrunde 4'!$E31)</f>
        <v/>
      </c>
      <c r="CW31" s="633" t="str">
        <f>IF($C$89="","",IF('Endrunde 4'!$I31=$C$89,'Endrunde 4'!$K31,IF('Endrunde 4'!$K31=$C$89,'Endrunde 4'!$I31,"")))</f>
        <v/>
      </c>
      <c r="CX31" s="629">
        <f t="shared" si="38"/>
        <v>100030</v>
      </c>
    </row>
    <row r="32" spans="2:102" ht="15.95" customHeight="1" thickBot="1" x14ac:dyDescent="0.25">
      <c r="E32" s="617">
        <f ca="1">IF($AP$14&lt;99999,INDEX($L$12:$L$36,MATCH($AP$14,$AL$12:$AL$36,0)),"")</f>
        <v>75</v>
      </c>
      <c r="F32" s="618">
        <f ca="1">IF($AP$14&lt;99999,VLOOKUP($AP$14,$AL$12:$AO$36,2,0),"")</f>
        <v>0.8125</v>
      </c>
      <c r="G32" s="619">
        <f ca="1">IF($AP$14&lt;99999,VLOOKUP($AP$14,$AL$12:$AO$36,3,0),"")</f>
        <v>3</v>
      </c>
      <c r="H32" s="620" t="str">
        <f ca="1">IF($AP$14&lt;99999,VLOOKUP($AP$14,$AL$12:$AO$36,4,0),"")</f>
        <v>Mainz 05</v>
      </c>
      <c r="J32" s="602">
        <f t="shared" ca="1" si="39"/>
        <v>0</v>
      </c>
      <c r="K32" s="602" t="str">
        <f t="shared" ca="1" si="67"/>
        <v/>
      </c>
      <c r="L32" s="164">
        <f ca="1">'Endrunde 4'!$C32</f>
        <v>76</v>
      </c>
      <c r="M32" s="627">
        <f t="shared" ca="1" si="43"/>
        <v>100031</v>
      </c>
      <c r="N32" s="293">
        <f ca="1">IF(P32="",99999,'Endrunde 4'!$D32)</f>
        <v>99999</v>
      </c>
      <c r="O32" s="293" t="str">
        <f ca="1">IF(P32="","",'Endrunde 4'!$E32)</f>
        <v/>
      </c>
      <c r="P32" s="633" t="str">
        <f ca="1">IF($C$4="","",IF('Endrunde 4'!$I32=$C$4,'Endrunde 4'!$K32,IF('Endrunde 4'!$K32=$C$4,'Endrunde 4'!$I32,"")))</f>
        <v/>
      </c>
      <c r="Q32" s="293">
        <f t="shared" ca="1" si="44"/>
        <v>100031</v>
      </c>
      <c r="R32" s="293">
        <f t="shared" ca="1" si="45"/>
        <v>100031</v>
      </c>
      <c r="S32" s="293">
        <f ca="1">IF(U32="",99999,'Endrunde 4'!$D32)</f>
        <v>99999</v>
      </c>
      <c r="T32" s="293" t="str">
        <f ca="1">IF(U32="","",'Endrunde 4'!$E32)</f>
        <v/>
      </c>
      <c r="U32" s="633" t="str">
        <f ca="1">IF($C$9="","",IF('Endrunde 4'!$I32=$C$9,'Endrunde 4'!$K32,IF('Endrunde 4'!$K32=$C$9,'Endrunde 4'!$I32,"")))</f>
        <v/>
      </c>
      <c r="V32" s="293">
        <f t="shared" ca="1" si="46"/>
        <v>100030</v>
      </c>
      <c r="W32" s="293">
        <f t="shared" ca="1" si="47"/>
        <v>32.8125</v>
      </c>
      <c r="X32" s="293">
        <f ca="1">IF(Z32="",99999,'Endrunde 4'!$D32)</f>
        <v>0.8125</v>
      </c>
      <c r="Y32" s="293">
        <f ca="1">IF(Z32="","",'Endrunde 4'!$E32)</f>
        <v>4</v>
      </c>
      <c r="Z32" s="633" t="str">
        <f ca="1">IF($C$14="","",IF('Endrunde 4'!$I32=$C$14,'Endrunde 4'!$K32,IF('Endrunde 4'!$K32=$C$14,'Endrunde 4'!$I32,"")))</f>
        <v>AC Roma</v>
      </c>
      <c r="AA32" s="293">
        <f t="shared" ca="1" si="48"/>
        <v>100030</v>
      </c>
      <c r="AB32" s="293">
        <f t="shared" ca="1" si="49"/>
        <v>100031</v>
      </c>
      <c r="AC32" s="293">
        <f ca="1">IF(AE32="",99999,'Endrunde 4'!$D32)</f>
        <v>99999</v>
      </c>
      <c r="AD32" s="293" t="str">
        <f ca="1">IF(AE32="","",'Endrunde 4'!$E32)</f>
        <v/>
      </c>
      <c r="AE32" s="633" t="str">
        <f ca="1">IF($C$19="","",IF('Endrunde 4'!$I32=$C$19,'Endrunde 4'!$K32,IF('Endrunde 4'!$K32=$C$19,'Endrunde 4'!$I32,"")))</f>
        <v/>
      </c>
      <c r="AF32" s="293">
        <f t="shared" ca="1" si="50"/>
        <v>100031</v>
      </c>
      <c r="AG32" s="293">
        <f t="shared" ca="1" si="51"/>
        <v>100031</v>
      </c>
      <c r="AH32" s="293">
        <f ca="1">IF(AJ32="",99999,'Endrunde 4'!$D32)</f>
        <v>99999</v>
      </c>
      <c r="AI32" s="293" t="str">
        <f ca="1">IF(AJ32="","",'Endrunde 4'!$E32)</f>
        <v/>
      </c>
      <c r="AJ32" s="633" t="str">
        <f ca="1">IF($C$24="","",IF('Endrunde 4'!$I32=$C$24,'Endrunde 4'!$K32,IF('Endrunde 4'!$K32=$C$24,'Endrunde 4'!$I32,"")))</f>
        <v/>
      </c>
      <c r="AK32" s="293">
        <f t="shared" ca="1" si="52"/>
        <v>100030</v>
      </c>
      <c r="AL32" s="293">
        <f t="shared" ca="1" si="53"/>
        <v>100031</v>
      </c>
      <c r="AM32" s="293">
        <f ca="1">IF(AO32="",99999,'Endrunde 4'!$D32)</f>
        <v>99999</v>
      </c>
      <c r="AN32" s="293" t="str">
        <f ca="1">IF(AO32="","",'Endrunde 4'!$E32)</f>
        <v/>
      </c>
      <c r="AO32" s="633" t="str">
        <f ca="1">IF($C$29="","",IF('Endrunde 4'!$I32=$C$29,'Endrunde 4'!$K32,IF('Endrunde 4'!$K32=$C$29,'Endrunde 4'!$I32,"")))</f>
        <v/>
      </c>
      <c r="AP32" s="293">
        <f t="shared" ca="1" si="54"/>
        <v>100031</v>
      </c>
      <c r="AQ32" s="293">
        <f t="shared" ca="1" si="55"/>
        <v>100031</v>
      </c>
      <c r="AR32" s="293">
        <f ca="1">IF(AT32="",99999,'Endrunde 4'!$D32)</f>
        <v>99999</v>
      </c>
      <c r="AS32" s="293" t="str">
        <f ca="1">IF(AT32="","",'Endrunde 4'!$E32)</f>
        <v/>
      </c>
      <c r="AT32" s="633" t="str">
        <f ca="1">IF($C$34="","",IF('Endrunde 4'!$I32=$C$34,'Endrunde 4'!$K32,IF('Endrunde 4'!$K32=$C$34,'Endrunde 4'!$I32,"")))</f>
        <v/>
      </c>
      <c r="AU32" s="293">
        <f t="shared" ca="1" si="56"/>
        <v>100030</v>
      </c>
      <c r="AV32" s="293">
        <f t="shared" ca="1" si="57"/>
        <v>100031</v>
      </c>
      <c r="AW32" s="293">
        <f ca="1">IF(AY32="",99999,'Endrunde 4'!$D32)</f>
        <v>99999</v>
      </c>
      <c r="AX32" s="293" t="str">
        <f ca="1">IF(AY32="","",'Endrunde 4'!$E32)</f>
        <v/>
      </c>
      <c r="AY32" s="633" t="str">
        <f ca="1">IF($C$39="","",IF('Endrunde 4'!$I32=$C$39,'Endrunde 4'!$K32,IF('Endrunde 4'!$K32=$C$39,'Endrunde 4'!$I32,"")))</f>
        <v/>
      </c>
      <c r="AZ32" s="293">
        <f t="shared" ca="1" si="58"/>
        <v>100030</v>
      </c>
      <c r="BA32" s="293">
        <f t="shared" si="59"/>
        <v>100031</v>
      </c>
      <c r="BB32" s="293">
        <f>IF(BD32="",99999,'Endrunde 4'!$D32)</f>
        <v>99999</v>
      </c>
      <c r="BC32" s="293" t="str">
        <f>IF(BD32="","",'Endrunde 4'!$E32)</f>
        <v/>
      </c>
      <c r="BD32" s="633" t="str">
        <f>IF($C$44="","",IF('Endrunde 4'!$I32=$C$44,'Endrunde 4'!$K32,IF('Endrunde 4'!$K32=$C$44,'Endrunde 4'!$I32,"")))</f>
        <v/>
      </c>
      <c r="BE32" s="293">
        <f t="shared" si="60"/>
        <v>100031</v>
      </c>
      <c r="BF32" s="293">
        <f t="shared" ca="1" si="61"/>
        <v>100031</v>
      </c>
      <c r="BG32" s="293">
        <f ca="1">IF(BI32="",99999,'Endrunde 4'!$D32)</f>
        <v>99999</v>
      </c>
      <c r="BH32" s="293" t="str">
        <f ca="1">IF(BI32="","",'Endrunde 4'!$E32)</f>
        <v/>
      </c>
      <c r="BI32" s="633" t="str">
        <f ca="1">IF($C$49="","",IF('Endrunde 4'!$I32=$C$49,'Endrunde 4'!$K32,IF('Endrunde 4'!$K32=$C$49,'Endrunde 4'!$I32,"")))</f>
        <v/>
      </c>
      <c r="BJ32" s="293">
        <f t="shared" ca="1" si="62"/>
        <v>100031</v>
      </c>
      <c r="BK32" s="293">
        <f t="shared" ca="1" si="63"/>
        <v>100031</v>
      </c>
      <c r="BL32" s="293">
        <f ca="1">IF(BN32="",99999,'Endrunde 4'!$D32)</f>
        <v>99999</v>
      </c>
      <c r="BM32" s="293" t="str">
        <f ca="1">IF(BN32="","",'Endrunde 4'!$E32)</f>
        <v/>
      </c>
      <c r="BN32" s="633" t="str">
        <f ca="1">IF($C$54="","",IF('Endrunde 4'!$I32=$C$54,'Endrunde 4'!$K32,IF('Endrunde 4'!$K32=$C$54,'Endrunde 4'!$I32,"")))</f>
        <v/>
      </c>
      <c r="BO32" s="293">
        <f t="shared" ca="1" si="64"/>
        <v>100030</v>
      </c>
      <c r="BP32" s="293">
        <f t="shared" ca="1" si="65"/>
        <v>100031</v>
      </c>
      <c r="BQ32" s="293">
        <f ca="1">IF(BS32="",99999,'Endrunde 4'!$D32)</f>
        <v>99999</v>
      </c>
      <c r="BR32" s="293" t="str">
        <f ca="1">IF(BS32="","",'Endrunde 4'!$E32)</f>
        <v/>
      </c>
      <c r="BS32" s="633" t="str">
        <f ca="1">IF($C$59="","",IF('Endrunde 4'!$I32=$C$59,'Endrunde 4'!$K32,IF('Endrunde 4'!$K32=$C$59,'Endrunde 4'!$I32,"")))</f>
        <v/>
      </c>
      <c r="BT32" s="629">
        <f t="shared" ca="1" si="66"/>
        <v>100031</v>
      </c>
      <c r="BU32" s="627">
        <f t="shared" ca="1" si="27"/>
        <v>100031</v>
      </c>
      <c r="BV32" s="293">
        <f ca="1">IF(BX32="",99999,'Endrunde 4'!$D32)</f>
        <v>99999</v>
      </c>
      <c r="BW32" s="293" t="str">
        <f ca="1">IF(BX32="","",'Endrunde 4'!$E32)</f>
        <v/>
      </c>
      <c r="BX32" s="633" t="str">
        <f ca="1">IF($C$64="","",IF('Endrunde 4'!$I32=$C$64,'Endrunde 4'!$K32,IF('Endrunde 4'!$K32=$C$64,'Endrunde 4'!$I32,"")))</f>
        <v/>
      </c>
      <c r="BY32" s="293">
        <f t="shared" ca="1" si="28"/>
        <v>100030</v>
      </c>
      <c r="BZ32" s="627">
        <f t="shared" ca="1" si="29"/>
        <v>100031</v>
      </c>
      <c r="CA32" s="293">
        <f ca="1">IF(CC32="",99999,'Endrunde 4'!$D32)</f>
        <v>99999</v>
      </c>
      <c r="CB32" s="293" t="str">
        <f ca="1">IF(CC32="","",'Endrunde 4'!$E32)</f>
        <v/>
      </c>
      <c r="CC32" s="633" t="str">
        <f ca="1">IF($C$69="","",IF('Endrunde 4'!$I32=$C$69,'Endrunde 4'!$K32,IF('Endrunde 4'!$K32=$C$69,'Endrunde 4'!$I32,"")))</f>
        <v/>
      </c>
      <c r="CD32" s="293">
        <f t="shared" ca="1" si="30"/>
        <v>100031</v>
      </c>
      <c r="CE32" s="627">
        <f t="shared" ca="1" si="31"/>
        <v>32.8125</v>
      </c>
      <c r="CF32" s="293">
        <f ca="1">IF(CH32="",99999,'Endrunde 4'!$D32)</f>
        <v>0.8125</v>
      </c>
      <c r="CG32" s="293">
        <f ca="1">IF(CH32="","",'Endrunde 4'!$E32)</f>
        <v>4</v>
      </c>
      <c r="CH32" s="633" t="str">
        <f ca="1">IF($C$74="","",IF('Endrunde 4'!$I32=$C$74,'Endrunde 4'!$K32,IF('Endrunde 4'!$K32=$C$74,'Endrunde 4'!$I32,"")))</f>
        <v>Eintracht Frankfurt</v>
      </c>
      <c r="CI32" s="293">
        <f t="shared" ca="1" si="32"/>
        <v>100030</v>
      </c>
      <c r="CJ32" s="627">
        <f t="shared" ca="1" si="33"/>
        <v>100031</v>
      </c>
      <c r="CK32" s="293">
        <f ca="1">IF(CM32="",99999,'Endrunde 4'!$D32)</f>
        <v>99999</v>
      </c>
      <c r="CL32" s="293" t="str">
        <f ca="1">IF(CM32="","",'Endrunde 4'!$E32)</f>
        <v/>
      </c>
      <c r="CM32" s="633" t="str">
        <f ca="1">IF($C$79="","",IF('Endrunde 4'!$I32=$C$79,'Endrunde 4'!$K32,IF('Endrunde 4'!$K32=$C$79,'Endrunde 4'!$I32,"")))</f>
        <v/>
      </c>
      <c r="CN32" s="293">
        <f t="shared" ca="1" si="34"/>
        <v>100030</v>
      </c>
      <c r="CO32" s="627">
        <f t="shared" ca="1" si="35"/>
        <v>100031</v>
      </c>
      <c r="CP32" s="293">
        <f ca="1">IF(CR32="",99999,'Endrunde 4'!$D32)</f>
        <v>99999</v>
      </c>
      <c r="CQ32" s="293" t="str">
        <f ca="1">IF(CR32="","",'Endrunde 4'!$E32)</f>
        <v/>
      </c>
      <c r="CR32" s="633" t="str">
        <f ca="1">IF($C$84="","",IF('Endrunde 4'!$I32=$C$84,'Endrunde 4'!$K32,IF('Endrunde 4'!$K32=$C$84,'Endrunde 4'!$I32,"")))</f>
        <v/>
      </c>
      <c r="CS32" s="293">
        <f t="shared" ca="1" si="36"/>
        <v>100030</v>
      </c>
      <c r="CT32" s="627">
        <f t="shared" si="37"/>
        <v>100031</v>
      </c>
      <c r="CU32" s="293">
        <f>IF(CW32="",99999,'Endrunde 4'!$D32)</f>
        <v>99999</v>
      </c>
      <c r="CV32" s="293" t="str">
        <f>IF(CW32="","",'Endrunde 4'!$E32)</f>
        <v/>
      </c>
      <c r="CW32" s="633" t="str">
        <f>IF($C$89="","",IF('Endrunde 4'!$I32=$C$89,'Endrunde 4'!$K32,IF('Endrunde 4'!$K32=$C$89,'Endrunde 4'!$I32,"")))</f>
        <v/>
      </c>
      <c r="CX32" s="629">
        <f t="shared" si="38"/>
        <v>100031</v>
      </c>
    </row>
    <row r="33" spans="2:102" ht="30" customHeight="1" thickBot="1" x14ac:dyDescent="0.25">
      <c r="J33" s="602">
        <f t="shared" ca="1" si="39"/>
        <v>0</v>
      </c>
      <c r="L33" s="164">
        <f ca="1">'Endrunde 4'!$C33</f>
        <v>77</v>
      </c>
      <c r="M33" s="627">
        <f t="shared" ca="1" si="43"/>
        <v>100032</v>
      </c>
      <c r="N33" s="293">
        <f ca="1">IF(P33="",99999,'Endrunde 4'!$D33)</f>
        <v>99999</v>
      </c>
      <c r="O33" s="293" t="str">
        <f ca="1">IF(P33="","",'Endrunde 4'!$E33)</f>
        <v/>
      </c>
      <c r="P33" s="633" t="str">
        <f ca="1">IF($C$4="","",IF('Endrunde 4'!$I33=$C$4,'Endrunde 4'!$K33,IF('Endrunde 4'!$K33=$C$4,'Endrunde 4'!$I33,"")))</f>
        <v/>
      </c>
      <c r="Q33" s="293">
        <f t="shared" ca="1" si="44"/>
        <v>100032</v>
      </c>
      <c r="R33" s="293">
        <f t="shared" ca="1" si="45"/>
        <v>100032</v>
      </c>
      <c r="S33" s="293">
        <f ca="1">IF(U33="",99999,'Endrunde 4'!$D33)</f>
        <v>99999</v>
      </c>
      <c r="T33" s="293" t="str">
        <f ca="1">IF(U33="","",'Endrunde 4'!$E33)</f>
        <v/>
      </c>
      <c r="U33" s="633" t="str">
        <f ca="1">IF($C$9="","",IF('Endrunde 4'!$I33=$C$9,'Endrunde 4'!$K33,IF('Endrunde 4'!$K33=$C$9,'Endrunde 4'!$I33,"")))</f>
        <v/>
      </c>
      <c r="V33" s="293">
        <f t="shared" ca="1" si="46"/>
        <v>100031</v>
      </c>
      <c r="W33" s="293">
        <f t="shared" ca="1" si="47"/>
        <v>100032</v>
      </c>
      <c r="X33" s="293">
        <f ca="1">IF(Z33="",99999,'Endrunde 4'!$D33)</f>
        <v>99999</v>
      </c>
      <c r="Y33" s="293" t="str">
        <f ca="1">IF(Z33="","",'Endrunde 4'!$E33)</f>
        <v/>
      </c>
      <c r="Z33" s="633" t="str">
        <f ca="1">IF($C$14="","",IF('Endrunde 4'!$I33=$C$14,'Endrunde 4'!$K33,IF('Endrunde 4'!$K33=$C$14,'Endrunde 4'!$I33,"")))</f>
        <v/>
      </c>
      <c r="AA33" s="293">
        <f t="shared" ca="1" si="48"/>
        <v>100032</v>
      </c>
      <c r="AB33" s="293">
        <f t="shared" ca="1" si="49"/>
        <v>100032</v>
      </c>
      <c r="AC33" s="293">
        <f ca="1">IF(AE33="",99999,'Endrunde 4'!$D33)</f>
        <v>99999</v>
      </c>
      <c r="AD33" s="293" t="str">
        <f ca="1">IF(AE33="","",'Endrunde 4'!$E33)</f>
        <v/>
      </c>
      <c r="AE33" s="633" t="str">
        <f ca="1">IF($C$19="","",IF('Endrunde 4'!$I33=$C$19,'Endrunde 4'!$K33,IF('Endrunde 4'!$K33=$C$19,'Endrunde 4'!$I33,"")))</f>
        <v/>
      </c>
      <c r="AF33" s="293">
        <f t="shared" ca="1" si="50"/>
        <v>100032</v>
      </c>
      <c r="AG33" s="293">
        <f t="shared" ca="1" si="51"/>
        <v>33.836805555555557</v>
      </c>
      <c r="AH33" s="293">
        <f ca="1">IF(AJ33="",99999,'Endrunde 4'!$D33)</f>
        <v>0.83680555555555558</v>
      </c>
      <c r="AI33" s="293">
        <f ca="1">IF(AJ33="","",'Endrunde 4'!$E33)</f>
        <v>1</v>
      </c>
      <c r="AJ33" s="633" t="str">
        <f ca="1">IF($C$24="","",IF('Endrunde 4'!$I33=$C$24,'Endrunde 4'!$K33,IF('Endrunde 4'!$K33=$C$24,'Endrunde 4'!$I33,"")))</f>
        <v>VFL Ronsdorf</v>
      </c>
      <c r="AK33" s="293">
        <f t="shared" ca="1" si="52"/>
        <v>100031</v>
      </c>
      <c r="AL33" s="293">
        <f t="shared" ca="1" si="53"/>
        <v>100032</v>
      </c>
      <c r="AM33" s="293">
        <f ca="1">IF(AO33="",99999,'Endrunde 4'!$D33)</f>
        <v>99999</v>
      </c>
      <c r="AN33" s="293" t="str">
        <f ca="1">IF(AO33="","",'Endrunde 4'!$E33)</f>
        <v/>
      </c>
      <c r="AO33" s="633" t="str">
        <f ca="1">IF($C$29="","",IF('Endrunde 4'!$I33=$C$29,'Endrunde 4'!$K33,IF('Endrunde 4'!$K33=$C$29,'Endrunde 4'!$I33,"")))</f>
        <v/>
      </c>
      <c r="AP33" s="293">
        <f t="shared" ca="1" si="54"/>
        <v>100032</v>
      </c>
      <c r="AQ33" s="293">
        <f t="shared" ca="1" si="55"/>
        <v>100032</v>
      </c>
      <c r="AR33" s="293">
        <f ca="1">IF(AT33="",99999,'Endrunde 4'!$D33)</f>
        <v>99999</v>
      </c>
      <c r="AS33" s="293" t="str">
        <f ca="1">IF(AT33="","",'Endrunde 4'!$E33)</f>
        <v/>
      </c>
      <c r="AT33" s="633" t="str">
        <f ca="1">IF($C$34="","",IF('Endrunde 4'!$I33=$C$34,'Endrunde 4'!$K33,IF('Endrunde 4'!$K33=$C$34,'Endrunde 4'!$I33,"")))</f>
        <v/>
      </c>
      <c r="AU33" s="293">
        <f t="shared" ca="1" si="56"/>
        <v>100031</v>
      </c>
      <c r="AV33" s="293">
        <f t="shared" ca="1" si="57"/>
        <v>100032</v>
      </c>
      <c r="AW33" s="293">
        <f ca="1">IF(AY33="",99999,'Endrunde 4'!$D33)</f>
        <v>99999</v>
      </c>
      <c r="AX33" s="293" t="str">
        <f ca="1">IF(AY33="","",'Endrunde 4'!$E33)</f>
        <v/>
      </c>
      <c r="AY33" s="633" t="str">
        <f ca="1">IF($C$39="","",IF('Endrunde 4'!$I33=$C$39,'Endrunde 4'!$K33,IF('Endrunde 4'!$K33=$C$39,'Endrunde 4'!$I33,"")))</f>
        <v/>
      </c>
      <c r="AZ33" s="293">
        <f t="shared" ca="1" si="58"/>
        <v>100031</v>
      </c>
      <c r="BA33" s="293">
        <f t="shared" si="59"/>
        <v>100032</v>
      </c>
      <c r="BB33" s="293">
        <f>IF(BD33="",99999,'Endrunde 4'!$D33)</f>
        <v>99999</v>
      </c>
      <c r="BC33" s="293" t="str">
        <f>IF(BD33="","",'Endrunde 4'!$E33)</f>
        <v/>
      </c>
      <c r="BD33" s="633" t="str">
        <f>IF($C$44="","",IF('Endrunde 4'!$I33=$C$44,'Endrunde 4'!$K33,IF('Endrunde 4'!$K33=$C$44,'Endrunde 4'!$I33,"")))</f>
        <v/>
      </c>
      <c r="BE33" s="293">
        <f t="shared" si="60"/>
        <v>100032</v>
      </c>
      <c r="BF33" s="293">
        <f t="shared" ca="1" si="61"/>
        <v>100032</v>
      </c>
      <c r="BG33" s="293">
        <f ca="1">IF(BI33="",99999,'Endrunde 4'!$D33)</f>
        <v>99999</v>
      </c>
      <c r="BH33" s="293" t="str">
        <f ca="1">IF(BI33="","",'Endrunde 4'!$E33)</f>
        <v/>
      </c>
      <c r="BI33" s="633" t="str">
        <f ca="1">IF($C$49="","",IF('Endrunde 4'!$I33=$C$49,'Endrunde 4'!$K33,IF('Endrunde 4'!$K33=$C$49,'Endrunde 4'!$I33,"")))</f>
        <v/>
      </c>
      <c r="BJ33" s="293">
        <f t="shared" ca="1" si="62"/>
        <v>100032</v>
      </c>
      <c r="BK33" s="293">
        <f t="shared" ca="1" si="63"/>
        <v>100032</v>
      </c>
      <c r="BL33" s="293">
        <f ca="1">IF(BN33="",99999,'Endrunde 4'!$D33)</f>
        <v>99999</v>
      </c>
      <c r="BM33" s="293" t="str">
        <f ca="1">IF(BN33="","",'Endrunde 4'!$E33)</f>
        <v/>
      </c>
      <c r="BN33" s="633" t="str">
        <f ca="1">IF($C$54="","",IF('Endrunde 4'!$I33=$C$54,'Endrunde 4'!$K33,IF('Endrunde 4'!$K33=$C$54,'Endrunde 4'!$I33,"")))</f>
        <v/>
      </c>
      <c r="BO33" s="293">
        <f t="shared" ca="1" si="64"/>
        <v>100031</v>
      </c>
      <c r="BP33" s="293">
        <f t="shared" ca="1" si="65"/>
        <v>100032</v>
      </c>
      <c r="BQ33" s="293">
        <f ca="1">IF(BS33="",99999,'Endrunde 4'!$D33)</f>
        <v>99999</v>
      </c>
      <c r="BR33" s="293" t="str">
        <f ca="1">IF(BS33="","",'Endrunde 4'!$E33)</f>
        <v/>
      </c>
      <c r="BS33" s="633" t="str">
        <f ca="1">IF($C$59="","",IF('Endrunde 4'!$I33=$C$59,'Endrunde 4'!$K33,IF('Endrunde 4'!$K33=$C$59,'Endrunde 4'!$I33,"")))</f>
        <v/>
      </c>
      <c r="BT33" s="629">
        <f t="shared" ca="1" si="66"/>
        <v>100032</v>
      </c>
      <c r="BU33" s="627">
        <f t="shared" ca="1" si="27"/>
        <v>100032</v>
      </c>
      <c r="BV33" s="293">
        <f ca="1">IF(BX33="",99999,'Endrunde 4'!$D33)</f>
        <v>99999</v>
      </c>
      <c r="BW33" s="293" t="str">
        <f ca="1">IF(BX33="","",'Endrunde 4'!$E33)</f>
        <v/>
      </c>
      <c r="BX33" s="633" t="str">
        <f ca="1">IF($C$64="","",IF('Endrunde 4'!$I33=$C$64,'Endrunde 4'!$K33,IF('Endrunde 4'!$K33=$C$64,'Endrunde 4'!$I33,"")))</f>
        <v/>
      </c>
      <c r="BY33" s="293">
        <f t="shared" ca="1" si="28"/>
        <v>100031</v>
      </c>
      <c r="BZ33" s="627">
        <f t="shared" ca="1" si="29"/>
        <v>100032</v>
      </c>
      <c r="CA33" s="293">
        <f ca="1">IF(CC33="",99999,'Endrunde 4'!$D33)</f>
        <v>99999</v>
      </c>
      <c r="CB33" s="293" t="str">
        <f ca="1">IF(CC33="","",'Endrunde 4'!$E33)</f>
        <v/>
      </c>
      <c r="CC33" s="633" t="str">
        <f ca="1">IF($C$69="","",IF('Endrunde 4'!$I33=$C$69,'Endrunde 4'!$K33,IF('Endrunde 4'!$K33=$C$69,'Endrunde 4'!$I33,"")))</f>
        <v/>
      </c>
      <c r="CD33" s="293">
        <f t="shared" ca="1" si="30"/>
        <v>100032</v>
      </c>
      <c r="CE33" s="627">
        <f t="shared" ca="1" si="31"/>
        <v>100032</v>
      </c>
      <c r="CF33" s="293">
        <f ca="1">IF(CH33="",99999,'Endrunde 4'!$D33)</f>
        <v>99999</v>
      </c>
      <c r="CG33" s="293" t="str">
        <f ca="1">IF(CH33="","",'Endrunde 4'!$E33)</f>
        <v/>
      </c>
      <c r="CH33" s="633" t="str">
        <f ca="1">IF($C$74="","",IF('Endrunde 4'!$I33=$C$74,'Endrunde 4'!$K33,IF('Endrunde 4'!$K33=$C$74,'Endrunde 4'!$I33,"")))</f>
        <v/>
      </c>
      <c r="CI33" s="293">
        <f t="shared" ca="1" si="32"/>
        <v>100032</v>
      </c>
      <c r="CJ33" s="627">
        <f t="shared" ca="1" si="33"/>
        <v>33.836805555555557</v>
      </c>
      <c r="CK33" s="293">
        <f ca="1">IF(CM33="",99999,'Endrunde 4'!$D33)</f>
        <v>0.83680555555555558</v>
      </c>
      <c r="CL33" s="293">
        <f ca="1">IF(CM33="","",'Endrunde 4'!$E33)</f>
        <v>1</v>
      </c>
      <c r="CM33" s="633" t="str">
        <f ca="1">IF($C$79="","",IF('Endrunde 4'!$I33=$C$79,'Endrunde 4'!$K33,IF('Endrunde 4'!$K33=$C$79,'Endrunde 4'!$I33,"")))</f>
        <v>VFB Essenheim</v>
      </c>
      <c r="CN33" s="293">
        <f t="shared" ca="1" si="34"/>
        <v>100031</v>
      </c>
      <c r="CO33" s="627">
        <f t="shared" ca="1" si="35"/>
        <v>100032</v>
      </c>
      <c r="CP33" s="293">
        <f ca="1">IF(CR33="",99999,'Endrunde 4'!$D33)</f>
        <v>99999</v>
      </c>
      <c r="CQ33" s="293" t="str">
        <f ca="1">IF(CR33="","",'Endrunde 4'!$E33)</f>
        <v/>
      </c>
      <c r="CR33" s="633" t="str">
        <f ca="1">IF($C$84="","",IF('Endrunde 4'!$I33=$C$84,'Endrunde 4'!$K33,IF('Endrunde 4'!$K33=$C$84,'Endrunde 4'!$I33,"")))</f>
        <v/>
      </c>
      <c r="CS33" s="293">
        <f t="shared" ca="1" si="36"/>
        <v>100031</v>
      </c>
      <c r="CT33" s="627">
        <f t="shared" si="37"/>
        <v>100032</v>
      </c>
      <c r="CU33" s="293">
        <f>IF(CW33="",99999,'Endrunde 4'!$D33)</f>
        <v>99999</v>
      </c>
      <c r="CV33" s="293" t="str">
        <f>IF(CW33="","",'Endrunde 4'!$E33)</f>
        <v/>
      </c>
      <c r="CW33" s="633" t="str">
        <f>IF($C$89="","",IF('Endrunde 4'!$I33=$C$89,'Endrunde 4'!$K33,IF('Endrunde 4'!$K33=$C$89,'Endrunde 4'!$I33,"")))</f>
        <v/>
      </c>
      <c r="CX33" s="629">
        <f t="shared" si="38"/>
        <v>100032</v>
      </c>
    </row>
    <row r="34" spans="2:102" ht="15.95" customHeight="1" x14ac:dyDescent="0.2">
      <c r="B34" s="604" t="s">
        <v>334</v>
      </c>
      <c r="C34" s="605" t="str">
        <f>IF(Planung!$C$19="","",Planung!$C$19)</f>
        <v>Raslo Winners</v>
      </c>
      <c r="E34" s="606" t="str">
        <f>Sprache!$E$69</f>
        <v>Spiel Nr.</v>
      </c>
      <c r="F34" s="607" t="str">
        <f>Sprache!$E$39</f>
        <v>Beginn</v>
      </c>
      <c r="G34" s="608" t="str">
        <f>Sprache!$E$48</f>
        <v>Feld</v>
      </c>
      <c r="H34" s="609" t="str">
        <f>Sprache!$E$46</f>
        <v>Spiel gegen</v>
      </c>
      <c r="J34" s="602">
        <f t="shared" ca="1" si="39"/>
        <v>0</v>
      </c>
      <c r="L34" s="164">
        <f ca="1">'Endrunde 4'!$C34</f>
        <v>78</v>
      </c>
      <c r="M34" s="627">
        <f t="shared" ca="1" si="43"/>
        <v>100033</v>
      </c>
      <c r="N34" s="293">
        <f ca="1">IF(P34="",99999,'Endrunde 4'!$D34)</f>
        <v>99999</v>
      </c>
      <c r="O34" s="293" t="str">
        <f ca="1">IF(P34="","",'Endrunde 4'!$E34)</f>
        <v/>
      </c>
      <c r="P34" s="633" t="str">
        <f ca="1">IF($C$4="","",IF('Endrunde 4'!$I34=$C$4,'Endrunde 4'!$K34,IF('Endrunde 4'!$K34=$C$4,'Endrunde 4'!$I34,"")))</f>
        <v/>
      </c>
      <c r="Q34" s="293">
        <f t="shared" ca="1" si="44"/>
        <v>100033</v>
      </c>
      <c r="R34" s="293">
        <f t="shared" ca="1" si="45"/>
        <v>100033</v>
      </c>
      <c r="S34" s="293">
        <f ca="1">IF(U34="",99999,'Endrunde 4'!$D34)</f>
        <v>99999</v>
      </c>
      <c r="T34" s="293" t="str">
        <f ca="1">IF(U34="","",'Endrunde 4'!$E34)</f>
        <v/>
      </c>
      <c r="U34" s="633" t="str">
        <f ca="1">IF($C$9="","",IF('Endrunde 4'!$I34=$C$9,'Endrunde 4'!$K34,IF('Endrunde 4'!$K34=$C$9,'Endrunde 4'!$I34,"")))</f>
        <v/>
      </c>
      <c r="V34" s="293">
        <f t="shared" ca="1" si="46"/>
        <v>100032</v>
      </c>
      <c r="W34" s="293">
        <f t="shared" ca="1" si="47"/>
        <v>100033</v>
      </c>
      <c r="X34" s="293">
        <f ca="1">IF(Z34="",99999,'Endrunde 4'!$D34)</f>
        <v>99999</v>
      </c>
      <c r="Y34" s="293" t="str">
        <f ca="1">IF(Z34="","",'Endrunde 4'!$E34)</f>
        <v/>
      </c>
      <c r="Z34" s="633" t="str">
        <f ca="1">IF($C$14="","",IF('Endrunde 4'!$I34=$C$14,'Endrunde 4'!$K34,IF('Endrunde 4'!$K34=$C$14,'Endrunde 4'!$I34,"")))</f>
        <v/>
      </c>
      <c r="AA34" s="293">
        <f t="shared" ca="1" si="48"/>
        <v>100033</v>
      </c>
      <c r="AB34" s="293">
        <f t="shared" ca="1" si="49"/>
        <v>100033</v>
      </c>
      <c r="AC34" s="293">
        <f ca="1">IF(AE34="",99999,'Endrunde 4'!$D34)</f>
        <v>99999</v>
      </c>
      <c r="AD34" s="293" t="str">
        <f ca="1">IF(AE34="","",'Endrunde 4'!$E34)</f>
        <v/>
      </c>
      <c r="AE34" s="633" t="str">
        <f ca="1">IF($C$19="","",IF('Endrunde 4'!$I34=$C$19,'Endrunde 4'!$K34,IF('Endrunde 4'!$K34=$C$19,'Endrunde 4'!$I34,"")))</f>
        <v/>
      </c>
      <c r="AF34" s="293">
        <f t="shared" ca="1" si="50"/>
        <v>100033</v>
      </c>
      <c r="AG34" s="293">
        <f t="shared" ca="1" si="51"/>
        <v>100033</v>
      </c>
      <c r="AH34" s="293">
        <f ca="1">IF(AJ34="",99999,'Endrunde 4'!$D34)</f>
        <v>99999</v>
      </c>
      <c r="AI34" s="293" t="str">
        <f ca="1">IF(AJ34="","",'Endrunde 4'!$E34)</f>
        <v/>
      </c>
      <c r="AJ34" s="633" t="str">
        <f ca="1">IF($C$24="","",IF('Endrunde 4'!$I34=$C$24,'Endrunde 4'!$K34,IF('Endrunde 4'!$K34=$C$24,'Endrunde 4'!$I34,"")))</f>
        <v/>
      </c>
      <c r="AK34" s="293">
        <f t="shared" ca="1" si="52"/>
        <v>100033</v>
      </c>
      <c r="AL34" s="293">
        <f t="shared" ca="1" si="53"/>
        <v>100033</v>
      </c>
      <c r="AM34" s="293">
        <f ca="1">IF(AO34="",99999,'Endrunde 4'!$D34)</f>
        <v>99999</v>
      </c>
      <c r="AN34" s="293" t="str">
        <f ca="1">IF(AO34="","",'Endrunde 4'!$E34)</f>
        <v/>
      </c>
      <c r="AO34" s="633" t="str">
        <f ca="1">IF($C$29="","",IF('Endrunde 4'!$I34=$C$29,'Endrunde 4'!$K34,IF('Endrunde 4'!$K34=$C$29,'Endrunde 4'!$I34,"")))</f>
        <v/>
      </c>
      <c r="AP34" s="293">
        <f t="shared" ca="1" si="54"/>
        <v>100033</v>
      </c>
      <c r="AQ34" s="293">
        <f t="shared" ca="1" si="55"/>
        <v>100033</v>
      </c>
      <c r="AR34" s="293">
        <f ca="1">IF(AT34="",99999,'Endrunde 4'!$D34)</f>
        <v>99999</v>
      </c>
      <c r="AS34" s="293" t="str">
        <f ca="1">IF(AT34="","",'Endrunde 4'!$E34)</f>
        <v/>
      </c>
      <c r="AT34" s="633" t="str">
        <f ca="1">IF($C$34="","",IF('Endrunde 4'!$I34=$C$34,'Endrunde 4'!$K34,IF('Endrunde 4'!$K34=$C$34,'Endrunde 4'!$I34,"")))</f>
        <v/>
      </c>
      <c r="AU34" s="293">
        <f t="shared" ca="1" si="56"/>
        <v>100032</v>
      </c>
      <c r="AV34" s="293">
        <f t="shared" ca="1" si="57"/>
        <v>34.836805555555557</v>
      </c>
      <c r="AW34" s="293">
        <f ca="1">IF(AY34="",99999,'Endrunde 4'!$D34)</f>
        <v>0.83680555555555558</v>
      </c>
      <c r="AX34" s="293">
        <f ca="1">IF(AY34="","",'Endrunde 4'!$E34)</f>
        <v>2</v>
      </c>
      <c r="AY34" s="633" t="str">
        <f ca="1">IF($C$39="","",IF('Endrunde 4'!$I34=$C$39,'Endrunde 4'!$K34,IF('Endrunde 4'!$K34=$C$39,'Endrunde 4'!$I34,"")))</f>
        <v>Borussia Heine</v>
      </c>
      <c r="AZ34" s="293">
        <f t="shared" ca="1" si="58"/>
        <v>100032</v>
      </c>
      <c r="BA34" s="293">
        <f t="shared" si="59"/>
        <v>100033</v>
      </c>
      <c r="BB34" s="293">
        <f>IF(BD34="",99999,'Endrunde 4'!$D34)</f>
        <v>99999</v>
      </c>
      <c r="BC34" s="293" t="str">
        <f>IF(BD34="","",'Endrunde 4'!$E34)</f>
        <v/>
      </c>
      <c r="BD34" s="633" t="str">
        <f>IF($C$44="","",IF('Endrunde 4'!$I34=$C$44,'Endrunde 4'!$K34,IF('Endrunde 4'!$K34=$C$44,'Endrunde 4'!$I34,"")))</f>
        <v/>
      </c>
      <c r="BE34" s="293">
        <f t="shared" si="60"/>
        <v>100033</v>
      </c>
      <c r="BF34" s="293">
        <f t="shared" ca="1" si="61"/>
        <v>100033</v>
      </c>
      <c r="BG34" s="293">
        <f ca="1">IF(BI34="",99999,'Endrunde 4'!$D34)</f>
        <v>99999</v>
      </c>
      <c r="BH34" s="293" t="str">
        <f ca="1">IF(BI34="","",'Endrunde 4'!$E34)</f>
        <v/>
      </c>
      <c r="BI34" s="633" t="str">
        <f ca="1">IF($C$49="","",IF('Endrunde 4'!$I34=$C$49,'Endrunde 4'!$K34,IF('Endrunde 4'!$K34=$C$49,'Endrunde 4'!$I34,"")))</f>
        <v/>
      </c>
      <c r="BJ34" s="293">
        <f t="shared" ca="1" si="62"/>
        <v>100033</v>
      </c>
      <c r="BK34" s="293">
        <f t="shared" ca="1" si="63"/>
        <v>100033</v>
      </c>
      <c r="BL34" s="293">
        <f ca="1">IF(BN34="",99999,'Endrunde 4'!$D34)</f>
        <v>99999</v>
      </c>
      <c r="BM34" s="293" t="str">
        <f ca="1">IF(BN34="","",'Endrunde 4'!$E34)</f>
        <v/>
      </c>
      <c r="BN34" s="633" t="str">
        <f ca="1">IF($C$54="","",IF('Endrunde 4'!$I34=$C$54,'Endrunde 4'!$K34,IF('Endrunde 4'!$K34=$C$54,'Endrunde 4'!$I34,"")))</f>
        <v/>
      </c>
      <c r="BO34" s="293">
        <f t="shared" ca="1" si="64"/>
        <v>100032</v>
      </c>
      <c r="BP34" s="293">
        <f t="shared" ca="1" si="65"/>
        <v>100033</v>
      </c>
      <c r="BQ34" s="293">
        <f ca="1">IF(BS34="",99999,'Endrunde 4'!$D34)</f>
        <v>99999</v>
      </c>
      <c r="BR34" s="293" t="str">
        <f ca="1">IF(BS34="","",'Endrunde 4'!$E34)</f>
        <v/>
      </c>
      <c r="BS34" s="633" t="str">
        <f ca="1">IF($C$59="","",IF('Endrunde 4'!$I34=$C$59,'Endrunde 4'!$K34,IF('Endrunde 4'!$K34=$C$59,'Endrunde 4'!$I34,"")))</f>
        <v/>
      </c>
      <c r="BT34" s="629">
        <f t="shared" ca="1" si="66"/>
        <v>100033</v>
      </c>
      <c r="BU34" s="627">
        <f t="shared" ca="1" si="27"/>
        <v>100033</v>
      </c>
      <c r="BV34" s="293">
        <f ca="1">IF(BX34="",99999,'Endrunde 4'!$D34)</f>
        <v>99999</v>
      </c>
      <c r="BW34" s="293" t="str">
        <f ca="1">IF(BX34="","",'Endrunde 4'!$E34)</f>
        <v/>
      </c>
      <c r="BX34" s="633" t="str">
        <f ca="1">IF($C$64="","",IF('Endrunde 4'!$I34=$C$64,'Endrunde 4'!$K34,IF('Endrunde 4'!$K34=$C$64,'Endrunde 4'!$I34,"")))</f>
        <v/>
      </c>
      <c r="BY34" s="293">
        <f t="shared" ca="1" si="28"/>
        <v>100032</v>
      </c>
      <c r="BZ34" s="627">
        <f t="shared" ca="1" si="29"/>
        <v>100033</v>
      </c>
      <c r="CA34" s="293">
        <f ca="1">IF(CC34="",99999,'Endrunde 4'!$D34)</f>
        <v>99999</v>
      </c>
      <c r="CB34" s="293" t="str">
        <f ca="1">IF(CC34="","",'Endrunde 4'!$E34)</f>
        <v/>
      </c>
      <c r="CC34" s="633" t="str">
        <f ca="1">IF($C$69="","",IF('Endrunde 4'!$I34=$C$69,'Endrunde 4'!$K34,IF('Endrunde 4'!$K34=$C$69,'Endrunde 4'!$I34,"")))</f>
        <v/>
      </c>
      <c r="CD34" s="293">
        <f t="shared" ca="1" si="30"/>
        <v>100033</v>
      </c>
      <c r="CE34" s="627">
        <f t="shared" ca="1" si="31"/>
        <v>100033</v>
      </c>
      <c r="CF34" s="293">
        <f ca="1">IF(CH34="",99999,'Endrunde 4'!$D34)</f>
        <v>99999</v>
      </c>
      <c r="CG34" s="293" t="str">
        <f ca="1">IF(CH34="","",'Endrunde 4'!$E34)</f>
        <v/>
      </c>
      <c r="CH34" s="633" t="str">
        <f ca="1">IF($C$74="","",IF('Endrunde 4'!$I34=$C$74,'Endrunde 4'!$K34,IF('Endrunde 4'!$K34=$C$74,'Endrunde 4'!$I34,"")))</f>
        <v/>
      </c>
      <c r="CI34" s="293">
        <f t="shared" ca="1" si="32"/>
        <v>100033</v>
      </c>
      <c r="CJ34" s="627">
        <f t="shared" ca="1" si="33"/>
        <v>100033</v>
      </c>
      <c r="CK34" s="293">
        <f ca="1">IF(CM34="",99999,'Endrunde 4'!$D34)</f>
        <v>99999</v>
      </c>
      <c r="CL34" s="293" t="str">
        <f ca="1">IF(CM34="","",'Endrunde 4'!$E34)</f>
        <v/>
      </c>
      <c r="CM34" s="633" t="str">
        <f ca="1">IF($C$79="","",IF('Endrunde 4'!$I34=$C$79,'Endrunde 4'!$K34,IF('Endrunde 4'!$K34=$C$79,'Endrunde 4'!$I34,"")))</f>
        <v/>
      </c>
      <c r="CN34" s="293">
        <f t="shared" ca="1" si="34"/>
        <v>100033</v>
      </c>
      <c r="CO34" s="627">
        <f t="shared" ca="1" si="35"/>
        <v>34.836805555555557</v>
      </c>
      <c r="CP34" s="293">
        <f ca="1">IF(CR34="",99999,'Endrunde 4'!$D34)</f>
        <v>0.83680555555555558</v>
      </c>
      <c r="CQ34" s="293">
        <f ca="1">IF(CR34="","",'Endrunde 4'!$E34)</f>
        <v>2</v>
      </c>
      <c r="CR34" s="633" t="str">
        <f ca="1">IF($C$84="","",IF('Endrunde 4'!$I34=$C$84,'Endrunde 4'!$K34,IF('Endrunde 4'!$K34=$C$84,'Endrunde 4'!$I34,"")))</f>
        <v>Knock Out Rangers</v>
      </c>
      <c r="CS34" s="293">
        <f t="shared" ca="1" si="36"/>
        <v>100032</v>
      </c>
      <c r="CT34" s="627">
        <f t="shared" si="37"/>
        <v>100033</v>
      </c>
      <c r="CU34" s="293">
        <f>IF(CW34="",99999,'Endrunde 4'!$D34)</f>
        <v>99999</v>
      </c>
      <c r="CV34" s="293" t="str">
        <f>IF(CW34="","",'Endrunde 4'!$E34)</f>
        <v/>
      </c>
      <c r="CW34" s="633" t="str">
        <f>IF($C$89="","",IF('Endrunde 4'!$I34=$C$89,'Endrunde 4'!$K34,IF('Endrunde 4'!$K34=$C$89,'Endrunde 4'!$I34,"")))</f>
        <v/>
      </c>
      <c r="CX34" s="629">
        <f t="shared" si="38"/>
        <v>100033</v>
      </c>
    </row>
    <row r="35" spans="2:102" ht="15.95" customHeight="1" x14ac:dyDescent="0.2">
      <c r="E35" s="610">
        <f ca="1">IF($AU$12&lt;99999,INDEX($L$12:$L$36,MATCH($AU$12,$AQ$12:$AQ$36,0)),"")</f>
        <v>59</v>
      </c>
      <c r="F35" s="611">
        <f ca="1">IF($AU$12&lt;99999,VLOOKUP($AU$12,$AQ$12:$AT$36,2,0),"")</f>
        <v>0.71527777777777779</v>
      </c>
      <c r="G35" s="612">
        <f ca="1">IF($AU$12&lt;99999,VLOOKUP($AU$12,$AQ$12:$AT$36,3,0),"")</f>
        <v>3</v>
      </c>
      <c r="H35" s="613" t="str">
        <f ca="1">IF($AU$12&lt;99999,VLOOKUP($AU$12,$AQ$12:$AT$36,4,0),"")</f>
        <v>Mainz 05</v>
      </c>
      <c r="J35" s="602">
        <f t="shared" ca="1" si="39"/>
        <v>0</v>
      </c>
      <c r="K35" s="602" t="str">
        <f ca="1">IF(J35=0,"",$C$34)</f>
        <v/>
      </c>
      <c r="L35" s="164">
        <f ca="1">'Endrunde 4'!$C35</f>
        <v>79</v>
      </c>
      <c r="M35" s="627">
        <f t="shared" ca="1" si="43"/>
        <v>100034</v>
      </c>
      <c r="N35" s="293">
        <f ca="1">IF(P35="",99999,'Endrunde 4'!$D35)</f>
        <v>99999</v>
      </c>
      <c r="O35" s="293" t="str">
        <f ca="1">IF(P35="","",'Endrunde 4'!$E35)</f>
        <v/>
      </c>
      <c r="P35" s="633" t="str">
        <f ca="1">IF($C$4="","",IF('Endrunde 4'!$I35=$C$4,'Endrunde 4'!$K35,IF('Endrunde 4'!$K35=$C$4,'Endrunde 4'!$I35,"")))</f>
        <v/>
      </c>
      <c r="Q35" s="293">
        <f t="shared" ca="1" si="44"/>
        <v>100034</v>
      </c>
      <c r="R35" s="293">
        <f t="shared" ca="1" si="45"/>
        <v>100034</v>
      </c>
      <c r="S35" s="293">
        <f ca="1">IF(U35="",99999,'Endrunde 4'!$D35)</f>
        <v>99999</v>
      </c>
      <c r="T35" s="293" t="str">
        <f ca="1">IF(U35="","",'Endrunde 4'!$E35)</f>
        <v/>
      </c>
      <c r="U35" s="633" t="str">
        <f ca="1">IF($C$9="","",IF('Endrunde 4'!$I35=$C$9,'Endrunde 4'!$K35,IF('Endrunde 4'!$K35=$C$9,'Endrunde 4'!$I35,"")))</f>
        <v/>
      </c>
      <c r="V35" s="293">
        <f t="shared" ca="1" si="46"/>
        <v>100033</v>
      </c>
      <c r="W35" s="293">
        <f t="shared" ca="1" si="47"/>
        <v>100034</v>
      </c>
      <c r="X35" s="293">
        <f ca="1">IF(Z35="",99999,'Endrunde 4'!$D35)</f>
        <v>99999</v>
      </c>
      <c r="Y35" s="293" t="str">
        <f ca="1">IF(Z35="","",'Endrunde 4'!$E35)</f>
        <v/>
      </c>
      <c r="Z35" s="633" t="str">
        <f ca="1">IF($C$14="","",IF('Endrunde 4'!$I35=$C$14,'Endrunde 4'!$K35,IF('Endrunde 4'!$K35=$C$14,'Endrunde 4'!$I35,"")))</f>
        <v/>
      </c>
      <c r="AA35" s="293">
        <f t="shared" ca="1" si="48"/>
        <v>100034</v>
      </c>
      <c r="AB35" s="293">
        <f t="shared" ca="1" si="49"/>
        <v>100034</v>
      </c>
      <c r="AC35" s="293">
        <f ca="1">IF(AE35="",99999,'Endrunde 4'!$D35)</f>
        <v>99999</v>
      </c>
      <c r="AD35" s="293" t="str">
        <f ca="1">IF(AE35="","",'Endrunde 4'!$E35)</f>
        <v/>
      </c>
      <c r="AE35" s="633" t="str">
        <f ca="1">IF($C$19="","",IF('Endrunde 4'!$I35=$C$19,'Endrunde 4'!$K35,IF('Endrunde 4'!$K35=$C$19,'Endrunde 4'!$I35,"")))</f>
        <v/>
      </c>
      <c r="AF35" s="293">
        <f t="shared" ca="1" si="50"/>
        <v>100034</v>
      </c>
      <c r="AG35" s="293">
        <f t="shared" ca="1" si="51"/>
        <v>100034</v>
      </c>
      <c r="AH35" s="293">
        <f ca="1">IF(AJ35="",99999,'Endrunde 4'!$D35)</f>
        <v>99999</v>
      </c>
      <c r="AI35" s="293" t="str">
        <f ca="1">IF(AJ35="","",'Endrunde 4'!$E35)</f>
        <v/>
      </c>
      <c r="AJ35" s="633" t="str">
        <f ca="1">IF($C$24="","",IF('Endrunde 4'!$I35=$C$24,'Endrunde 4'!$K35,IF('Endrunde 4'!$K35=$C$24,'Endrunde 4'!$I35,"")))</f>
        <v/>
      </c>
      <c r="AK35" s="293">
        <f t="shared" ca="1" si="52"/>
        <v>100034</v>
      </c>
      <c r="AL35" s="293">
        <f t="shared" ca="1" si="53"/>
        <v>100034</v>
      </c>
      <c r="AM35" s="293">
        <f ca="1">IF(AO35="",99999,'Endrunde 4'!$D35)</f>
        <v>99999</v>
      </c>
      <c r="AN35" s="293" t="str">
        <f ca="1">IF(AO35="","",'Endrunde 4'!$E35)</f>
        <v/>
      </c>
      <c r="AO35" s="633" t="str">
        <f ca="1">IF($C$29="","",IF('Endrunde 4'!$I35=$C$29,'Endrunde 4'!$K35,IF('Endrunde 4'!$K35=$C$29,'Endrunde 4'!$I35,"")))</f>
        <v/>
      </c>
      <c r="AP35" s="293">
        <f t="shared" ca="1" si="54"/>
        <v>100034</v>
      </c>
      <c r="AQ35" s="293">
        <f t="shared" ca="1" si="55"/>
        <v>35.836805555555557</v>
      </c>
      <c r="AR35" s="293">
        <f ca="1">IF(AT35="",99999,'Endrunde 4'!$D35)</f>
        <v>0.83680555555555558</v>
      </c>
      <c r="AS35" s="293">
        <f ca="1">IF(AT35="","",'Endrunde 4'!$E35)</f>
        <v>3</v>
      </c>
      <c r="AT35" s="633" t="str">
        <f ca="1">IF($C$34="","",IF('Endrunde 4'!$I35=$C$34,'Endrunde 4'!$K35,IF('Endrunde 4'!$K35=$C$34,'Endrunde 4'!$I35,"")))</f>
        <v>Inter Mailand</v>
      </c>
      <c r="AU35" s="293">
        <f t="shared" ca="1" si="56"/>
        <v>100033</v>
      </c>
      <c r="AV35" s="293">
        <f t="shared" ca="1" si="57"/>
        <v>100034</v>
      </c>
      <c r="AW35" s="293">
        <f ca="1">IF(AY35="",99999,'Endrunde 4'!$D35)</f>
        <v>99999</v>
      </c>
      <c r="AX35" s="293" t="str">
        <f ca="1">IF(AY35="","",'Endrunde 4'!$E35)</f>
        <v/>
      </c>
      <c r="AY35" s="633" t="str">
        <f ca="1">IF($C$39="","",IF('Endrunde 4'!$I35=$C$39,'Endrunde 4'!$K35,IF('Endrunde 4'!$K35=$C$39,'Endrunde 4'!$I35,"")))</f>
        <v/>
      </c>
      <c r="AZ35" s="293">
        <f t="shared" ca="1" si="58"/>
        <v>100034</v>
      </c>
      <c r="BA35" s="293">
        <f t="shared" si="59"/>
        <v>100034</v>
      </c>
      <c r="BB35" s="293">
        <f>IF(BD35="",99999,'Endrunde 4'!$D35)</f>
        <v>99999</v>
      </c>
      <c r="BC35" s="293" t="str">
        <f>IF(BD35="","",'Endrunde 4'!$E35)</f>
        <v/>
      </c>
      <c r="BD35" s="633" t="str">
        <f>IF($C$44="","",IF('Endrunde 4'!$I35=$C$44,'Endrunde 4'!$K35,IF('Endrunde 4'!$K35=$C$44,'Endrunde 4'!$I35,"")))</f>
        <v/>
      </c>
      <c r="BE35" s="293">
        <f t="shared" si="60"/>
        <v>100034</v>
      </c>
      <c r="BF35" s="293">
        <f t="shared" ca="1" si="61"/>
        <v>100034</v>
      </c>
      <c r="BG35" s="293">
        <f ca="1">IF(BI35="",99999,'Endrunde 4'!$D35)</f>
        <v>99999</v>
      </c>
      <c r="BH35" s="293" t="str">
        <f ca="1">IF(BI35="","",'Endrunde 4'!$E35)</f>
        <v/>
      </c>
      <c r="BI35" s="633" t="str">
        <f ca="1">IF($C$49="","",IF('Endrunde 4'!$I35=$C$49,'Endrunde 4'!$K35,IF('Endrunde 4'!$K35=$C$49,'Endrunde 4'!$I35,"")))</f>
        <v/>
      </c>
      <c r="BJ35" s="293">
        <f t="shared" ca="1" si="62"/>
        <v>100034</v>
      </c>
      <c r="BK35" s="293">
        <f t="shared" ca="1" si="63"/>
        <v>35.836805555555557</v>
      </c>
      <c r="BL35" s="293">
        <f ca="1">IF(BN35="",99999,'Endrunde 4'!$D35)</f>
        <v>0.83680555555555558</v>
      </c>
      <c r="BM35" s="293">
        <f ca="1">IF(BN35="","",'Endrunde 4'!$E35)</f>
        <v>3</v>
      </c>
      <c r="BN35" s="633" t="str">
        <f ca="1">IF($C$54="","",IF('Endrunde 4'!$I35=$C$54,'Endrunde 4'!$K35,IF('Endrunde 4'!$K35=$C$54,'Endrunde 4'!$I35,"")))</f>
        <v>Raslo Winners</v>
      </c>
      <c r="BO35" s="293">
        <f t="shared" ca="1" si="64"/>
        <v>100033</v>
      </c>
      <c r="BP35" s="293">
        <f t="shared" ca="1" si="65"/>
        <v>100034</v>
      </c>
      <c r="BQ35" s="293">
        <f ca="1">IF(BS35="",99999,'Endrunde 4'!$D35)</f>
        <v>99999</v>
      </c>
      <c r="BR35" s="293" t="str">
        <f ca="1">IF(BS35="","",'Endrunde 4'!$E35)</f>
        <v/>
      </c>
      <c r="BS35" s="633" t="str">
        <f ca="1">IF($C$59="","",IF('Endrunde 4'!$I35=$C$59,'Endrunde 4'!$K35,IF('Endrunde 4'!$K35=$C$59,'Endrunde 4'!$I35,"")))</f>
        <v/>
      </c>
      <c r="BT35" s="629">
        <f t="shared" ca="1" si="66"/>
        <v>100034</v>
      </c>
      <c r="BU35" s="627">
        <f t="shared" ca="1" si="27"/>
        <v>100034</v>
      </c>
      <c r="BV35" s="293">
        <f ca="1">IF(BX35="",99999,'Endrunde 4'!$D35)</f>
        <v>99999</v>
      </c>
      <c r="BW35" s="293" t="str">
        <f ca="1">IF(BX35="","",'Endrunde 4'!$E35)</f>
        <v/>
      </c>
      <c r="BX35" s="633" t="str">
        <f ca="1">IF($C$64="","",IF('Endrunde 4'!$I35=$C$64,'Endrunde 4'!$K35,IF('Endrunde 4'!$K35=$C$64,'Endrunde 4'!$I35,"")))</f>
        <v/>
      </c>
      <c r="BY35" s="293">
        <f t="shared" ca="1" si="28"/>
        <v>100033</v>
      </c>
      <c r="BZ35" s="627">
        <f t="shared" ca="1" si="29"/>
        <v>100034</v>
      </c>
      <c r="CA35" s="293">
        <f ca="1">IF(CC35="",99999,'Endrunde 4'!$D35)</f>
        <v>99999</v>
      </c>
      <c r="CB35" s="293" t="str">
        <f ca="1">IF(CC35="","",'Endrunde 4'!$E35)</f>
        <v/>
      </c>
      <c r="CC35" s="633" t="str">
        <f ca="1">IF($C$69="","",IF('Endrunde 4'!$I35=$C$69,'Endrunde 4'!$K35,IF('Endrunde 4'!$K35=$C$69,'Endrunde 4'!$I35,"")))</f>
        <v/>
      </c>
      <c r="CD35" s="293">
        <f t="shared" ca="1" si="30"/>
        <v>100034</v>
      </c>
      <c r="CE35" s="627">
        <f t="shared" ca="1" si="31"/>
        <v>100034</v>
      </c>
      <c r="CF35" s="293">
        <f ca="1">IF(CH35="",99999,'Endrunde 4'!$D35)</f>
        <v>99999</v>
      </c>
      <c r="CG35" s="293" t="str">
        <f ca="1">IF(CH35="","",'Endrunde 4'!$E35)</f>
        <v/>
      </c>
      <c r="CH35" s="633" t="str">
        <f ca="1">IF($C$74="","",IF('Endrunde 4'!$I35=$C$74,'Endrunde 4'!$K35,IF('Endrunde 4'!$K35=$C$74,'Endrunde 4'!$I35,"")))</f>
        <v/>
      </c>
      <c r="CI35" s="293">
        <f t="shared" ca="1" si="32"/>
        <v>100034</v>
      </c>
      <c r="CJ35" s="627">
        <f t="shared" ca="1" si="33"/>
        <v>100034</v>
      </c>
      <c r="CK35" s="293">
        <f ca="1">IF(CM35="",99999,'Endrunde 4'!$D35)</f>
        <v>99999</v>
      </c>
      <c r="CL35" s="293" t="str">
        <f ca="1">IF(CM35="","",'Endrunde 4'!$E35)</f>
        <v/>
      </c>
      <c r="CM35" s="633" t="str">
        <f ca="1">IF($C$79="","",IF('Endrunde 4'!$I35=$C$79,'Endrunde 4'!$K35,IF('Endrunde 4'!$K35=$C$79,'Endrunde 4'!$I35,"")))</f>
        <v/>
      </c>
      <c r="CN35" s="293">
        <f t="shared" ca="1" si="34"/>
        <v>100034</v>
      </c>
      <c r="CO35" s="627">
        <f t="shared" ca="1" si="35"/>
        <v>100034</v>
      </c>
      <c r="CP35" s="293">
        <f ca="1">IF(CR35="",99999,'Endrunde 4'!$D35)</f>
        <v>99999</v>
      </c>
      <c r="CQ35" s="293" t="str">
        <f ca="1">IF(CR35="","",'Endrunde 4'!$E35)</f>
        <v/>
      </c>
      <c r="CR35" s="633" t="str">
        <f ca="1">IF($C$84="","",IF('Endrunde 4'!$I35=$C$84,'Endrunde 4'!$K35,IF('Endrunde 4'!$K35=$C$84,'Endrunde 4'!$I35,"")))</f>
        <v/>
      </c>
      <c r="CS35" s="293">
        <f t="shared" ca="1" si="36"/>
        <v>100034</v>
      </c>
      <c r="CT35" s="627">
        <f t="shared" si="37"/>
        <v>100034</v>
      </c>
      <c r="CU35" s="293">
        <f>IF(CW35="",99999,'Endrunde 4'!$D35)</f>
        <v>99999</v>
      </c>
      <c r="CV35" s="293" t="str">
        <f>IF(CW35="","",'Endrunde 4'!$E35)</f>
        <v/>
      </c>
      <c r="CW35" s="633" t="str">
        <f>IF($C$89="","",IF('Endrunde 4'!$I35=$C$89,'Endrunde 4'!$K35,IF('Endrunde 4'!$K35=$C$89,'Endrunde 4'!$I35,"")))</f>
        <v/>
      </c>
      <c r="CX35" s="629">
        <f t="shared" si="38"/>
        <v>100034</v>
      </c>
    </row>
    <row r="36" spans="2:102" ht="15.95" customHeight="1" x14ac:dyDescent="0.2">
      <c r="E36" s="610">
        <f ca="1">IF($AU$13&lt;99999,INDEX($L$12:$L$36,MATCH($AU$13,$AQ$12:$AQ$36,0)),"")</f>
        <v>67</v>
      </c>
      <c r="F36" s="614">
        <f ca="1">IF($AU$13&lt;99999,VLOOKUP($AU$13,$AQ$12:$AT$36,2,0),"")</f>
        <v>0.76388888888888895</v>
      </c>
      <c r="G36" s="615">
        <f ca="1">IF($AU$13&lt;99999,VLOOKUP($AU$13,$AQ$12:$AT$36,3,0),"")</f>
        <v>3</v>
      </c>
      <c r="H36" s="616" t="str">
        <f ca="1">IF($AU$13&lt;99999,VLOOKUP($AU$13,$AQ$12:$AT$36,4,0),"")</f>
        <v>Fun Kickers Oes</v>
      </c>
      <c r="J36" s="602">
        <f t="shared" ca="1" si="39"/>
        <v>0</v>
      </c>
      <c r="K36" s="602" t="str">
        <f t="shared" ref="K36:K37" ca="1" si="68">IF(J36=0,"",$C$34)</f>
        <v/>
      </c>
      <c r="L36" s="164">
        <f ca="1">'Endrunde 4'!$C36</f>
        <v>80</v>
      </c>
      <c r="M36" s="630">
        <f t="shared" ca="1" si="43"/>
        <v>100035</v>
      </c>
      <c r="N36" s="631">
        <f ca="1">IF(P36="",99999,'Endrunde 4'!$D36)</f>
        <v>99999</v>
      </c>
      <c r="O36" s="631" t="str">
        <f ca="1">IF(P36="","",'Endrunde 4'!$E36)</f>
        <v/>
      </c>
      <c r="P36" s="634" t="str">
        <f ca="1">IF($C$4="","",IF('Endrunde 4'!$I36=$C$4,'Endrunde 4'!$K36,IF('Endrunde 4'!$K36=$C$4,'Endrunde 4'!$I36,"")))</f>
        <v/>
      </c>
      <c r="Q36" s="631">
        <f t="shared" ca="1" si="44"/>
        <v>100035</v>
      </c>
      <c r="R36" s="631">
        <f t="shared" ca="1" si="45"/>
        <v>36.836805555555557</v>
      </c>
      <c r="S36" s="631">
        <f ca="1">IF(U36="",99999,'Endrunde 4'!$D36)</f>
        <v>0.83680555555555558</v>
      </c>
      <c r="T36" s="631">
        <f ca="1">IF(U36="","",'Endrunde 4'!$E36)</f>
        <v>4</v>
      </c>
      <c r="U36" s="634" t="str">
        <f ca="1">IF($C$9="","",IF('Endrunde 4'!$I36=$C$9,'Endrunde 4'!$K36,IF('Endrunde 4'!$K36=$C$9,'Endrunde 4'!$I36,"")))</f>
        <v>Manchester City</v>
      </c>
      <c r="V36" s="631">
        <f t="shared" ca="1" si="46"/>
        <v>100034</v>
      </c>
      <c r="W36" s="631">
        <f t="shared" ca="1" si="47"/>
        <v>100035</v>
      </c>
      <c r="X36" s="631">
        <f ca="1">IF(Z36="",99999,'Endrunde 4'!$D36)</f>
        <v>99999</v>
      </c>
      <c r="Y36" s="631" t="str">
        <f ca="1">IF(Z36="","",'Endrunde 4'!$E36)</f>
        <v/>
      </c>
      <c r="Z36" s="634" t="str">
        <f ca="1">IF($C$14="","",IF('Endrunde 4'!$I36=$C$14,'Endrunde 4'!$K36,IF('Endrunde 4'!$K36=$C$14,'Endrunde 4'!$I36,"")))</f>
        <v/>
      </c>
      <c r="AA36" s="631">
        <f t="shared" ca="1" si="48"/>
        <v>100035</v>
      </c>
      <c r="AB36" s="631">
        <f t="shared" ca="1" si="49"/>
        <v>100035</v>
      </c>
      <c r="AC36" s="631">
        <f ca="1">IF(AE36="",99999,'Endrunde 4'!$D36)</f>
        <v>99999</v>
      </c>
      <c r="AD36" s="631" t="str">
        <f ca="1">IF(AE36="","",'Endrunde 4'!$E36)</f>
        <v/>
      </c>
      <c r="AE36" s="634" t="str">
        <f ca="1">IF($C$19="","",IF('Endrunde 4'!$I36=$C$19,'Endrunde 4'!$K36,IF('Endrunde 4'!$K36=$C$19,'Endrunde 4'!$I36,"")))</f>
        <v/>
      </c>
      <c r="AF36" s="631">
        <f t="shared" ca="1" si="50"/>
        <v>100035</v>
      </c>
      <c r="AG36" s="631">
        <f t="shared" ca="1" si="51"/>
        <v>100035</v>
      </c>
      <c r="AH36" s="631">
        <f ca="1">IF(AJ36="",99999,'Endrunde 4'!$D36)</f>
        <v>99999</v>
      </c>
      <c r="AI36" s="631" t="str">
        <f ca="1">IF(AJ36="","",'Endrunde 4'!$E36)</f>
        <v/>
      </c>
      <c r="AJ36" s="634" t="str">
        <f ca="1">IF($C$24="","",IF('Endrunde 4'!$I36=$C$24,'Endrunde 4'!$K36,IF('Endrunde 4'!$K36=$C$24,'Endrunde 4'!$I36,"")))</f>
        <v/>
      </c>
      <c r="AK36" s="631">
        <f t="shared" ca="1" si="52"/>
        <v>100035</v>
      </c>
      <c r="AL36" s="631">
        <f t="shared" ca="1" si="53"/>
        <v>100035</v>
      </c>
      <c r="AM36" s="631">
        <f ca="1">IF(AO36="",99999,'Endrunde 4'!$D36)</f>
        <v>99999</v>
      </c>
      <c r="AN36" s="631" t="str">
        <f ca="1">IF(AO36="","",'Endrunde 4'!$E36)</f>
        <v/>
      </c>
      <c r="AO36" s="634" t="str">
        <f ca="1">IF($C$29="","",IF('Endrunde 4'!$I36=$C$29,'Endrunde 4'!$K36,IF('Endrunde 4'!$K36=$C$29,'Endrunde 4'!$I36,"")))</f>
        <v/>
      </c>
      <c r="AP36" s="631">
        <f t="shared" ca="1" si="54"/>
        <v>100035</v>
      </c>
      <c r="AQ36" s="631">
        <f t="shared" ca="1" si="55"/>
        <v>100035</v>
      </c>
      <c r="AR36" s="631">
        <f ca="1">IF(AT36="",99999,'Endrunde 4'!$D36)</f>
        <v>99999</v>
      </c>
      <c r="AS36" s="631" t="str">
        <f ca="1">IF(AT36="","",'Endrunde 4'!$E36)</f>
        <v/>
      </c>
      <c r="AT36" s="634" t="str">
        <f ca="1">IF($C$34="","",IF('Endrunde 4'!$I36=$C$34,'Endrunde 4'!$K36,IF('Endrunde 4'!$K36=$C$34,'Endrunde 4'!$I36,"")))</f>
        <v/>
      </c>
      <c r="AU36" s="631">
        <f t="shared" ca="1" si="56"/>
        <v>100035</v>
      </c>
      <c r="AV36" s="631">
        <f t="shared" ca="1" si="57"/>
        <v>100035</v>
      </c>
      <c r="AW36" s="631">
        <f ca="1">IF(AY36="",99999,'Endrunde 4'!$D36)</f>
        <v>99999</v>
      </c>
      <c r="AX36" s="631" t="str">
        <f ca="1">IF(AY36="","",'Endrunde 4'!$E36)</f>
        <v/>
      </c>
      <c r="AY36" s="634" t="str">
        <f ca="1">IF($C$39="","",IF('Endrunde 4'!$I36=$C$39,'Endrunde 4'!$K36,IF('Endrunde 4'!$K36=$C$39,'Endrunde 4'!$I36,"")))</f>
        <v/>
      </c>
      <c r="AZ36" s="631">
        <f t="shared" ca="1" si="58"/>
        <v>100035</v>
      </c>
      <c r="BA36" s="631">
        <f t="shared" si="59"/>
        <v>100035</v>
      </c>
      <c r="BB36" s="631">
        <f>IF(BD36="",99999,'Endrunde 4'!$D36)</f>
        <v>99999</v>
      </c>
      <c r="BC36" s="631" t="str">
        <f>IF(BD36="","",'Endrunde 4'!$E36)</f>
        <v/>
      </c>
      <c r="BD36" s="634" t="str">
        <f>IF($C$44="","",IF('Endrunde 4'!$I36=$C$44,'Endrunde 4'!$K36,IF('Endrunde 4'!$K36=$C$44,'Endrunde 4'!$I36,"")))</f>
        <v/>
      </c>
      <c r="BE36" s="631">
        <f t="shared" si="60"/>
        <v>100035</v>
      </c>
      <c r="BF36" s="631">
        <f t="shared" ca="1" si="61"/>
        <v>100035</v>
      </c>
      <c r="BG36" s="631">
        <f ca="1">IF(BI36="",99999,'Endrunde 4'!$D36)</f>
        <v>99999</v>
      </c>
      <c r="BH36" s="631" t="str">
        <f ca="1">IF(BI36="","",'Endrunde 4'!$E36)</f>
        <v/>
      </c>
      <c r="BI36" s="634" t="str">
        <f ca="1">IF($C$49="","",IF('Endrunde 4'!$I36=$C$49,'Endrunde 4'!$K36,IF('Endrunde 4'!$K36=$C$49,'Endrunde 4'!$I36,"")))</f>
        <v/>
      </c>
      <c r="BJ36" s="631">
        <f t="shared" ca="1" si="62"/>
        <v>100035</v>
      </c>
      <c r="BK36" s="631">
        <f t="shared" ca="1" si="63"/>
        <v>100035</v>
      </c>
      <c r="BL36" s="631">
        <f ca="1">IF(BN36="",99999,'Endrunde 4'!$D36)</f>
        <v>99999</v>
      </c>
      <c r="BM36" s="631" t="str">
        <f ca="1">IF(BN36="","",'Endrunde 4'!$E36)</f>
        <v/>
      </c>
      <c r="BN36" s="634" t="str">
        <f ca="1">IF($C$54="","",IF('Endrunde 4'!$I36=$C$54,'Endrunde 4'!$K36,IF('Endrunde 4'!$K36=$C$54,'Endrunde 4'!$I36,"")))</f>
        <v/>
      </c>
      <c r="BO36" s="631">
        <f t="shared" ca="1" si="64"/>
        <v>100035</v>
      </c>
      <c r="BP36" s="631">
        <f t="shared" ca="1" si="65"/>
        <v>100035</v>
      </c>
      <c r="BQ36" s="631">
        <f ca="1">IF(BS36="",99999,'Endrunde 4'!$D36)</f>
        <v>99999</v>
      </c>
      <c r="BR36" s="631" t="str">
        <f ca="1">IF(BS36="","",'Endrunde 4'!$E36)</f>
        <v/>
      </c>
      <c r="BS36" s="634" t="str">
        <f ca="1">IF($C$59="","",IF('Endrunde 4'!$I36=$C$59,'Endrunde 4'!$K36,IF('Endrunde 4'!$K36=$C$59,'Endrunde 4'!$I36,"")))</f>
        <v/>
      </c>
      <c r="BT36" s="632">
        <f t="shared" ca="1" si="66"/>
        <v>100035</v>
      </c>
      <c r="BU36" s="630">
        <f t="shared" ca="1" si="27"/>
        <v>36.836805555555557</v>
      </c>
      <c r="BV36" s="631">
        <f ca="1">IF(BX36="",99999,'Endrunde 4'!$D36)</f>
        <v>0.83680555555555558</v>
      </c>
      <c r="BW36" s="631">
        <f ca="1">IF(BX36="","",'Endrunde 4'!$E36)</f>
        <v>4</v>
      </c>
      <c r="BX36" s="634" t="str">
        <f ca="1">IF($C$64="","",IF('Endrunde 4'!$I36=$C$64,'Endrunde 4'!$K36,IF('Endrunde 4'!$K36=$C$64,'Endrunde 4'!$I36,"")))</f>
        <v>FC Barcelona</v>
      </c>
      <c r="BY36" s="631">
        <f t="shared" ca="1" si="28"/>
        <v>100034</v>
      </c>
      <c r="BZ36" s="630">
        <f t="shared" ca="1" si="29"/>
        <v>100035</v>
      </c>
      <c r="CA36" s="631">
        <f ca="1">IF(CC36="",99999,'Endrunde 4'!$D36)</f>
        <v>99999</v>
      </c>
      <c r="CB36" s="631" t="str">
        <f ca="1">IF(CC36="","",'Endrunde 4'!$E36)</f>
        <v/>
      </c>
      <c r="CC36" s="634" t="str">
        <f ca="1">IF($C$69="","",IF('Endrunde 4'!$I36=$C$69,'Endrunde 4'!$K36,IF('Endrunde 4'!$K36=$C$69,'Endrunde 4'!$I36,"")))</f>
        <v/>
      </c>
      <c r="CD36" s="631">
        <f t="shared" ca="1" si="30"/>
        <v>100035</v>
      </c>
      <c r="CE36" s="630">
        <f t="shared" ca="1" si="31"/>
        <v>100035</v>
      </c>
      <c r="CF36" s="631">
        <f ca="1">IF(CH36="",99999,'Endrunde 4'!$D36)</f>
        <v>99999</v>
      </c>
      <c r="CG36" s="631" t="str">
        <f ca="1">IF(CH36="","",'Endrunde 4'!$E36)</f>
        <v/>
      </c>
      <c r="CH36" s="634" t="str">
        <f ca="1">IF($C$74="","",IF('Endrunde 4'!$I36=$C$74,'Endrunde 4'!$K36,IF('Endrunde 4'!$K36=$C$74,'Endrunde 4'!$I36,"")))</f>
        <v/>
      </c>
      <c r="CI36" s="631">
        <f t="shared" ca="1" si="32"/>
        <v>100035</v>
      </c>
      <c r="CJ36" s="630">
        <f t="shared" ca="1" si="33"/>
        <v>100035</v>
      </c>
      <c r="CK36" s="631">
        <f ca="1">IF(CM36="",99999,'Endrunde 4'!$D36)</f>
        <v>99999</v>
      </c>
      <c r="CL36" s="631" t="str">
        <f ca="1">IF(CM36="","",'Endrunde 4'!$E36)</f>
        <v/>
      </c>
      <c r="CM36" s="634" t="str">
        <f ca="1">IF($C$79="","",IF('Endrunde 4'!$I36=$C$79,'Endrunde 4'!$K36,IF('Endrunde 4'!$K36=$C$79,'Endrunde 4'!$I36,"")))</f>
        <v/>
      </c>
      <c r="CN36" s="631">
        <f t="shared" ca="1" si="34"/>
        <v>100035</v>
      </c>
      <c r="CO36" s="630">
        <f t="shared" ca="1" si="35"/>
        <v>100035</v>
      </c>
      <c r="CP36" s="631">
        <f ca="1">IF(CR36="",99999,'Endrunde 4'!$D36)</f>
        <v>99999</v>
      </c>
      <c r="CQ36" s="631" t="str">
        <f ca="1">IF(CR36="","",'Endrunde 4'!$E36)</f>
        <v/>
      </c>
      <c r="CR36" s="634" t="str">
        <f ca="1">IF($C$84="","",IF('Endrunde 4'!$I36=$C$84,'Endrunde 4'!$K36,IF('Endrunde 4'!$K36=$C$84,'Endrunde 4'!$I36,"")))</f>
        <v/>
      </c>
      <c r="CS36" s="631">
        <f t="shared" ca="1" si="36"/>
        <v>100035</v>
      </c>
      <c r="CT36" s="630">
        <f t="shared" si="37"/>
        <v>100035</v>
      </c>
      <c r="CU36" s="631">
        <f>IF(CW36="",99999,'Endrunde 4'!$D36)</f>
        <v>99999</v>
      </c>
      <c r="CV36" s="631" t="str">
        <f>IF(CW36="","",'Endrunde 4'!$E36)</f>
        <v/>
      </c>
      <c r="CW36" s="634" t="str">
        <f>IF($C$89="","",IF('Endrunde 4'!$I36=$C$89,'Endrunde 4'!$K36,IF('Endrunde 4'!$K36=$C$89,'Endrunde 4'!$I36,"")))</f>
        <v/>
      </c>
      <c r="CX36" s="632">
        <f t="shared" si="38"/>
        <v>100035</v>
      </c>
    </row>
    <row r="37" spans="2:102" ht="15.95" customHeight="1" thickBot="1" x14ac:dyDescent="0.25">
      <c r="E37" s="617">
        <f ca="1">IF($AU$14&lt;99999,INDEX($L$12:$L$36,MATCH($AU$14,$AQ$12:$AQ$36,0)),"")</f>
        <v>79</v>
      </c>
      <c r="F37" s="618">
        <f ca="1">IF($AU$14&lt;99999,VLOOKUP($AU$14,$AQ$12:$AT$36,2,0),"")</f>
        <v>0.83680555555555558</v>
      </c>
      <c r="G37" s="619">
        <f ca="1">IF($AU$14&lt;99999,VLOOKUP($AU$14,$AQ$12:$AT$36,3,0),"")</f>
        <v>3</v>
      </c>
      <c r="H37" s="620" t="str">
        <f ca="1">IF($AU$14&lt;99999,VLOOKUP($AU$14,$AQ$12:$AT$36,4,0),"")</f>
        <v>Inter Mailand</v>
      </c>
      <c r="J37" s="602">
        <f t="shared" ca="1" si="39"/>
        <v>0</v>
      </c>
      <c r="K37" s="602" t="str">
        <f t="shared" ca="1" si="68"/>
        <v/>
      </c>
    </row>
    <row r="38" spans="2:102" ht="30" customHeight="1" thickBot="1" x14ac:dyDescent="0.25">
      <c r="J38" s="602">
        <f t="shared" ca="1" si="39"/>
        <v>0</v>
      </c>
    </row>
    <row r="39" spans="2:102" ht="15.95" customHeight="1" x14ac:dyDescent="0.2">
      <c r="B39" s="604" t="s">
        <v>335</v>
      </c>
      <c r="C39" s="605" t="str">
        <f>IF(Planung!$C$21="","",Planung!$C$21)</f>
        <v>Knock Out Rangers</v>
      </c>
      <c r="E39" s="606" t="str">
        <f>Sprache!$E$69</f>
        <v>Spiel Nr.</v>
      </c>
      <c r="F39" s="607" t="str">
        <f>Sprache!$E$39</f>
        <v>Beginn</v>
      </c>
      <c r="G39" s="608" t="str">
        <f>Sprache!$E$48</f>
        <v>Feld</v>
      </c>
      <c r="H39" s="609" t="str">
        <f>Sprache!$E$46</f>
        <v>Spiel gegen</v>
      </c>
      <c r="J39" s="602">
        <f t="shared" ca="1" si="39"/>
        <v>0</v>
      </c>
    </row>
    <row r="40" spans="2:102" ht="15.95" customHeight="1" x14ac:dyDescent="0.2">
      <c r="E40" s="610">
        <f ca="1">IF($AZ$12&lt;99999,INDEX($L$12:$L$36,MATCH($AZ$12,$AV$12:$AV$36,0)),"")</f>
        <v>58</v>
      </c>
      <c r="F40" s="611">
        <f ca="1">IF($AZ$12&lt;99999,VLOOKUP($AZ$12,$AV$12:$AY$36,2,0),"")</f>
        <v>0.71527777777777779</v>
      </c>
      <c r="G40" s="612">
        <f ca="1">IF($AZ$12&lt;99999,VLOOKUP($AZ$12,$AV$12:$AY$36,3,0),"")</f>
        <v>2</v>
      </c>
      <c r="H40" s="613" t="str">
        <f ca="1">IF($AZ$12&lt;99999,VLOOKUP($AZ$12,$AV$12:$AY$36,4,0),"")</f>
        <v>FC Grönlingen</v>
      </c>
      <c r="J40" s="602">
        <f t="shared" ca="1" si="39"/>
        <v>0</v>
      </c>
      <c r="K40" s="602" t="str">
        <f ca="1">IF(J40=0,"",$C$39)</f>
        <v/>
      </c>
    </row>
    <row r="41" spans="2:102" ht="15.95" customHeight="1" x14ac:dyDescent="0.2">
      <c r="E41" s="610">
        <f ca="1">IF($AZ$13&lt;99999,INDEX($L$12:$L$36,MATCH($AZ$13,$AV$12:$AV$36,0)),"")</f>
        <v>66</v>
      </c>
      <c r="F41" s="614">
        <f ca="1">IF($AZ$13&lt;99999,VLOOKUP($AZ$13,$AV$12:$AY$36,2,0),"")</f>
        <v>0.76388888888888895</v>
      </c>
      <c r="G41" s="615">
        <f ca="1">IF($AZ$13&lt;99999,VLOOKUP($AZ$13,$AV$12:$AY$36,3,0),"")</f>
        <v>2</v>
      </c>
      <c r="H41" s="616" t="str">
        <f ca="1">IF($AZ$13&lt;99999,VLOOKUP($AZ$13,$AV$12:$AY$36,4,0),"")</f>
        <v>Maibach 1822 eV</v>
      </c>
      <c r="J41" s="602">
        <f t="shared" ca="1" si="39"/>
        <v>0</v>
      </c>
      <c r="K41" s="602" t="str">
        <f t="shared" ref="K41:K42" ca="1" si="69">IF(J41=0,"",$C$39)</f>
        <v/>
      </c>
    </row>
    <row r="42" spans="2:102" ht="15.95" customHeight="1" thickBot="1" x14ac:dyDescent="0.25">
      <c r="E42" s="617">
        <f ca="1">IF($AZ$14&lt;99999,INDEX($L$12:$L$36,MATCH($AZ$14,$AV$12:$AV$36,0)),"")</f>
        <v>78</v>
      </c>
      <c r="F42" s="618">
        <f ca="1">IF($AZ$14&lt;99999,VLOOKUP($AZ$14,$AV$12:$AY$36,2,0),"")</f>
        <v>0.83680555555555558</v>
      </c>
      <c r="G42" s="619">
        <f ca="1">IF($AZ$14&lt;99999,VLOOKUP($AZ$14,$AV$12:$AY$36,3,0),"")</f>
        <v>2</v>
      </c>
      <c r="H42" s="620" t="str">
        <f ca="1">IF($AZ$14&lt;99999,VLOOKUP($AZ$14,$AV$12:$AY$36,4,0),"")</f>
        <v>Borussia Heine</v>
      </c>
      <c r="J42" s="602">
        <f t="shared" ca="1" si="39"/>
        <v>0</v>
      </c>
      <c r="K42" s="602" t="str">
        <f t="shared" ca="1" si="69"/>
        <v/>
      </c>
    </row>
    <row r="43" spans="2:102" ht="30" customHeight="1" thickBot="1" x14ac:dyDescent="0.25">
      <c r="J43" s="602">
        <f t="shared" ca="1" si="39"/>
        <v>0</v>
      </c>
    </row>
    <row r="44" spans="2:102" ht="15.95" customHeight="1" x14ac:dyDescent="0.2">
      <c r="B44" s="604" t="s">
        <v>336</v>
      </c>
      <c r="C44" s="605" t="str">
        <f>IF(Planung!$C$23="","",Planung!$C$23)</f>
        <v/>
      </c>
      <c r="E44" s="606" t="str">
        <f>Sprache!$E$69</f>
        <v>Spiel Nr.</v>
      </c>
      <c r="F44" s="607" t="str">
        <f>Sprache!$E$39</f>
        <v>Beginn</v>
      </c>
      <c r="G44" s="608" t="str">
        <f>Sprache!$E$48</f>
        <v>Feld</v>
      </c>
      <c r="H44" s="609" t="str">
        <f>Sprache!$E$46</f>
        <v>Spiel gegen</v>
      </c>
      <c r="J44" s="602">
        <f t="shared" si="39"/>
        <v>0</v>
      </c>
    </row>
    <row r="45" spans="2:102" ht="15.95" customHeight="1" x14ac:dyDescent="0.2">
      <c r="E45" s="610" t="str">
        <f>IF($BE$12&lt;99999,INDEX($L$12:$L$36,MATCH($BE$12,$BA$12:$BA$36,0)),"")</f>
        <v/>
      </c>
      <c r="F45" s="611" t="str">
        <f>IF($BE$12&lt;99999,VLOOKUP($BE$12,$BA$12:$BD$36,2,0),"")</f>
        <v/>
      </c>
      <c r="G45" s="612" t="str">
        <f>IF($BE$12&lt;99999,VLOOKUP($BE$12,$BA$12:$BD$36,3,0),"")</f>
        <v/>
      </c>
      <c r="H45" s="613" t="str">
        <f>IF($BE$12&lt;99999,VLOOKUP($BE$12,$BA$12:$BD$36,4,0),"")</f>
        <v/>
      </c>
      <c r="J45" s="602">
        <f t="shared" si="39"/>
        <v>0</v>
      </c>
      <c r="K45" s="602" t="str">
        <f>IF(J45=0,"",$C$44)</f>
        <v/>
      </c>
    </row>
    <row r="46" spans="2:102" ht="15.95" customHeight="1" x14ac:dyDescent="0.2">
      <c r="E46" s="610" t="str">
        <f>IF($BE$13&lt;99999,INDEX($L$12:$L$36,MATCH($BE$13,$BA$12:$BA$36,0)),"")</f>
        <v/>
      </c>
      <c r="F46" s="614" t="str">
        <f>IF($BE$13&lt;99999,VLOOKUP($BE$13,$BA$12:$BD$36,2,0),"")</f>
        <v/>
      </c>
      <c r="G46" s="615" t="str">
        <f>IF($BE$13&lt;99999,VLOOKUP($BE$13,$BA$12:$BD$36,3,0),"")</f>
        <v/>
      </c>
      <c r="H46" s="616" t="str">
        <f>IF($BE$13&lt;99999,VLOOKUP($BE$13,$BA$12:$BD$36,4,0),"")</f>
        <v/>
      </c>
      <c r="J46" s="602">
        <f t="shared" si="39"/>
        <v>0</v>
      </c>
      <c r="K46" s="602" t="str">
        <f t="shared" ref="K46:K47" si="70">IF(J46=0,"",$C$44)</f>
        <v/>
      </c>
    </row>
    <row r="47" spans="2:102" ht="15.95" customHeight="1" thickBot="1" x14ac:dyDescent="0.25">
      <c r="E47" s="617" t="str">
        <f>IF($BE$14&lt;99999,INDEX($L$12:$L$36,MATCH($BE$14,$BA$12:$BA$36,0)),"")</f>
        <v/>
      </c>
      <c r="F47" s="618" t="str">
        <f>IF($BE$14&lt;99999,VLOOKUP($BE$14,$BA$12:$BD$36,2,0),"")</f>
        <v/>
      </c>
      <c r="G47" s="619" t="str">
        <f>IF($BE$14&lt;99999,VLOOKUP($BE$14,$BA$12:$BD$36,3,0),"")</f>
        <v/>
      </c>
      <c r="H47" s="620" t="str">
        <f>IF($BE$14&lt;99999,VLOOKUP($BE$14,$BA$12:$BD$36,4,0),"")</f>
        <v/>
      </c>
      <c r="J47" s="602">
        <f t="shared" si="39"/>
        <v>0</v>
      </c>
      <c r="K47" s="602" t="str">
        <f t="shared" si="70"/>
        <v/>
      </c>
    </row>
    <row r="48" spans="2:102" ht="30" customHeight="1" thickBot="1" x14ac:dyDescent="0.25">
      <c r="J48" s="602">
        <f t="shared" si="39"/>
        <v>0</v>
      </c>
    </row>
    <row r="49" spans="2:11" ht="15.95" customHeight="1" x14ac:dyDescent="0.2">
      <c r="B49" s="604" t="s">
        <v>209</v>
      </c>
      <c r="C49" s="605" t="str">
        <f>IF(Planung!$C$31="","",Planung!$C$31)</f>
        <v>Mainz 05</v>
      </c>
      <c r="E49" s="606" t="str">
        <f>Sprache!$E$69</f>
        <v>Spiel Nr.</v>
      </c>
      <c r="F49" s="607" t="str">
        <f>Sprache!$E$39</f>
        <v>Beginn</v>
      </c>
      <c r="G49" s="608" t="str">
        <f>Sprache!$E$48</f>
        <v>Feld</v>
      </c>
      <c r="H49" s="609" t="str">
        <f>Sprache!$E$46</f>
        <v>Spiel gegen</v>
      </c>
      <c r="J49" s="602">
        <f t="shared" ca="1" si="39"/>
        <v>0</v>
      </c>
    </row>
    <row r="50" spans="2:11" ht="15.95" customHeight="1" x14ac:dyDescent="0.2">
      <c r="E50" s="610">
        <f ca="1">IF($BJ$12&lt;99999,INDEX($L$12:$L$36,MATCH($BJ$12,$BF$12:$BF$36,0)),"")</f>
        <v>59</v>
      </c>
      <c r="F50" s="611">
        <f ca="1">IF($BJ$12&lt;99999,VLOOKUP($BJ$12,$BF$12:$BI$36,2,0),"")</f>
        <v>0.71527777777777779</v>
      </c>
      <c r="G50" s="612">
        <f ca="1">IF($BJ$12&lt;99999,VLOOKUP($BJ$12,$BF$12:$BI$36,3,0),"")</f>
        <v>3</v>
      </c>
      <c r="H50" s="613" t="str">
        <f ca="1">IF($BJ$12&lt;99999,VLOOKUP($BJ$12,$BF$12:$BI$36,4,0),"")</f>
        <v>Raslo Winners</v>
      </c>
      <c r="J50" s="602">
        <f t="shared" ca="1" si="39"/>
        <v>0</v>
      </c>
      <c r="K50" s="602" t="str">
        <f ca="1">IF(J50=0,"",$C$49)</f>
        <v/>
      </c>
    </row>
    <row r="51" spans="2:11" ht="15.95" customHeight="1" x14ac:dyDescent="0.2">
      <c r="E51" s="610">
        <f ca="1">IF($BJ$13&lt;99999,INDEX($L$12:$L$36,MATCH($BJ$13,$BF$12:$BF$36,0)),"")</f>
        <v>71</v>
      </c>
      <c r="F51" s="614">
        <f ca="1">IF($BJ$13&lt;99999,VLOOKUP($BJ$13,$BF$12:$BI$36,2,0),"")</f>
        <v>0.78819444444444442</v>
      </c>
      <c r="G51" s="615">
        <f ca="1">IF($BJ$13&lt;99999,VLOOKUP($BJ$13,$BF$12:$BI$36,3,0),"")</f>
        <v>3</v>
      </c>
      <c r="H51" s="616" t="str">
        <f ca="1">IF($BJ$13&lt;99999,VLOOKUP($BJ$13,$BF$12:$BI$36,4,0),"")</f>
        <v>Inter Mailand</v>
      </c>
      <c r="J51" s="602">
        <f t="shared" ca="1" si="39"/>
        <v>0</v>
      </c>
      <c r="K51" s="602" t="str">
        <f t="shared" ref="K51:K52" ca="1" si="71">IF(J51=0,"",$C$49)</f>
        <v/>
      </c>
    </row>
    <row r="52" spans="2:11" ht="15.95" customHeight="1" thickBot="1" x14ac:dyDescent="0.25">
      <c r="E52" s="617">
        <f ca="1">IF($BJ$14&lt;99999,INDEX($L$12:$L$36,MATCH($BJ$14,$BF$12:$BF$36,0)),"")</f>
        <v>75</v>
      </c>
      <c r="F52" s="618">
        <f ca="1">IF($BJ$14&lt;99999,VLOOKUP($BJ$14,$BF$12:$BI$36,2,0),"")</f>
        <v>0.8125</v>
      </c>
      <c r="G52" s="619">
        <f ca="1">IF($BJ$14&lt;99999,VLOOKUP($BJ$14,$BF$12:$BI$36,3,0),"")</f>
        <v>3</v>
      </c>
      <c r="H52" s="620" t="str">
        <f ca="1">IF($BJ$14&lt;99999,VLOOKUP($BJ$14,$BF$12:$BI$36,4,0),"")</f>
        <v>Fun Kickers Oes</v>
      </c>
      <c r="J52" s="602">
        <f t="shared" ca="1" si="39"/>
        <v>0</v>
      </c>
      <c r="K52" s="602" t="str">
        <f t="shared" ca="1" si="71"/>
        <v/>
      </c>
    </row>
    <row r="53" spans="2:11" ht="30" customHeight="1" thickBot="1" x14ac:dyDescent="0.25">
      <c r="J53" s="602">
        <f t="shared" ca="1" si="39"/>
        <v>0</v>
      </c>
    </row>
    <row r="54" spans="2:11" ht="15.95" customHeight="1" x14ac:dyDescent="0.2">
      <c r="B54" s="604" t="s">
        <v>211</v>
      </c>
      <c r="C54" s="605" t="str">
        <f>IF(Planung!$C$33="","",Planung!$C$33)</f>
        <v>Inter Mailand</v>
      </c>
      <c r="E54" s="606" t="str">
        <f>Sprache!$E$69</f>
        <v>Spiel Nr.</v>
      </c>
      <c r="F54" s="607" t="str">
        <f>Sprache!$E$39</f>
        <v>Beginn</v>
      </c>
      <c r="G54" s="608" t="str">
        <f>Sprache!$E$48</f>
        <v>Feld</v>
      </c>
      <c r="H54" s="609" t="str">
        <f>Sprache!$E$46</f>
        <v>Spiel gegen</v>
      </c>
      <c r="J54" s="602">
        <f t="shared" ca="1" si="39"/>
        <v>0</v>
      </c>
    </row>
    <row r="55" spans="2:11" ht="15.95" customHeight="1" x14ac:dyDescent="0.2">
      <c r="E55" s="610">
        <f ca="1">IF($BO$12&lt;99999,INDEX($L$12:$L$36,MATCH($BO$12,$BK$12:$BK$36,0)),"")</f>
        <v>63</v>
      </c>
      <c r="F55" s="611">
        <f ca="1">IF($BO$12&lt;99999,VLOOKUP($BO$12,$BK$12:$BN$36,2,0),"")</f>
        <v>0.73958333333333337</v>
      </c>
      <c r="G55" s="612">
        <f ca="1">IF($BO$12&lt;99999,VLOOKUP($BO$12,$BK$12:$BN$36,3,0),"")</f>
        <v>3</v>
      </c>
      <c r="H55" s="613" t="str">
        <f ca="1">IF($BO$12&lt;99999,VLOOKUP($BO$12,$BK$12:$BN$36,4,0),"")</f>
        <v>Fun Kickers Oes</v>
      </c>
      <c r="J55" s="602">
        <f t="shared" ca="1" si="39"/>
        <v>0</v>
      </c>
      <c r="K55" s="602" t="str">
        <f ca="1">IF(J55=0,"",$C$54)</f>
        <v/>
      </c>
    </row>
    <row r="56" spans="2:11" ht="15.95" customHeight="1" x14ac:dyDescent="0.2">
      <c r="E56" s="610">
        <f ca="1">IF($BO$13&lt;99999,INDEX($L$12:$L$36,MATCH($BO$13,$BK$12:$BK$36,0)),"")</f>
        <v>71</v>
      </c>
      <c r="F56" s="614">
        <f ca="1">IF($BO$13&lt;99999,VLOOKUP($BO$13,$BK$12:$BN$36,2,0),"")</f>
        <v>0.78819444444444442</v>
      </c>
      <c r="G56" s="615">
        <f ca="1">IF($BO$13&lt;99999,VLOOKUP($BO$13,$BK$12:$BN$36,3,0),"")</f>
        <v>3</v>
      </c>
      <c r="H56" s="616" t="str">
        <f ca="1">IF($BO$13&lt;99999,VLOOKUP($BO$13,$BK$12:$BN$36,4,0),"")</f>
        <v>Mainz 05</v>
      </c>
      <c r="J56" s="602">
        <f t="shared" ca="1" si="39"/>
        <v>0</v>
      </c>
      <c r="K56" s="602" t="str">
        <f t="shared" ref="K56:K57" ca="1" si="72">IF(J56=0,"",$C$54)</f>
        <v/>
      </c>
    </row>
    <row r="57" spans="2:11" ht="15.95" customHeight="1" thickBot="1" x14ac:dyDescent="0.25">
      <c r="E57" s="617">
        <f ca="1">IF($BO$14&lt;99999,INDEX($L$12:$L$36,MATCH($BO$14,$BK$12:$BK$36,0)),"")</f>
        <v>79</v>
      </c>
      <c r="F57" s="618">
        <f ca="1">IF($BO$14&lt;99999,VLOOKUP($BO$14,$BK$12:$BN$36,2,0),"")</f>
        <v>0.83680555555555558</v>
      </c>
      <c r="G57" s="619">
        <f ca="1">IF($BO$14&lt;99999,VLOOKUP($BO$14,$BK$12:$BN$36,3,0),"")</f>
        <v>3</v>
      </c>
      <c r="H57" s="620" t="str">
        <f ca="1">IF($BO$14&lt;99999,VLOOKUP($BO$14,$BK$12:$BN$36,4,0),"")</f>
        <v>Raslo Winners</v>
      </c>
      <c r="J57" s="602">
        <f t="shared" ca="1" si="39"/>
        <v>0</v>
      </c>
      <c r="K57" s="602" t="str">
        <f t="shared" ca="1" si="72"/>
        <v/>
      </c>
    </row>
    <row r="58" spans="2:11" ht="30" customHeight="1" thickBot="1" x14ac:dyDescent="0.25">
      <c r="J58" s="602">
        <f t="shared" ca="1" si="39"/>
        <v>0</v>
      </c>
    </row>
    <row r="59" spans="2:11" ht="15.95" customHeight="1" x14ac:dyDescent="0.2">
      <c r="B59" s="604" t="s">
        <v>207</v>
      </c>
      <c r="C59" s="605" t="str">
        <f>IF(Planung!$C$35="","",Planung!$C$35)</f>
        <v>SSV Wildbach</v>
      </c>
      <c r="E59" s="606" t="str">
        <f>Sprache!$E$69</f>
        <v>Spiel Nr.</v>
      </c>
      <c r="F59" s="607" t="str">
        <f>Sprache!$E$39</f>
        <v>Beginn</v>
      </c>
      <c r="G59" s="608" t="str">
        <f>Sprache!$E$48</f>
        <v>Feld</v>
      </c>
      <c r="H59" s="609" t="str">
        <f>Sprache!$E$46</f>
        <v>Spiel gegen</v>
      </c>
      <c r="J59" s="602">
        <f t="shared" ca="1" si="39"/>
        <v>0</v>
      </c>
    </row>
    <row r="60" spans="2:11" ht="15.95" customHeight="1" x14ac:dyDescent="0.2">
      <c r="E60" s="610">
        <f ca="1">IF($BT$12&lt;99999,INDEX($L$12:$L$36,MATCH($BT$12,$BP$12:$BP$36,0)),"")</f>
        <v>57</v>
      </c>
      <c r="F60" s="611">
        <f ca="1">IF($BT$12&lt;99999,VLOOKUP($BT$12,$BP$12:$BS$36,2,0),"")</f>
        <v>0.71527777777777779</v>
      </c>
      <c r="G60" s="612">
        <f ca="1">IF($BT$12&lt;99999,VLOOKUP($BT$12,$BP$12:$BS$36,3,0),"")</f>
        <v>1</v>
      </c>
      <c r="H60" s="613" t="str">
        <f ca="1">IF($BT$12&lt;99999,VLOOKUP($BT$12,$BP$12:$BS$36,4,0),"")</f>
        <v>VFB Essenheim</v>
      </c>
      <c r="J60" s="602">
        <f t="shared" ca="1" si="39"/>
        <v>0</v>
      </c>
      <c r="K60" s="602" t="str">
        <f ca="1">IF(J60=0,"",$C$59)</f>
        <v/>
      </c>
    </row>
    <row r="61" spans="2:11" ht="15.95" customHeight="1" x14ac:dyDescent="0.2">
      <c r="E61" s="610">
        <f ca="1">IF($BT$13&lt;99999,INDEX($L$12:$L$36,MATCH($BT$13,$BP$12:$BP$36,0)),"")</f>
        <v>69</v>
      </c>
      <c r="F61" s="614">
        <f ca="1">IF($BT$13&lt;99999,VLOOKUP($BT$13,$BP$12:$BS$36,2,0),"")</f>
        <v>0.78819444444444442</v>
      </c>
      <c r="G61" s="615">
        <f ca="1">IF($BT$13&lt;99999,VLOOKUP($BT$13,$BP$12:$BS$36,3,0),"")</f>
        <v>1</v>
      </c>
      <c r="H61" s="616" t="str">
        <f ca="1">IF($BT$13&lt;99999,VLOOKUP($BT$13,$BP$12:$BS$36,4,0),"")</f>
        <v>VFL Ronsdorf</v>
      </c>
      <c r="J61" s="602">
        <f t="shared" ca="1" si="39"/>
        <v>0</v>
      </c>
      <c r="K61" s="602" t="str">
        <f t="shared" ref="K61:K62" ca="1" si="73">IF(J61=0,"",$C$59)</f>
        <v/>
      </c>
    </row>
    <row r="62" spans="2:11" ht="15.95" customHeight="1" thickBot="1" x14ac:dyDescent="0.25">
      <c r="E62" s="617">
        <f ca="1">IF($BT$14&lt;99999,INDEX($L$12:$L$36,MATCH($BT$14,$BP$12:$BP$36,0)),"")</f>
        <v>73</v>
      </c>
      <c r="F62" s="618">
        <f ca="1">IF($BT$14&lt;99999,VLOOKUP($BT$14,$BP$12:$BS$36,2,0),"")</f>
        <v>0.8125</v>
      </c>
      <c r="G62" s="619">
        <f ca="1">IF($BT$14&lt;99999,VLOOKUP($BT$14,$BP$12:$BS$36,3,0),"")</f>
        <v>1</v>
      </c>
      <c r="H62" s="620" t="str">
        <f ca="1">IF($BT$14&lt;99999,VLOOKUP($BT$14,$BP$12:$BS$36,4,0),"")</f>
        <v>1. FC Riedwald</v>
      </c>
      <c r="J62" s="602">
        <f t="shared" ca="1" si="39"/>
        <v>0</v>
      </c>
      <c r="K62" s="602" t="str">
        <f t="shared" ca="1" si="73"/>
        <v/>
      </c>
    </row>
    <row r="63" spans="2:11" ht="15.95" customHeight="1" thickBot="1" x14ac:dyDescent="0.25">
      <c r="J63" s="603">
        <f t="shared" ca="1" si="39"/>
        <v>0</v>
      </c>
    </row>
    <row r="64" spans="2:11" ht="15.95" customHeight="1" x14ac:dyDescent="0.2">
      <c r="B64" s="604" t="s">
        <v>213</v>
      </c>
      <c r="C64" s="605" t="str">
        <f>IF(Planung!$C$37="","",Planung!$C$37)</f>
        <v>Manchester City</v>
      </c>
      <c r="E64" s="606" t="str">
        <f>Sprache!$E$69</f>
        <v>Spiel Nr.</v>
      </c>
      <c r="F64" s="607" t="str">
        <f>Sprache!$E$39</f>
        <v>Beginn</v>
      </c>
      <c r="G64" s="608" t="str">
        <f>Sprache!$E$48</f>
        <v>Feld</v>
      </c>
      <c r="H64" s="609" t="str">
        <f>Sprache!$E$46</f>
        <v>Spiel gegen</v>
      </c>
      <c r="J64" s="603">
        <f t="shared" ca="1" si="39"/>
        <v>0</v>
      </c>
    </row>
    <row r="65" spans="2:11" ht="15.95" customHeight="1" x14ac:dyDescent="0.2">
      <c r="E65" s="610">
        <f ca="1">IF($BY$12&lt;99999,INDEX($L$12:$L$36,MATCH($BY$12,$BU$12:$BU$36,0)),"")</f>
        <v>64</v>
      </c>
      <c r="F65" s="611">
        <f ca="1">IF($BY$12&lt;99999,VLOOKUP($BY$12,$BU$12:$BX$36,2,0),"")</f>
        <v>0.73958333333333337</v>
      </c>
      <c r="G65" s="612">
        <f ca="1">IF($BY$12&lt;99999,VLOOKUP($BY$12,$BU$12:$BX$36,3,0),"")</f>
        <v>4</v>
      </c>
      <c r="H65" s="613" t="str">
        <f ca="1">IF($BY$12&lt;99999,VLOOKUP($BY$12,$BU$12:$BX$36,4,0),"")</f>
        <v>Eintracht Frankfurt</v>
      </c>
      <c r="J65" s="603">
        <f t="shared" ca="1" si="39"/>
        <v>0</v>
      </c>
      <c r="K65" s="603" t="str">
        <f ca="1">IF(J65=0,"",$C$64)</f>
        <v/>
      </c>
    </row>
    <row r="66" spans="2:11" ht="15.95" customHeight="1" x14ac:dyDescent="0.2">
      <c r="E66" s="610">
        <f ca="1">IF($BY$13&lt;99999,INDEX($L$12:$L$36,MATCH($BY$13,$BU$12:$BU$36,0)),"")</f>
        <v>72</v>
      </c>
      <c r="F66" s="614">
        <f ca="1">IF($BY$13&lt;99999,VLOOKUP($BY$13,$BU$12:$BX$36,2,0),"")</f>
        <v>0.78819444444444442</v>
      </c>
      <c r="G66" s="615">
        <f ca="1">IF($BY$13&lt;99999,VLOOKUP($BY$13,$BU$12:$BX$36,3,0),"")</f>
        <v>4</v>
      </c>
      <c r="H66" s="616" t="str">
        <f ca="1">IF($BY$13&lt;99999,VLOOKUP($BY$13,$BU$12:$BX$36,4,0),"")</f>
        <v>AC Roma</v>
      </c>
      <c r="J66" s="603">
        <f t="shared" ca="1" si="39"/>
        <v>0</v>
      </c>
      <c r="K66" s="603" t="str">
        <f ca="1">IF(J66=0,"",$C$64)</f>
        <v/>
      </c>
    </row>
    <row r="67" spans="2:11" ht="15.95" customHeight="1" thickBot="1" x14ac:dyDescent="0.25">
      <c r="E67" s="617">
        <f ca="1">IF($BY$14&lt;99999,INDEX($L$12:$L$36,MATCH($BY$14,$BU$12:$BU$36,0)),"")</f>
        <v>80</v>
      </c>
      <c r="F67" s="618">
        <f ca="1">IF($BY$14&lt;99999,VLOOKUP($BY$14,$BU$12:$BX$36,2,0),"")</f>
        <v>0.83680555555555558</v>
      </c>
      <c r="G67" s="619">
        <f ca="1">IF($BY$14&lt;99999,VLOOKUP($BY$14,$BU$12:$BX$36,3,0),"")</f>
        <v>4</v>
      </c>
      <c r="H67" s="620" t="str">
        <f ca="1">IF($BY$14&lt;99999,VLOOKUP($BY$14,$BU$12:$BX$36,4,0),"")</f>
        <v>FC Barcelona</v>
      </c>
      <c r="J67" s="603">
        <f t="shared" ca="1" si="39"/>
        <v>0</v>
      </c>
      <c r="K67" s="603" t="str">
        <f ca="1">IF(J67=0,"",$C$64)</f>
        <v/>
      </c>
    </row>
    <row r="68" spans="2:11" ht="15.95" customHeight="1" thickBot="1" x14ac:dyDescent="0.25">
      <c r="J68" s="603">
        <f t="shared" ca="1" si="39"/>
        <v>0</v>
      </c>
    </row>
    <row r="69" spans="2:11" ht="15.95" customHeight="1" x14ac:dyDescent="0.2">
      <c r="B69" s="604" t="s">
        <v>215</v>
      </c>
      <c r="C69" s="605" t="str">
        <f>IF(Planung!$C$39="","",Planung!$C$39)</f>
        <v>FC Grönlingen</v>
      </c>
      <c r="E69" s="606" t="str">
        <f>Sprache!$E$69</f>
        <v>Spiel Nr.</v>
      </c>
      <c r="F69" s="607" t="str">
        <f>Sprache!$E$39</f>
        <v>Beginn</v>
      </c>
      <c r="G69" s="608" t="str">
        <f>Sprache!$E$48</f>
        <v>Feld</v>
      </c>
      <c r="H69" s="609" t="str">
        <f>Sprache!$E$46</f>
        <v>Spiel gegen</v>
      </c>
      <c r="J69" s="603">
        <f t="shared" ca="1" si="39"/>
        <v>0</v>
      </c>
    </row>
    <row r="70" spans="2:11" ht="15.95" customHeight="1" x14ac:dyDescent="0.2">
      <c r="E70" s="610">
        <f ca="1">IF($CD$12&lt;99999,INDEX($L$12:$L$36,MATCH($CD$12,$BZ$12:$BZ$36,0)),"")</f>
        <v>58</v>
      </c>
      <c r="F70" s="611">
        <f ca="1">IF($CD$12&lt;99999,VLOOKUP($CD$12,$BZ$12:$CC$36,2,0),"")</f>
        <v>0.71527777777777779</v>
      </c>
      <c r="G70" s="612">
        <f ca="1">IF($CD$12&lt;99999,VLOOKUP($CD$12,$BZ$12:$CC$36,3,0),"")</f>
        <v>2</v>
      </c>
      <c r="H70" s="613" t="str">
        <f ca="1">IF($CD$12&lt;99999,VLOOKUP($CD$12,$BZ$12:$CC$36,4,0),"")</f>
        <v>Knock Out Rangers</v>
      </c>
      <c r="J70" s="603">
        <f t="shared" ca="1" si="39"/>
        <v>0</v>
      </c>
      <c r="K70" s="603" t="str">
        <f ca="1">IF(J70=0,"",$C$69)</f>
        <v/>
      </c>
    </row>
    <row r="71" spans="2:11" ht="15.95" customHeight="1" x14ac:dyDescent="0.2">
      <c r="E71" s="610">
        <f ca="1">IF($CD$13&lt;99999,INDEX($L$12:$L$36,MATCH($CD$13,$BZ$12:$BZ$36,0)),"")</f>
        <v>70</v>
      </c>
      <c r="F71" s="614">
        <f ca="1">IF($CD$13&lt;99999,VLOOKUP($CD$13,$BZ$12:$CC$36,2,0),"")</f>
        <v>0.78819444444444442</v>
      </c>
      <c r="G71" s="615">
        <f ca="1">IF($CD$13&lt;99999,VLOOKUP($CD$13,$BZ$12:$CC$36,3,0),"")</f>
        <v>2</v>
      </c>
      <c r="H71" s="616" t="str">
        <f ca="1">IF($CD$13&lt;99999,VLOOKUP($CD$13,$BZ$12:$CC$36,4,0),"")</f>
        <v>Borussia Heine</v>
      </c>
      <c r="J71" s="603">
        <f t="shared" ca="1" si="39"/>
        <v>0</v>
      </c>
      <c r="K71" s="603" t="str">
        <f ca="1">IF(J71=0,"",$C$69)</f>
        <v/>
      </c>
    </row>
    <row r="72" spans="2:11" ht="15.95" customHeight="1" thickBot="1" x14ac:dyDescent="0.25">
      <c r="E72" s="617">
        <f ca="1">IF($CD$14&lt;99999,INDEX($L$12:$L$36,MATCH($CD$14,$BZ$12:$BZ$36,0)),"")</f>
        <v>74</v>
      </c>
      <c r="F72" s="618">
        <f ca="1">IF($CD$14&lt;99999,VLOOKUP($CD$14,$BZ$12:$CC$36,2,0),"")</f>
        <v>0.8125</v>
      </c>
      <c r="G72" s="619">
        <f ca="1">IF($CD$14&lt;99999,VLOOKUP($CD$14,$BZ$12:$CC$36,3,0),"")</f>
        <v>2</v>
      </c>
      <c r="H72" s="620" t="str">
        <f ca="1">IF($CD$14&lt;99999,VLOOKUP($CD$14,$BZ$12:$CC$36,4,0),"")</f>
        <v>Maibach 1822 eV</v>
      </c>
      <c r="J72" s="603">
        <f t="shared" ca="1" si="39"/>
        <v>0</v>
      </c>
      <c r="K72" s="603" t="str">
        <f ca="1">IF(J72=0,"",$C$69)</f>
        <v/>
      </c>
    </row>
    <row r="73" spans="2:11" ht="15.95" customHeight="1" thickBot="1" x14ac:dyDescent="0.25">
      <c r="J73" s="603">
        <f t="shared" ca="1" si="39"/>
        <v>0</v>
      </c>
    </row>
    <row r="74" spans="2:11" ht="15.95" customHeight="1" x14ac:dyDescent="0.2">
      <c r="B74" s="604" t="s">
        <v>217</v>
      </c>
      <c r="C74" s="605" t="str">
        <f>IF(Planung!$C$41="","",Planung!$C$41)</f>
        <v>AC Roma</v>
      </c>
      <c r="E74" s="606" t="str">
        <f>Sprache!$E$69</f>
        <v>Spiel Nr.</v>
      </c>
      <c r="F74" s="607" t="str">
        <f>Sprache!$E$39</f>
        <v>Beginn</v>
      </c>
      <c r="G74" s="608" t="str">
        <f>Sprache!$E$48</f>
        <v>Feld</v>
      </c>
      <c r="H74" s="609" t="str">
        <f>Sprache!$E$46</f>
        <v>Spiel gegen</v>
      </c>
      <c r="J74" s="603">
        <f t="shared" ca="1" si="39"/>
        <v>0</v>
      </c>
    </row>
    <row r="75" spans="2:11" ht="15.95" customHeight="1" x14ac:dyDescent="0.2">
      <c r="E75" s="610">
        <f ca="1">IF($CI$12&lt;99999,INDEX($L$12:$L$36,MATCH($CI$12,$CE$12:$CE$36,0)),"")</f>
        <v>60</v>
      </c>
      <c r="F75" s="611">
        <f ca="1">IF($CI$12&lt;99999,VLOOKUP($CI$12,$CE$12:$CH$36,2,0),"")</f>
        <v>0.71527777777777779</v>
      </c>
      <c r="G75" s="612">
        <f ca="1">IF($CI$12&lt;99999,VLOOKUP($CI$12,$CE$12:$CH$36,3,0),"")</f>
        <v>4</v>
      </c>
      <c r="H75" s="613" t="str">
        <f ca="1">IF($CI$12&lt;99999,VLOOKUP($CI$12,$CE$12:$CH$36,4,0),"")</f>
        <v>FC Barcelona</v>
      </c>
      <c r="J75" s="603">
        <f t="shared" ca="1" si="39"/>
        <v>0</v>
      </c>
      <c r="K75" s="603" t="str">
        <f ca="1">IF(J75=0,"",$C$74)</f>
        <v/>
      </c>
    </row>
    <row r="76" spans="2:11" ht="15.95" customHeight="1" x14ac:dyDescent="0.2">
      <c r="E76" s="610">
        <f ca="1">IF($CI$13&lt;99999,INDEX($L$12:$L$36,MATCH($CI$13,$CE$12:$CE$36,0)),"")</f>
        <v>72</v>
      </c>
      <c r="F76" s="614">
        <f ca="1">IF($CI$13&lt;99999,VLOOKUP($CI$13,$CE$12:$CH$36,2,0),"")</f>
        <v>0.78819444444444442</v>
      </c>
      <c r="G76" s="615">
        <f ca="1">IF($CI$13&lt;99999,VLOOKUP($CI$13,$CE$12:$CH$36,3,0),"")</f>
        <v>4</v>
      </c>
      <c r="H76" s="616" t="str">
        <f ca="1">IF($CI$13&lt;99999,VLOOKUP($CI$13,$CE$12:$CH$36,4,0),"")</f>
        <v>Manchester City</v>
      </c>
      <c r="J76" s="603">
        <f t="shared" ca="1" si="39"/>
        <v>0</v>
      </c>
      <c r="K76" s="603" t="str">
        <f ca="1">IF(J76=0,"",$C$74)</f>
        <v/>
      </c>
    </row>
    <row r="77" spans="2:11" ht="15.95" customHeight="1" thickBot="1" x14ac:dyDescent="0.25">
      <c r="E77" s="617">
        <f ca="1">IF($CI$14&lt;99999,INDEX($L$12:$L$36,MATCH($CI$14,$CE$12:$CE$36,0)),"")</f>
        <v>76</v>
      </c>
      <c r="F77" s="618">
        <f ca="1">IF($CI$14&lt;99999,VLOOKUP($CI$14,$CE$12:$CH$36,2,0),"")</f>
        <v>0.8125</v>
      </c>
      <c r="G77" s="619">
        <f ca="1">IF($CI$14&lt;99999,VLOOKUP($CI$14,$CE$12:$CH$36,3,0),"")</f>
        <v>4</v>
      </c>
      <c r="H77" s="620" t="str">
        <f ca="1">IF($CI$14&lt;99999,VLOOKUP($CI$14,$CE$12:$CH$36,4,0),"")</f>
        <v>Eintracht Frankfurt</v>
      </c>
      <c r="J77" s="603">
        <f t="shared" ca="1" si="39"/>
        <v>0</v>
      </c>
      <c r="K77" s="603" t="str">
        <f ca="1">IF(J77=0,"",$C$74)</f>
        <v/>
      </c>
    </row>
    <row r="78" spans="2:11" ht="15.95" customHeight="1" thickBot="1" x14ac:dyDescent="0.25">
      <c r="J78" s="603">
        <f t="shared" ca="1" si="39"/>
        <v>0</v>
      </c>
    </row>
    <row r="79" spans="2:11" ht="15.95" customHeight="1" x14ac:dyDescent="0.2">
      <c r="B79" s="604" t="s">
        <v>337</v>
      </c>
      <c r="C79" s="605" t="str">
        <f>IF(Planung!$C$43="","",Planung!$C$43)</f>
        <v>VFL Ronsdorf</v>
      </c>
      <c r="E79" s="606" t="str">
        <f>Sprache!$E$69</f>
        <v>Spiel Nr.</v>
      </c>
      <c r="F79" s="607" t="str">
        <f>Sprache!$E$39</f>
        <v>Beginn</v>
      </c>
      <c r="G79" s="608" t="str">
        <f>Sprache!$E$48</f>
        <v>Feld</v>
      </c>
      <c r="H79" s="609" t="str">
        <f>Sprache!$E$46</f>
        <v>Spiel gegen</v>
      </c>
      <c r="J79" s="603">
        <f t="shared" ca="1" si="39"/>
        <v>0</v>
      </c>
    </row>
    <row r="80" spans="2:11" ht="15.95" customHeight="1" x14ac:dyDescent="0.2">
      <c r="E80" s="610">
        <f ca="1">IF($CN$12&lt;99999,INDEX($L$12:$L$36,MATCH($CN$12,$CJ$12:$CJ$36,0)),"")</f>
        <v>61</v>
      </c>
      <c r="F80" s="611">
        <f ca="1">IF($CN$12&lt;99999,VLOOKUP($CN$12,$CJ$12:$CM$36,2,0),"")</f>
        <v>0.73958333333333337</v>
      </c>
      <c r="G80" s="612">
        <f ca="1">IF($CN$12&lt;99999,VLOOKUP($CN$12,$CJ$12:$CM$36,3,0),"")</f>
        <v>1</v>
      </c>
      <c r="H80" s="613" t="str">
        <f ca="1">IF($CN$12&lt;99999,VLOOKUP($CN$12,$CJ$12:$CM$36,4,0),"")</f>
        <v>1. FC Riedwald</v>
      </c>
      <c r="J80" s="603">
        <f t="shared" ref="J80:J92" ca="1" si="74">IF(AND(F80&lt;&gt;"",OR(F80=F79,F80=F81)),E80,0)</f>
        <v>0</v>
      </c>
      <c r="K80" s="603" t="str">
        <f ca="1">IF(J80=0,"",$C$79)</f>
        <v/>
      </c>
    </row>
    <row r="81" spans="2:11" ht="15.95" customHeight="1" x14ac:dyDescent="0.2">
      <c r="E81" s="610">
        <f ca="1">IF($CN$13&lt;99999,INDEX($L$12:$L$36,MATCH($CN$13,$CJ$12:$CJ$36,0)),"")</f>
        <v>69</v>
      </c>
      <c r="F81" s="614">
        <f ca="1">IF($CN$13&lt;99999,VLOOKUP($CN$13,$CJ$12:$CM$36,2,0),"")</f>
        <v>0.78819444444444442</v>
      </c>
      <c r="G81" s="615">
        <f ca="1">IF($CN$13&lt;99999,VLOOKUP($CN$13,$CJ$12:$CM$36,3,0),"")</f>
        <v>1</v>
      </c>
      <c r="H81" s="616" t="str">
        <f ca="1">IF($CN$13&lt;99999,VLOOKUP($CN$13,$CJ$12:$CM$36,4,0),"")</f>
        <v>SSV Wildbach</v>
      </c>
      <c r="J81" s="603">
        <f t="shared" ca="1" si="74"/>
        <v>0</v>
      </c>
      <c r="K81" s="603" t="str">
        <f ca="1">IF(J81=0,"",$C$79)</f>
        <v/>
      </c>
    </row>
    <row r="82" spans="2:11" ht="15.95" customHeight="1" thickBot="1" x14ac:dyDescent="0.25">
      <c r="E82" s="617">
        <f ca="1">IF($CN$14&lt;99999,INDEX($L$12:$L$36,MATCH($CN$14,$CJ$12:$CJ$36,0)),"")</f>
        <v>77</v>
      </c>
      <c r="F82" s="618">
        <f ca="1">IF($CN$14&lt;99999,VLOOKUP($CN$14,$CJ$12:$CM$36,2,0),"")</f>
        <v>0.83680555555555558</v>
      </c>
      <c r="G82" s="619">
        <f ca="1">IF($CN$14&lt;99999,VLOOKUP($CN$14,$CJ$12:$CM$36,3,0),"")</f>
        <v>1</v>
      </c>
      <c r="H82" s="620" t="str">
        <f ca="1">IF($CN$14&lt;99999,VLOOKUP($CN$14,$CJ$12:$CM$36,4,0),"")</f>
        <v>VFB Essenheim</v>
      </c>
      <c r="J82" s="603">
        <f t="shared" ca="1" si="74"/>
        <v>0</v>
      </c>
      <c r="K82" s="603" t="str">
        <f ca="1">IF(J82=0,"",$C$79)</f>
        <v/>
      </c>
    </row>
    <row r="83" spans="2:11" ht="15.95" customHeight="1" thickBot="1" x14ac:dyDescent="0.25">
      <c r="J83" s="603">
        <f t="shared" ca="1" si="74"/>
        <v>0</v>
      </c>
    </row>
    <row r="84" spans="2:11" ht="15.95" customHeight="1" x14ac:dyDescent="0.2">
      <c r="B84" s="604" t="s">
        <v>338</v>
      </c>
      <c r="C84" s="605" t="str">
        <f>IF(Planung!$C$45="","",Planung!$C$45)</f>
        <v>Borussia Heine</v>
      </c>
      <c r="E84" s="606" t="str">
        <f>Sprache!$E$69</f>
        <v>Spiel Nr.</v>
      </c>
      <c r="F84" s="607" t="str">
        <f>Sprache!$E$39</f>
        <v>Beginn</v>
      </c>
      <c r="G84" s="608" t="str">
        <f>Sprache!$E$48</f>
        <v>Feld</v>
      </c>
      <c r="H84" s="609" t="str">
        <f>Sprache!$E$46</f>
        <v>Spiel gegen</v>
      </c>
      <c r="J84" s="603">
        <f t="shared" ca="1" si="74"/>
        <v>0</v>
      </c>
    </row>
    <row r="85" spans="2:11" ht="15.95" customHeight="1" x14ac:dyDescent="0.2">
      <c r="E85" s="610">
        <f ca="1">IF($CS$12&lt;99999,INDEX($L$12:$L$36,MATCH($CS$12,$CO$12:$CO$36,0)),"")</f>
        <v>62</v>
      </c>
      <c r="F85" s="611">
        <f ca="1">IF($CS$12&lt;99999,VLOOKUP($CS$12,$CO$12:$CR$36,2,0),"")</f>
        <v>0.73958333333333337</v>
      </c>
      <c r="G85" s="612">
        <f ca="1">IF($CS$12&lt;99999,VLOOKUP($CS$12,$CO$12:$CR$36,3,0),"")</f>
        <v>2</v>
      </c>
      <c r="H85" s="613" t="str">
        <f ca="1">IF($CS$12&lt;99999,VLOOKUP($CS$12,$CO$12:$CR$36,4,0),"")</f>
        <v>Maibach 1822 eV</v>
      </c>
      <c r="J85" s="603">
        <f t="shared" ca="1" si="74"/>
        <v>0</v>
      </c>
      <c r="K85" s="603" t="str">
        <f ca="1">IF(J85=0,"",$C$84)</f>
        <v/>
      </c>
    </row>
    <row r="86" spans="2:11" ht="15.95" customHeight="1" x14ac:dyDescent="0.2">
      <c r="E86" s="610">
        <f ca="1">IF($CS$13&lt;99999,INDEX($L$12:$L$36,MATCH($CS$13,$CO$12:$CO$36,0)),"")</f>
        <v>70</v>
      </c>
      <c r="F86" s="614">
        <f ca="1">IF($CS$13&lt;99999,VLOOKUP($CS$13,$CO$12:$CR$36,2,0),"")</f>
        <v>0.78819444444444442</v>
      </c>
      <c r="G86" s="615">
        <f ca="1">IF($CS$13&lt;99999,VLOOKUP($CS$13,$CO$12:$CR$36,3,0),"")</f>
        <v>2</v>
      </c>
      <c r="H86" s="616" t="str">
        <f ca="1">IF($CS$13&lt;99999,VLOOKUP($CS$13,$CO$12:$CR$36,4,0),"")</f>
        <v>FC Grönlingen</v>
      </c>
      <c r="J86" s="603">
        <f t="shared" ca="1" si="74"/>
        <v>0</v>
      </c>
      <c r="K86" s="603" t="str">
        <f ca="1">IF(J86=0,"",$C$84)</f>
        <v/>
      </c>
    </row>
    <row r="87" spans="2:11" ht="15.95" customHeight="1" thickBot="1" x14ac:dyDescent="0.25">
      <c r="E87" s="617">
        <f ca="1">IF($CS$14&lt;99999,INDEX($L$12:$L$36,MATCH($CS$14,$CO$12:$CO$36,0)),"")</f>
        <v>78</v>
      </c>
      <c r="F87" s="618">
        <f ca="1">IF($CS$14&lt;99999,VLOOKUP($CS$14,$CO$12:$CR$36,2,0),"")</f>
        <v>0.83680555555555558</v>
      </c>
      <c r="G87" s="619">
        <f ca="1">IF($CS$14&lt;99999,VLOOKUP($CS$14,$CO$12:$CR$36,3,0),"")</f>
        <v>2</v>
      </c>
      <c r="H87" s="620" t="str">
        <f ca="1">IF($CS$14&lt;99999,VLOOKUP($CS$14,$CO$12:$CR$36,4,0),"")</f>
        <v>Knock Out Rangers</v>
      </c>
      <c r="J87" s="603">
        <f t="shared" ca="1" si="74"/>
        <v>0</v>
      </c>
      <c r="K87" s="603" t="str">
        <f ca="1">IF(J87=0,"",$C$84)</f>
        <v/>
      </c>
    </row>
    <row r="88" spans="2:11" ht="15.95" customHeight="1" thickBot="1" x14ac:dyDescent="0.25">
      <c r="J88" s="603">
        <f t="shared" ca="1" si="74"/>
        <v>0</v>
      </c>
    </row>
    <row r="89" spans="2:11" ht="15.95" customHeight="1" x14ac:dyDescent="0.2">
      <c r="B89" s="604" t="s">
        <v>339</v>
      </c>
      <c r="C89" s="605" t="str">
        <f>IF(Planung!$C$47="","",Planung!$C$47)</f>
        <v/>
      </c>
      <c r="E89" s="606" t="str">
        <f>Sprache!$E$69</f>
        <v>Spiel Nr.</v>
      </c>
      <c r="F89" s="607" t="str">
        <f>Sprache!$E$39</f>
        <v>Beginn</v>
      </c>
      <c r="G89" s="608" t="str">
        <f>Sprache!$E$48</f>
        <v>Feld</v>
      </c>
      <c r="H89" s="609" t="str">
        <f>Sprache!$E$46</f>
        <v>Spiel gegen</v>
      </c>
      <c r="J89" s="603">
        <f t="shared" si="74"/>
        <v>0</v>
      </c>
    </row>
    <row r="90" spans="2:11" ht="15.95" customHeight="1" x14ac:dyDescent="0.2">
      <c r="E90" s="610" t="str">
        <f>IF($CX$12&lt;99999,INDEX($L$12:$L$36,MATCH($CX$12,$CT$12:$CT$36,0)),"")</f>
        <v/>
      </c>
      <c r="F90" s="611" t="str">
        <f>IF($CX$12&lt;99999,VLOOKUP($CX$12,$CT$12:$CW$36,2,0),"")</f>
        <v/>
      </c>
      <c r="G90" s="612" t="str">
        <f>IF($CX$12&lt;99999,VLOOKUP($CX$12,$CT$12:$CW$36,3,0),"")</f>
        <v/>
      </c>
      <c r="H90" s="613" t="str">
        <f>IF($CX$12&lt;99999,VLOOKUP($CX$12,$CT$12:$CW$36,4,0),"")</f>
        <v/>
      </c>
      <c r="J90" s="603">
        <f t="shared" si="74"/>
        <v>0</v>
      </c>
      <c r="K90" s="603" t="str">
        <f>IF(J90=0,"",$C$89)</f>
        <v/>
      </c>
    </row>
    <row r="91" spans="2:11" ht="15.95" customHeight="1" x14ac:dyDescent="0.2">
      <c r="E91" s="610" t="str">
        <f>IF($CX$13&lt;99999,INDEX($L$12:$L$36,MATCH($CX$13,$CT$12:$CT$36,0)),"")</f>
        <v/>
      </c>
      <c r="F91" s="614" t="str">
        <f>IF($CX$13&lt;99999,VLOOKUP($CX$13,$CT$12:$CW$36,2,0),"")</f>
        <v/>
      </c>
      <c r="G91" s="615" t="str">
        <f>IF($CX$13&lt;99999,VLOOKUP($CX$13,$CT$12:$CW$36,3,0),"")</f>
        <v/>
      </c>
      <c r="H91" s="616" t="str">
        <f>IF($CX$13&lt;99999,VLOOKUP($CX$13,$CT$12:$CW$36,4,0),"")</f>
        <v/>
      </c>
      <c r="J91" s="603">
        <f t="shared" si="74"/>
        <v>0</v>
      </c>
      <c r="K91" s="603" t="str">
        <f>IF(J91=0,"",$C$89)</f>
        <v/>
      </c>
    </row>
    <row r="92" spans="2:11" ht="15.95" customHeight="1" thickBot="1" x14ac:dyDescent="0.25">
      <c r="E92" s="617" t="str">
        <f>IF($CX$14&lt;99999,INDEX($L$12:$L$36,MATCH($CX$14,$CT$12:$CT$36,0)),"")</f>
        <v/>
      </c>
      <c r="F92" s="618" t="str">
        <f>IF($CX$14&lt;99999,VLOOKUP($CX$14,$CT$12:$CW$36,2,0),"")</f>
        <v/>
      </c>
      <c r="G92" s="619" t="str">
        <f>IF($CX$14&lt;99999,VLOOKUP($CX$14,$CT$12:$CW$36,3,0),"")</f>
        <v/>
      </c>
      <c r="H92" s="620" t="str">
        <f>IF($CX$14&lt;99999,VLOOKUP($CX$14,$CT$12:$CW$36,4,0),"")</f>
        <v/>
      </c>
      <c r="J92" s="603">
        <f t="shared" si="74"/>
        <v>0</v>
      </c>
      <c r="K92" s="603" t="str">
        <f>IF(J92=0,"",$C$89)</f>
        <v/>
      </c>
    </row>
    <row r="93" spans="2:11" ht="15.95" customHeight="1" x14ac:dyDescent="0.2"/>
    <row r="94" spans="2:11" x14ac:dyDescent="0.2"/>
    <row r="95" spans="2:11" x14ac:dyDescent="0.2"/>
  </sheetData>
  <sheetProtection sheet="1" selectLockedCells="1"/>
  <mergeCells count="1">
    <mergeCell ref="B1:H1"/>
  </mergeCells>
  <conditionalFormatting sqref="E5:F92">
    <cfRule type="expression" dxfId="4" priority="1">
      <formula>AND($F5&lt;&gt;"",OR($F5=$F4,$F5=$F6))</formula>
    </cfRule>
  </conditionalFormatting>
  <pageMargins left="0.70866141732283472" right="0.31496062992125984" top="0.39370078740157483" bottom="0.19685039370078741" header="0.31496062992125984" footer="0.31496062992125984"/>
  <pageSetup paperSize="9" fitToHeight="2" orientation="portrait"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9FB76-691C-4935-A7AE-5AD94D84567E}">
  <sheetPr codeName="Tabelle6"/>
  <dimension ref="A1:M108"/>
  <sheetViews>
    <sheetView showGridLines="0" showRowColHeaders="0" workbookViewId="0">
      <selection activeCell="J1" sqref="J1"/>
    </sheetView>
  </sheetViews>
  <sheetFormatPr baseColWidth="10" defaultColWidth="0" defaultRowHeight="12.75" zeroHeight="1" x14ac:dyDescent="0.2"/>
  <cols>
    <col min="1" max="1" width="11.42578125" customWidth="1"/>
    <col min="2" max="2" width="19.28515625" hidden="1" customWidth="1"/>
    <col min="3" max="3" width="11.42578125" hidden="1" customWidth="1"/>
    <col min="4" max="4" width="7" style="71" hidden="1" customWidth="1"/>
    <col min="5" max="5" width="44.7109375" hidden="1" customWidth="1"/>
    <col min="6" max="8" width="44.7109375" customWidth="1"/>
    <col min="9" max="9" width="3.42578125" customWidth="1"/>
    <col min="10" max="10" width="17.7109375" customWidth="1"/>
    <col min="11" max="11" width="9.140625" customWidth="1"/>
    <col min="12" max="12" width="19.7109375" customWidth="1"/>
    <col min="13" max="13" width="0" hidden="1" customWidth="1"/>
    <col min="14" max="16384" width="11.42578125" hidden="1"/>
  </cols>
  <sheetData>
    <row r="1" spans="2:12" ht="34.5" thickBot="1" x14ac:dyDescent="0.55000000000000004">
      <c r="B1" s="90"/>
      <c r="F1" s="650" t="str">
        <f>$E$35</f>
        <v>Sprache wählen</v>
      </c>
      <c r="G1" s="650"/>
      <c r="H1" s="650"/>
      <c r="I1" s="107"/>
      <c r="J1" s="109" t="s">
        <v>152</v>
      </c>
      <c r="K1" s="171" t="str">
        <f>_xlfn.UNICHAR(8592)</f>
        <v>←</v>
      </c>
      <c r="L1" s="170" t="str">
        <f>$E$76</f>
        <v>Hier klicken und Sprache wählen</v>
      </c>
    </row>
    <row r="2" spans="2:12" ht="11.25" customHeight="1" thickBot="1" x14ac:dyDescent="0.25">
      <c r="F2" s="774"/>
      <c r="G2" s="774"/>
      <c r="I2" s="72"/>
      <c r="J2" s="73"/>
    </row>
    <row r="3" spans="2:12" ht="13.5" thickTop="1" x14ac:dyDescent="0.2">
      <c r="B3" s="74" t="s">
        <v>116</v>
      </c>
      <c r="C3" s="75">
        <f>IF(AND($J$1&lt;&gt;B4,$J$1&lt;&gt;B5),1,0)</f>
        <v>0</v>
      </c>
      <c r="D3" s="775"/>
      <c r="E3" s="777"/>
      <c r="F3" s="778" t="s">
        <v>116</v>
      </c>
      <c r="G3" s="780" t="s">
        <v>152</v>
      </c>
      <c r="H3" s="772" t="s">
        <v>115</v>
      </c>
      <c r="I3" s="76"/>
    </row>
    <row r="4" spans="2:12" ht="13.5" thickBot="1" x14ac:dyDescent="0.25">
      <c r="B4" s="74" t="s">
        <v>152</v>
      </c>
      <c r="C4" s="75">
        <f>IF($J$1=B4,1,0)</f>
        <v>1</v>
      </c>
      <c r="D4" s="776"/>
      <c r="E4" s="777"/>
      <c r="F4" s="779"/>
      <c r="G4" s="781"/>
      <c r="H4" s="773"/>
      <c r="I4" s="77"/>
      <c r="J4" s="78"/>
    </row>
    <row r="5" spans="2:12" ht="29.25" thickTop="1" x14ac:dyDescent="0.45">
      <c r="B5" s="74" t="s">
        <v>115</v>
      </c>
      <c r="C5" s="75">
        <f>IF($J$1=B5,1,0)</f>
        <v>0</v>
      </c>
      <c r="E5" s="74"/>
      <c r="F5" s="82" t="str">
        <f>$E$36</f>
        <v>Überschriften</v>
      </c>
      <c r="G5" s="83"/>
      <c r="H5" s="84"/>
      <c r="I5" s="77"/>
      <c r="J5" s="78"/>
    </row>
    <row r="6" spans="2:12" x14ac:dyDescent="0.2">
      <c r="E6" s="74" t="str">
        <f>IF($C$3,F6,IF($C$4,G6,IF($H6&lt;&gt;"",$H6,$F6)))</f>
        <v>Tie Break Vorrunde</v>
      </c>
      <c r="F6" s="81" t="s">
        <v>226</v>
      </c>
      <c r="G6" s="79" t="s">
        <v>225</v>
      </c>
      <c r="H6" s="102"/>
    </row>
    <row r="7" spans="2:12" x14ac:dyDescent="0.2">
      <c r="E7" s="74" t="str">
        <f t="shared" ref="E7:E103" si="0">IF($C$3,F7,IF($C$4,G7,IF($H7&lt;&gt;"",$H7,$F7)))</f>
        <v>Direkte Vergleiche</v>
      </c>
      <c r="F7" s="81" t="s">
        <v>117</v>
      </c>
      <c r="G7" s="79" t="s">
        <v>13</v>
      </c>
      <c r="H7" s="80"/>
    </row>
    <row r="8" spans="2:12" x14ac:dyDescent="0.2">
      <c r="E8" s="74" t="str">
        <f t="shared" si="0"/>
        <v>Dein Datum</v>
      </c>
      <c r="F8" s="100" t="s">
        <v>147</v>
      </c>
      <c r="G8" s="99" t="s">
        <v>146</v>
      </c>
      <c r="H8" s="80"/>
    </row>
    <row r="9" spans="2:12" ht="15" customHeight="1" x14ac:dyDescent="0.45">
      <c r="E9" s="74" t="str">
        <f t="shared" si="0"/>
        <v>Nr.</v>
      </c>
      <c r="F9" s="97" t="s">
        <v>120</v>
      </c>
      <c r="G9" s="96" t="s">
        <v>0</v>
      </c>
      <c r="H9" s="80"/>
      <c r="I9" s="88"/>
    </row>
    <row r="10" spans="2:12" ht="15" customHeight="1" x14ac:dyDescent="0.45">
      <c r="E10" s="74" t="str">
        <f t="shared" si="0"/>
        <v>Teilnehmer bzw. Mannschaft</v>
      </c>
      <c r="F10" s="97" t="s">
        <v>121</v>
      </c>
      <c r="G10" s="96" t="s">
        <v>22</v>
      </c>
      <c r="H10" s="80"/>
      <c r="I10" s="88"/>
    </row>
    <row r="11" spans="2:12" ht="15" customHeight="1" x14ac:dyDescent="0.45">
      <c r="E11" s="74" t="str">
        <f t="shared" si="0"/>
        <v>Ergebnisse</v>
      </c>
      <c r="F11" s="97" t="s">
        <v>122</v>
      </c>
      <c r="G11" s="96" t="s">
        <v>23</v>
      </c>
      <c r="H11" s="80"/>
      <c r="I11" s="88"/>
    </row>
    <row r="12" spans="2:12" ht="15" customHeight="1" x14ac:dyDescent="0.45">
      <c r="E12" s="74" t="str">
        <f t="shared" si="0"/>
        <v>Tabelle</v>
      </c>
      <c r="F12" s="97" t="s">
        <v>123</v>
      </c>
      <c r="G12" s="96" t="s">
        <v>14</v>
      </c>
      <c r="H12" s="80"/>
      <c r="I12" s="88"/>
    </row>
    <row r="13" spans="2:12" ht="15" customHeight="1" x14ac:dyDescent="0.45">
      <c r="E13" s="74" t="str">
        <f t="shared" si="0"/>
        <v>Tabelle (Kopie)</v>
      </c>
      <c r="F13" s="97" t="s">
        <v>124</v>
      </c>
      <c r="G13" s="96" t="s">
        <v>53</v>
      </c>
      <c r="H13" s="80"/>
      <c r="I13" s="88"/>
    </row>
    <row r="14" spans="2:12" ht="15" customHeight="1" x14ac:dyDescent="0.45">
      <c r="E14" s="74" t="str">
        <f t="shared" si="0"/>
        <v>Spielpaarung</v>
      </c>
      <c r="F14" s="97" t="s">
        <v>127</v>
      </c>
      <c r="G14" s="96" t="s">
        <v>1</v>
      </c>
      <c r="H14" s="80"/>
      <c r="I14" s="88"/>
    </row>
    <row r="15" spans="2:12" ht="15" customHeight="1" x14ac:dyDescent="0.45">
      <c r="E15" s="74" t="str">
        <f t="shared" si="0"/>
        <v>Ergebnis</v>
      </c>
      <c r="F15" s="97" t="s">
        <v>128</v>
      </c>
      <c r="G15" s="96" t="s">
        <v>2</v>
      </c>
      <c r="H15" s="80"/>
      <c r="I15" s="88"/>
    </row>
    <row r="16" spans="2:12" ht="15" customHeight="1" x14ac:dyDescent="0.45">
      <c r="E16" s="74" t="str">
        <f t="shared" si="0"/>
        <v>Gruppe</v>
      </c>
      <c r="F16" s="97" t="s">
        <v>204</v>
      </c>
      <c r="G16" s="96" t="s">
        <v>203</v>
      </c>
      <c r="H16" s="80"/>
      <c r="I16" s="88"/>
    </row>
    <row r="17" spans="5:13" ht="15" customHeight="1" x14ac:dyDescent="0.45">
      <c r="E17" s="74" t="str">
        <f t="shared" si="0"/>
        <v>Grp</v>
      </c>
      <c r="F17" s="97" t="s">
        <v>205</v>
      </c>
      <c r="G17" s="96" t="s">
        <v>205</v>
      </c>
      <c r="H17" s="80"/>
      <c r="I17" s="88"/>
    </row>
    <row r="18" spans="5:13" ht="15" customHeight="1" x14ac:dyDescent="0.45">
      <c r="E18" s="74" t="str">
        <f t="shared" si="0"/>
        <v>Vorrunde</v>
      </c>
      <c r="F18" s="97" t="s">
        <v>220</v>
      </c>
      <c r="G18" s="96" t="s">
        <v>218</v>
      </c>
      <c r="H18" s="80"/>
      <c r="I18" s="88"/>
    </row>
    <row r="19" spans="5:13" ht="15" customHeight="1" x14ac:dyDescent="0.45">
      <c r="E19" s="74" t="str">
        <f t="shared" si="0"/>
        <v>Endrunde</v>
      </c>
      <c r="F19" s="97" t="s">
        <v>221</v>
      </c>
      <c r="G19" s="96" t="s">
        <v>219</v>
      </c>
      <c r="H19" s="80"/>
      <c r="I19" s="88"/>
    </row>
    <row r="20" spans="5:13" ht="15" x14ac:dyDescent="0.25">
      <c r="E20" s="74" t="str">
        <f t="shared" si="0"/>
        <v>Zusätzl. Pause (min)</v>
      </c>
      <c r="F20" s="100" t="s">
        <v>235</v>
      </c>
      <c r="G20" s="99" t="s">
        <v>234</v>
      </c>
      <c r="H20" s="80"/>
      <c r="I20" s="89"/>
      <c r="J20" s="89"/>
      <c r="K20" s="89"/>
      <c r="L20" s="89"/>
      <c r="M20" s="89"/>
    </row>
    <row r="21" spans="5:13" ht="15" x14ac:dyDescent="0.25">
      <c r="E21" s="74" t="str">
        <f t="shared" si="0"/>
        <v>SP</v>
      </c>
      <c r="F21" s="100" t="s">
        <v>105</v>
      </c>
      <c r="G21" s="99" t="s">
        <v>129</v>
      </c>
      <c r="H21" s="80"/>
      <c r="I21" s="89"/>
      <c r="J21" s="89"/>
      <c r="K21" s="89"/>
      <c r="L21" s="89"/>
      <c r="M21" s="89"/>
    </row>
    <row r="22" spans="5:13" ht="15" x14ac:dyDescent="0.25">
      <c r="E22" s="74" t="str">
        <f t="shared" si="0"/>
        <v>G</v>
      </c>
      <c r="F22" s="100" t="s">
        <v>106</v>
      </c>
      <c r="G22" s="99" t="s">
        <v>130</v>
      </c>
      <c r="H22" s="80"/>
      <c r="I22" s="89"/>
      <c r="J22" s="89"/>
      <c r="K22" s="89"/>
      <c r="L22" s="89"/>
      <c r="M22" s="89"/>
    </row>
    <row r="23" spans="5:13" ht="15" x14ac:dyDescent="0.25">
      <c r="E23" s="74" t="str">
        <f t="shared" si="0"/>
        <v>U</v>
      </c>
      <c r="F23" s="100" t="s">
        <v>107</v>
      </c>
      <c r="G23" s="99" t="s">
        <v>131</v>
      </c>
      <c r="H23" s="80"/>
      <c r="I23" s="89"/>
      <c r="J23" s="89"/>
      <c r="K23" s="89"/>
      <c r="L23" s="89"/>
      <c r="M23" s="89"/>
    </row>
    <row r="24" spans="5:13" ht="15" x14ac:dyDescent="0.25">
      <c r="E24" s="74" t="str">
        <f t="shared" si="0"/>
        <v>V</v>
      </c>
      <c r="F24" s="100" t="s">
        <v>108</v>
      </c>
      <c r="G24" s="99" t="s">
        <v>132</v>
      </c>
      <c r="H24" s="80"/>
      <c r="I24" s="89"/>
      <c r="J24" s="89"/>
      <c r="K24" s="89"/>
      <c r="L24" s="89"/>
      <c r="M24" s="89"/>
    </row>
    <row r="25" spans="5:13" ht="15" x14ac:dyDescent="0.25">
      <c r="E25" s="74" t="str">
        <f t="shared" si="0"/>
        <v>Tore</v>
      </c>
      <c r="F25" s="100" t="s">
        <v>96</v>
      </c>
      <c r="G25" s="99" t="s">
        <v>3</v>
      </c>
      <c r="H25" s="80"/>
      <c r="I25" s="89"/>
      <c r="J25" s="89"/>
      <c r="K25" s="89"/>
      <c r="L25" s="89"/>
      <c r="M25" s="89"/>
    </row>
    <row r="26" spans="5:13" ht="15" x14ac:dyDescent="0.25">
      <c r="E26" s="74" t="str">
        <f t="shared" si="0"/>
        <v>Diff.</v>
      </c>
      <c r="F26" s="100" t="s">
        <v>111</v>
      </c>
      <c r="G26" s="99" t="s">
        <v>4</v>
      </c>
      <c r="H26" s="80"/>
      <c r="I26" s="89"/>
      <c r="J26" s="89"/>
      <c r="K26" s="89"/>
      <c r="L26" s="89"/>
      <c r="M26" s="89"/>
    </row>
    <row r="27" spans="5:13" ht="15" x14ac:dyDescent="0.25">
      <c r="E27" s="74" t="str">
        <f t="shared" si="0"/>
        <v>Pkt</v>
      </c>
      <c r="F27" s="100" t="s">
        <v>112</v>
      </c>
      <c r="G27" s="99" t="s">
        <v>133</v>
      </c>
      <c r="H27" s="80"/>
      <c r="I27" s="89"/>
      <c r="J27" s="89"/>
      <c r="K27" s="89"/>
      <c r="L27" s="89"/>
      <c r="M27" s="89"/>
    </row>
    <row r="28" spans="5:13" ht="15" x14ac:dyDescent="0.25">
      <c r="E28" s="74" t="str">
        <f t="shared" si="0"/>
        <v>erz. Tore</v>
      </c>
      <c r="F28" s="100" t="s">
        <v>109</v>
      </c>
      <c r="G28" s="99" t="s">
        <v>156</v>
      </c>
      <c r="H28" s="80"/>
      <c r="I28" s="89"/>
      <c r="J28" s="89"/>
      <c r="K28" s="89"/>
      <c r="L28" s="89"/>
      <c r="M28" s="89"/>
    </row>
    <row r="29" spans="5:13" x14ac:dyDescent="0.2">
      <c r="E29" s="74" t="str">
        <f t="shared" si="0"/>
        <v>Turnierende:</v>
      </c>
      <c r="F29" s="100" t="s">
        <v>237</v>
      </c>
      <c r="G29" s="99" t="s">
        <v>236</v>
      </c>
      <c r="H29" s="80"/>
    </row>
    <row r="30" spans="5:13" x14ac:dyDescent="0.2">
      <c r="E30" s="74" t="str">
        <f t="shared" si="0"/>
        <v>Teilnehmer und Ablaufplan</v>
      </c>
      <c r="F30" s="100" t="s">
        <v>134</v>
      </c>
      <c r="G30" s="99" t="s">
        <v>20</v>
      </c>
      <c r="H30" s="80"/>
    </row>
    <row r="31" spans="5:13" x14ac:dyDescent="0.2">
      <c r="E31" s="74" t="str">
        <f t="shared" si="0"/>
        <v>Teilnehmer</v>
      </c>
      <c r="F31" s="101" t="s">
        <v>135</v>
      </c>
      <c r="G31" s="99" t="s">
        <v>21</v>
      </c>
      <c r="H31" s="80"/>
    </row>
    <row r="32" spans="5:13" x14ac:dyDescent="0.2">
      <c r="E32" s="74" t="str">
        <f t="shared" si="0"/>
        <v>Ablaufplan</v>
      </c>
      <c r="F32" s="101" t="s">
        <v>136</v>
      </c>
      <c r="G32" s="99" t="s">
        <v>24</v>
      </c>
      <c r="H32" s="80"/>
    </row>
    <row r="33" spans="5:8" x14ac:dyDescent="0.2">
      <c r="E33" s="74" t="str">
        <f t="shared" si="0"/>
        <v>Spiel-Nr.</v>
      </c>
      <c r="F33" s="101" t="s">
        <v>137</v>
      </c>
      <c r="G33" s="99" t="s">
        <v>52</v>
      </c>
      <c r="H33" s="80"/>
    </row>
    <row r="34" spans="5:8" x14ac:dyDescent="0.2">
      <c r="E34" s="74" t="str">
        <f t="shared" si="0"/>
        <v>Paarungen</v>
      </c>
      <c r="F34" s="101" t="s">
        <v>140</v>
      </c>
      <c r="G34" s="99" t="s">
        <v>54</v>
      </c>
      <c r="H34" s="80"/>
    </row>
    <row r="35" spans="5:8" x14ac:dyDescent="0.2">
      <c r="E35" s="74" t="str">
        <f t="shared" si="0"/>
        <v>Sprache wählen</v>
      </c>
      <c r="F35" s="100" t="s">
        <v>114</v>
      </c>
      <c r="G35" s="99" t="s">
        <v>145</v>
      </c>
      <c r="H35" s="80"/>
    </row>
    <row r="36" spans="5:8" x14ac:dyDescent="0.2">
      <c r="E36" s="74" t="str">
        <f t="shared" si="0"/>
        <v>Überschriften</v>
      </c>
      <c r="F36" s="100" t="s">
        <v>118</v>
      </c>
      <c r="G36" s="99" t="s">
        <v>142</v>
      </c>
      <c r="H36" s="80"/>
    </row>
    <row r="37" spans="5:8" x14ac:dyDescent="0.2">
      <c r="E37" s="74" t="str">
        <f t="shared" si="0"/>
        <v>Meldungen</v>
      </c>
      <c r="F37" s="100" t="s">
        <v>143</v>
      </c>
      <c r="G37" s="99" t="s">
        <v>144</v>
      </c>
      <c r="H37" s="80"/>
    </row>
    <row r="38" spans="5:8" x14ac:dyDescent="0.2">
      <c r="E38" s="74" t="str">
        <f t="shared" si="0"/>
        <v>Deine Überschriften</v>
      </c>
      <c r="F38" s="100" t="s">
        <v>150</v>
      </c>
      <c r="G38" s="99" t="s">
        <v>149</v>
      </c>
      <c r="H38" s="80"/>
    </row>
    <row r="39" spans="5:8" x14ac:dyDescent="0.2">
      <c r="E39" s="74" t="str">
        <f t="shared" si="0"/>
        <v>Beginn</v>
      </c>
      <c r="F39" s="100" t="s">
        <v>311</v>
      </c>
      <c r="G39" s="99" t="s">
        <v>312</v>
      </c>
      <c r="H39" s="80"/>
    </row>
    <row r="40" spans="5:8" x14ac:dyDescent="0.2">
      <c r="E40" s="74" t="str">
        <f t="shared" si="0"/>
        <v>Ende der Vorrunde:</v>
      </c>
      <c r="F40" s="100" t="s">
        <v>240</v>
      </c>
      <c r="G40" s="99" t="s">
        <v>241</v>
      </c>
      <c r="H40" s="80"/>
    </row>
    <row r="41" spans="5:8" x14ac:dyDescent="0.2">
      <c r="E41" s="74" t="str">
        <f t="shared" si="0"/>
        <v>Spielzeiten</v>
      </c>
      <c r="F41" s="100" t="s">
        <v>175</v>
      </c>
      <c r="G41" s="99" t="s">
        <v>174</v>
      </c>
      <c r="H41" s="80"/>
    </row>
    <row r="42" spans="5:8" x14ac:dyDescent="0.2">
      <c r="E42" s="74" t="str">
        <f t="shared" si="0"/>
        <v>Spielzeit pro Spiel:</v>
      </c>
      <c r="F42" s="100" t="s">
        <v>242</v>
      </c>
      <c r="G42" s="99" t="s">
        <v>243</v>
      </c>
      <c r="H42" s="80"/>
    </row>
    <row r="43" spans="5:8" x14ac:dyDescent="0.2">
      <c r="E43" s="74" t="str">
        <f t="shared" si="0"/>
        <v>Wechselzeit:</v>
      </c>
      <c r="F43" s="100" t="s">
        <v>244</v>
      </c>
      <c r="G43" s="99" t="s">
        <v>245</v>
      </c>
      <c r="H43" s="80"/>
    </row>
    <row r="44" spans="5:8" x14ac:dyDescent="0.2">
      <c r="E44" s="74" t="str">
        <f t="shared" si="0"/>
        <v>Anzahl der Spielfelder:</v>
      </c>
      <c r="F44" s="100" t="s">
        <v>309</v>
      </c>
      <c r="G44" s="99" t="s">
        <v>308</v>
      </c>
      <c r="H44" s="80"/>
    </row>
    <row r="45" spans="5:8" x14ac:dyDescent="0.2">
      <c r="E45" s="74" t="str">
        <f t="shared" si="0"/>
        <v>Uhr</v>
      </c>
      <c r="F45" s="100" t="s">
        <v>167</v>
      </c>
      <c r="G45" s="99" t="s">
        <v>166</v>
      </c>
      <c r="H45" s="80"/>
    </row>
    <row r="46" spans="5:8" x14ac:dyDescent="0.2">
      <c r="E46" s="74" t="str">
        <f t="shared" si="0"/>
        <v>Spiel gegen</v>
      </c>
      <c r="F46" s="100" t="s">
        <v>171</v>
      </c>
      <c r="G46" s="99" t="s">
        <v>170</v>
      </c>
      <c r="H46" s="80"/>
    </row>
    <row r="47" spans="5:8" x14ac:dyDescent="0.2">
      <c r="E47" s="74" t="str">
        <f t="shared" si="0"/>
        <v>Anmerkung</v>
      </c>
      <c r="F47" s="100" t="s">
        <v>172</v>
      </c>
      <c r="G47" s="99" t="s">
        <v>173</v>
      </c>
      <c r="H47" s="80"/>
    </row>
    <row r="48" spans="5:8" x14ac:dyDescent="0.2">
      <c r="E48" s="74" t="str">
        <f t="shared" si="0"/>
        <v>Feld</v>
      </c>
      <c r="F48" s="100" t="s">
        <v>246</v>
      </c>
      <c r="G48" s="99" t="s">
        <v>310</v>
      </c>
      <c r="H48" s="80"/>
    </row>
    <row r="49" spans="5:8" x14ac:dyDescent="0.2">
      <c r="E49" s="74" t="str">
        <f t="shared" si="0"/>
        <v>Bonus</v>
      </c>
      <c r="F49" s="81" t="s">
        <v>119</v>
      </c>
      <c r="G49" s="79" t="s">
        <v>59</v>
      </c>
      <c r="H49" s="80"/>
    </row>
    <row r="50" spans="5:8" x14ac:dyDescent="0.2">
      <c r="E50" s="74" t="str">
        <f t="shared" si="0"/>
        <v>Spielpaarungen</v>
      </c>
      <c r="F50" s="97" t="s">
        <v>181</v>
      </c>
      <c r="G50" s="96" t="s">
        <v>182</v>
      </c>
      <c r="H50" s="236"/>
    </row>
    <row r="51" spans="5:8" x14ac:dyDescent="0.2">
      <c r="E51" s="74" t="str">
        <f t="shared" si="0"/>
        <v>Einstellungen</v>
      </c>
      <c r="F51" s="97" t="s">
        <v>184</v>
      </c>
      <c r="G51" s="96" t="s">
        <v>183</v>
      </c>
      <c r="H51" s="236"/>
    </row>
    <row r="52" spans="5:8" x14ac:dyDescent="0.2">
      <c r="E52" s="74" t="str">
        <f t="shared" si="0"/>
        <v>Anzahl der Punkte für einen Sieg:</v>
      </c>
      <c r="F52" s="97" t="s">
        <v>186</v>
      </c>
      <c r="G52" s="96" t="s">
        <v>185</v>
      </c>
      <c r="H52" s="236"/>
    </row>
    <row r="53" spans="5:8" x14ac:dyDescent="0.2">
      <c r="E53" s="74" t="str">
        <f t="shared" si="0"/>
        <v>Halbfinale Plätze 1 - 4</v>
      </c>
      <c r="F53" s="97" t="s">
        <v>379</v>
      </c>
      <c r="G53" s="96" t="s">
        <v>380</v>
      </c>
      <c r="H53" s="236"/>
    </row>
    <row r="54" spans="5:8" x14ac:dyDescent="0.2">
      <c r="E54" s="74" t="str">
        <f t="shared" si="0"/>
        <v>Halbfinale Plätze 5 - 8</v>
      </c>
      <c r="F54" s="97" t="s">
        <v>381</v>
      </c>
      <c r="G54" s="96" t="s">
        <v>382</v>
      </c>
      <c r="H54" s="236"/>
    </row>
    <row r="55" spans="5:8" x14ac:dyDescent="0.2">
      <c r="E55" s="74" t="str">
        <f t="shared" si="0"/>
        <v>Endspiele Plätze 1 - 4</v>
      </c>
      <c r="F55" s="97" t="s">
        <v>383</v>
      </c>
      <c r="G55" s="96" t="s">
        <v>384</v>
      </c>
      <c r="H55" s="236"/>
    </row>
    <row r="56" spans="5:8" x14ac:dyDescent="0.2">
      <c r="E56" s="74" t="str">
        <f t="shared" si="0"/>
        <v>Endspiele Plätze 5 - 8</v>
      </c>
      <c r="F56" s="97" t="s">
        <v>385</v>
      </c>
      <c r="G56" s="96" t="s">
        <v>386</v>
      </c>
      <c r="H56" s="236"/>
    </row>
    <row r="57" spans="5:8" x14ac:dyDescent="0.2">
      <c r="E57" s="74" t="str">
        <f t="shared" si="0"/>
        <v>5. Platz</v>
      </c>
      <c r="F57" s="262" t="s">
        <v>391</v>
      </c>
      <c r="G57" s="263" t="s">
        <v>389</v>
      </c>
      <c r="H57" s="236"/>
    </row>
    <row r="58" spans="5:8" x14ac:dyDescent="0.2">
      <c r="E58" s="74" t="str">
        <f t="shared" si="0"/>
        <v>7. Platz</v>
      </c>
      <c r="F58" s="262" t="s">
        <v>392</v>
      </c>
      <c r="G58" s="263" t="s">
        <v>390</v>
      </c>
      <c r="H58" s="236"/>
    </row>
    <row r="59" spans="5:8" x14ac:dyDescent="0.2">
      <c r="E59" s="74">
        <f t="shared" si="0"/>
        <v>0</v>
      </c>
      <c r="F59" s="97"/>
      <c r="G59" s="96"/>
      <c r="H59" s="236"/>
    </row>
    <row r="60" spans="5:8" x14ac:dyDescent="0.2">
      <c r="E60" s="74" t="str">
        <f t="shared" si="0"/>
        <v>Halbfinale</v>
      </c>
      <c r="F60" s="97" t="s">
        <v>260</v>
      </c>
      <c r="G60" s="96" t="s">
        <v>257</v>
      </c>
      <c r="H60" s="236"/>
    </row>
    <row r="61" spans="5:8" x14ac:dyDescent="0.2">
      <c r="E61" s="74" t="str">
        <f t="shared" si="0"/>
        <v>Endspiele</v>
      </c>
      <c r="F61" s="97" t="s">
        <v>259</v>
      </c>
      <c r="G61" s="96" t="s">
        <v>258</v>
      </c>
      <c r="H61" s="236"/>
    </row>
    <row r="62" spans="5:8" x14ac:dyDescent="0.2">
      <c r="E62" s="74" t="str">
        <f t="shared" si="0"/>
        <v xml:space="preserve">Spiele um die Plätze </v>
      </c>
      <c r="F62" s="97" t="s">
        <v>262</v>
      </c>
      <c r="G62" s="96" t="s">
        <v>261</v>
      </c>
      <c r="H62" s="236"/>
    </row>
    <row r="63" spans="5:8" x14ac:dyDescent="0.2">
      <c r="E63" s="74" t="str">
        <f t="shared" si="0"/>
        <v>Vorrunde Gruppe</v>
      </c>
      <c r="F63" s="97" t="s">
        <v>266</v>
      </c>
      <c r="G63" s="96" t="s">
        <v>265</v>
      </c>
      <c r="H63" s="236"/>
    </row>
    <row r="64" spans="5:8" x14ac:dyDescent="0.2">
      <c r="E64" s="74" t="str">
        <f t="shared" si="0"/>
        <v>Gruppenerste und -zweite</v>
      </c>
      <c r="F64" s="97" t="s">
        <v>354</v>
      </c>
      <c r="G64" s="96" t="s">
        <v>318</v>
      </c>
      <c r="H64" s="236"/>
    </row>
    <row r="65" spans="5:8" x14ac:dyDescent="0.2">
      <c r="E65" s="74" t="str">
        <f t="shared" si="0"/>
        <v>Gruppendritte und -vierte</v>
      </c>
      <c r="F65" s="97" t="s">
        <v>355</v>
      </c>
      <c r="G65" s="96" t="s">
        <v>319</v>
      </c>
      <c r="H65" s="236"/>
    </row>
    <row r="66" spans="5:8" x14ac:dyDescent="0.2">
      <c r="E66" s="74" t="str">
        <f t="shared" si="0"/>
        <v>Gruppenfünfte und -sechste</v>
      </c>
      <c r="F66" s="97" t="s">
        <v>353</v>
      </c>
      <c r="G66" s="96" t="s">
        <v>320</v>
      </c>
      <c r="H66" s="236"/>
    </row>
    <row r="67" spans="5:8" x14ac:dyDescent="0.2">
      <c r="E67" s="74" t="str">
        <f t="shared" si="0"/>
        <v>Gruppensiebte und -achte</v>
      </c>
      <c r="F67" s="97" t="s">
        <v>351</v>
      </c>
      <c r="G67" s="96" t="s">
        <v>349</v>
      </c>
      <c r="H67" s="236"/>
    </row>
    <row r="68" spans="5:8" x14ac:dyDescent="0.2">
      <c r="E68" s="74" t="str">
        <f t="shared" si="0"/>
        <v>Gruppenneunte</v>
      </c>
      <c r="F68" s="97" t="s">
        <v>352</v>
      </c>
      <c r="G68" s="96" t="s">
        <v>350</v>
      </c>
      <c r="H68" s="236"/>
    </row>
    <row r="69" spans="5:8" x14ac:dyDescent="0.2">
      <c r="E69" s="74" t="str">
        <f t="shared" si="0"/>
        <v>Spiel Nr.</v>
      </c>
      <c r="F69" s="97" t="s">
        <v>371</v>
      </c>
      <c r="G69" s="96" t="s">
        <v>372</v>
      </c>
      <c r="H69" s="236"/>
    </row>
    <row r="70" spans="5:8" x14ac:dyDescent="0.2">
      <c r="E70" s="74" t="str">
        <f t="shared" si="0"/>
        <v>Elfmeter</v>
      </c>
      <c r="F70" s="81" t="s">
        <v>239</v>
      </c>
      <c r="G70" s="79" t="s">
        <v>238</v>
      </c>
      <c r="H70" s="236"/>
    </row>
    <row r="71" spans="5:8" ht="28.5" x14ac:dyDescent="0.45">
      <c r="E71" s="74"/>
      <c r="F71" s="85" t="str">
        <f>$E$37</f>
        <v>Meldungen</v>
      </c>
      <c r="G71" s="86"/>
      <c r="H71" s="87"/>
    </row>
    <row r="72" spans="5:8" ht="79.5" customHeight="1" x14ac:dyDescent="0.2">
      <c r="E72" s="74" t="str">
        <f t="shared" si="0"/>
        <v>Sind zwei oder mehr Mannschaften nicht unterscheidbar und wird eine Entscheidung z.B. durch Elfmeterschießen oder Los getroffen, genügt es, für die bevorzugte Mannschaft einen Bonuspunkt einzutragen.</v>
      </c>
      <c r="F72" s="91" t="s">
        <v>250</v>
      </c>
      <c r="G72" s="92" t="s">
        <v>249</v>
      </c>
      <c r="H72" s="93"/>
    </row>
    <row r="73" spans="5:8" ht="51.75" customHeight="1" x14ac:dyDescent="0.2">
      <c r="E73" s="74" t="str">
        <f t="shared" si="0"/>
        <v>Doppelte Spielpaarungen und Spiele gegen sich selbst
führen in der Gesamttabelle zu falschen Werten!</v>
      </c>
      <c r="F73" s="98" t="s">
        <v>159</v>
      </c>
      <c r="G73" s="141" t="s">
        <v>56</v>
      </c>
      <c r="H73" s="93"/>
    </row>
    <row r="74" spans="5:8" ht="51.75" customHeight="1" x14ac:dyDescent="0.2">
      <c r="E74" s="74" t="str">
        <f t="shared" si="0"/>
        <v>Änderung der Spielpaarungen nur auf dem Blatt 'Planung'!   Hier nur die Ergebnisse eintragen!</v>
      </c>
      <c r="F74" s="98" t="s">
        <v>126</v>
      </c>
      <c r="G74" s="92" t="s">
        <v>125</v>
      </c>
      <c r="H74" s="93"/>
    </row>
    <row r="75" spans="5:8" ht="16.5" customHeight="1" x14ac:dyDescent="0.2">
      <c r="E75" s="74" t="str">
        <f t="shared" si="0"/>
        <v>Kann gelöscht werden   →</v>
      </c>
      <c r="F75" s="104" t="s">
        <v>151</v>
      </c>
      <c r="G75" s="103" t="s">
        <v>148</v>
      </c>
      <c r="H75" s="94"/>
    </row>
    <row r="76" spans="5:8" ht="20.25" customHeight="1" x14ac:dyDescent="0.2">
      <c r="E76" s="74" t="str">
        <f t="shared" si="0"/>
        <v>Hier klicken und Sprache wählen</v>
      </c>
      <c r="F76" s="110" t="s">
        <v>154</v>
      </c>
      <c r="G76" s="108" t="s">
        <v>153</v>
      </c>
      <c r="H76" s="95"/>
    </row>
    <row r="77" spans="5:8" ht="32.25" customHeight="1" x14ac:dyDescent="0.2">
      <c r="E77" s="74" t="str">
        <f t="shared" si="0"/>
        <v>Doppelte Namen führen zu
falschen Tabellenwerten</v>
      </c>
      <c r="F77" s="163" t="s">
        <v>164</v>
      </c>
      <c r="G77" s="162" t="s">
        <v>55</v>
      </c>
      <c r="H77" s="95"/>
    </row>
    <row r="78" spans="5:8" ht="51.75" customHeight="1" x14ac:dyDescent="0.2">
      <c r="E78" s="74" t="str">
        <f t="shared" si="0"/>
        <v>Rote Schrift bedeutet, dass die Rangfolge auch mit dem direkten Vergleich nicht geklärt ist. Fair Play oder Los muss hier entscheiden.</v>
      </c>
      <c r="F78" s="249" t="s">
        <v>158</v>
      </c>
      <c r="G78" s="250" t="s">
        <v>157</v>
      </c>
      <c r="H78" s="94"/>
    </row>
    <row r="79" spans="5:8" ht="17.25" customHeight="1" x14ac:dyDescent="0.2">
      <c r="E79" s="74" t="str">
        <f t="shared" si="0"/>
        <v>Zeitkonflikt</v>
      </c>
      <c r="F79" s="251" t="s">
        <v>169</v>
      </c>
      <c r="G79" s="252" t="s">
        <v>168</v>
      </c>
      <c r="H79" s="253"/>
    </row>
    <row r="80" spans="5:8" ht="16.5" customHeight="1" x14ac:dyDescent="0.2">
      <c r="E80" s="74" t="str">
        <f t="shared" si="0"/>
        <v>:</v>
      </c>
      <c r="F80" s="254" t="s">
        <v>5</v>
      </c>
      <c r="G80" s="271" t="s">
        <v>233</v>
      </c>
      <c r="H80" s="253"/>
    </row>
    <row r="81" spans="5:8" ht="33" customHeight="1" x14ac:dyDescent="0.2">
      <c r="E81" s="74" t="str">
        <f t="shared" si="0"/>
        <v>Direkte Vergleiche bei Gleichstand in Punkten, Tordifferenz und erzielten Toren (FIFA-Modus)</v>
      </c>
      <c r="F81" s="259" t="s">
        <v>194</v>
      </c>
      <c r="G81" s="260" t="s">
        <v>191</v>
      </c>
      <c r="H81" s="256"/>
    </row>
    <row r="82" spans="5:8" ht="32.25" customHeight="1" x14ac:dyDescent="0.2">
      <c r="E82" s="74" t="str">
        <f t="shared" si="0"/>
        <v>Direkte Vergleiche bei Gleichstand in Punkten (UEFA-Modus)</v>
      </c>
      <c r="F82" s="259" t="s">
        <v>192</v>
      </c>
      <c r="G82" s="260" t="s">
        <v>193</v>
      </c>
      <c r="H82" s="256"/>
    </row>
    <row r="83" spans="5:8" ht="18" customHeight="1" x14ac:dyDescent="0.2">
      <c r="E83" s="74" t="str">
        <f t="shared" si="0"/>
        <v>Modus für direkte Vergleiche:</v>
      </c>
      <c r="F83" s="262" t="s">
        <v>196</v>
      </c>
      <c r="G83" s="263" t="s">
        <v>195</v>
      </c>
      <c r="H83" s="264"/>
    </row>
    <row r="84" spans="5:8" ht="18" customHeight="1" x14ac:dyDescent="0.2">
      <c r="E84" s="74" t="str">
        <f t="shared" si="0"/>
        <v>Modus 1</v>
      </c>
      <c r="F84" s="262" t="s">
        <v>199</v>
      </c>
      <c r="G84" s="263" t="s">
        <v>197</v>
      </c>
      <c r="H84" s="264"/>
    </row>
    <row r="85" spans="5:8" ht="20.25" customHeight="1" x14ac:dyDescent="0.2">
      <c r="E85" s="74" t="str">
        <f t="shared" si="0"/>
        <v>Modus 2</v>
      </c>
      <c r="F85" s="262" t="s">
        <v>200</v>
      </c>
      <c r="G85" s="263" t="s">
        <v>198</v>
      </c>
      <c r="H85" s="264"/>
    </row>
    <row r="86" spans="5:8" ht="18" customHeight="1" x14ac:dyDescent="0.2">
      <c r="E86" s="74" t="str">
        <f t="shared" si="0"/>
        <v>Abkürzungen der Mannschaftsnamen:</v>
      </c>
      <c r="F86" s="262" t="s">
        <v>281</v>
      </c>
      <c r="G86" s="263" t="s">
        <v>282</v>
      </c>
      <c r="H86" s="264"/>
    </row>
    <row r="87" spans="5:8" ht="17.25" customHeight="1" x14ac:dyDescent="0.2">
      <c r="E87" s="74" t="str">
        <f t="shared" si="0"/>
        <v>Buchstaben</v>
      </c>
      <c r="F87" s="262" t="s">
        <v>202</v>
      </c>
      <c r="G87" s="263" t="s">
        <v>201</v>
      </c>
      <c r="H87" s="264"/>
    </row>
    <row r="88" spans="5:8" ht="18" customHeight="1" x14ac:dyDescent="0.2">
      <c r="E88" s="74" t="str">
        <f t="shared" si="0"/>
        <v>Rang</v>
      </c>
      <c r="F88" s="262" t="s">
        <v>248</v>
      </c>
      <c r="G88" s="263" t="s">
        <v>247</v>
      </c>
      <c r="H88" s="264"/>
    </row>
    <row r="89" spans="5:8" ht="16.5" customHeight="1" x14ac:dyDescent="0.2">
      <c r="E89" s="74" t="str">
        <f t="shared" si="0"/>
        <v>3. Platz</v>
      </c>
      <c r="F89" s="262" t="s">
        <v>256</v>
      </c>
      <c r="G89" s="263" t="s">
        <v>253</v>
      </c>
      <c r="H89" s="264"/>
    </row>
    <row r="90" spans="5:8" ht="17.25" customHeight="1" x14ac:dyDescent="0.2">
      <c r="E90" s="74" t="str">
        <f t="shared" si="0"/>
        <v>Finale</v>
      </c>
      <c r="F90" s="262" t="s">
        <v>255</v>
      </c>
      <c r="G90" s="263" t="s">
        <v>254</v>
      </c>
      <c r="H90" s="264"/>
    </row>
    <row r="91" spans="5:8" ht="30.75" customHeight="1" x14ac:dyDescent="0.2">
      <c r="E91" s="74" t="str">
        <f t="shared" si="0"/>
        <v xml:space="preserve">Wegen zeitlicher Konflikte kann nur auf maximal </v>
      </c>
      <c r="F91" s="259" t="s">
        <v>278</v>
      </c>
      <c r="G91" s="260" t="s">
        <v>279</v>
      </c>
      <c r="H91" s="264"/>
    </row>
    <row r="92" spans="5:8" ht="17.25" customHeight="1" x14ac:dyDescent="0.2">
      <c r="E92" s="74" t="str">
        <f t="shared" si="0"/>
        <v xml:space="preserve"> Spielplätzen gleichzeitig gespielt werden.</v>
      </c>
      <c r="F92" s="259" t="s">
        <v>289</v>
      </c>
      <c r="G92" s="260" t="s">
        <v>280</v>
      </c>
      <c r="H92" s="264"/>
    </row>
    <row r="93" spans="5:8" ht="17.25" customHeight="1" x14ac:dyDescent="0.2">
      <c r="E93" s="74" t="str">
        <f t="shared" si="0"/>
        <v>Turnierende (Endrunde 1):</v>
      </c>
      <c r="F93" s="262" t="s">
        <v>283</v>
      </c>
      <c r="G93" s="263" t="s">
        <v>284</v>
      </c>
      <c r="H93" s="264"/>
    </row>
    <row r="94" spans="5:8" ht="17.25" customHeight="1" x14ac:dyDescent="0.2">
      <c r="E94" s="74" t="str">
        <f t="shared" si="0"/>
        <v>Turnierende (Endrunde 2):</v>
      </c>
      <c r="F94" s="262" t="s">
        <v>285</v>
      </c>
      <c r="G94" s="263" t="s">
        <v>286</v>
      </c>
      <c r="H94" s="264"/>
    </row>
    <row r="95" spans="5:8" ht="17.25" customHeight="1" x14ac:dyDescent="0.2">
      <c r="E95" s="74" t="str">
        <f t="shared" si="0"/>
        <v>Turnierende (Endrunde 3):</v>
      </c>
      <c r="F95" s="262" t="s">
        <v>313</v>
      </c>
      <c r="G95" s="263" t="s">
        <v>314</v>
      </c>
      <c r="H95" s="264"/>
    </row>
    <row r="96" spans="5:8" ht="17.25" customHeight="1" x14ac:dyDescent="0.2">
      <c r="E96" s="74" t="str">
        <f t="shared" si="0"/>
        <v>Turnierende (Endrunde 4):</v>
      </c>
      <c r="F96" s="262" t="s">
        <v>331</v>
      </c>
      <c r="G96" s="263" t="s">
        <v>332</v>
      </c>
      <c r="H96" s="264"/>
    </row>
    <row r="97" spans="5:9" ht="17.25" customHeight="1" x14ac:dyDescent="0.2">
      <c r="E97" s="74" t="str">
        <f t="shared" si="0"/>
        <v>Turnierende (Endrunde 2a):</v>
      </c>
      <c r="F97" s="262" t="s">
        <v>388</v>
      </c>
      <c r="G97" s="263" t="s">
        <v>387</v>
      </c>
      <c r="H97" s="264"/>
    </row>
    <row r="98" spans="5:9" ht="17.25" customHeight="1" x14ac:dyDescent="0.2">
      <c r="E98" s="74" t="str">
        <f t="shared" si="0"/>
        <v xml:space="preserve">ZEITKONFLIKT für Team </v>
      </c>
      <c r="F98" s="262" t="s">
        <v>293</v>
      </c>
      <c r="G98" s="263" t="s">
        <v>294</v>
      </c>
      <c r="H98" s="264"/>
    </row>
    <row r="99" spans="5:9" ht="17.25" customHeight="1" x14ac:dyDescent="0.2">
      <c r="E99" s="74" t="str">
        <f t="shared" si="0"/>
        <v xml:space="preserve">in den Spielen </v>
      </c>
      <c r="F99" s="262" t="s">
        <v>295</v>
      </c>
      <c r="G99" s="263" t="s">
        <v>296</v>
      </c>
      <c r="H99" s="264"/>
    </row>
    <row r="100" spans="5:9" ht="17.25" customHeight="1" x14ac:dyDescent="0.2">
      <c r="E100" s="74" t="str">
        <f t="shared" si="0"/>
        <v xml:space="preserve"> und </v>
      </c>
      <c r="F100" s="262" t="s">
        <v>297</v>
      </c>
      <c r="G100" s="263" t="s">
        <v>298</v>
      </c>
      <c r="H100" s="264"/>
    </row>
    <row r="101" spans="5:9" ht="31.5" customHeight="1" x14ac:dyDescent="0.2">
      <c r="E101" s="74" t="str">
        <f t="shared" si="0"/>
        <v>ZEITKONFLIKT
Zu viele Spielplätze!</v>
      </c>
      <c r="F101" s="262" t="s">
        <v>287</v>
      </c>
      <c r="G101" s="263" t="s">
        <v>288</v>
      </c>
      <c r="H101" s="264"/>
    </row>
    <row r="102" spans="5:9" ht="17.25" customHeight="1" x14ac:dyDescent="0.2">
      <c r="E102" s="74" t="str">
        <f t="shared" si="0"/>
        <v>Anstoßzeiten Endrunde 4</v>
      </c>
      <c r="F102" s="262" t="s">
        <v>373</v>
      </c>
      <c r="G102" s="263" t="s">
        <v>374</v>
      </c>
      <c r="H102" s="264"/>
    </row>
    <row r="103" spans="5:9" ht="18.75" customHeight="1" thickBot="1" x14ac:dyDescent="0.25">
      <c r="E103" s="74">
        <f t="shared" si="0"/>
        <v>0</v>
      </c>
      <c r="F103" s="257"/>
      <c r="G103" s="255"/>
      <c r="H103" s="258"/>
    </row>
    <row r="104" spans="5:9" ht="13.5" thickTop="1" x14ac:dyDescent="0.2"/>
    <row r="105" spans="5:9" x14ac:dyDescent="0.2"/>
    <row r="106" spans="5:9" x14ac:dyDescent="0.2"/>
    <row r="107" spans="5:9" hidden="1" x14ac:dyDescent="0.2"/>
    <row r="108" spans="5:9" hidden="1" x14ac:dyDescent="0.2">
      <c r="I108" s="105"/>
    </row>
  </sheetData>
  <sheetProtection sheet="1" selectLockedCells="1"/>
  <mergeCells count="7">
    <mergeCell ref="F1:H1"/>
    <mergeCell ref="H3:H4"/>
    <mergeCell ref="F2:G2"/>
    <mergeCell ref="D3:D4"/>
    <mergeCell ref="E3:E4"/>
    <mergeCell ref="F3:F4"/>
    <mergeCell ref="G3:G4"/>
  </mergeCells>
  <conditionalFormatting sqref="F3:F4">
    <cfRule type="expression" dxfId="3" priority="7">
      <formula>C3</formula>
    </cfRule>
  </conditionalFormatting>
  <conditionalFormatting sqref="G3:G4">
    <cfRule type="expression" dxfId="2" priority="3">
      <formula>C4</formula>
    </cfRule>
  </conditionalFormatting>
  <conditionalFormatting sqref="D3:D4">
    <cfRule type="expression" dxfId="1" priority="84">
      <formula>#REF!</formula>
    </cfRule>
  </conditionalFormatting>
  <conditionalFormatting sqref="H3:H4">
    <cfRule type="expression" dxfId="0" priority="85">
      <formula>C5</formula>
    </cfRule>
  </conditionalFormatting>
  <dataValidations count="3">
    <dataValidation allowBlank="1" showErrorMessage="1" errorTitle="Language" error="Invalid language" promptTitle="Language" prompt="Please choose a language for the country names" sqref="I3" xr:uid="{D74F54ED-A484-497F-B60B-4572799DBFBF}"/>
    <dataValidation type="whole" allowBlank="1" showInputMessage="1" showErrorMessage="1" sqref="J2" xr:uid="{3B6319A8-0080-4C57-8EFB-9F91E387C351}">
      <formula1>1</formula1>
      <formula2>5</formula2>
    </dataValidation>
    <dataValidation type="list" allowBlank="1" showErrorMessage="1" errorTitle="Language" error="Invalid language" sqref="J1" xr:uid="{D7322420-D554-4832-9E07-C0DBCDC53145}">
      <formula1>$B$3:$B$5</formula1>
    </dataValidation>
  </dataValidations>
  <pageMargins left="0.7" right="0.7" top="0.78740157499999996" bottom="0.78740157499999996"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83EEF-2674-475D-978A-9F01AFF94912}">
  <sheetPr codeName="Tabelle7"/>
  <dimension ref="A1:E18"/>
  <sheetViews>
    <sheetView showGridLines="0" showRowColHeaders="0" workbookViewId="0">
      <selection activeCell="B9" sqref="B9"/>
    </sheetView>
  </sheetViews>
  <sheetFormatPr baseColWidth="10" defaultColWidth="0" defaultRowHeight="12.75" zeroHeight="1" x14ac:dyDescent="0.2"/>
  <cols>
    <col min="1" max="1" width="11.42578125" style="265" customWidth="1"/>
    <col min="2" max="2" width="37.140625" customWidth="1"/>
    <col min="3" max="3" width="7.28515625" customWidth="1"/>
    <col min="4" max="4" width="15" customWidth="1"/>
    <col min="5" max="5" width="11.42578125" customWidth="1"/>
    <col min="6" max="16384" width="11.42578125" hidden="1"/>
  </cols>
  <sheetData>
    <row r="1" spans="1:4" ht="26.25" x14ac:dyDescent="0.4">
      <c r="B1" s="238" t="str">
        <f>Sprache!$E$51</f>
        <v>Einstellungen</v>
      </c>
    </row>
    <row r="2" spans="1:4" x14ac:dyDescent="0.2"/>
    <row r="3" spans="1:4" x14ac:dyDescent="0.2"/>
    <row r="4" spans="1:4" x14ac:dyDescent="0.2">
      <c r="A4" s="269" t="s">
        <v>7</v>
      </c>
      <c r="B4" s="267" t="str">
        <f>Sprache!$E$52</f>
        <v>Anzahl der Punkte für einen Sieg:</v>
      </c>
      <c r="C4" s="239">
        <v>3</v>
      </c>
    </row>
    <row r="5" spans="1:4" x14ac:dyDescent="0.2"/>
    <row r="6" spans="1:4" x14ac:dyDescent="0.2"/>
    <row r="7" spans="1:4" x14ac:dyDescent="0.2">
      <c r="A7" s="269" t="s">
        <v>8</v>
      </c>
      <c r="B7" s="268" t="str">
        <f>Sprache!E83</f>
        <v>Modus für direkte Vergleiche:</v>
      </c>
      <c r="C7" s="261"/>
    </row>
    <row r="8" spans="1:4" x14ac:dyDescent="0.2">
      <c r="B8" s="261"/>
      <c r="C8" s="261"/>
    </row>
    <row r="9" spans="1:4" ht="21.75" customHeight="1" x14ac:dyDescent="0.2">
      <c r="B9" s="266" t="s">
        <v>197</v>
      </c>
      <c r="C9" s="261"/>
    </row>
    <row r="10" spans="1:4" x14ac:dyDescent="0.2"/>
    <row r="11" spans="1:4" x14ac:dyDescent="0.2">
      <c r="B11" s="270" t="str">
        <f>Sprache!E84</f>
        <v>Modus 1</v>
      </c>
    </row>
    <row r="12" spans="1:4" ht="27.75" customHeight="1" x14ac:dyDescent="0.2">
      <c r="B12" s="782" t="str">
        <f>Sprache!E81</f>
        <v>Direkte Vergleiche bei Gleichstand in Punkten, Tordifferenz und erzielten Toren (FIFA-Modus)</v>
      </c>
      <c r="C12" s="782"/>
      <c r="D12" s="782"/>
    </row>
    <row r="13" spans="1:4" x14ac:dyDescent="0.2"/>
    <row r="14" spans="1:4" x14ac:dyDescent="0.2">
      <c r="B14" s="270" t="str">
        <f>Sprache!E85</f>
        <v>Modus 2</v>
      </c>
    </row>
    <row r="15" spans="1:4" ht="28.5" customHeight="1" x14ac:dyDescent="0.2">
      <c r="B15" s="782" t="str">
        <f>Sprache!E82</f>
        <v>Direkte Vergleiche bei Gleichstand in Punkten (UEFA-Modus)</v>
      </c>
      <c r="C15" s="782"/>
      <c r="D15" s="782"/>
    </row>
    <row r="16" spans="1:4" x14ac:dyDescent="0.2"/>
    <row r="17" spans="1:4" x14ac:dyDescent="0.2">
      <c r="A17" s="269" t="s">
        <v>9</v>
      </c>
      <c r="B17" s="267" t="str">
        <f>Sprache!$E$86</f>
        <v>Abkürzungen der Mannschaftsnamen:</v>
      </c>
      <c r="C17" s="239">
        <v>7</v>
      </c>
      <c r="D17" t="str">
        <f>" "&amp;Sprache!$E$87</f>
        <v xml:space="preserve"> Buchstaben</v>
      </c>
    </row>
    <row r="18" spans="1:4" x14ac:dyDescent="0.2"/>
  </sheetData>
  <sheetProtection sheet="1" selectLockedCells="1"/>
  <mergeCells count="2">
    <mergeCell ref="B12:D12"/>
    <mergeCell ref="B15:D15"/>
  </mergeCells>
  <pageMargins left="0.7" right="0.7" top="0.78740157499999996" bottom="0.78740157499999996" header="0.3" footer="0.3"/>
  <pageSetup paperSize="9"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400244CF-378A-41D6-977C-30F67A3A961B}">
          <x14:formula1>
            <xm:f>Sprache!$E$84:$E$85</xm:f>
          </x14:formula1>
          <xm:sqref>B9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843E7-B268-47FE-BEEA-52DCE3BC93F1}">
  <dimension ref="A1:W110"/>
  <sheetViews>
    <sheetView showGridLines="0" showRowColHeaders="0" workbookViewId="0"/>
  </sheetViews>
  <sheetFormatPr baseColWidth="10" defaultColWidth="0" defaultRowHeight="12.75" zeroHeight="1" x14ac:dyDescent="0.2"/>
  <cols>
    <col min="1" max="11" width="11.42578125" customWidth="1"/>
    <col min="12" max="12" width="5.85546875" customWidth="1"/>
    <col min="13" max="23" width="11.42578125" customWidth="1"/>
    <col min="24" max="16384" width="11.42578125" hidden="1"/>
  </cols>
  <sheetData>
    <row r="1" spans="1:13" x14ac:dyDescent="0.2">
      <c r="A1" s="74"/>
    </row>
    <row r="2" spans="1:13" x14ac:dyDescent="0.2">
      <c r="B2" s="106" t="s">
        <v>138</v>
      </c>
      <c r="M2" s="106" t="s">
        <v>139</v>
      </c>
    </row>
    <row r="3" spans="1:13" x14ac:dyDescent="0.2"/>
    <row r="4" spans="1:13" x14ac:dyDescent="0.2"/>
    <row r="5" spans="1:13" x14ac:dyDescent="0.2"/>
    <row r="6" spans="1:13" x14ac:dyDescent="0.2"/>
    <row r="7" spans="1:13" x14ac:dyDescent="0.2"/>
    <row r="8" spans="1:13" x14ac:dyDescent="0.2"/>
    <row r="9" spans="1:13" x14ac:dyDescent="0.2"/>
    <row r="10" spans="1:13" x14ac:dyDescent="0.2"/>
    <row r="11" spans="1:13" x14ac:dyDescent="0.2"/>
    <row r="12" spans="1:13" x14ac:dyDescent="0.2"/>
    <row r="13" spans="1:13" x14ac:dyDescent="0.2"/>
    <row r="14" spans="1:13" x14ac:dyDescent="0.2"/>
    <row r="15" spans="1:13" x14ac:dyDescent="0.2"/>
    <row r="16" spans="1:13"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spans="2:3" x14ac:dyDescent="0.2"/>
    <row r="82" spans="2:3" x14ac:dyDescent="0.2"/>
    <row r="83" spans="2:3" x14ac:dyDescent="0.2"/>
    <row r="84" spans="2:3" x14ac:dyDescent="0.2"/>
    <row r="85" spans="2:3" x14ac:dyDescent="0.2"/>
    <row r="86" spans="2:3" x14ac:dyDescent="0.2"/>
    <row r="87" spans="2:3" x14ac:dyDescent="0.2"/>
    <row r="88" spans="2:3" x14ac:dyDescent="0.2">
      <c r="B88" s="392"/>
      <c r="C88" s="392"/>
    </row>
    <row r="89" spans="2:3" x14ac:dyDescent="0.2">
      <c r="B89" s="393"/>
      <c r="C89" s="395"/>
    </row>
    <row r="90" spans="2:3" x14ac:dyDescent="0.2">
      <c r="B90" s="393"/>
      <c r="C90" s="395"/>
    </row>
    <row r="91" spans="2:3" x14ac:dyDescent="0.2">
      <c r="B91" s="393"/>
      <c r="C91" s="395"/>
    </row>
    <row r="92" spans="2:3" x14ac:dyDescent="0.2">
      <c r="B92" s="393"/>
      <c r="C92" s="395"/>
    </row>
    <row r="93" spans="2:3" x14ac:dyDescent="0.2">
      <c r="B93" s="393"/>
      <c r="C93" s="395"/>
    </row>
    <row r="94" spans="2:3" x14ac:dyDescent="0.2">
      <c r="B94" s="393"/>
      <c r="C94" s="395"/>
    </row>
    <row r="95" spans="2:3" x14ac:dyDescent="0.2">
      <c r="B95" s="393"/>
      <c r="C95" s="395"/>
    </row>
    <row r="96" spans="2:3" x14ac:dyDescent="0.2">
      <c r="B96" s="393"/>
      <c r="C96" s="395"/>
    </row>
    <row r="97" spans="2:20" x14ac:dyDescent="0.2">
      <c r="B97" s="393"/>
      <c r="C97" s="395"/>
    </row>
    <row r="98" spans="2:20" x14ac:dyDescent="0.2">
      <c r="B98" s="394"/>
      <c r="C98" s="394"/>
    </row>
    <row r="99" spans="2:20" x14ac:dyDescent="0.2">
      <c r="B99" s="392"/>
      <c r="C99" s="392"/>
      <c r="D99" s="392"/>
      <c r="E99" s="392"/>
      <c r="F99" s="392"/>
      <c r="G99" s="392"/>
      <c r="H99" s="392"/>
    </row>
    <row r="100" spans="2:20" x14ac:dyDescent="0.2"/>
    <row r="101" spans="2:20" x14ac:dyDescent="0.2"/>
    <row r="102" spans="2:20" x14ac:dyDescent="0.2"/>
    <row r="103" spans="2:20" x14ac:dyDescent="0.2"/>
    <row r="104" spans="2:20" x14ac:dyDescent="0.2">
      <c r="D104" s="783"/>
      <c r="E104" s="784"/>
      <c r="F104" s="784"/>
      <c r="G104" s="784"/>
      <c r="H104" s="784"/>
      <c r="I104" s="785"/>
      <c r="O104" s="783"/>
      <c r="P104" s="784"/>
      <c r="Q104" s="784"/>
      <c r="R104" s="784"/>
      <c r="S104" s="784"/>
      <c r="T104" s="785"/>
    </row>
    <row r="105" spans="2:20" x14ac:dyDescent="0.2">
      <c r="D105" s="786" t="s">
        <v>141</v>
      </c>
      <c r="E105" s="787"/>
      <c r="F105" s="787"/>
      <c r="G105" s="787"/>
      <c r="H105" s="787"/>
      <c r="I105" s="788"/>
      <c r="O105" s="786" t="s">
        <v>58</v>
      </c>
      <c r="P105" s="787"/>
      <c r="Q105" s="787"/>
      <c r="R105" s="787"/>
      <c r="S105" s="787"/>
      <c r="T105" s="788"/>
    </row>
    <row r="106" spans="2:20" x14ac:dyDescent="0.2">
      <c r="D106" s="789" t="s">
        <v>57</v>
      </c>
      <c r="E106" s="790"/>
      <c r="F106" s="790"/>
      <c r="G106" s="790"/>
      <c r="H106" s="790"/>
      <c r="I106" s="791"/>
      <c r="O106" s="789" t="s">
        <v>57</v>
      </c>
      <c r="P106" s="790"/>
      <c r="Q106" s="790"/>
      <c r="R106" s="790"/>
      <c r="S106" s="790"/>
      <c r="T106" s="791"/>
    </row>
    <row r="107" spans="2:20" x14ac:dyDescent="0.2">
      <c r="D107" s="792"/>
      <c r="E107" s="793"/>
      <c r="F107" s="793"/>
      <c r="G107" s="793"/>
      <c r="H107" s="793"/>
      <c r="I107" s="794"/>
      <c r="O107" s="792"/>
      <c r="P107" s="793"/>
      <c r="Q107" s="793"/>
      <c r="R107" s="793"/>
      <c r="S107" s="793"/>
      <c r="T107" s="794"/>
    </row>
    <row r="108" spans="2:20" x14ac:dyDescent="0.2"/>
    <row r="109" spans="2:20" x14ac:dyDescent="0.2"/>
    <row r="110" spans="2:20" x14ac:dyDescent="0.2"/>
  </sheetData>
  <sheetProtection sheet="1" selectLockedCells="1"/>
  <mergeCells count="8">
    <mergeCell ref="D104:I104"/>
    <mergeCell ref="D105:I105"/>
    <mergeCell ref="D106:I106"/>
    <mergeCell ref="D107:I107"/>
    <mergeCell ref="O104:T104"/>
    <mergeCell ref="O105:T105"/>
    <mergeCell ref="O106:T106"/>
    <mergeCell ref="O107:T107"/>
  </mergeCells>
  <hyperlinks>
    <hyperlink ref="O106" r:id="rId1" xr:uid="{1894EF0F-8820-4282-9C88-BB1689CEEEE1}"/>
    <hyperlink ref="D106" r:id="rId2" xr:uid="{45E865A1-33AF-4597-AC24-0425812DEE03}"/>
  </hyperlinks>
  <pageMargins left="0.7" right="0.7" top="0.78740157499999996" bottom="0.78740157499999996" header="0.3" footer="0.3"/>
  <pageSetup paperSize="9" orientation="portrait" horizontalDpi="4294967293" verticalDpi="0" r:id="rId3"/>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1"/>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2.140625"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c r="Z1" s="1"/>
    </row>
    <row r="2" spans="1:42" s="2" customFormat="1" x14ac:dyDescent="0.2">
      <c r="B2" s="3"/>
      <c r="C2" s="3"/>
      <c r="D2" s="3"/>
      <c r="E2" s="3"/>
      <c r="F2" s="1"/>
      <c r="G2" s="1"/>
      <c r="H2" s="1"/>
      <c r="I2" s="1"/>
      <c r="J2" s="1"/>
      <c r="K2" s="1"/>
      <c r="L2" s="1"/>
      <c r="M2" s="1"/>
      <c r="N2" s="3"/>
      <c r="O2" s="1"/>
      <c r="P2" s="1"/>
      <c r="Q2" s="1"/>
      <c r="W2" s="2" t="s">
        <v>155</v>
      </c>
    </row>
    <row r="3" spans="1:42" s="2" customFormat="1" ht="13.5" customHeight="1" thickBot="1" x14ac:dyDescent="0.25">
      <c r="B3" s="1"/>
      <c r="C3" s="3"/>
      <c r="D3" s="3"/>
      <c r="E3" s="3"/>
      <c r="F3" s="3"/>
      <c r="G3" s="70" t="s">
        <v>109</v>
      </c>
      <c r="H3" s="70" t="s">
        <v>110</v>
      </c>
      <c r="I3" s="27" t="s">
        <v>111</v>
      </c>
      <c r="J3" s="27" t="s">
        <v>112</v>
      </c>
      <c r="K3" s="27" t="s">
        <v>105</v>
      </c>
      <c r="L3" s="28" t="s">
        <v>106</v>
      </c>
      <c r="M3" s="28" t="s">
        <v>107</v>
      </c>
      <c r="N3" s="28" t="s">
        <v>108</v>
      </c>
      <c r="O3" s="111">
        <f t="shared" ref="O3:V3" ca="1" si="0">IF(9-COUNTIF(O$17:O$25,"")&gt;1,O$16,99999)</f>
        <v>99999</v>
      </c>
      <c r="P3" s="112">
        <f t="shared" ca="1" si="0"/>
        <v>99999</v>
      </c>
      <c r="Q3" s="112">
        <f t="shared" ca="1" si="0"/>
        <v>99999</v>
      </c>
      <c r="R3" s="112">
        <f t="shared" ca="1" si="0"/>
        <v>99999</v>
      </c>
      <c r="S3" s="112">
        <f t="shared" ca="1" si="0"/>
        <v>99999</v>
      </c>
      <c r="T3" s="112">
        <f t="shared" ca="1" si="0"/>
        <v>99999</v>
      </c>
      <c r="U3" s="112">
        <f t="shared" ca="1" si="0"/>
        <v>99999</v>
      </c>
      <c r="V3" s="112">
        <f t="shared" ca="1" si="0"/>
        <v>99999</v>
      </c>
      <c r="W3" s="801">
        <f ca="1">IF($O$4&lt;10,$O$4,0)</f>
        <v>0</v>
      </c>
      <c r="X3" s="802"/>
      <c r="Y3" s="802"/>
      <c r="Z3" s="802"/>
      <c r="AA3" s="802"/>
      <c r="AB3" s="801">
        <f ca="1">IF($P$4&lt;10,$P$4,0)</f>
        <v>0</v>
      </c>
      <c r="AC3" s="802"/>
      <c r="AD3" s="802"/>
      <c r="AE3" s="802"/>
      <c r="AF3" s="802"/>
      <c r="AG3" s="801">
        <f ca="1">IF($Q$4&lt;10,$Q$4,0)</f>
        <v>0</v>
      </c>
      <c r="AH3" s="802"/>
      <c r="AI3" s="802"/>
      <c r="AJ3" s="802"/>
      <c r="AK3" s="802"/>
      <c r="AL3" s="801">
        <f ca="1">IF($R$4&lt;10,$R$4,0)</f>
        <v>0</v>
      </c>
      <c r="AM3" s="802"/>
      <c r="AN3" s="802"/>
      <c r="AO3" s="802"/>
      <c r="AP3" s="802"/>
    </row>
    <row r="4" spans="1:42" s="2" customFormat="1" ht="12.75" thickTop="1" x14ac:dyDescent="0.2">
      <c r="A4" s="237"/>
      <c r="B4" s="1">
        <v>1</v>
      </c>
      <c r="C4" s="21">
        <f ca="1">RANK(D4,$D$4:$D$12,1)</f>
        <v>8</v>
      </c>
      <c r="D4" s="3">
        <f ca="1">E4+ROW()/1000+(F4="")*10</f>
        <v>8.0039999999999996</v>
      </c>
      <c r="E4" s="248">
        <f ca="1">IF($AI$15,RANK(AH17,AH$17:AH$25,1),RANK(X17,X$17:X$25,1))</f>
        <v>8</v>
      </c>
      <c r="F4" s="1" t="str">
        <f>$Q64</f>
        <v>1. FC Riedwald</v>
      </c>
      <c r="G4" s="1">
        <f t="shared" ref="G4:G12" ca="1" si="1">SUMIFS($X$64:$X$135,$V$64:$V$135,$F4)+SUMIFS($Y$64:$Y$135,$W$64:$W$135,$F4)</f>
        <v>4</v>
      </c>
      <c r="H4" s="1">
        <f t="shared" ref="H4:H12" ca="1" si="2">SUMIFS($Y$64:$Y$135,$V$64:$V$135,$F4)+SUMIFS($X$64:$X$135,$W$64:$W$135,$F4)</f>
        <v>12</v>
      </c>
      <c r="I4" s="3">
        <f t="shared" ref="I4:I12" ca="1" si="3">G4-H4</f>
        <v>-8</v>
      </c>
      <c r="J4" s="1">
        <f ca="1">SUMIF($V$64:$V$135,F4,$AE$64:$AE$135)+SUMIF($W$64:$W$135,F4,$AF$64:$AF$135)</f>
        <v>0</v>
      </c>
      <c r="K4" s="1">
        <f t="shared" ref="K4:K12" ca="1" si="4">SUMPRODUCT(($V$64:$V$135=F4)*($X$64:$X$135&lt;&gt;""))+SUMPRODUCT(($W$64:$W$135=F4)*($Y$64:$Y$135&lt;&gt;""))</f>
        <v>3</v>
      </c>
      <c r="L4" s="1">
        <f t="shared" ref="L4:L12" ca="1" si="5">SUMPRODUCT(($V$64:$V$135=F4)*($X$64:$X$135&gt;$Y$64:$Y$135))+SUMPRODUCT(($W$64:$W$135=F4)*($X$64:$X$135&lt;$Y$64:$Y$135))</f>
        <v>0</v>
      </c>
      <c r="M4" s="1">
        <f t="shared" ref="M4:M12" ca="1" si="6">SUMPRODUCT(($V$64:$W$135=F4)*($X$64:$X$135=$Y$64:$Y$135)*($X$64:$X$135&lt;&gt;"")*($Y$64:$Y$135&lt;&gt;""))</f>
        <v>0</v>
      </c>
      <c r="N4" s="1">
        <f t="shared" ref="N4:N12" ca="1" si="7">SUMPRODUCT(($V$64:$V$135=F4)*($X$64:$X$135&lt;$Y$64:$Y$135))+SUMPRODUCT(($W$64:$W$135=F4)*($X$64:$X$135&gt;$Y$64:$Y$135))</f>
        <v>3</v>
      </c>
      <c r="O4" s="120">
        <f ca="1">SMALL($O$3:$V$3,1)</f>
        <v>99999</v>
      </c>
      <c r="P4" s="120">
        <f ca="1">SMALL($O$3:$V$3,2)</f>
        <v>99999</v>
      </c>
      <c r="Q4" s="120">
        <f ca="1">SMALL($O$3:$V$3,3)</f>
        <v>99999</v>
      </c>
      <c r="R4" s="120">
        <f ca="1">SMALL($O$3:$V$3,4)</f>
        <v>99999</v>
      </c>
      <c r="V4" s="1"/>
      <c r="W4" s="519" t="str">
        <f ca="1">IFERROR(INDEX($O$17:$V$25,ROW(A1),$W$3),"")</f>
        <v/>
      </c>
      <c r="X4" s="520" t="str">
        <f ca="1">INDEX($W$4:$W$12,MATCH(ROW(A1),$AA$4:$AA$12,0))</f>
        <v/>
      </c>
      <c r="Y4" s="521">
        <f ca="1">IF($W4="",99999,VLOOKUP($W4,$C$17:$Z$25,24,0))</f>
        <v>99999</v>
      </c>
      <c r="Z4" s="521">
        <f ca="1">RANK(Y4,Y$4:Y$12,1)+IFERROR(INDEX($E$4:$E$12,MATCH(W4,$F$4:$F$12,0)),0)/100+ROW()/10000</f>
        <v>1.0904</v>
      </c>
      <c r="AA4" s="523">
        <f ca="1">RANK($Z4,$Z$4:$Z$12,1)</f>
        <v>1</v>
      </c>
      <c r="AB4" s="519" t="str">
        <f t="shared" ref="AB4:AB12" ca="1" si="8">IFERROR(INDEX($O$17:$V$25,ROW(A1),$AB$3),"")</f>
        <v/>
      </c>
      <c r="AC4" s="520" t="str">
        <f ca="1">INDEX($AB$4:$AB$12,MATCH(ROW(A1),$AF$4:$AF$12,0))</f>
        <v/>
      </c>
      <c r="AD4" s="544">
        <f ca="1">IF($AB4="",99999,VLOOKUP($AB4,$C$17:$Z$25,24,0))</f>
        <v>99999</v>
      </c>
      <c r="AE4" s="521">
        <f ca="1">RANK(AD4,AD$4:AD$12,1)+IFERROR(INDEX($E$4:$E$12,MATCH(AB4,$F$4:$F$12,0)),0)/100+ROW()/10000</f>
        <v>1.0904</v>
      </c>
      <c r="AF4" s="521">
        <f ca="1">RANK($AE4,$AE$4:$AE$12,1)</f>
        <v>1</v>
      </c>
      <c r="AG4" s="519" t="str">
        <f t="shared" ref="AG4:AG12" ca="1" si="9">IFERROR(INDEX($O$17:$V$25,ROW(C1),$AG$3),"")</f>
        <v/>
      </c>
      <c r="AH4" s="520" t="str">
        <f ca="1">INDEX($AG$4:$AG$12,MATCH(ROW(A1),$AK$4:$AK$12,0))</f>
        <v/>
      </c>
      <c r="AI4" s="544">
        <f ca="1">IF($AG4="",99999,VLOOKUP($AG4,$C$17:$Z$25,24,0))</f>
        <v>99999</v>
      </c>
      <c r="AJ4" s="521">
        <f ca="1">RANK(AI4,AI$4:AI$12,1)+IFERROR(INDEX($E$4:$E$12,MATCH(AG4,$F$4:$F$12,0)),0)/100+ROW()/10000</f>
        <v>1.0904</v>
      </c>
      <c r="AK4" s="523">
        <f ca="1">RANK($AJ4,$AJ$4:$AJ$12,1)</f>
        <v>1</v>
      </c>
      <c r="AL4" s="520" t="str">
        <f t="shared" ref="AL4:AL12" ca="1" si="10">IFERROR(INDEX($O$17:$V$25,ROW(E1),$AL$3),"")</f>
        <v/>
      </c>
      <c r="AM4" s="520" t="str">
        <f ca="1">INDEX($AL$4:$AL$12,MATCH(ROW(A1),$AP$4:$AP$12,0))</f>
        <v/>
      </c>
      <c r="AN4" s="544">
        <f ca="1">IF($AL4="",99999,VLOOKUP($AL4,$C$17:$Z$25,24,0))</f>
        <v>99999</v>
      </c>
      <c r="AO4" s="521">
        <f ca="1">RANK(AN4,AN$4:AN$12,1)+IFERROR(INDEX($E$4:$E$12,MATCH(AL4,$F$4:$F$12,0)),0)/100+ROW()/10000</f>
        <v>1.0904</v>
      </c>
      <c r="AP4" s="523">
        <f ca="1">RANK($AO4,$AO$4:$AO$12,1)</f>
        <v>1</v>
      </c>
    </row>
    <row r="5" spans="1:42" s="2" customFormat="1" x14ac:dyDescent="0.2">
      <c r="A5" s="237"/>
      <c r="B5" s="1">
        <v>2</v>
      </c>
      <c r="C5" s="22">
        <f t="shared" ref="C5:C12" ca="1" si="11">RANK(D5,$D$4:$D$12,1)</f>
        <v>1</v>
      </c>
      <c r="D5" s="13">
        <f t="shared" ref="D5:D12" ca="1" si="12">E5+ROW()/1000+(F5="")*10</f>
        <v>1.0049999999999999</v>
      </c>
      <c r="E5" s="248">
        <f t="shared" ref="E5:E12" ca="1" si="13">IF($AI$15,RANK(AH18,AH$17:AH$25,1),RANK(X18,X$17:X$25,1))</f>
        <v>1</v>
      </c>
      <c r="F5" s="1" t="str">
        <f t="shared" ref="F5:F12" si="14">$Q65</f>
        <v>FC Barcelona</v>
      </c>
      <c r="G5" s="1">
        <f t="shared" ca="1" si="1"/>
        <v>10</v>
      </c>
      <c r="H5" s="1">
        <f t="shared" ca="1" si="2"/>
        <v>1</v>
      </c>
      <c r="I5" s="3">
        <f t="shared" ca="1" si="3"/>
        <v>9</v>
      </c>
      <c r="J5" s="1">
        <f t="shared" ref="J5:J12" ca="1" si="15">SUMIF($V$64:$V$135,F5,$AE$64:$AE$135)+SUMIF($W$64:$W$135,F5,$AF$64:$AF$135)</f>
        <v>6</v>
      </c>
      <c r="K5" s="1">
        <f t="shared" ca="1" si="4"/>
        <v>2</v>
      </c>
      <c r="L5" s="1">
        <f t="shared" ca="1" si="5"/>
        <v>2</v>
      </c>
      <c r="M5" s="1">
        <f t="shared" ca="1" si="6"/>
        <v>0</v>
      </c>
      <c r="N5" s="1">
        <f t="shared" ca="1" si="7"/>
        <v>0</v>
      </c>
      <c r="O5" s="24"/>
      <c r="P5" s="25"/>
      <c r="V5" s="1"/>
      <c r="W5" s="524" t="str">
        <f t="shared" ref="W5:W12" ca="1" si="16">IFERROR(INDEX($O$17:$V$25,ROW(A2),$W$3),"")</f>
        <v/>
      </c>
      <c r="X5" s="525" t="str">
        <f t="shared" ref="X5:X12" ca="1" si="17">INDEX($W$4:$W$12,MATCH(ROW(A2),$AA$4:$AA$12,0))</f>
        <v/>
      </c>
      <c r="Y5" s="522">
        <f t="shared" ref="Y5:Y12" ca="1" si="18">IF($W5="",99999,VLOOKUP($W5,$C$17:$Z$25,24,0))</f>
        <v>99999</v>
      </c>
      <c r="Z5" s="522">
        <f t="shared" ref="Z5:Z12" ca="1" si="19">RANK(Y5,Y$4:Y$12,1)+IFERROR(INDEX($E$4:$E$12,MATCH(W5,$F$4:$F$12,0)),0)/100+ROW()/10000</f>
        <v>1.0905</v>
      </c>
      <c r="AA5" s="527">
        <f t="shared" ref="AA5:AA12" ca="1" si="20">RANK($Z5,$Z$4:$Z$12,1)</f>
        <v>2</v>
      </c>
      <c r="AB5" s="524" t="str">
        <f t="shared" ca="1" si="8"/>
        <v/>
      </c>
      <c r="AC5" s="525" t="str">
        <f t="shared" ref="AC5:AC12" ca="1" si="21">INDEX($AB$4:$AB$12,MATCH(ROW(A2),$AF$4:$AF$12,0))</f>
        <v/>
      </c>
      <c r="AD5" s="526">
        <f t="shared" ref="AD5:AD12" ca="1" si="22">IF($AB5="",99999,VLOOKUP($AB5,$C$17:$Z$25,24,0))</f>
        <v>99999</v>
      </c>
      <c r="AE5" s="522">
        <f t="shared" ref="AE5:AE12" ca="1" si="23">RANK(AD5,AD$4:AD$12,1)+IFERROR(INDEX($E$4:$E$12,MATCH(AB5,$F$4:$F$12,0)),0)/100+ROW()/10000</f>
        <v>1.0905</v>
      </c>
      <c r="AF5" s="522">
        <f t="shared" ref="AF5:AF12" ca="1" si="24">RANK($AE5,$AE$4:$AE$12,1)</f>
        <v>2</v>
      </c>
      <c r="AG5" s="524" t="str">
        <f t="shared" ca="1" si="9"/>
        <v/>
      </c>
      <c r="AH5" s="525" t="str">
        <f t="shared" ref="AH5:AH12" ca="1" si="25">INDEX($AG$4:$AG$12,MATCH(ROW(A2),$AK$4:$AK$12,0))</f>
        <v/>
      </c>
      <c r="AI5" s="526">
        <f t="shared" ref="AI5:AI12" ca="1" si="26">IF($AG5="",99999,VLOOKUP($AG5,$C$17:$Z$25,24,0))</f>
        <v>99999</v>
      </c>
      <c r="AJ5" s="522">
        <f t="shared" ref="AJ5:AJ12" ca="1" si="27">RANK(AI5,AI$4:AI$12,1)+IFERROR(INDEX($E$4:$E$12,MATCH(AG5,$F$4:$F$12,0)),0)/100+ROW()/10000</f>
        <v>1.0905</v>
      </c>
      <c r="AK5" s="527">
        <f t="shared" ref="AK5:AK12" ca="1" si="28">RANK($AJ5,$AJ$4:$AJ$12,1)</f>
        <v>2</v>
      </c>
      <c r="AL5" s="525" t="str">
        <f t="shared" ca="1" si="10"/>
        <v/>
      </c>
      <c r="AM5" s="525" t="str">
        <f t="shared" ref="AM5:AM12" ca="1" si="29">INDEX($AL$4:$AL$12,MATCH(ROW(A2),$AP$4:$AP$12,0))</f>
        <v/>
      </c>
      <c r="AN5" s="526">
        <f t="shared" ref="AN5:AN12" ca="1" si="30">IF($AL5="",99999,VLOOKUP($AL5,$C$17:$Z$25,24,0))</f>
        <v>99999</v>
      </c>
      <c r="AO5" s="522">
        <f t="shared" ref="AO5:AO12" ca="1" si="31">RANK(AN5,AN$4:AN$12,1)+IFERROR(INDEX($E$4:$E$12,MATCH(AL5,$F$4:$F$12,0)),0)/100+ROW()/10000</f>
        <v>1.0905</v>
      </c>
      <c r="AP5" s="527">
        <f t="shared" ref="AP5:AP12" ca="1" si="32">RANK($AO5,$AO$4:$AO$12,1)</f>
        <v>2</v>
      </c>
    </row>
    <row r="6" spans="1:42" s="2" customFormat="1" x14ac:dyDescent="0.2">
      <c r="A6" s="237"/>
      <c r="B6" s="1">
        <v>3</v>
      </c>
      <c r="C6" s="22">
        <f t="shared" ca="1" si="11"/>
        <v>2</v>
      </c>
      <c r="D6" s="13">
        <f t="shared" ca="1" si="12"/>
        <v>2.0059999999999998</v>
      </c>
      <c r="E6" s="248">
        <f t="shared" ca="1" si="13"/>
        <v>2</v>
      </c>
      <c r="F6" s="1" t="str">
        <f t="shared" si="14"/>
        <v>Eintracht Frankfurt</v>
      </c>
      <c r="G6" s="1">
        <f t="shared" ca="1" si="1"/>
        <v>7</v>
      </c>
      <c r="H6" s="1">
        <f t="shared" ca="1" si="2"/>
        <v>3</v>
      </c>
      <c r="I6" s="3">
        <f t="shared" ca="1" si="3"/>
        <v>4</v>
      </c>
      <c r="J6" s="1">
        <f t="shared" ca="1" si="15"/>
        <v>6</v>
      </c>
      <c r="K6" s="1">
        <f t="shared" ca="1" si="4"/>
        <v>2</v>
      </c>
      <c r="L6" s="1">
        <f t="shared" ca="1" si="5"/>
        <v>2</v>
      </c>
      <c r="M6" s="1">
        <f t="shared" ca="1" si="6"/>
        <v>0</v>
      </c>
      <c r="N6" s="1">
        <f t="shared" ca="1" si="7"/>
        <v>0</v>
      </c>
      <c r="O6" s="24"/>
      <c r="P6" s="25"/>
      <c r="V6" s="1"/>
      <c r="W6" s="524" t="str">
        <f t="shared" ca="1" si="16"/>
        <v/>
      </c>
      <c r="X6" s="525" t="str">
        <f t="shared" ca="1" si="17"/>
        <v/>
      </c>
      <c r="Y6" s="522">
        <f t="shared" ca="1" si="18"/>
        <v>99999</v>
      </c>
      <c r="Z6" s="522">
        <f t="shared" ca="1" si="19"/>
        <v>1.0906</v>
      </c>
      <c r="AA6" s="527">
        <f t="shared" ca="1" si="20"/>
        <v>3</v>
      </c>
      <c r="AB6" s="524" t="str">
        <f t="shared" ca="1" si="8"/>
        <v/>
      </c>
      <c r="AC6" s="525" t="str">
        <f t="shared" ca="1" si="21"/>
        <v/>
      </c>
      <c r="AD6" s="526">
        <f t="shared" ca="1" si="22"/>
        <v>99999</v>
      </c>
      <c r="AE6" s="522">
        <f t="shared" ca="1" si="23"/>
        <v>1.0906</v>
      </c>
      <c r="AF6" s="522">
        <f t="shared" ca="1" si="24"/>
        <v>3</v>
      </c>
      <c r="AG6" s="524" t="str">
        <f t="shared" ca="1" si="9"/>
        <v/>
      </c>
      <c r="AH6" s="525" t="str">
        <f t="shared" ca="1" si="25"/>
        <v/>
      </c>
      <c r="AI6" s="526">
        <f t="shared" ca="1" si="26"/>
        <v>99999</v>
      </c>
      <c r="AJ6" s="522">
        <f t="shared" ca="1" si="27"/>
        <v>1.0906</v>
      </c>
      <c r="AK6" s="527">
        <f t="shared" ca="1" si="28"/>
        <v>3</v>
      </c>
      <c r="AL6" s="525" t="str">
        <f t="shared" ca="1" si="10"/>
        <v/>
      </c>
      <c r="AM6" s="525" t="str">
        <f t="shared" ca="1" si="29"/>
        <v/>
      </c>
      <c r="AN6" s="526">
        <f t="shared" ca="1" si="30"/>
        <v>99999</v>
      </c>
      <c r="AO6" s="522">
        <f t="shared" ca="1" si="31"/>
        <v>1.0906</v>
      </c>
      <c r="AP6" s="527">
        <f t="shared" ca="1" si="32"/>
        <v>3</v>
      </c>
    </row>
    <row r="7" spans="1:42" s="2" customFormat="1" x14ac:dyDescent="0.2">
      <c r="A7" s="237"/>
      <c r="B7" s="1">
        <v>4</v>
      </c>
      <c r="C7" s="22">
        <f t="shared" ca="1" si="11"/>
        <v>6</v>
      </c>
      <c r="D7" s="13">
        <f t="shared" ca="1" si="12"/>
        <v>6.0069999999999997</v>
      </c>
      <c r="E7" s="248">
        <f t="shared" ca="1" si="13"/>
        <v>6</v>
      </c>
      <c r="F7" s="1" t="str">
        <f t="shared" si="14"/>
        <v>Maibach 1822 eV</v>
      </c>
      <c r="G7" s="1">
        <f t="shared" ca="1" si="1"/>
        <v>4</v>
      </c>
      <c r="H7" s="1">
        <f t="shared" ca="1" si="2"/>
        <v>6</v>
      </c>
      <c r="I7" s="3">
        <f t="shared" ca="1" si="3"/>
        <v>-2</v>
      </c>
      <c r="J7" s="1">
        <f t="shared" ca="1" si="15"/>
        <v>2</v>
      </c>
      <c r="K7" s="1">
        <f t="shared" ca="1" si="4"/>
        <v>3</v>
      </c>
      <c r="L7" s="1">
        <f t="shared" ca="1" si="5"/>
        <v>0</v>
      </c>
      <c r="M7" s="1">
        <f t="shared" ca="1" si="6"/>
        <v>2</v>
      </c>
      <c r="N7" s="1">
        <f t="shared" ca="1" si="7"/>
        <v>1</v>
      </c>
      <c r="O7" s="24"/>
      <c r="P7" s="25"/>
      <c r="V7" s="1"/>
      <c r="W7" s="524" t="str">
        <f t="shared" ca="1" si="16"/>
        <v/>
      </c>
      <c r="X7" s="525" t="str">
        <f t="shared" ca="1" si="17"/>
        <v/>
      </c>
      <c r="Y7" s="522">
        <f t="shared" ca="1" si="18"/>
        <v>99999</v>
      </c>
      <c r="Z7" s="522">
        <f t="shared" ca="1" si="19"/>
        <v>1.0907</v>
      </c>
      <c r="AA7" s="527">
        <f t="shared" ca="1" si="20"/>
        <v>4</v>
      </c>
      <c r="AB7" s="524" t="str">
        <f t="shared" ca="1" si="8"/>
        <v/>
      </c>
      <c r="AC7" s="525" t="str">
        <f t="shared" ca="1" si="21"/>
        <v/>
      </c>
      <c r="AD7" s="526">
        <f t="shared" ca="1" si="22"/>
        <v>99999</v>
      </c>
      <c r="AE7" s="522">
        <f t="shared" ca="1" si="23"/>
        <v>1.0907</v>
      </c>
      <c r="AF7" s="522">
        <f t="shared" ca="1" si="24"/>
        <v>4</v>
      </c>
      <c r="AG7" s="524" t="str">
        <f t="shared" ca="1" si="9"/>
        <v/>
      </c>
      <c r="AH7" s="525" t="str">
        <f t="shared" ca="1" si="25"/>
        <v/>
      </c>
      <c r="AI7" s="526">
        <f t="shared" ca="1" si="26"/>
        <v>99999</v>
      </c>
      <c r="AJ7" s="522">
        <f t="shared" ca="1" si="27"/>
        <v>1.0907</v>
      </c>
      <c r="AK7" s="527">
        <f t="shared" ca="1" si="28"/>
        <v>4</v>
      </c>
      <c r="AL7" s="525" t="str">
        <f t="shared" ca="1" si="10"/>
        <v/>
      </c>
      <c r="AM7" s="525" t="str">
        <f t="shared" ca="1" si="29"/>
        <v/>
      </c>
      <c r="AN7" s="526">
        <f t="shared" ca="1" si="30"/>
        <v>99999</v>
      </c>
      <c r="AO7" s="522">
        <f t="shared" ca="1" si="31"/>
        <v>1.0907</v>
      </c>
      <c r="AP7" s="527">
        <f t="shared" ca="1" si="32"/>
        <v>4</v>
      </c>
    </row>
    <row r="8" spans="1:42" s="2" customFormat="1" x14ac:dyDescent="0.2">
      <c r="A8" s="237"/>
      <c r="B8" s="1">
        <v>5</v>
      </c>
      <c r="C8" s="22">
        <f t="shared" ca="1" si="11"/>
        <v>7</v>
      </c>
      <c r="D8" s="13">
        <f t="shared" ca="1" si="12"/>
        <v>7.008</v>
      </c>
      <c r="E8" s="248">
        <f t="shared" ca="1" si="13"/>
        <v>7</v>
      </c>
      <c r="F8" s="1" t="str">
        <f t="shared" si="14"/>
        <v>VFB Essenheim</v>
      </c>
      <c r="G8" s="1">
        <f t="shared" ca="1" si="1"/>
        <v>2</v>
      </c>
      <c r="H8" s="1">
        <f t="shared" ca="1" si="2"/>
        <v>11</v>
      </c>
      <c r="I8" s="3">
        <f t="shared" ca="1" si="3"/>
        <v>-9</v>
      </c>
      <c r="J8" s="1">
        <f t="shared" ca="1" si="15"/>
        <v>1</v>
      </c>
      <c r="K8" s="1">
        <f t="shared" ca="1" si="4"/>
        <v>3</v>
      </c>
      <c r="L8" s="1">
        <f t="shared" ca="1" si="5"/>
        <v>0</v>
      </c>
      <c r="M8" s="1">
        <f t="shared" ca="1" si="6"/>
        <v>1</v>
      </c>
      <c r="N8" s="1">
        <f t="shared" ca="1" si="7"/>
        <v>2</v>
      </c>
      <c r="P8" s="25"/>
      <c r="W8" s="524" t="str">
        <f t="shared" ca="1" si="16"/>
        <v/>
      </c>
      <c r="X8" s="525" t="str">
        <f t="shared" ca="1" si="17"/>
        <v/>
      </c>
      <c r="Y8" s="522">
        <f t="shared" ca="1" si="18"/>
        <v>99999</v>
      </c>
      <c r="Z8" s="522">
        <f t="shared" ca="1" si="19"/>
        <v>1.0908</v>
      </c>
      <c r="AA8" s="527">
        <f t="shared" ca="1" si="20"/>
        <v>5</v>
      </c>
      <c r="AB8" s="524" t="str">
        <f t="shared" ca="1" si="8"/>
        <v/>
      </c>
      <c r="AC8" s="525" t="str">
        <f t="shared" ca="1" si="21"/>
        <v/>
      </c>
      <c r="AD8" s="526">
        <f t="shared" ca="1" si="22"/>
        <v>99999</v>
      </c>
      <c r="AE8" s="522">
        <f t="shared" ca="1" si="23"/>
        <v>1.0908</v>
      </c>
      <c r="AF8" s="522">
        <f t="shared" ca="1" si="24"/>
        <v>5</v>
      </c>
      <c r="AG8" s="524" t="str">
        <f t="shared" ca="1" si="9"/>
        <v/>
      </c>
      <c r="AH8" s="525" t="str">
        <f t="shared" ca="1" si="25"/>
        <v/>
      </c>
      <c r="AI8" s="526">
        <f t="shared" ca="1" si="26"/>
        <v>99999</v>
      </c>
      <c r="AJ8" s="522">
        <f t="shared" ca="1" si="27"/>
        <v>1.0908</v>
      </c>
      <c r="AK8" s="527">
        <f t="shared" ca="1" si="28"/>
        <v>5</v>
      </c>
      <c r="AL8" s="525" t="str">
        <f t="shared" ca="1" si="10"/>
        <v/>
      </c>
      <c r="AM8" s="525" t="str">
        <f t="shared" ca="1" si="29"/>
        <v/>
      </c>
      <c r="AN8" s="526">
        <f t="shared" ca="1" si="30"/>
        <v>99999</v>
      </c>
      <c r="AO8" s="522">
        <f t="shared" ca="1" si="31"/>
        <v>1.0908</v>
      </c>
      <c r="AP8" s="527">
        <f t="shared" ca="1" si="32"/>
        <v>5</v>
      </c>
    </row>
    <row r="9" spans="1:42" s="2" customFormat="1" x14ac:dyDescent="0.2">
      <c r="A9" s="237"/>
      <c r="B9" s="1">
        <v>6</v>
      </c>
      <c r="C9" s="22">
        <f t="shared" ca="1" si="11"/>
        <v>4</v>
      </c>
      <c r="D9" s="13">
        <f t="shared" ca="1" si="12"/>
        <v>4.0090000000000003</v>
      </c>
      <c r="E9" s="248">
        <f t="shared" ca="1" si="13"/>
        <v>4</v>
      </c>
      <c r="F9" s="1" t="str">
        <f t="shared" si="14"/>
        <v>Fun Kickers Oes</v>
      </c>
      <c r="G9" s="1">
        <f t="shared" ca="1" si="1"/>
        <v>9</v>
      </c>
      <c r="H9" s="1">
        <f t="shared" ca="1" si="2"/>
        <v>8</v>
      </c>
      <c r="I9" s="3">
        <f t="shared" ca="1" si="3"/>
        <v>1</v>
      </c>
      <c r="J9" s="1">
        <f t="shared" ca="1" si="15"/>
        <v>6</v>
      </c>
      <c r="K9" s="1">
        <f t="shared" ca="1" si="4"/>
        <v>3</v>
      </c>
      <c r="L9" s="1">
        <f t="shared" ca="1" si="5"/>
        <v>2</v>
      </c>
      <c r="M9" s="1">
        <f t="shared" ca="1" si="6"/>
        <v>0</v>
      </c>
      <c r="N9" s="1">
        <f t="shared" ca="1" si="7"/>
        <v>1</v>
      </c>
      <c r="P9" s="25"/>
      <c r="W9" s="524" t="str">
        <f t="shared" ca="1" si="16"/>
        <v/>
      </c>
      <c r="X9" s="525" t="str">
        <f t="shared" ca="1" si="17"/>
        <v/>
      </c>
      <c r="Y9" s="522">
        <f t="shared" ca="1" si="18"/>
        <v>99999</v>
      </c>
      <c r="Z9" s="522">
        <f t="shared" ca="1" si="19"/>
        <v>1.0909</v>
      </c>
      <c r="AA9" s="527">
        <f t="shared" ca="1" si="20"/>
        <v>6</v>
      </c>
      <c r="AB9" s="524" t="str">
        <f t="shared" ca="1" si="8"/>
        <v/>
      </c>
      <c r="AC9" s="525" t="str">
        <f t="shared" ca="1" si="21"/>
        <v/>
      </c>
      <c r="AD9" s="526">
        <f t="shared" ca="1" si="22"/>
        <v>99999</v>
      </c>
      <c r="AE9" s="522">
        <f t="shared" ca="1" si="23"/>
        <v>1.0909</v>
      </c>
      <c r="AF9" s="522">
        <f t="shared" ca="1" si="24"/>
        <v>6</v>
      </c>
      <c r="AG9" s="524" t="str">
        <f t="shared" ca="1" si="9"/>
        <v/>
      </c>
      <c r="AH9" s="525" t="str">
        <f t="shared" ca="1" si="25"/>
        <v/>
      </c>
      <c r="AI9" s="526">
        <f t="shared" ca="1" si="26"/>
        <v>99999</v>
      </c>
      <c r="AJ9" s="522">
        <f t="shared" ca="1" si="27"/>
        <v>1.0909</v>
      </c>
      <c r="AK9" s="527">
        <f t="shared" ca="1" si="28"/>
        <v>6</v>
      </c>
      <c r="AL9" s="525" t="str">
        <f t="shared" ca="1" si="10"/>
        <v/>
      </c>
      <c r="AM9" s="525" t="str">
        <f t="shared" ca="1" si="29"/>
        <v/>
      </c>
      <c r="AN9" s="526">
        <f t="shared" ca="1" si="30"/>
        <v>99999</v>
      </c>
      <c r="AO9" s="522">
        <f t="shared" ca="1" si="31"/>
        <v>1.0909</v>
      </c>
      <c r="AP9" s="527">
        <f t="shared" ca="1" si="32"/>
        <v>6</v>
      </c>
    </row>
    <row r="10" spans="1:42" s="2" customFormat="1" x14ac:dyDescent="0.2">
      <c r="A10" s="237"/>
      <c r="B10" s="1">
        <v>7</v>
      </c>
      <c r="C10" s="22">
        <f t="shared" ca="1" si="11"/>
        <v>3</v>
      </c>
      <c r="D10" s="13">
        <f t="shared" ca="1" si="12"/>
        <v>3.01</v>
      </c>
      <c r="E10" s="248">
        <f t="shared" ca="1" si="13"/>
        <v>3</v>
      </c>
      <c r="F10" s="1" t="str">
        <f t="shared" si="14"/>
        <v>Raslo Winners</v>
      </c>
      <c r="G10" s="1">
        <f t="shared" ca="1" si="1"/>
        <v>6</v>
      </c>
      <c r="H10" s="1">
        <f t="shared" ca="1" si="2"/>
        <v>4</v>
      </c>
      <c r="I10" s="3">
        <f t="shared" ca="1" si="3"/>
        <v>2</v>
      </c>
      <c r="J10" s="1">
        <f t="shared" ca="1" si="15"/>
        <v>6</v>
      </c>
      <c r="K10" s="1">
        <f t="shared" ca="1" si="4"/>
        <v>3</v>
      </c>
      <c r="L10" s="1">
        <f t="shared" ca="1" si="5"/>
        <v>2</v>
      </c>
      <c r="M10" s="1">
        <f t="shared" ca="1" si="6"/>
        <v>0</v>
      </c>
      <c r="N10" s="1">
        <f t="shared" ca="1" si="7"/>
        <v>1</v>
      </c>
      <c r="P10" s="25"/>
      <c r="W10" s="524" t="str">
        <f t="shared" ca="1" si="16"/>
        <v/>
      </c>
      <c r="X10" s="525" t="str">
        <f t="shared" ca="1" si="17"/>
        <v/>
      </c>
      <c r="Y10" s="522">
        <f t="shared" ca="1" si="18"/>
        <v>99999</v>
      </c>
      <c r="Z10" s="522">
        <f t="shared" ca="1" si="19"/>
        <v>1.091</v>
      </c>
      <c r="AA10" s="527">
        <f t="shared" ca="1" si="20"/>
        <v>7</v>
      </c>
      <c r="AB10" s="524" t="str">
        <f t="shared" ca="1" si="8"/>
        <v/>
      </c>
      <c r="AC10" s="525" t="str">
        <f t="shared" ca="1" si="21"/>
        <v/>
      </c>
      <c r="AD10" s="526">
        <f t="shared" ca="1" si="22"/>
        <v>99999</v>
      </c>
      <c r="AE10" s="522">
        <f t="shared" ca="1" si="23"/>
        <v>1.091</v>
      </c>
      <c r="AF10" s="522">
        <f t="shared" ca="1" si="24"/>
        <v>7</v>
      </c>
      <c r="AG10" s="524" t="str">
        <f t="shared" ca="1" si="9"/>
        <v/>
      </c>
      <c r="AH10" s="525" t="str">
        <f t="shared" ca="1" si="25"/>
        <v/>
      </c>
      <c r="AI10" s="526">
        <f t="shared" ca="1" si="26"/>
        <v>99999</v>
      </c>
      <c r="AJ10" s="522">
        <f t="shared" ca="1" si="27"/>
        <v>1.091</v>
      </c>
      <c r="AK10" s="527">
        <f t="shared" ca="1" si="28"/>
        <v>7</v>
      </c>
      <c r="AL10" s="525" t="str">
        <f t="shared" ca="1" si="10"/>
        <v/>
      </c>
      <c r="AM10" s="525" t="str">
        <f t="shared" ca="1" si="29"/>
        <v/>
      </c>
      <c r="AN10" s="526">
        <f t="shared" ca="1" si="30"/>
        <v>99999</v>
      </c>
      <c r="AO10" s="522">
        <f t="shared" ca="1" si="31"/>
        <v>1.091</v>
      </c>
      <c r="AP10" s="527">
        <f t="shared" ca="1" si="32"/>
        <v>7</v>
      </c>
    </row>
    <row r="11" spans="1:42" s="2" customFormat="1" x14ac:dyDescent="0.2">
      <c r="A11" s="237"/>
      <c r="B11" s="1">
        <v>8</v>
      </c>
      <c r="C11" s="22">
        <f t="shared" ca="1" si="11"/>
        <v>5</v>
      </c>
      <c r="D11" s="13">
        <f t="shared" ca="1" si="12"/>
        <v>5.0110000000000001</v>
      </c>
      <c r="E11" s="248">
        <f t="shared" ca="1" si="13"/>
        <v>5</v>
      </c>
      <c r="F11" s="1" t="str">
        <f t="shared" si="14"/>
        <v>Knock Out Rangers</v>
      </c>
      <c r="G11" s="1">
        <f t="shared" ca="1" si="1"/>
        <v>9</v>
      </c>
      <c r="H11" s="1">
        <f t="shared" ca="1" si="2"/>
        <v>6</v>
      </c>
      <c r="I11" s="3">
        <f t="shared" ca="1" si="3"/>
        <v>3</v>
      </c>
      <c r="J11" s="1">
        <f t="shared" ca="1" si="15"/>
        <v>4</v>
      </c>
      <c r="K11" s="1">
        <f t="shared" ca="1" si="4"/>
        <v>3</v>
      </c>
      <c r="L11" s="1">
        <f t="shared" ca="1" si="5"/>
        <v>1</v>
      </c>
      <c r="M11" s="1">
        <f t="shared" ca="1" si="6"/>
        <v>1</v>
      </c>
      <c r="N11" s="1">
        <f t="shared" ca="1" si="7"/>
        <v>1</v>
      </c>
      <c r="O11" s="13"/>
      <c r="P11" s="13"/>
      <c r="Q11" s="13"/>
      <c r="R11" s="13"/>
      <c r="S11" s="13"/>
      <c r="T11" s="13"/>
      <c r="U11" s="13"/>
      <c r="V11" s="13"/>
      <c r="W11" s="524" t="str">
        <f t="shared" ca="1" si="16"/>
        <v/>
      </c>
      <c r="X11" s="525" t="str">
        <f t="shared" ca="1" si="17"/>
        <v/>
      </c>
      <c r="Y11" s="522">
        <f t="shared" ca="1" si="18"/>
        <v>99999</v>
      </c>
      <c r="Z11" s="522">
        <f t="shared" ca="1" si="19"/>
        <v>1.0911000000000002</v>
      </c>
      <c r="AA11" s="527">
        <f t="shared" ca="1" si="20"/>
        <v>8</v>
      </c>
      <c r="AB11" s="524" t="str">
        <f t="shared" ca="1" si="8"/>
        <v/>
      </c>
      <c r="AC11" s="525" t="str">
        <f t="shared" ca="1" si="21"/>
        <v/>
      </c>
      <c r="AD11" s="526">
        <f t="shared" ca="1" si="22"/>
        <v>99999</v>
      </c>
      <c r="AE11" s="522">
        <f t="shared" ca="1" si="23"/>
        <v>1.0911000000000002</v>
      </c>
      <c r="AF11" s="522">
        <f t="shared" ca="1" si="24"/>
        <v>8</v>
      </c>
      <c r="AG11" s="524" t="str">
        <f t="shared" ca="1" si="9"/>
        <v/>
      </c>
      <c r="AH11" s="525" t="str">
        <f t="shared" ca="1" si="25"/>
        <v/>
      </c>
      <c r="AI11" s="526">
        <f t="shared" ca="1" si="26"/>
        <v>99999</v>
      </c>
      <c r="AJ11" s="522">
        <f t="shared" ca="1" si="27"/>
        <v>1.0911000000000002</v>
      </c>
      <c r="AK11" s="527">
        <f t="shared" ca="1" si="28"/>
        <v>8</v>
      </c>
      <c r="AL11" s="525" t="str">
        <f t="shared" ca="1" si="10"/>
        <v/>
      </c>
      <c r="AM11" s="525" t="str">
        <f t="shared" ca="1" si="29"/>
        <v/>
      </c>
      <c r="AN11" s="526">
        <f t="shared" ca="1" si="30"/>
        <v>99999</v>
      </c>
      <c r="AO11" s="522">
        <f t="shared" ca="1" si="31"/>
        <v>1.0911000000000002</v>
      </c>
      <c r="AP11" s="527">
        <f t="shared" ca="1" si="32"/>
        <v>8</v>
      </c>
    </row>
    <row r="12" spans="1:42" s="2" customFormat="1" ht="12.75" thickBot="1" x14ac:dyDescent="0.25">
      <c r="A12" s="237"/>
      <c r="B12" s="1">
        <v>9</v>
      </c>
      <c r="C12" s="23">
        <f t="shared" ca="1" si="11"/>
        <v>9</v>
      </c>
      <c r="D12" s="13">
        <f t="shared" ca="1" si="12"/>
        <v>19.012</v>
      </c>
      <c r="E12" s="248">
        <f t="shared" ca="1" si="13"/>
        <v>9</v>
      </c>
      <c r="F12" s="1" t="str">
        <f t="shared" si="14"/>
        <v/>
      </c>
      <c r="G12" s="1">
        <f t="shared" ca="1" si="1"/>
        <v>0</v>
      </c>
      <c r="H12" s="1">
        <f t="shared" ca="1" si="2"/>
        <v>0</v>
      </c>
      <c r="I12" s="3">
        <f t="shared" ca="1" si="3"/>
        <v>0</v>
      </c>
      <c r="J12" s="1">
        <f t="shared" ca="1" si="15"/>
        <v>0</v>
      </c>
      <c r="K12" s="29">
        <f t="shared" ca="1" si="4"/>
        <v>0</v>
      </c>
      <c r="L12" s="1">
        <f t="shared" ca="1" si="5"/>
        <v>0</v>
      </c>
      <c r="M12" s="1">
        <f t="shared" ca="1" si="6"/>
        <v>0</v>
      </c>
      <c r="N12" s="1">
        <f t="shared" ca="1" si="7"/>
        <v>0</v>
      </c>
      <c r="O12" s="1"/>
      <c r="P12" s="1"/>
      <c r="Q12" s="1"/>
      <c r="R12" s="1"/>
      <c r="S12" s="1"/>
      <c r="T12" s="1"/>
      <c r="U12" s="1"/>
      <c r="V12" s="1"/>
      <c r="W12" s="528" t="str">
        <f t="shared" ca="1" si="16"/>
        <v/>
      </c>
      <c r="X12" s="529" t="str">
        <f t="shared" ca="1" si="17"/>
        <v/>
      </c>
      <c r="Y12" s="530">
        <f t="shared" ca="1" si="18"/>
        <v>99999</v>
      </c>
      <c r="Z12" s="530">
        <f t="shared" ca="1" si="19"/>
        <v>1.0912000000000002</v>
      </c>
      <c r="AA12" s="531">
        <f t="shared" ca="1" si="20"/>
        <v>9</v>
      </c>
      <c r="AB12" s="528" t="str">
        <f t="shared" ca="1" si="8"/>
        <v/>
      </c>
      <c r="AC12" s="529" t="str">
        <f t="shared" ca="1" si="21"/>
        <v/>
      </c>
      <c r="AD12" s="532">
        <f t="shared" ca="1" si="22"/>
        <v>99999</v>
      </c>
      <c r="AE12" s="530">
        <f t="shared" ca="1" si="23"/>
        <v>1.0912000000000002</v>
      </c>
      <c r="AF12" s="530">
        <f t="shared" ca="1" si="24"/>
        <v>9</v>
      </c>
      <c r="AG12" s="528" t="str">
        <f t="shared" ca="1" si="9"/>
        <v/>
      </c>
      <c r="AH12" s="529" t="str">
        <f t="shared" ca="1" si="25"/>
        <v/>
      </c>
      <c r="AI12" s="532">
        <f t="shared" ca="1" si="26"/>
        <v>99999</v>
      </c>
      <c r="AJ12" s="530">
        <f t="shared" ca="1" si="27"/>
        <v>1.0912000000000002</v>
      </c>
      <c r="AK12" s="531">
        <f t="shared" ca="1" si="28"/>
        <v>9</v>
      </c>
      <c r="AL12" s="529" t="str">
        <f t="shared" ca="1" si="10"/>
        <v/>
      </c>
      <c r="AM12" s="529" t="str">
        <f t="shared" ca="1" si="29"/>
        <v/>
      </c>
      <c r="AN12" s="532">
        <f t="shared" ca="1" si="30"/>
        <v>99999</v>
      </c>
      <c r="AO12" s="530">
        <f t="shared" ca="1" si="31"/>
        <v>1.0912000000000002</v>
      </c>
      <c r="AP12" s="531">
        <f t="shared" ca="1" si="32"/>
        <v>9</v>
      </c>
    </row>
    <row r="13" spans="1:42" s="2" customFormat="1" ht="12.75" thickTop="1" x14ac:dyDescent="0.2">
      <c r="B13" s="3">
        <f>$F$13*($F$13-1)</f>
        <v>56</v>
      </c>
      <c r="C13" s="3"/>
      <c r="D13" s="3"/>
      <c r="E13" s="3"/>
      <c r="F13" s="3">
        <f>9-COUNTBLANK($F$4:$F$12)</f>
        <v>8</v>
      </c>
      <c r="G13" s="3"/>
      <c r="H13" s="3"/>
      <c r="I13" s="3"/>
      <c r="J13" s="3"/>
      <c r="K13" s="28">
        <f ca="1">QUOTIENT(SUM(K4:K12),2)</f>
        <v>11</v>
      </c>
      <c r="L13" s="1"/>
      <c r="M13" s="1"/>
      <c r="N13" s="1"/>
      <c r="O13" s="1"/>
      <c r="P13" s="1"/>
      <c r="Q13" s="1"/>
      <c r="R13" s="1"/>
      <c r="S13" s="1"/>
      <c r="T13" s="1"/>
      <c r="U13" s="1"/>
      <c r="V13" s="1"/>
      <c r="Y13" s="1"/>
      <c r="Z13" s="1"/>
    </row>
    <row r="14" spans="1:42" s="2" customFormat="1" x14ac:dyDescent="0.2">
      <c r="B14" s="14">
        <f>MAX($B$13,Calc2!$B$13)</f>
        <v>56</v>
      </c>
      <c r="D14" s="1" t="s">
        <v>222</v>
      </c>
      <c r="F14" s="14">
        <f>MAX($F$13,Calc2!$F$13)</f>
        <v>8</v>
      </c>
      <c r="O14" s="1"/>
      <c r="P14" s="1"/>
      <c r="Q14" s="1"/>
      <c r="R14" s="1"/>
      <c r="S14" s="1"/>
      <c r="T14" s="1"/>
      <c r="U14" s="1"/>
      <c r="V14" s="1"/>
      <c r="W14" s="1"/>
      <c r="Y14" s="1"/>
      <c r="Z14" s="1"/>
    </row>
    <row r="15" spans="1:42" s="2" customFormat="1" x14ac:dyDescent="0.2">
      <c r="O15" s="12"/>
      <c r="AD15" s="803" t="s">
        <v>190</v>
      </c>
      <c r="AE15" s="804"/>
      <c r="AF15" s="804"/>
      <c r="AG15" s="804"/>
      <c r="AH15" s="805"/>
      <c r="AI15" s="2" t="b">
        <f>(Einstellungen!$B$9=Sprache!$E$85)</f>
        <v>0</v>
      </c>
      <c r="AK15" s="237"/>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26" t="s">
        <v>98</v>
      </c>
      <c r="N16" s="26" t="s">
        <v>15</v>
      </c>
      <c r="O16" s="31">
        <v>1</v>
      </c>
      <c r="P16" s="1">
        <v>2</v>
      </c>
      <c r="Q16" s="1">
        <v>3</v>
      </c>
      <c r="R16" s="1">
        <v>4</v>
      </c>
      <c r="S16" s="1">
        <v>5</v>
      </c>
      <c r="T16" s="1">
        <v>6</v>
      </c>
      <c r="U16" s="1">
        <v>7</v>
      </c>
      <c r="V16" s="1">
        <v>8</v>
      </c>
      <c r="W16" s="11" t="s">
        <v>100</v>
      </c>
      <c r="X16" s="187" t="s">
        <v>176</v>
      </c>
      <c r="Y16" s="11" t="s">
        <v>223</v>
      </c>
      <c r="Z16" s="187" t="s">
        <v>224</v>
      </c>
      <c r="AA16" s="1" t="s">
        <v>112</v>
      </c>
      <c r="AB16" s="1" t="s">
        <v>111</v>
      </c>
      <c r="AC16" s="1" t="s">
        <v>109</v>
      </c>
      <c r="AD16" s="243" t="s">
        <v>112</v>
      </c>
      <c r="AE16" s="247" t="s">
        <v>188</v>
      </c>
      <c r="AF16" s="1" t="s">
        <v>188</v>
      </c>
      <c r="AG16" s="1" t="s">
        <v>189</v>
      </c>
      <c r="AH16" s="187" t="s">
        <v>176</v>
      </c>
    </row>
    <row r="17" spans="2:80" s="2" customFormat="1" ht="12.75" thickTop="1" x14ac:dyDescent="0.2">
      <c r="C17" s="2" t="str">
        <f>$Q64</f>
        <v>1. FC Riedwald</v>
      </c>
      <c r="D17" s="1">
        <f t="shared" ref="D17:D25" ca="1" si="33">K4</f>
        <v>3</v>
      </c>
      <c r="E17" s="1">
        <f t="shared" ref="E17:E25" ca="1" si="34">L4</f>
        <v>0</v>
      </c>
      <c r="F17" s="1">
        <f t="shared" ref="F17:F25" ca="1" si="35">M4</f>
        <v>0</v>
      </c>
      <c r="G17" s="1">
        <f t="shared" ref="G17:G25" ca="1" si="36">N4</f>
        <v>3</v>
      </c>
      <c r="H17" s="1">
        <f t="shared" ref="H17:J23" ca="1" si="37">G4</f>
        <v>4</v>
      </c>
      <c r="I17" s="1">
        <f t="shared" ca="1" si="37"/>
        <v>12</v>
      </c>
      <c r="J17" s="13">
        <f t="shared" ca="1" si="37"/>
        <v>-8</v>
      </c>
      <c r="K17" s="1">
        <f t="shared" ref="K17:K25" ca="1" si="38">J4</f>
        <v>0</v>
      </c>
      <c r="L17" s="30">
        <f t="shared" ref="L17:L25" ca="1" si="39">K17*$F$64+(J17+$H$65)*$F$65+H17*$F$66</f>
        <v>492004</v>
      </c>
      <c r="M17" s="14">
        <f ca="1">IF($AI$15,COUNTIF($K$17:$K$25,K17),COUNTIF($L$17:$L$25,L17))</f>
        <v>1</v>
      </c>
      <c r="N17" s="14">
        <f t="array" aca="1" ref="N17" ca="1">IF($AI$15,SUM(($K$17:$K$25&gt;=K17)/COUNTIF($K$17:$K$25,$K$17:$K$25)),SUM(($L$17:$L$25&gt;=L17)/COUNTIF($L$17:$L$25,$L$17:$L$25)))</f>
        <v>9</v>
      </c>
      <c r="O17" s="54" t="str">
        <f t="shared" ref="O17:O25" ca="1" si="40">IF(AND(M17&gt;1,N17=1),C17,"")</f>
        <v/>
      </c>
      <c r="P17" s="55" t="str">
        <f t="shared" ref="P17:P25" ca="1" si="41">IF(AND(M17&gt;1,N17=2),C17,"")</f>
        <v/>
      </c>
      <c r="Q17" s="55" t="str">
        <f t="shared" ref="Q17:Q25" ca="1" si="42">IF(AND(M17&gt;1,N17=3),C17,"")</f>
        <v/>
      </c>
      <c r="R17" s="55" t="str">
        <f t="shared" ref="R17:R25" ca="1" si="43">IF(AND(M17&gt;1,N17=4),C17,"")</f>
        <v/>
      </c>
      <c r="S17" s="55" t="str">
        <f t="shared" ref="S17:S25" ca="1" si="44">IF(AND(M17&gt;1,N17=5),C17,"")</f>
        <v/>
      </c>
      <c r="T17" s="55" t="str">
        <f t="shared" ref="T17:T25" ca="1" si="45">IF(AND($M17&gt;1,$N17=6),$C17,"")</f>
        <v/>
      </c>
      <c r="U17" s="55" t="str">
        <f t="shared" ref="U17:U25" ca="1" si="46">IF(AND($M17&gt;1,$N17=7),$C17,"")</f>
        <v/>
      </c>
      <c r="V17" s="56" t="str">
        <f t="shared" ref="V17:V25" ca="1" si="47">IF(AND($M17&gt;1,$N17=8),$C17,"")</f>
        <v/>
      </c>
      <c r="W17" s="64">
        <f t="shared" ref="W17:W25" ca="1" si="48">AA17*$F$64+(AB17+$H$65)*$F$65+AC17*$F$66</f>
        <v>500000</v>
      </c>
      <c r="X17" s="21">
        <f ca="1">RANK($L17,$L$17:$L$25)+RANK($W17,$W$17:$W$25)/100+(9-$Y17)/10000+($C17="")*100</f>
        <v>9.0108999999999995</v>
      </c>
      <c r="Y17" s="13">
        <f>Vorrunde!$AL12</f>
        <v>0</v>
      </c>
      <c r="Z17" s="1">
        <f ca="1">RANK($W17,$W$17:$W$25)+(9-$Y17)/10</f>
        <v>1.9</v>
      </c>
      <c r="AA17" s="1">
        <f ca="1">SUM(E30:BP30)</f>
        <v>0</v>
      </c>
      <c r="AB17" s="1">
        <f ca="1">SUM(E41:BP41)</f>
        <v>0</v>
      </c>
      <c r="AC17" s="1">
        <f ca="1">SUM(E52:BP52)</f>
        <v>0</v>
      </c>
      <c r="AD17" s="242">
        <f ca="1">RANK($K17,$K$17:$K$25)</f>
        <v>8</v>
      </c>
      <c r="AE17" s="30">
        <f t="shared" ref="AE17:AE25" ca="1" si="49">(J17+$H$65)*$F$65+H17*$F$66</f>
        <v>492004</v>
      </c>
      <c r="AF17" s="1">
        <f ca="1">RANK($AE17,$AE$17:$AE$25)</f>
        <v>8</v>
      </c>
      <c r="AG17" s="1">
        <f ca="1">RANK($W17,$W$17:$W$25)</f>
        <v>1</v>
      </c>
      <c r="AH17" s="244">
        <f ca="1">AD17+AG17/100+AF17/10000+(10-Y17)/1000000+($C17="")*100</f>
        <v>8.0108099999999993</v>
      </c>
      <c r="AI17" s="1"/>
    </row>
    <row r="18" spans="2:80" s="2" customFormat="1" x14ac:dyDescent="0.2">
      <c r="C18" s="2" t="str">
        <f t="shared" ref="C18:C25" si="50">$Q65</f>
        <v>FC Barcelona</v>
      </c>
      <c r="D18" s="1">
        <f t="shared" ca="1" si="33"/>
        <v>2</v>
      </c>
      <c r="E18" s="1">
        <f t="shared" ca="1" si="34"/>
        <v>2</v>
      </c>
      <c r="F18" s="1">
        <f t="shared" ca="1" si="35"/>
        <v>0</v>
      </c>
      <c r="G18" s="1">
        <f t="shared" ca="1" si="36"/>
        <v>0</v>
      </c>
      <c r="H18" s="1">
        <f t="shared" ca="1" si="37"/>
        <v>10</v>
      </c>
      <c r="I18" s="1">
        <f t="shared" ca="1" si="37"/>
        <v>1</v>
      </c>
      <c r="J18" s="13">
        <f t="shared" ca="1" si="37"/>
        <v>9</v>
      </c>
      <c r="K18" s="1">
        <f t="shared" ca="1" si="38"/>
        <v>6</v>
      </c>
      <c r="L18" s="30">
        <f t="shared" ca="1" si="39"/>
        <v>6509010</v>
      </c>
      <c r="M18" s="14">
        <f t="shared" ref="M18:M25" ca="1" si="51">IF($AI$15,COUNTIF($K$17:$K$25,K18),COUNTIF($L$17:$L$25,L18))</f>
        <v>1</v>
      </c>
      <c r="N18" s="14">
        <f t="array" aca="1" ref="N18" ca="1">IF($AI$15,SUM(($K$17:$K$25&gt;=K18)/COUNTIF($K$17:$K$25,$K$17:$K$25)),SUM(($L$17:$L$25&gt;=L18)/COUNTIF($L$17:$L$25,$L$17:$L$25)))</f>
        <v>1</v>
      </c>
      <c r="O18" s="6" t="str">
        <f t="shared" ca="1" si="40"/>
        <v/>
      </c>
      <c r="P18" s="4" t="str">
        <f t="shared" ca="1" si="41"/>
        <v/>
      </c>
      <c r="Q18" s="4" t="str">
        <f t="shared" ca="1" si="42"/>
        <v/>
      </c>
      <c r="R18" s="4" t="str">
        <f t="shared" ca="1" si="43"/>
        <v/>
      </c>
      <c r="S18" s="4" t="str">
        <f t="shared" ca="1" si="44"/>
        <v/>
      </c>
      <c r="T18" s="4" t="str">
        <f t="shared" ca="1" si="45"/>
        <v/>
      </c>
      <c r="U18" s="4" t="str">
        <f t="shared" ca="1" si="46"/>
        <v/>
      </c>
      <c r="V18" s="57" t="str">
        <f t="shared" ca="1" si="47"/>
        <v/>
      </c>
      <c r="W18" s="64">
        <f t="shared" ca="1" si="48"/>
        <v>500000</v>
      </c>
      <c r="X18" s="22">
        <f ca="1">RANK($L18,$L$17:$L$25)+RANK($W18,$W$17:$W$25)/100+(9-$Y18)/10000+($C18="")*100</f>
        <v>1.0108999999999999</v>
      </c>
      <c r="Y18" s="13">
        <f>Vorrunde!$AL13</f>
        <v>0</v>
      </c>
      <c r="Z18" s="1">
        <f t="shared" ref="Z18:Z25" ca="1" si="52">RANK($W18,$W$17:$W$25)+(9-$Y18)/10</f>
        <v>1.9</v>
      </c>
      <c r="AA18" s="1">
        <f t="shared" ref="AA18:AA25" ca="1" si="53">SUM(E31:BP31)</f>
        <v>0</v>
      </c>
      <c r="AB18" s="1">
        <f t="shared" ref="AB18:AB25" ca="1" si="54">SUM(E42:BP42)</f>
        <v>0</v>
      </c>
      <c r="AC18" s="1">
        <f t="shared" ref="AC18:AC25" ca="1" si="55">SUM(E53:BP53)</f>
        <v>0</v>
      </c>
      <c r="AD18" s="242">
        <f t="shared" ref="AD18:AD25" ca="1" si="56">RANK($K18,$K$17:$K$25)</f>
        <v>1</v>
      </c>
      <c r="AE18" s="30">
        <f t="shared" ca="1" si="49"/>
        <v>509010</v>
      </c>
      <c r="AF18" s="1">
        <f t="shared" ref="AF18:AF25" ca="1" si="57">RANK($AE18,$AE$17:$AE$25)</f>
        <v>1</v>
      </c>
      <c r="AG18" s="1">
        <f t="shared" ref="AG18:AG25" ca="1" si="58">RANK($W18,$W$17:$W$25)</f>
        <v>1</v>
      </c>
      <c r="AH18" s="245">
        <f ca="1">AD18+AG18/100+AF18/10000+(10-Y18)/1000000+($C18="")*100</f>
        <v>1.0101100000000001</v>
      </c>
      <c r="AI18" s="1"/>
    </row>
    <row r="19" spans="2:80" s="2" customFormat="1" x14ac:dyDescent="0.2">
      <c r="C19" s="2" t="str">
        <f t="shared" si="50"/>
        <v>Eintracht Frankfurt</v>
      </c>
      <c r="D19" s="1">
        <f t="shared" ca="1" si="33"/>
        <v>2</v>
      </c>
      <c r="E19" s="1">
        <f t="shared" ca="1" si="34"/>
        <v>2</v>
      </c>
      <c r="F19" s="1">
        <f t="shared" ca="1" si="35"/>
        <v>0</v>
      </c>
      <c r="G19" s="1">
        <f t="shared" ca="1" si="36"/>
        <v>0</v>
      </c>
      <c r="H19" s="1">
        <f t="shared" ca="1" si="37"/>
        <v>7</v>
      </c>
      <c r="I19" s="1">
        <f t="shared" ca="1" si="37"/>
        <v>3</v>
      </c>
      <c r="J19" s="13">
        <f t="shared" ca="1" si="37"/>
        <v>4</v>
      </c>
      <c r="K19" s="1">
        <f t="shared" ca="1" si="38"/>
        <v>6</v>
      </c>
      <c r="L19" s="30">
        <f t="shared" ca="1" si="39"/>
        <v>6504007</v>
      </c>
      <c r="M19" s="14">
        <f t="shared" ca="1" si="51"/>
        <v>1</v>
      </c>
      <c r="N19" s="14">
        <f t="array" aca="1" ref="N19" ca="1">IF($AI$15,SUM(($K$17:$K$25&gt;=K19)/COUNTIF($K$17:$K$25,$K$17:$K$25)),SUM(($L$17:$L$25&gt;=L19)/COUNTIF($L$17:$L$25,$L$17:$L$25)))</f>
        <v>2</v>
      </c>
      <c r="O19" s="6" t="str">
        <f t="shared" ca="1" si="40"/>
        <v/>
      </c>
      <c r="P19" s="4" t="str">
        <f t="shared" ca="1" si="41"/>
        <v/>
      </c>
      <c r="Q19" s="4" t="str">
        <f t="shared" ca="1" si="42"/>
        <v/>
      </c>
      <c r="R19" s="4" t="str">
        <f t="shared" ca="1" si="43"/>
        <v/>
      </c>
      <c r="S19" s="4" t="str">
        <f t="shared" ca="1" si="44"/>
        <v/>
      </c>
      <c r="T19" s="4" t="str">
        <f t="shared" ca="1" si="45"/>
        <v/>
      </c>
      <c r="U19" s="4" t="str">
        <f t="shared" ca="1" si="46"/>
        <v/>
      </c>
      <c r="V19" s="57" t="str">
        <f t="shared" ca="1" si="47"/>
        <v/>
      </c>
      <c r="W19" s="64">
        <f t="shared" ca="1" si="48"/>
        <v>500000</v>
      </c>
      <c r="X19" s="22">
        <f t="shared" ref="X19:X25" ca="1" si="59">RANK($L19,$L$17:$L$25)+RANK($W19,$W$17:$W$25)/100+(9-$Y19)/10000+($C19="")*100</f>
        <v>2.0108999999999999</v>
      </c>
      <c r="Y19" s="13">
        <f>Vorrunde!$AL14</f>
        <v>0</v>
      </c>
      <c r="Z19" s="1">
        <f t="shared" ca="1" si="52"/>
        <v>1.9</v>
      </c>
      <c r="AA19" s="1">
        <f t="shared" ca="1" si="53"/>
        <v>0</v>
      </c>
      <c r="AB19" s="1">
        <f t="shared" ca="1" si="54"/>
        <v>0</v>
      </c>
      <c r="AC19" s="1">
        <f t="shared" ca="1" si="55"/>
        <v>0</v>
      </c>
      <c r="AD19" s="242">
        <f t="shared" ca="1" si="56"/>
        <v>1</v>
      </c>
      <c r="AE19" s="30">
        <f t="shared" ca="1" si="49"/>
        <v>504007</v>
      </c>
      <c r="AF19" s="1">
        <f t="shared" ca="1" si="57"/>
        <v>2</v>
      </c>
      <c r="AG19" s="1">
        <f t="shared" ca="1" si="58"/>
        <v>1</v>
      </c>
      <c r="AH19" s="245">
        <f t="shared" ref="AH19:AH25" ca="1" si="60">AD19+AG19/100+AF19/10000+(10-Y19)/1000000+($C19="")*100</f>
        <v>1.0102100000000001</v>
      </c>
      <c r="AI19" s="1"/>
    </row>
    <row r="20" spans="2:80" s="2" customFormat="1" x14ac:dyDescent="0.2">
      <c r="C20" s="2" t="str">
        <f t="shared" si="50"/>
        <v>Maibach 1822 eV</v>
      </c>
      <c r="D20" s="1">
        <f t="shared" ca="1" si="33"/>
        <v>3</v>
      </c>
      <c r="E20" s="1">
        <f t="shared" ca="1" si="34"/>
        <v>0</v>
      </c>
      <c r="F20" s="1">
        <f t="shared" ca="1" si="35"/>
        <v>2</v>
      </c>
      <c r="G20" s="1">
        <f t="shared" ca="1" si="36"/>
        <v>1</v>
      </c>
      <c r="H20" s="1">
        <f t="shared" ca="1" si="37"/>
        <v>4</v>
      </c>
      <c r="I20" s="1">
        <f t="shared" ca="1" si="37"/>
        <v>6</v>
      </c>
      <c r="J20" s="13">
        <f t="shared" ca="1" si="37"/>
        <v>-2</v>
      </c>
      <c r="K20" s="1">
        <f t="shared" ca="1" si="38"/>
        <v>2</v>
      </c>
      <c r="L20" s="30">
        <f t="shared" ca="1" si="39"/>
        <v>2498004</v>
      </c>
      <c r="M20" s="14">
        <f t="shared" ca="1" si="51"/>
        <v>1</v>
      </c>
      <c r="N20" s="14">
        <f t="array" aca="1" ref="N20" ca="1">IF($AI$15,SUM(($K$17:$K$25&gt;=K20)/COUNTIF($K$17:$K$25,$K$17:$K$25)),SUM(($L$17:$L$25&gt;=L20)/COUNTIF($L$17:$L$25,$L$17:$L$25)))</f>
        <v>6</v>
      </c>
      <c r="O20" s="6" t="str">
        <f t="shared" ca="1" si="40"/>
        <v/>
      </c>
      <c r="P20" s="4" t="str">
        <f t="shared" ca="1" si="41"/>
        <v/>
      </c>
      <c r="Q20" s="4" t="str">
        <f t="shared" ca="1" si="42"/>
        <v/>
      </c>
      <c r="R20" s="4" t="str">
        <f t="shared" ca="1" si="43"/>
        <v/>
      </c>
      <c r="S20" s="4" t="str">
        <f t="shared" ca="1" si="44"/>
        <v/>
      </c>
      <c r="T20" s="4" t="str">
        <f t="shared" ca="1" si="45"/>
        <v/>
      </c>
      <c r="U20" s="4" t="str">
        <f t="shared" ca="1" si="46"/>
        <v/>
      </c>
      <c r="V20" s="57" t="str">
        <f t="shared" ca="1" si="47"/>
        <v/>
      </c>
      <c r="W20" s="64">
        <f t="shared" ca="1" si="48"/>
        <v>500000</v>
      </c>
      <c r="X20" s="22">
        <f t="shared" ca="1" si="59"/>
        <v>6.0108999999999995</v>
      </c>
      <c r="Y20" s="13">
        <f>Vorrunde!$AL15</f>
        <v>0</v>
      </c>
      <c r="Z20" s="1">
        <f t="shared" ca="1" si="52"/>
        <v>1.9</v>
      </c>
      <c r="AA20" s="1">
        <f t="shared" ca="1" si="53"/>
        <v>0</v>
      </c>
      <c r="AB20" s="1">
        <f t="shared" ca="1" si="54"/>
        <v>0</v>
      </c>
      <c r="AC20" s="1">
        <f t="shared" ca="1" si="55"/>
        <v>0</v>
      </c>
      <c r="AD20" s="242">
        <f t="shared" ca="1" si="56"/>
        <v>6</v>
      </c>
      <c r="AE20" s="30">
        <f t="shared" ca="1" si="49"/>
        <v>498004</v>
      </c>
      <c r="AF20" s="1">
        <f t="shared" ca="1" si="57"/>
        <v>7</v>
      </c>
      <c r="AG20" s="1">
        <f t="shared" ca="1" si="58"/>
        <v>1</v>
      </c>
      <c r="AH20" s="245">
        <f t="shared" ca="1" si="60"/>
        <v>6.0107099999999996</v>
      </c>
      <c r="AI20" s="1"/>
    </row>
    <row r="21" spans="2:80" s="2" customFormat="1" x14ac:dyDescent="0.2">
      <c r="C21" s="2" t="str">
        <f t="shared" si="50"/>
        <v>VFB Essenheim</v>
      </c>
      <c r="D21" s="1">
        <f t="shared" ca="1" si="33"/>
        <v>3</v>
      </c>
      <c r="E21" s="1">
        <f t="shared" ca="1" si="34"/>
        <v>0</v>
      </c>
      <c r="F21" s="1">
        <f t="shared" ca="1" si="35"/>
        <v>1</v>
      </c>
      <c r="G21" s="1">
        <f t="shared" ca="1" si="36"/>
        <v>2</v>
      </c>
      <c r="H21" s="1">
        <f t="shared" ca="1" si="37"/>
        <v>2</v>
      </c>
      <c r="I21" s="1">
        <f t="shared" ca="1" si="37"/>
        <v>11</v>
      </c>
      <c r="J21" s="13">
        <f t="shared" ca="1" si="37"/>
        <v>-9</v>
      </c>
      <c r="K21" s="1">
        <f t="shared" ca="1" si="38"/>
        <v>1</v>
      </c>
      <c r="L21" s="30">
        <f t="shared" ca="1" si="39"/>
        <v>1491002</v>
      </c>
      <c r="M21" s="14">
        <f t="shared" ca="1" si="51"/>
        <v>1</v>
      </c>
      <c r="N21" s="14">
        <f t="array" aca="1" ref="N21" ca="1">IF($AI$15,SUM(($K$17:$K$25&gt;=K21)/COUNTIF($K$17:$K$25,$K$17:$K$25)),SUM(($L$17:$L$25&gt;=L21)/COUNTIF($L$17:$L$25,$L$17:$L$25)))</f>
        <v>7</v>
      </c>
      <c r="O21" s="6" t="str">
        <f t="shared" ca="1" si="40"/>
        <v/>
      </c>
      <c r="P21" s="4" t="str">
        <f t="shared" ca="1" si="41"/>
        <v/>
      </c>
      <c r="Q21" s="4" t="str">
        <f t="shared" ca="1" si="42"/>
        <v/>
      </c>
      <c r="R21" s="4" t="str">
        <f t="shared" ca="1" si="43"/>
        <v/>
      </c>
      <c r="S21" s="4" t="str">
        <f t="shared" ca="1" si="44"/>
        <v/>
      </c>
      <c r="T21" s="4" t="str">
        <f t="shared" ca="1" si="45"/>
        <v/>
      </c>
      <c r="U21" s="4" t="str">
        <f t="shared" ca="1" si="46"/>
        <v/>
      </c>
      <c r="V21" s="57" t="str">
        <f t="shared" ca="1" si="47"/>
        <v/>
      </c>
      <c r="W21" s="64">
        <f t="shared" ca="1" si="48"/>
        <v>500000</v>
      </c>
      <c r="X21" s="22">
        <f t="shared" ca="1" si="59"/>
        <v>7.0108999999999995</v>
      </c>
      <c r="Y21" s="13">
        <f>Vorrunde!$AL16</f>
        <v>0</v>
      </c>
      <c r="Z21" s="1">
        <f t="shared" ca="1" si="52"/>
        <v>1.9</v>
      </c>
      <c r="AA21" s="1">
        <f t="shared" ca="1" si="53"/>
        <v>0</v>
      </c>
      <c r="AB21" s="1">
        <f t="shared" ca="1" si="54"/>
        <v>0</v>
      </c>
      <c r="AC21" s="1">
        <f t="shared" ca="1" si="55"/>
        <v>0</v>
      </c>
      <c r="AD21" s="242">
        <f t="shared" ca="1" si="56"/>
        <v>7</v>
      </c>
      <c r="AE21" s="30">
        <f t="shared" ca="1" si="49"/>
        <v>491002</v>
      </c>
      <c r="AF21" s="1">
        <f t="shared" ca="1" si="57"/>
        <v>9</v>
      </c>
      <c r="AG21" s="1">
        <f t="shared" ca="1" si="58"/>
        <v>1</v>
      </c>
      <c r="AH21" s="245">
        <f t="shared" ca="1" si="60"/>
        <v>7.0109099999999991</v>
      </c>
      <c r="AI21" s="1"/>
    </row>
    <row r="22" spans="2:80" s="2" customFormat="1" x14ac:dyDescent="0.2">
      <c r="C22" s="2" t="str">
        <f t="shared" si="50"/>
        <v>Fun Kickers Oes</v>
      </c>
      <c r="D22" s="1">
        <f t="shared" ca="1" si="33"/>
        <v>3</v>
      </c>
      <c r="E22" s="1">
        <f t="shared" ca="1" si="34"/>
        <v>2</v>
      </c>
      <c r="F22" s="1">
        <f t="shared" ca="1" si="35"/>
        <v>0</v>
      </c>
      <c r="G22" s="1">
        <f t="shared" ca="1" si="36"/>
        <v>1</v>
      </c>
      <c r="H22" s="1">
        <f t="shared" ca="1" si="37"/>
        <v>9</v>
      </c>
      <c r="I22" s="1">
        <f t="shared" ca="1" si="37"/>
        <v>8</v>
      </c>
      <c r="J22" s="13">
        <f t="shared" ca="1" si="37"/>
        <v>1</v>
      </c>
      <c r="K22" s="1">
        <f t="shared" ca="1" si="38"/>
        <v>6</v>
      </c>
      <c r="L22" s="30">
        <f t="shared" ca="1" si="39"/>
        <v>6501009</v>
      </c>
      <c r="M22" s="14">
        <f t="shared" ca="1" si="51"/>
        <v>1</v>
      </c>
      <c r="N22" s="14">
        <f t="array" aca="1" ref="N22" ca="1">IF($AI$15,SUM(($K$17:$K$25&gt;=K22)/COUNTIF($K$17:$K$25,$K$17:$K$25)),SUM(($L$17:$L$25&gt;=L22)/COUNTIF($L$17:$L$25,$L$17:$L$25)))</f>
        <v>4</v>
      </c>
      <c r="O22" s="6" t="str">
        <f t="shared" ca="1" si="40"/>
        <v/>
      </c>
      <c r="P22" s="4" t="str">
        <f t="shared" ca="1" si="41"/>
        <v/>
      </c>
      <c r="Q22" s="4" t="str">
        <f t="shared" ca="1" si="42"/>
        <v/>
      </c>
      <c r="R22" s="4" t="str">
        <f t="shared" ca="1" si="43"/>
        <v/>
      </c>
      <c r="S22" s="4" t="str">
        <f t="shared" ca="1" si="44"/>
        <v/>
      </c>
      <c r="T22" s="4" t="str">
        <f t="shared" ca="1" si="45"/>
        <v/>
      </c>
      <c r="U22" s="4" t="str">
        <f t="shared" ca="1" si="46"/>
        <v/>
      </c>
      <c r="V22" s="57" t="str">
        <f t="shared" ca="1" si="47"/>
        <v/>
      </c>
      <c r="W22" s="64">
        <f t="shared" ca="1" si="48"/>
        <v>500000</v>
      </c>
      <c r="X22" s="22">
        <f t="shared" ca="1" si="59"/>
        <v>4.0108999999999995</v>
      </c>
      <c r="Y22" s="13">
        <f>Vorrunde!$AL17</f>
        <v>0</v>
      </c>
      <c r="Z22" s="1">
        <f t="shared" ca="1" si="52"/>
        <v>1.9</v>
      </c>
      <c r="AA22" s="1">
        <f t="shared" ca="1" si="53"/>
        <v>0</v>
      </c>
      <c r="AB22" s="1">
        <f t="shared" ca="1" si="54"/>
        <v>0</v>
      </c>
      <c r="AC22" s="1">
        <f t="shared" ca="1" si="55"/>
        <v>0</v>
      </c>
      <c r="AD22" s="242">
        <f t="shared" ca="1" si="56"/>
        <v>1</v>
      </c>
      <c r="AE22" s="30">
        <f t="shared" ca="1" si="49"/>
        <v>501009</v>
      </c>
      <c r="AF22" s="1">
        <f t="shared" ca="1" si="57"/>
        <v>5</v>
      </c>
      <c r="AG22" s="1">
        <f t="shared" ca="1" si="58"/>
        <v>1</v>
      </c>
      <c r="AH22" s="245">
        <f t="shared" ca="1" si="60"/>
        <v>1.01051</v>
      </c>
      <c r="AI22" s="1"/>
    </row>
    <row r="23" spans="2:80" s="2" customFormat="1" x14ac:dyDescent="0.2">
      <c r="C23" s="2" t="str">
        <f t="shared" si="50"/>
        <v>Raslo Winners</v>
      </c>
      <c r="D23" s="1">
        <f t="shared" ca="1" si="33"/>
        <v>3</v>
      </c>
      <c r="E23" s="1">
        <f t="shared" ca="1" si="34"/>
        <v>2</v>
      </c>
      <c r="F23" s="1">
        <f t="shared" ca="1" si="35"/>
        <v>0</v>
      </c>
      <c r="G23" s="1">
        <f t="shared" ca="1" si="36"/>
        <v>1</v>
      </c>
      <c r="H23" s="1">
        <f t="shared" ca="1" si="37"/>
        <v>6</v>
      </c>
      <c r="I23" s="1">
        <f t="shared" ca="1" si="37"/>
        <v>4</v>
      </c>
      <c r="J23" s="13">
        <f t="shared" ca="1" si="37"/>
        <v>2</v>
      </c>
      <c r="K23" s="1">
        <f t="shared" ca="1" si="38"/>
        <v>6</v>
      </c>
      <c r="L23" s="30">
        <f t="shared" ca="1" si="39"/>
        <v>6502006</v>
      </c>
      <c r="M23" s="14">
        <f t="shared" ca="1" si="51"/>
        <v>1</v>
      </c>
      <c r="N23" s="14">
        <f t="array" aca="1" ref="N23" ca="1">IF($AI$15,SUM(($K$17:$K$25&gt;=K23)/COUNTIF($K$17:$K$25,$K$17:$K$25)),SUM(($L$17:$L$25&gt;=L23)/COUNTIF($L$17:$L$25,$L$17:$L$25)))</f>
        <v>3</v>
      </c>
      <c r="O23" s="6" t="str">
        <f t="shared" ca="1" si="40"/>
        <v/>
      </c>
      <c r="P23" s="4" t="str">
        <f t="shared" ca="1" si="41"/>
        <v/>
      </c>
      <c r="Q23" s="4" t="str">
        <f t="shared" ca="1" si="42"/>
        <v/>
      </c>
      <c r="R23" s="4" t="str">
        <f t="shared" ca="1" si="43"/>
        <v/>
      </c>
      <c r="S23" s="4" t="str">
        <f t="shared" ca="1" si="44"/>
        <v/>
      </c>
      <c r="T23" s="4" t="str">
        <f t="shared" ca="1" si="45"/>
        <v/>
      </c>
      <c r="U23" s="4" t="str">
        <f t="shared" ca="1" si="46"/>
        <v/>
      </c>
      <c r="V23" s="57" t="str">
        <f t="shared" ca="1" si="47"/>
        <v/>
      </c>
      <c r="W23" s="64">
        <f t="shared" ca="1" si="48"/>
        <v>500000</v>
      </c>
      <c r="X23" s="22">
        <f t="shared" ca="1" si="59"/>
        <v>3.0108999999999999</v>
      </c>
      <c r="Y23" s="13">
        <f>Vorrunde!$AL18</f>
        <v>0</v>
      </c>
      <c r="Z23" s="1">
        <f t="shared" ca="1" si="52"/>
        <v>1.9</v>
      </c>
      <c r="AA23" s="1">
        <f t="shared" ca="1" si="53"/>
        <v>0</v>
      </c>
      <c r="AB23" s="1">
        <f t="shared" ca="1" si="54"/>
        <v>0</v>
      </c>
      <c r="AC23" s="1">
        <f t="shared" ca="1" si="55"/>
        <v>0</v>
      </c>
      <c r="AD23" s="242">
        <f t="shared" ca="1" si="56"/>
        <v>1</v>
      </c>
      <c r="AE23" s="30">
        <f t="shared" ca="1" si="49"/>
        <v>502006</v>
      </c>
      <c r="AF23" s="1">
        <f t="shared" ca="1" si="57"/>
        <v>4</v>
      </c>
      <c r="AG23" s="1">
        <f t="shared" ca="1" si="58"/>
        <v>1</v>
      </c>
      <c r="AH23" s="245">
        <f t="shared" ca="1" si="60"/>
        <v>1.01041</v>
      </c>
      <c r="AI23" s="1"/>
    </row>
    <row r="24" spans="2:80" s="2" customFormat="1" x14ac:dyDescent="0.2">
      <c r="C24" s="2" t="str">
        <f t="shared" si="50"/>
        <v>Knock Out Rangers</v>
      </c>
      <c r="D24" s="1">
        <f t="shared" ca="1" si="33"/>
        <v>3</v>
      </c>
      <c r="E24" s="1">
        <f t="shared" ca="1" si="34"/>
        <v>1</v>
      </c>
      <c r="F24" s="1">
        <f t="shared" ca="1" si="35"/>
        <v>1</v>
      </c>
      <c r="G24" s="1">
        <f t="shared" ca="1" si="36"/>
        <v>1</v>
      </c>
      <c r="H24" s="1">
        <f t="shared" ref="H24:J24" ca="1" si="61">G11</f>
        <v>9</v>
      </c>
      <c r="I24" s="1">
        <f t="shared" ca="1" si="61"/>
        <v>6</v>
      </c>
      <c r="J24" s="13">
        <f t="shared" ca="1" si="61"/>
        <v>3</v>
      </c>
      <c r="K24" s="1">
        <f t="shared" ca="1" si="38"/>
        <v>4</v>
      </c>
      <c r="L24" s="30">
        <f t="shared" ca="1" si="39"/>
        <v>4503009</v>
      </c>
      <c r="M24" s="14">
        <f t="shared" ca="1" si="51"/>
        <v>1</v>
      </c>
      <c r="N24" s="14">
        <f t="array" aca="1" ref="N24" ca="1">IF($AI$15,SUM(($K$17:$K$25&gt;=K24)/COUNTIF($K$17:$K$25,$K$17:$K$25)),SUM(($L$17:$L$25&gt;=L24)/COUNTIF($L$17:$L$25,$L$17:$L$25)))</f>
        <v>5</v>
      </c>
      <c r="O24" s="6" t="str">
        <f t="shared" ca="1" si="40"/>
        <v/>
      </c>
      <c r="P24" s="4" t="str">
        <f t="shared" ca="1" si="41"/>
        <v/>
      </c>
      <c r="Q24" s="4" t="str">
        <f t="shared" ca="1" si="42"/>
        <v/>
      </c>
      <c r="R24" s="4" t="str">
        <f t="shared" ca="1" si="43"/>
        <v/>
      </c>
      <c r="S24" s="4" t="str">
        <f t="shared" ca="1" si="44"/>
        <v/>
      </c>
      <c r="T24" s="4" t="str">
        <f t="shared" ca="1" si="45"/>
        <v/>
      </c>
      <c r="U24" s="4" t="str">
        <f t="shared" ca="1" si="46"/>
        <v/>
      </c>
      <c r="V24" s="57" t="str">
        <f t="shared" ca="1" si="47"/>
        <v/>
      </c>
      <c r="W24" s="64">
        <f t="shared" ca="1" si="48"/>
        <v>500000</v>
      </c>
      <c r="X24" s="22">
        <f t="shared" ca="1" si="59"/>
        <v>5.0108999999999995</v>
      </c>
      <c r="Y24" s="13">
        <f>Vorrunde!$AL19</f>
        <v>0</v>
      </c>
      <c r="Z24" s="1">
        <f t="shared" ca="1" si="52"/>
        <v>1.9</v>
      </c>
      <c r="AA24" s="1">
        <f t="shared" ca="1" si="53"/>
        <v>0</v>
      </c>
      <c r="AB24" s="1">
        <f t="shared" ca="1" si="54"/>
        <v>0</v>
      </c>
      <c r="AC24" s="1">
        <f t="shared" ca="1" si="55"/>
        <v>0</v>
      </c>
      <c r="AD24" s="242">
        <f t="shared" ca="1" si="56"/>
        <v>5</v>
      </c>
      <c r="AE24" s="30">
        <f t="shared" ca="1" si="49"/>
        <v>503009</v>
      </c>
      <c r="AF24" s="1">
        <f t="shared" ca="1" si="57"/>
        <v>3</v>
      </c>
      <c r="AG24" s="1">
        <f t="shared" ca="1" si="58"/>
        <v>1</v>
      </c>
      <c r="AH24" s="245">
        <f t="shared" ca="1" si="60"/>
        <v>5.0103099999999996</v>
      </c>
      <c r="AI24" s="1"/>
    </row>
    <row r="25" spans="2:80" s="2" customFormat="1" ht="12.75" thickBot="1" x14ac:dyDescent="0.25">
      <c r="C25" s="2" t="str">
        <f t="shared" si="50"/>
        <v/>
      </c>
      <c r="D25" s="1">
        <f t="shared" ca="1" si="33"/>
        <v>0</v>
      </c>
      <c r="E25" s="1">
        <f t="shared" ca="1" si="34"/>
        <v>0</v>
      </c>
      <c r="F25" s="1">
        <f t="shared" ca="1" si="35"/>
        <v>0</v>
      </c>
      <c r="G25" s="1">
        <f t="shared" ca="1" si="36"/>
        <v>0</v>
      </c>
      <c r="H25" s="1">
        <f t="shared" ref="H25:J25" ca="1" si="62">G12</f>
        <v>0</v>
      </c>
      <c r="I25" s="1">
        <f t="shared" ca="1" si="62"/>
        <v>0</v>
      </c>
      <c r="J25" s="13">
        <f t="shared" ca="1" si="62"/>
        <v>0</v>
      </c>
      <c r="K25" s="1">
        <f t="shared" ca="1" si="38"/>
        <v>0</v>
      </c>
      <c r="L25" s="30">
        <f t="shared" ca="1" si="39"/>
        <v>500000</v>
      </c>
      <c r="M25" s="14">
        <f t="shared" ca="1" si="51"/>
        <v>1</v>
      </c>
      <c r="N25" s="14">
        <f t="array" aca="1" ref="N25" ca="1">IF($AI$15,SUM(($K$17:$K$25&gt;=K25)/COUNTIF($K$17:$K$25,$K$17:$K$25)),SUM(($L$17:$L$25&gt;=L25)/COUNTIF($L$17:$L$25,$L$17:$L$25)))</f>
        <v>8</v>
      </c>
      <c r="O25" s="58" t="str">
        <f t="shared" ca="1" si="40"/>
        <v/>
      </c>
      <c r="P25" s="59" t="str">
        <f t="shared" ca="1" si="41"/>
        <v/>
      </c>
      <c r="Q25" s="59" t="str">
        <f t="shared" ca="1" si="42"/>
        <v/>
      </c>
      <c r="R25" s="59" t="str">
        <f t="shared" ca="1" si="43"/>
        <v/>
      </c>
      <c r="S25" s="59" t="str">
        <f t="shared" ca="1" si="44"/>
        <v/>
      </c>
      <c r="T25" s="59" t="str">
        <f t="shared" ca="1" si="45"/>
        <v/>
      </c>
      <c r="U25" s="59" t="str">
        <f t="shared" ca="1" si="46"/>
        <v/>
      </c>
      <c r="V25" s="60" t="str">
        <f t="shared" ca="1" si="47"/>
        <v/>
      </c>
      <c r="W25" s="64">
        <f t="shared" ca="1" si="48"/>
        <v>500000</v>
      </c>
      <c r="X25" s="23">
        <f t="shared" ca="1" si="59"/>
        <v>108.01089999999999</v>
      </c>
      <c r="Y25" s="13">
        <f>Vorrunde!$AL20</f>
        <v>0</v>
      </c>
      <c r="Z25" s="1">
        <f t="shared" ca="1" si="52"/>
        <v>1.9</v>
      </c>
      <c r="AA25" s="1">
        <f t="shared" ca="1" si="53"/>
        <v>0</v>
      </c>
      <c r="AB25" s="1">
        <f t="shared" ca="1" si="54"/>
        <v>0</v>
      </c>
      <c r="AC25" s="1">
        <f t="shared" ca="1" si="55"/>
        <v>0</v>
      </c>
      <c r="AD25" s="242">
        <f t="shared" ca="1" si="56"/>
        <v>8</v>
      </c>
      <c r="AE25" s="30">
        <f t="shared" ca="1" si="49"/>
        <v>500000</v>
      </c>
      <c r="AF25" s="1">
        <f t="shared" ca="1" si="57"/>
        <v>6</v>
      </c>
      <c r="AG25" s="1">
        <f t="shared" ca="1" si="58"/>
        <v>1</v>
      </c>
      <c r="AH25" s="246">
        <f t="shared" ca="1" si="60"/>
        <v>108.01061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799">
        <v>1</v>
      </c>
      <c r="F29" s="796"/>
      <c r="G29" s="796"/>
      <c r="H29" s="796"/>
      <c r="I29" s="796"/>
      <c r="J29" s="796"/>
      <c r="K29" s="796"/>
      <c r="L29" s="798"/>
      <c r="M29" s="795">
        <v>2</v>
      </c>
      <c r="N29" s="796"/>
      <c r="O29" s="796"/>
      <c r="P29" s="796"/>
      <c r="Q29" s="796"/>
      <c r="R29" s="796"/>
      <c r="S29" s="796"/>
      <c r="T29" s="798"/>
      <c r="U29" s="795">
        <v>3</v>
      </c>
      <c r="V29" s="796"/>
      <c r="W29" s="796"/>
      <c r="X29" s="796"/>
      <c r="Y29" s="796"/>
      <c r="Z29" s="796"/>
      <c r="AA29" s="796"/>
      <c r="AB29" s="798"/>
      <c r="AC29" s="795">
        <v>4</v>
      </c>
      <c r="AD29" s="796"/>
      <c r="AE29" s="796"/>
      <c r="AF29" s="796"/>
      <c r="AG29" s="796"/>
      <c r="AH29" s="796"/>
      <c r="AI29" s="796"/>
      <c r="AJ29" s="798"/>
      <c r="AK29" s="795">
        <v>5</v>
      </c>
      <c r="AL29" s="796"/>
      <c r="AM29" s="796"/>
      <c r="AN29" s="796"/>
      <c r="AO29" s="796"/>
      <c r="AP29" s="796"/>
      <c r="AQ29" s="796"/>
      <c r="AR29" s="798"/>
      <c r="AS29" s="795">
        <v>6</v>
      </c>
      <c r="AT29" s="796"/>
      <c r="AU29" s="796"/>
      <c r="AV29" s="796"/>
      <c r="AW29" s="796"/>
      <c r="AX29" s="796"/>
      <c r="AY29" s="796"/>
      <c r="AZ29" s="798"/>
      <c r="BA29" s="795">
        <v>7</v>
      </c>
      <c r="BB29" s="796"/>
      <c r="BC29" s="796"/>
      <c r="BD29" s="796"/>
      <c r="BE29" s="796"/>
      <c r="BF29" s="796"/>
      <c r="BG29" s="796"/>
      <c r="BH29" s="798"/>
      <c r="BI29" s="795">
        <v>8</v>
      </c>
      <c r="BJ29" s="796"/>
      <c r="BK29" s="796"/>
      <c r="BL29" s="796"/>
      <c r="BM29" s="796"/>
      <c r="BN29" s="796"/>
      <c r="BO29" s="796"/>
      <c r="BP29" s="797"/>
      <c r="BQ29" s="13"/>
      <c r="BR29" s="5" t="s">
        <v>96</v>
      </c>
      <c r="BS29" s="2" t="str">
        <f>$F$4</f>
        <v>1. FC Riedwald</v>
      </c>
      <c r="BT29" s="2" t="str">
        <f>$F$5</f>
        <v>FC Barcelona</v>
      </c>
      <c r="BU29" s="2" t="str">
        <f>$F$6</f>
        <v>Eintracht Frankfurt</v>
      </c>
      <c r="BV29" s="2" t="str">
        <f>$F$7</f>
        <v>Maibach 1822 eV</v>
      </c>
      <c r="BW29" s="2" t="str">
        <f>$F$8</f>
        <v>VFB Essenheim</v>
      </c>
      <c r="BX29" s="2" t="str">
        <f>$F$9</f>
        <v>Fun Kickers Oes</v>
      </c>
      <c r="BY29" s="2" t="str">
        <f>$F$10</f>
        <v>Raslo Winners</v>
      </c>
      <c r="BZ29" s="2" t="str">
        <f>$F$11</f>
        <v>Knock Out Rangers</v>
      </c>
      <c r="CA29" s="2" t="str">
        <f>$F$12</f>
        <v/>
      </c>
      <c r="CB29" s="53"/>
    </row>
    <row r="30" spans="2:80" s="2" customFormat="1" x14ac:dyDescent="0.2">
      <c r="C30" s="2" t="str">
        <f>$Q64</f>
        <v>1. FC Riedwald</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63">F4</f>
        <v>1. FC Riedwald</v>
      </c>
      <c r="BS30" s="7"/>
      <c r="BT30" s="8">
        <f t="shared" ref="BT30:CA30" ca="1" si="64">SUMIFS($X$64:$X$135,$V$64:$V$135,$BR30,$W$64:$W$135,BT$29)+SUMIFS($Y$64:$Y$135,$W$64:$W$135,$BR30,$V$64:$V$135,BT$29)</f>
        <v>0</v>
      </c>
      <c r="BU30" s="8">
        <f t="shared" ca="1" si="64"/>
        <v>0</v>
      </c>
      <c r="BV30" s="8">
        <f t="shared" ca="1" si="64"/>
        <v>0</v>
      </c>
      <c r="BW30" s="8">
        <f t="shared" ca="1" si="64"/>
        <v>0</v>
      </c>
      <c r="BX30" s="8">
        <f t="shared" ca="1" si="64"/>
        <v>2</v>
      </c>
      <c r="BY30" s="8">
        <f t="shared" ca="1" si="64"/>
        <v>0</v>
      </c>
      <c r="BZ30" s="8">
        <f t="shared" ca="1" si="64"/>
        <v>2</v>
      </c>
      <c r="CA30" s="8">
        <f t="shared" ca="1" si="64"/>
        <v>0</v>
      </c>
      <c r="CB30" s="4"/>
    </row>
    <row r="31" spans="2:80" s="2" customFormat="1" x14ac:dyDescent="0.2">
      <c r="C31" s="2" t="str">
        <f t="shared" ref="C31:C38" si="65">$Q65</f>
        <v>FC Barcelona</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63"/>
        <v>FC Barcelona</v>
      </c>
      <c r="BS31" s="9">
        <f t="shared" ref="BS31:BS38" ca="1" si="66">SUMIFS($X$64:$X$135,$V$64:$V$135,$BR31,$W$64:$W$135,BS$29)+SUMIFS($Y$64:$Y$135,$W$64:$W$135,$BR31,$V$64:$V$135,BS$29)</f>
        <v>0</v>
      </c>
      <c r="BT31" s="7"/>
      <c r="BU31" s="8">
        <f t="shared" ref="BU31:CA31" ca="1" si="67">SUMIFS($X$64:$X$135,$V$64:$V$135,$BR31,$W$64:$W$135,BU$29)+SUMIFS($Y$64:$Y$135,$W$64:$W$135,$BR31,$V$64:$V$135,BU$29)</f>
        <v>0</v>
      </c>
      <c r="BV31" s="8">
        <f t="shared" ca="1" si="67"/>
        <v>0</v>
      </c>
      <c r="BW31" s="8">
        <f t="shared" ca="1" si="67"/>
        <v>6</v>
      </c>
      <c r="BX31" s="8">
        <f t="shared" ca="1" si="67"/>
        <v>0</v>
      </c>
      <c r="BY31" s="8">
        <f t="shared" ca="1" si="67"/>
        <v>4</v>
      </c>
      <c r="BZ31" s="8">
        <f t="shared" ca="1" si="67"/>
        <v>0</v>
      </c>
      <c r="CA31" s="8">
        <f t="shared" ca="1" si="67"/>
        <v>0</v>
      </c>
      <c r="CB31" s="4"/>
    </row>
    <row r="32" spans="2:80" s="2" customFormat="1" x14ac:dyDescent="0.2">
      <c r="C32" s="2" t="str">
        <f t="shared" si="65"/>
        <v>Eintracht Frankfurt</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63"/>
        <v>Eintracht Frankfurt</v>
      </c>
      <c r="BS32" s="9">
        <f t="shared" ca="1" si="66"/>
        <v>0</v>
      </c>
      <c r="BT32" s="9">
        <f t="shared" ref="BT32:BT38" ca="1" si="68">SUMIFS($X$64:$X$135,$V$64:$V$135,$BR32,$W$64:$W$135,BT$29)+SUMIFS($Y$64:$Y$135,$W$64:$W$135,$BR32,$V$64:$V$135,BT$29)</f>
        <v>0</v>
      </c>
      <c r="BU32" s="7"/>
      <c r="BV32" s="8">
        <f t="shared" ref="BV32:CA32" ca="1" si="69">SUMIFS($X$64:$X$135,$V$64:$V$135,$BR32,$W$64:$W$135,BV$29)+SUMIFS($Y$64:$Y$135,$W$64:$W$135,$BR32,$V$64:$V$135,BV$29)</f>
        <v>3</v>
      </c>
      <c r="BW32" s="8">
        <f t="shared" ca="1" si="69"/>
        <v>0</v>
      </c>
      <c r="BX32" s="8">
        <f t="shared" ca="1" si="69"/>
        <v>4</v>
      </c>
      <c r="BY32" s="8">
        <f t="shared" ca="1" si="69"/>
        <v>0</v>
      </c>
      <c r="BZ32" s="8">
        <f t="shared" ca="1" si="69"/>
        <v>0</v>
      </c>
      <c r="CA32" s="8">
        <f t="shared" ca="1" si="69"/>
        <v>0</v>
      </c>
      <c r="CB32" s="4"/>
    </row>
    <row r="33" spans="2:80" s="2" customFormat="1" x14ac:dyDescent="0.2">
      <c r="C33" s="2" t="str">
        <f t="shared" si="65"/>
        <v>Maibach 1822 eV</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63"/>
        <v>Maibach 1822 eV</v>
      </c>
      <c r="BS33" s="9">
        <f t="shared" ca="1" si="66"/>
        <v>0</v>
      </c>
      <c r="BT33" s="9">
        <f t="shared" ca="1" si="68"/>
        <v>0</v>
      </c>
      <c r="BU33" s="9">
        <f t="shared" ref="BU33:BU38" ca="1" si="70">SUMIFS($X$64:$X$135,$V$64:$V$135,$BR33,$W$64:$W$135,BU$29)+SUMIFS($Y$64:$Y$135,$W$64:$W$135,$BR33,$V$64:$V$135,BU$29)</f>
        <v>1</v>
      </c>
      <c r="BV33" s="7"/>
      <c r="BW33" s="8">
        <f ca="1">SUMIFS($X$64:$X$135,$V$64:$V$135,$BR33,$W$64:$W$135,BW$29)+SUMIFS($Y$64:$Y$135,$W$64:$W$135,$BR33,$V$64:$V$135,BW$29)</f>
        <v>2</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1</v>
      </c>
      <c r="CA33" s="8">
        <f ca="1">SUMIFS($X$64:$X$135,$V$64:$V$135,$BR33,$W$64:$W$135,CA$29)+SUMIFS($Y$64:$Y$135,$W$64:$W$135,$BR33,$V$64:$V$135,CA$29)</f>
        <v>0</v>
      </c>
      <c r="CB33" s="4"/>
    </row>
    <row r="34" spans="2:80" s="2" customFormat="1" x14ac:dyDescent="0.2">
      <c r="C34" s="2" t="str">
        <f t="shared" si="65"/>
        <v>VFB Essenheim</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63"/>
        <v>VFB Essenheim</v>
      </c>
      <c r="BS34" s="9">
        <f t="shared" ca="1" si="66"/>
        <v>0</v>
      </c>
      <c r="BT34" s="9">
        <f t="shared" ca="1" si="68"/>
        <v>0</v>
      </c>
      <c r="BU34" s="9">
        <f t="shared" ca="1" si="70"/>
        <v>0</v>
      </c>
      <c r="BV34" s="9">
        <f ca="1">SUMIFS($X$64:$X$135,$V$64:$V$135,$BR34,$W$64:$W$135,BV$29)+SUMIFS($Y$64:$Y$135,$W$64:$W$135,$BR34,$V$64:$V$135,BV$29)</f>
        <v>2</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65"/>
        <v>Fun Kickers Oes</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63"/>
        <v>Fun Kickers Oes</v>
      </c>
      <c r="BS35" s="9">
        <f t="shared" ca="1" si="66"/>
        <v>4</v>
      </c>
      <c r="BT35" s="9">
        <f t="shared" ca="1" si="68"/>
        <v>0</v>
      </c>
      <c r="BU35" s="9">
        <f t="shared" ca="1" si="70"/>
        <v>2</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3</v>
      </c>
      <c r="CA35" s="8">
        <f ca="1">SUMIFS($X$64:$X$135,$V$64:$V$135,$BR35,$W$64:$W$135,CA$29)+SUMIFS($Y$64:$Y$135,$W$64:$W$135,$BR35,$V$64:$V$135,CA$29)</f>
        <v>0</v>
      </c>
      <c r="CB35" s="4"/>
    </row>
    <row r="36" spans="2:80" s="2" customFormat="1" x14ac:dyDescent="0.2">
      <c r="C36" s="2" t="str">
        <f t="shared" si="65"/>
        <v>Raslo Winners</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63"/>
        <v>Raslo Winners</v>
      </c>
      <c r="BS36" s="9">
        <f t="shared" ca="1" si="66"/>
        <v>2</v>
      </c>
      <c r="BT36" s="9">
        <f t="shared" ca="1" si="68"/>
        <v>1</v>
      </c>
      <c r="BU36" s="9">
        <f t="shared" ca="1" si="70"/>
        <v>0</v>
      </c>
      <c r="BV36" s="9">
        <f ca="1">SUMIFS($X$64:$X$135,$V$64:$V$135,$BR36,$W$64:$W$135,BV$29)+SUMIFS($Y$64:$Y$135,$W$64:$W$135,$BR36,$V$64:$V$135,BV$29)</f>
        <v>0</v>
      </c>
      <c r="BW36" s="9">
        <f ca="1">SUMIFS($X$64:$X$135,$V$64:$V$135,$BR36,$W$64:$W$135,BW$29)+SUMIFS($Y$64:$Y$135,$W$64:$W$135,$BR36,$V$64:$V$135,BW$29)</f>
        <v>3</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65"/>
        <v>Knock Out Rangers</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63"/>
        <v>Knock Out Rangers</v>
      </c>
      <c r="BS37" s="9">
        <f t="shared" ca="1" si="66"/>
        <v>6</v>
      </c>
      <c r="BT37" s="9">
        <f t="shared" ca="1" si="68"/>
        <v>0</v>
      </c>
      <c r="BU37" s="9">
        <f t="shared" ca="1" si="70"/>
        <v>0</v>
      </c>
      <c r="BV37" s="9">
        <f ca="1">SUMIFS($X$64:$X$135,$V$64:$V$135,$BR37,$W$64:$W$135,BV$29)+SUMIFS($Y$64:$Y$135,$W$64:$W$135,$BR37,$V$64:$V$135,BV$29)</f>
        <v>1</v>
      </c>
      <c r="BW37" s="9">
        <f ca="1">SUMIFS($X$64:$X$135,$V$64:$V$135,$BR37,$W$64:$W$135,BW$29)+SUMIFS($Y$64:$Y$135,$W$64:$W$135,$BR37,$V$64:$V$135,BW$29)</f>
        <v>0</v>
      </c>
      <c r="BX37" s="9">
        <f ca="1">SUMIFS($X$64:$X$135,$V$64:$V$135,$BR37,$W$64:$W$135,BX$29)+SUMIFS($Y$64:$Y$135,$W$64:$W$135,$BR37,$V$64:$V$135,BX$29)</f>
        <v>2</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65"/>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63"/>
        <v/>
      </c>
      <c r="BS38" s="9">
        <f t="shared" ca="1" si="66"/>
        <v>0</v>
      </c>
      <c r="BT38" s="9">
        <f t="shared" ca="1" si="68"/>
        <v>0</v>
      </c>
      <c r="BU38" s="9">
        <f t="shared" ca="1" si="70"/>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$F$4</f>
        <v>1. FC Riedwald</v>
      </c>
      <c r="BT40" s="2" t="str">
        <f>$F$5</f>
        <v>FC Barcelona</v>
      </c>
      <c r="BU40" s="2" t="str">
        <f>$F$6</f>
        <v>Eintracht Frankfurt</v>
      </c>
      <c r="BV40" s="2" t="str">
        <f>$F$7</f>
        <v>Maibach 1822 eV</v>
      </c>
      <c r="BW40" s="2" t="str">
        <f>$F$8</f>
        <v>VFB Essenheim</v>
      </c>
      <c r="BX40" s="2" t="str">
        <f>$F$9</f>
        <v>Fun Kickers Oes</v>
      </c>
      <c r="BY40" s="2" t="str">
        <f>$F$10</f>
        <v>Raslo Winners</v>
      </c>
      <c r="BZ40" s="2" t="str">
        <f>$F$11</f>
        <v>Knock Out Rangers</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71">F4</f>
        <v>1. FC Riedwald</v>
      </c>
      <c r="BS41" s="7"/>
      <c r="BT41" s="8">
        <f ca="1">BT30-BS31</f>
        <v>0</v>
      </c>
      <c r="BU41" s="8">
        <f ca="1">BU30-BS32</f>
        <v>0</v>
      </c>
      <c r="BV41" s="8">
        <f ca="1">BV30-BS33</f>
        <v>0</v>
      </c>
      <c r="BW41" s="8">
        <f ca="1">BW30-BS34</f>
        <v>0</v>
      </c>
      <c r="BX41" s="8">
        <f ca="1">BX30-BS35</f>
        <v>-2</v>
      </c>
      <c r="BY41" s="8">
        <f ca="1">BY30-BS36</f>
        <v>-2</v>
      </c>
      <c r="BZ41" s="8">
        <f ca="1">BZ30-BS37</f>
        <v>-4</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71"/>
        <v>FC Barcelona</v>
      </c>
      <c r="BS42" s="9">
        <f ca="1">IF(BT41="","",-1*BT41)</f>
        <v>0</v>
      </c>
      <c r="BT42" s="7"/>
      <c r="BU42" s="8">
        <f ca="1">BU31-BT32</f>
        <v>0</v>
      </c>
      <c r="BV42" s="8">
        <f ca="1">BV31-BT33</f>
        <v>0</v>
      </c>
      <c r="BW42" s="8">
        <f ca="1">BW31-BT34</f>
        <v>6</v>
      </c>
      <c r="BX42" s="8">
        <f ca="1">BX31-BT35</f>
        <v>0</v>
      </c>
      <c r="BY42" s="8">
        <f ca="1">BY31-BT36</f>
        <v>3</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71"/>
        <v>Eintracht Frankfurt</v>
      </c>
      <c r="BS43" s="9">
        <f ca="1">IF(BU41="","",-1*BU41)</f>
        <v>0</v>
      </c>
      <c r="BT43" s="9">
        <f ca="1">IF(BU42="","",-1*BU42)</f>
        <v>0</v>
      </c>
      <c r="BU43" s="7"/>
      <c r="BV43" s="8">
        <f ca="1">BV32-BU33</f>
        <v>2</v>
      </c>
      <c r="BW43" s="8">
        <f ca="1">BW32-BU34</f>
        <v>0</v>
      </c>
      <c r="BX43" s="8">
        <f ca="1">BX32-BU35</f>
        <v>2</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71"/>
        <v>Maibach 1822 eV</v>
      </c>
      <c r="BS44" s="9">
        <f ca="1">IF(BV41="","",-1*BV41)</f>
        <v>0</v>
      </c>
      <c r="BT44" s="9">
        <f ca="1">IF(BV42="","",-1*BV42)</f>
        <v>0</v>
      </c>
      <c r="BU44" s="9">
        <f ca="1">IF(BV43="","",-1*BV43)</f>
        <v>-2</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71"/>
        <v>VFB Essenheim</v>
      </c>
      <c r="BS45" s="9">
        <f ca="1">IF(BW41="","",-1*BW41)</f>
        <v>0</v>
      </c>
      <c r="BT45" s="9">
        <f ca="1">IF(BW42="","",-1*BW42)</f>
        <v>-6</v>
      </c>
      <c r="BU45" s="9">
        <f ca="1">IF(BW43="","",-1*BW43)</f>
        <v>0</v>
      </c>
      <c r="BV45" s="9">
        <f ca="1">IF(BW44="","",-1*BW44)</f>
        <v>0</v>
      </c>
      <c r="BW45" s="7"/>
      <c r="BX45" s="8">
        <f ca="1">BX34-BW35</f>
        <v>0</v>
      </c>
      <c r="BY45" s="8">
        <f ca="1">BY34-BW36</f>
        <v>-3</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71"/>
        <v>Fun Kickers Oes</v>
      </c>
      <c r="BS46" s="9">
        <f ca="1">IF(BX41="","",-1*BX41)</f>
        <v>2</v>
      </c>
      <c r="BT46" s="9">
        <f ca="1">IF(BX42="","",-1*BX42)</f>
        <v>0</v>
      </c>
      <c r="BU46" s="9">
        <f ca="1">IF(BX43="","",-1*BX43)</f>
        <v>-2</v>
      </c>
      <c r="BV46" s="9">
        <f ca="1">IF(BX44="","",-1*BX44)</f>
        <v>0</v>
      </c>
      <c r="BW46" s="9">
        <f ca="1">IF(BX45="","",-1*BX45)</f>
        <v>0</v>
      </c>
      <c r="BX46" s="7"/>
      <c r="BY46" s="8">
        <f ca="1">BY35-BX36</f>
        <v>0</v>
      </c>
      <c r="BZ46" s="8">
        <f ca="1">BZ35-BX37</f>
        <v>1</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71"/>
        <v>Raslo Winners</v>
      </c>
      <c r="BS47" s="9">
        <f ca="1">IF(BY41="","",-1*BY41)</f>
        <v>2</v>
      </c>
      <c r="BT47" s="9">
        <f ca="1">IF(BY42="","",-1*BY42)</f>
        <v>-3</v>
      </c>
      <c r="BU47" s="9">
        <f ca="1">IF(BY43="","",-1*BY43)</f>
        <v>0</v>
      </c>
      <c r="BV47" s="9">
        <f ca="1">IF(BY44="","",-1*BY44)</f>
        <v>0</v>
      </c>
      <c r="BW47" s="9">
        <f ca="1">IF(BY45="","",-1*BY45)</f>
        <v>3</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71"/>
        <v>Knock Out Rangers</v>
      </c>
      <c r="BS48" s="9">
        <f ca="1">IF(BZ41="","",-1*BZ41)</f>
        <v>4</v>
      </c>
      <c r="BT48" s="9">
        <f ca="1">IF(BZ42="","",-1*BZ42)</f>
        <v>0</v>
      </c>
      <c r="BU48" s="9">
        <f ca="1">IF(BZ43="","",-1*BZ43)</f>
        <v>0</v>
      </c>
      <c r="BV48" s="9">
        <f ca="1">IF(BZ44="","",-1*BZ44)</f>
        <v>0</v>
      </c>
      <c r="BW48" s="9">
        <f ca="1">IF(BZ45="","",-1*BZ45)</f>
        <v>0</v>
      </c>
      <c r="BX48" s="9">
        <f ca="1">IF(BZ46="","",-1*BZ46)</f>
        <v>-1</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71"/>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72">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$F$4</f>
        <v>1. FC Riedwald</v>
      </c>
      <c r="BT51" s="2" t="str">
        <f>$F$5</f>
        <v>FC Barcelona</v>
      </c>
      <c r="BU51" s="2" t="str">
        <f>$F$6</f>
        <v>Eintracht Frankfurt</v>
      </c>
      <c r="BV51" s="2" t="str">
        <f>$F$7</f>
        <v>Maibach 1822 eV</v>
      </c>
      <c r="BW51" s="2" t="str">
        <f>$F$8</f>
        <v>VFB Essenheim</v>
      </c>
      <c r="BX51" s="2" t="str">
        <f>$F$9</f>
        <v>Fun Kickers Oes</v>
      </c>
      <c r="BY51" s="2" t="str">
        <f>$F$10</f>
        <v>Raslo Winners</v>
      </c>
      <c r="BZ51" s="2" t="str">
        <f>$F$11</f>
        <v>Knock Out Rangers</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73">F4</f>
        <v>1. FC Riedwald</v>
      </c>
      <c r="BS52" s="7"/>
      <c r="BT52" s="8">
        <f t="shared" ref="BT52:BY52" ca="1" si="74">SUMIFS($AE$64:$AE$135,$V$64:$V$135,$BR52,$W$64:$W$135,BT$51)+SUMIFS($AF$64:$AF$135,$W$64:$W$135,$BR52,$V$64:$V$135,BT$51)</f>
        <v>0</v>
      </c>
      <c r="BU52" s="8">
        <f t="shared" ca="1" si="74"/>
        <v>0</v>
      </c>
      <c r="BV52" s="8">
        <f t="shared" ca="1" si="74"/>
        <v>0</v>
      </c>
      <c r="BW52" s="8">
        <f t="shared" ca="1" si="74"/>
        <v>0</v>
      </c>
      <c r="BX52" s="8">
        <f t="shared" ca="1" si="74"/>
        <v>0</v>
      </c>
      <c r="BY52" s="8">
        <f t="shared" ca="1" si="74"/>
        <v>0</v>
      </c>
      <c r="BZ52" s="8">
        <f t="shared" ref="BZ52:CA58" ca="1" si="75">SUMIFS($AE$64:$AE$135,$V$64:$V$135,$BR52,$W$64:$W$135,BZ$51)+SUMIFS($AF$64:$AF$135,$W$64:$W$135,$BR52,$V$64:$V$135,BZ$51)</f>
        <v>0</v>
      </c>
      <c r="CA52" s="8">
        <f t="shared" ca="1" si="75"/>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73"/>
        <v>FC Barcelona</v>
      </c>
      <c r="BS53" s="9">
        <f t="shared" ref="BS53:BS60" ca="1" si="76">SUMIFS($AE$64:$AE$135,$V$64:$V$135,$BR53,$W$64:$W$135,BS$51)+SUMIFS($AF$64:$AF$135,$W$64:$W$135,$BR53,$V$64:$V$135,BS$51)</f>
        <v>0</v>
      </c>
      <c r="BT53" s="7"/>
      <c r="BU53" s="8">
        <f ca="1">SUMIFS($AE$64:$AE$135,$V$64:$V$135,$BR53,$W$64:$W$135,BU$51)+SUMIFS($AF$64:$AF$135,$W$64:$W$135,$BR53,$V$64:$V$135,BU$51)</f>
        <v>0</v>
      </c>
      <c r="BV53" s="8">
        <f ca="1">SUMIFS($AE$64:$AE$135,$V$64:$V$135,$BR53,$W$64:$W$135,BV$51)+SUMIFS($AF$64:$AF$135,$W$64:$W$135,$BR53,$V$64:$V$135,BV$51)</f>
        <v>0</v>
      </c>
      <c r="BW53" s="8">
        <f ca="1">SUMIFS($AE$64:$AE$135,$V$64:$V$135,$BR53,$W$64:$W$135,BW$51)+SUMIFS($AF$64:$AF$135,$W$64:$W$135,$BR53,$V$64:$V$135,BW$51)</f>
        <v>3</v>
      </c>
      <c r="BX53" s="8">
        <f ca="1">SUMIFS($AE$64:$AE$135,$V$64:$V$135,$BR53,$W$64:$W$135,BX$51)+SUMIFS($AF$64:$AF$135,$W$64:$W$135,$BR53,$V$64:$V$135,BX$51)</f>
        <v>0</v>
      </c>
      <c r="BY53" s="8">
        <f ca="1">SUMIFS($AE$64:$AE$135,$V$64:$V$135,$BR53,$W$64:$W$135,BY$51)+SUMIFS($AF$64:$AF$135,$W$64:$W$135,$BR53,$V$64:$V$135,BY$51)</f>
        <v>3</v>
      </c>
      <c r="BZ53" s="8">
        <f t="shared" ca="1" si="75"/>
        <v>0</v>
      </c>
      <c r="CA53" s="8">
        <f t="shared" ca="1" si="75"/>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73"/>
        <v>Eintracht Frankfurt</v>
      </c>
      <c r="BS54" s="9">
        <f t="shared" ca="1" si="76"/>
        <v>0</v>
      </c>
      <c r="BT54" s="9">
        <f t="shared" ref="BT54:BT60" ca="1" si="77">SUMIFS($AE$64:$AE$135,$V$64:$V$135,$BR54,$W$64:$W$135,BT$51)+SUMIFS($AF$64:$AF$135,$W$64:$W$135,$BR54,$V$64:$V$135,BT$51)</f>
        <v>0</v>
      </c>
      <c r="BU54" s="7"/>
      <c r="BV54" s="8">
        <f ca="1">SUMIFS($AE$64:$AE$135,$V$64:$V$135,$BR54,$W$64:$W$135,BV$51)+SUMIFS($AF$64:$AF$135,$W$64:$W$135,$BR54,$V$64:$V$135,BV$51)</f>
        <v>3</v>
      </c>
      <c r="BW54" s="8">
        <f ca="1">SUMIFS($AE$64:$AE$135,$V$64:$V$135,$BR54,$W$64:$W$135,BW$51)+SUMIFS($AF$64:$AF$135,$W$64:$W$135,$BR54,$V$64:$V$135,BW$51)</f>
        <v>0</v>
      </c>
      <c r="BX54" s="8">
        <f ca="1">SUMIFS($AE$64:$AE$135,$V$64:$V$135,$BR54,$W$64:$W$135,BX$51)+SUMIFS($AF$64:$AF$135,$W$64:$W$135,$BR54,$V$64:$V$135,BX$51)</f>
        <v>3</v>
      </c>
      <c r="BY54" s="8">
        <f ca="1">SUMIFS($AE$64:$AE$135,$V$64:$V$135,$BR54,$W$64:$W$135,BY$51)+SUMIFS($AF$64:$AF$135,$W$64:$W$135,$BR54,$V$64:$V$135,BY$51)</f>
        <v>0</v>
      </c>
      <c r="BZ54" s="8">
        <f t="shared" ca="1" si="75"/>
        <v>0</v>
      </c>
      <c r="CA54" s="8">
        <f t="shared" ca="1" si="75"/>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73"/>
        <v>Maibach 1822 eV</v>
      </c>
      <c r="BS55" s="9">
        <f t="shared" ca="1" si="76"/>
        <v>0</v>
      </c>
      <c r="BT55" s="9">
        <f t="shared" ca="1" si="77"/>
        <v>0</v>
      </c>
      <c r="BU55" s="9">
        <f t="shared" ref="BU55:BU60" ca="1" si="78">SUMIFS($AE$64:$AE$135,$V$64:$V$135,$BR55,$W$64:$W$135,BU$51)+SUMIFS($AF$64:$AF$135,$W$64:$W$135,$BR55,$V$64:$V$135,BU$51)</f>
        <v>0</v>
      </c>
      <c r="BV55" s="7"/>
      <c r="BW55" s="8">
        <f ca="1">SUMIFS($AE$64:$AE$135,$V$64:$V$135,$BR55,$W$64:$W$135,BW$51)+SUMIFS($AF$64:$AF$135,$W$64:$W$135,$BR55,$V$64:$V$135,BW$51)</f>
        <v>1</v>
      </c>
      <c r="BX55" s="8">
        <f ca="1">SUMIFS($AE$64:$AE$135,$V$64:$V$135,$BR55,$W$64:$W$135,BX$51)+SUMIFS($AF$64:$AF$135,$W$64:$W$135,$BR55,$V$64:$V$135,BX$51)</f>
        <v>0</v>
      </c>
      <c r="BY55" s="8">
        <f ca="1">SUMIFS($AE$64:$AE$135,$V$64:$V$135,$BR55,$W$64:$W$135,BY$51)+SUMIFS($AF$64:$AF$135,$W$64:$W$135,$BR55,$V$64:$V$135,BY$51)</f>
        <v>0</v>
      </c>
      <c r="BZ55" s="8">
        <f t="shared" ca="1" si="75"/>
        <v>1</v>
      </c>
      <c r="CA55" s="8">
        <f t="shared" ca="1" si="75"/>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73"/>
        <v>VFB Essenheim</v>
      </c>
      <c r="BS56" s="9">
        <f t="shared" ca="1" si="76"/>
        <v>0</v>
      </c>
      <c r="BT56" s="9">
        <f t="shared" ca="1" si="77"/>
        <v>0</v>
      </c>
      <c r="BU56" s="9">
        <f t="shared" ca="1" si="78"/>
        <v>0</v>
      </c>
      <c r="BV56" s="9">
        <f ca="1">SUMIFS($AE$64:$AE$135,$V$64:$V$135,$BR56,$W$64:$W$135,BV$51)+SUMIFS($AF$64:$AF$135,$W$64:$W$135,$BR56,$V$64:$V$135,BV$51)</f>
        <v>1</v>
      </c>
      <c r="BW56" s="7"/>
      <c r="BX56" s="8">
        <f ca="1">SUMIFS($AE$64:$AE$135,$V$64:$V$135,$BR56,$W$64:$W$135,BX$51)+SUMIFS($AF$64:$AF$135,$W$64:$W$135,$BR56,$V$64:$V$135,BX$51)</f>
        <v>0</v>
      </c>
      <c r="BY56" s="8">
        <f ca="1">SUMIFS($AE$64:$AE$135,$V$64:$V$135,$BR56,$W$64:$W$135,BY$51)+SUMIFS($AF$64:$AF$135,$W$64:$W$135,$BR56,$V$64:$V$135,BY$51)</f>
        <v>0</v>
      </c>
      <c r="BZ56" s="8">
        <f t="shared" ca="1" si="75"/>
        <v>0</v>
      </c>
      <c r="CA56" s="8">
        <f t="shared" ca="1" si="75"/>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73"/>
        <v>Fun Kickers Oes</v>
      </c>
      <c r="BS57" s="9">
        <f t="shared" ca="1" si="76"/>
        <v>3</v>
      </c>
      <c r="BT57" s="9">
        <f t="shared" ca="1" si="77"/>
        <v>0</v>
      </c>
      <c r="BU57" s="9">
        <f t="shared" ca="1" si="78"/>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75"/>
        <v>3</v>
      </c>
      <c r="CA57" s="8">
        <f t="shared" ca="1" si="75"/>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73"/>
        <v>Raslo Winners</v>
      </c>
      <c r="BS58" s="9">
        <f t="shared" ca="1" si="76"/>
        <v>3</v>
      </c>
      <c r="BT58" s="9">
        <f t="shared" ca="1" si="77"/>
        <v>0</v>
      </c>
      <c r="BU58" s="9">
        <f t="shared" ca="1" si="78"/>
        <v>0</v>
      </c>
      <c r="BV58" s="9">
        <f ca="1">SUMIFS($AE$64:$AE$135,$V$64:$V$135,$BR58,$W$64:$W$135,BV$51)+SUMIFS($AF$64:$AF$135,$W$64:$W$135,$BR58,$V$64:$V$135,BV$51)</f>
        <v>0</v>
      </c>
      <c r="BW58" s="9">
        <f ca="1">SUMIFS($AE$64:$AE$135,$V$64:$V$135,$BR58,$W$64:$W$135,BW$51)+SUMIFS($AF$64:$AF$135,$W$64:$W$135,$BR58,$V$64:$V$135,BW$51)</f>
        <v>3</v>
      </c>
      <c r="BX58" s="9">
        <f ca="1">SUMIFS($AE$64:$AE$135,$V$64:$V$135,$BR58,$W$64:$W$135,BX$51)+SUMIFS($AF$64:$AF$135,$W$64:$W$135,$BR58,$V$64:$V$135,BX$51)</f>
        <v>0</v>
      </c>
      <c r="BY58" s="7"/>
      <c r="BZ58" s="8">
        <f t="shared" ca="1" si="75"/>
        <v>0</v>
      </c>
      <c r="CA58" s="8">
        <f t="shared" ca="1" si="75"/>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73"/>
        <v>Knock Out Rangers</v>
      </c>
      <c r="BS59" s="9">
        <f t="shared" ca="1" si="76"/>
        <v>3</v>
      </c>
      <c r="BT59" s="9">
        <f t="shared" ca="1" si="77"/>
        <v>0</v>
      </c>
      <c r="BU59" s="9">
        <f t="shared" ca="1" si="78"/>
        <v>0</v>
      </c>
      <c r="BV59" s="9">
        <f ca="1">SUMIFS($AE$64:$AE$135,$V$64:$V$135,$BR59,$W$64:$W$135,BV$51)+SUMIFS($AF$64:$AF$135,$W$64:$W$135,$BR59,$V$64:$V$135,BV$51)</f>
        <v>1</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73"/>
        <v/>
      </c>
      <c r="BS60" s="9">
        <f t="shared" ca="1" si="76"/>
        <v>0</v>
      </c>
      <c r="BT60" s="9">
        <f t="shared" ca="1" si="77"/>
        <v>0</v>
      </c>
      <c r="BU60" s="9">
        <f t="shared" ca="1" si="78"/>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7" t="s">
        <v>177</v>
      </c>
      <c r="Z63" s="160" t="s">
        <v>162</v>
      </c>
      <c r="AA63" s="160" t="s">
        <v>16</v>
      </c>
      <c r="AB63" s="160" t="s">
        <v>160</v>
      </c>
      <c r="AC63" s="161" t="s">
        <v>163</v>
      </c>
      <c r="AD63" s="160" t="s">
        <v>161</v>
      </c>
      <c r="AE63" s="800" t="s">
        <v>112</v>
      </c>
      <c r="AF63" s="800"/>
      <c r="AG63" s="4"/>
      <c r="AH63" s="4"/>
      <c r="AI63" s="4"/>
      <c r="AJ63" s="4"/>
      <c r="AK63" s="4"/>
      <c r="AL63" s="4"/>
      <c r="AM63" s="4"/>
      <c r="AN63" s="4"/>
      <c r="AO63" s="4"/>
      <c r="AP63" s="4"/>
      <c r="AQ63" s="4"/>
      <c r="AR63" s="4"/>
    </row>
    <row r="64" spans="2:80" s="2" customFormat="1" ht="14.25" thickTop="1" thickBot="1" x14ac:dyDescent="0.25">
      <c r="F64" s="188">
        <v>1000000</v>
      </c>
      <c r="G64" s="189" t="s">
        <v>112</v>
      </c>
      <c r="P64" s="46" t="s">
        <v>7</v>
      </c>
      <c r="Q64" s="61" t="str">
        <f>IF(Planung!$C$7="","",Planung!$C$7)</f>
        <v>1. FC Riedwald</v>
      </c>
      <c r="U64" s="66" t="s">
        <v>7</v>
      </c>
      <c r="V64" s="40" t="str">
        <f ca="1">Planung!$L6</f>
        <v>1. FC Riedwald</v>
      </c>
      <c r="W64" s="33" t="str">
        <f ca="1">Planung!$N6</f>
        <v>Knock Out Rangers</v>
      </c>
      <c r="X64" s="33">
        <f ca="1">IF(AND(Vorrunde!$I12&lt;&gt;"",Vorrunde!$K12&lt;&gt;"",Vorrunde!$F12&lt;&gt;Vorrunde!$H12,$V64&lt;&gt;"",$W64&lt;&gt;""),Vorrunde!$I12,"")</f>
        <v>2</v>
      </c>
      <c r="Y64" s="34">
        <f ca="1">IF(AND(Vorrunde!$I12&lt;&gt;"",Vorrunde!$K12&lt;&gt;"",Vorrunde!$F12&lt;&gt;Vorrunde!$H12,$V64&lt;&gt;"",$W64&lt;&gt;""),Vorrunde!$K12,"")</f>
        <v>6</v>
      </c>
      <c r="Z64" s="32" t="str">
        <f ca="1">V64&amp;W64</f>
        <v>1. FC RiedwaldKnock Out Rangers</v>
      </c>
      <c r="AA64" s="33">
        <f ca="1">IF(AND(V64&lt;&gt;"",W64&lt;&gt;"",V64&lt;&gt;W64,X64&lt;&gt;"",Y64&lt;&gt;""),1,0)</f>
        <v>1</v>
      </c>
      <c r="AB64" s="142" t="str">
        <f ca="1">IF(AA64&gt;0,X64&amp;Sprache!$E$80&amp;Y64,"")</f>
        <v>2:6</v>
      </c>
      <c r="AD64" s="143"/>
      <c r="AE64" s="148">
        <f ca="1">IF($AA64=0,"",IF($X64&gt;$Y64,Einstellungen!$C$4,IF($X64=$Y64,1,0)))</f>
        <v>0</v>
      </c>
      <c r="AF64" s="143">
        <f ca="1">IF($AA64=0,"",IF($X64&lt;$Y64,Einstellungen!$C$4,IF($X64=$Y64,1,0)))</f>
        <v>3</v>
      </c>
      <c r="AG64" s="4"/>
      <c r="AH64" s="43"/>
      <c r="AI64" s="4"/>
      <c r="AJ64" s="4"/>
      <c r="AK64" s="4"/>
      <c r="AL64" s="4"/>
      <c r="AM64" s="4"/>
      <c r="AN64" s="4"/>
      <c r="AO64" s="4"/>
      <c r="AP64" s="4"/>
      <c r="AQ64" s="4"/>
      <c r="AR64" s="4"/>
    </row>
    <row r="65" spans="2:43" s="2" customFormat="1" ht="13.5" thickBot="1" x14ac:dyDescent="0.25">
      <c r="F65" s="190">
        <v>1000</v>
      </c>
      <c r="G65" s="191" t="s">
        <v>111</v>
      </c>
      <c r="H65" s="195">
        <v>500</v>
      </c>
      <c r="I65" s="194" t="s">
        <v>315</v>
      </c>
      <c r="P65" s="47" t="s">
        <v>8</v>
      </c>
      <c r="Q65" s="62" t="str">
        <f>IF(Planung!$C$9="","",Planung!$C$9)</f>
        <v>FC Barcelona</v>
      </c>
      <c r="U65" s="67" t="s">
        <v>8</v>
      </c>
      <c r="V65" s="41" t="str">
        <f ca="1">Planung!$L7</f>
        <v>Mainz 05</v>
      </c>
      <c r="W65" s="13" t="str">
        <f ca="1">Planung!$N7</f>
        <v>Borussia Heine</v>
      </c>
      <c r="X65" s="13">
        <f ca="1">IF(AND(Vorrunde!$I13&lt;&gt;"",Vorrunde!$K13&lt;&gt;"",Vorrunde!$F13&lt;&gt;Vorrunde!$H13,$V65&lt;&gt;"",$W65&lt;&gt;""),Vorrunde!$I13,"")</f>
        <v>2</v>
      </c>
      <c r="Y65" s="36">
        <f ca="1">IF(AND(Vorrunde!$I13&lt;&gt;"",Vorrunde!$K13&lt;&gt;"",Vorrunde!$F13&lt;&gt;Vorrunde!$H13,$V65&lt;&gt;"",$W65&lt;&gt;""),Vorrunde!$K13,"")</f>
        <v>4</v>
      </c>
      <c r="Z65" s="35" t="str">
        <f t="shared" ref="Z65:Z73" ca="1" si="79">V65&amp;W65</f>
        <v>Mainz 05Borussia Heine</v>
      </c>
      <c r="AA65" s="13">
        <f t="shared" ref="AA65:AA93" ca="1" si="80">IF(AND(V65&lt;&gt;"",W65&lt;&gt;"",V65&lt;&gt;W65,X65&lt;&gt;"",Y65&lt;&gt;""),1,0)</f>
        <v>1</v>
      </c>
      <c r="AB65" s="13" t="str">
        <f ca="1">IF(AA65&gt;0,X65&amp;Sprache!$E$80&amp;Y65,"")</f>
        <v>2:4</v>
      </c>
      <c r="AD65" s="144"/>
      <c r="AE65" s="149">
        <f ca="1">IF($AA65=0,"",IF($X65&gt;$Y65,Einstellungen!$C$4,IF($X65=$Y65,1,0)))</f>
        <v>0</v>
      </c>
      <c r="AF65" s="144">
        <f ca="1">IF($AA65=0,"",IF($X65&lt;$Y65,Einstellungen!$C$4,IF($X65=$Y65,1,0)))</f>
        <v>3</v>
      </c>
      <c r="AH65" s="4"/>
      <c r="AI65" s="13"/>
      <c r="AJ65" s="13"/>
      <c r="AK65" s="13"/>
      <c r="AL65" s="13"/>
      <c r="AM65" s="13"/>
      <c r="AN65" s="13"/>
      <c r="AO65" s="13"/>
      <c r="AP65" s="13"/>
      <c r="AQ65" s="13"/>
    </row>
    <row r="66" spans="2:43" s="2" customFormat="1" ht="13.5" thickBot="1" x14ac:dyDescent="0.25">
      <c r="F66" s="192">
        <v>1</v>
      </c>
      <c r="G66" s="193" t="s">
        <v>109</v>
      </c>
      <c r="P66" s="47" t="s">
        <v>9</v>
      </c>
      <c r="Q66" s="62" t="str">
        <f>IF(Planung!$C$11="","",Planung!$C$11)</f>
        <v>Eintracht Frankfurt</v>
      </c>
      <c r="U66" s="67" t="s">
        <v>9</v>
      </c>
      <c r="V66" s="41" t="str">
        <f ca="1">Planung!$L8</f>
        <v>Raslo Winners</v>
      </c>
      <c r="W66" s="13" t="str">
        <f ca="1">Planung!$N8</f>
        <v>FC Barcelona</v>
      </c>
      <c r="X66" s="13">
        <f ca="1">IF(AND(Vorrunde!$I14&lt;&gt;"",Vorrunde!$K14&lt;&gt;"",Vorrunde!$F14&lt;&gt;Vorrunde!$H14,$V66&lt;&gt;"",$W66&lt;&gt;""),Vorrunde!$I14,"")</f>
        <v>1</v>
      </c>
      <c r="Y66" s="36">
        <f ca="1">IF(AND(Vorrunde!$I14&lt;&gt;"",Vorrunde!$K14&lt;&gt;"",Vorrunde!$F14&lt;&gt;Vorrunde!$H14,$V66&lt;&gt;"",$W66&lt;&gt;""),Vorrunde!$K14,"")</f>
        <v>4</v>
      </c>
      <c r="Z66" s="35" t="str">
        <f t="shared" ca="1" si="79"/>
        <v>Raslo WinnersFC Barcelona</v>
      </c>
      <c r="AA66" s="13">
        <f t="shared" ca="1" si="80"/>
        <v>1</v>
      </c>
      <c r="AB66" s="13" t="str">
        <f ca="1">IF(AA66&gt;0,X66&amp;Sprache!$E$80&amp;Y66,"")</f>
        <v>1:4</v>
      </c>
      <c r="AD66" s="144"/>
      <c r="AE66" s="149">
        <f ca="1">IF($AA66=0,"",IF($X66&gt;$Y66,Einstellungen!$C$4,IF($X66=$Y66,1,0)))</f>
        <v>0</v>
      </c>
      <c r="AF66" s="144">
        <f ca="1">IF($AA66=0,"",IF($X66&lt;$Y66,Einstellungen!$C$4,IF($X66=$Y66,1,0)))</f>
        <v>3</v>
      </c>
      <c r="AH66" s="4"/>
      <c r="AI66" s="13"/>
      <c r="AJ66" s="4"/>
      <c r="AK66" s="13"/>
      <c r="AL66" s="13"/>
      <c r="AM66" s="13"/>
      <c r="AN66" s="13"/>
      <c r="AO66" s="13"/>
      <c r="AP66" s="13"/>
      <c r="AQ66" s="13"/>
    </row>
    <row r="67" spans="2:43" s="2" customFormat="1" x14ac:dyDescent="0.2">
      <c r="P67" s="47" t="s">
        <v>10</v>
      </c>
      <c r="Q67" s="62" t="str">
        <f>IF(Planung!$C$13="","",Planung!$C$13)</f>
        <v>Maibach 1822 eV</v>
      </c>
      <c r="U67" s="67" t="s">
        <v>10</v>
      </c>
      <c r="V67" s="41" t="str">
        <f ca="1">Planung!$L9</f>
        <v>VFL Ronsdorf</v>
      </c>
      <c r="W67" s="13" t="str">
        <f ca="1">Planung!$N9</f>
        <v>Inter Mailand</v>
      </c>
      <c r="X67" s="13">
        <f ca="1">IF(AND(Vorrunde!$I15&lt;&gt;"",Vorrunde!$K15&lt;&gt;"",Vorrunde!$F15&lt;&gt;Vorrunde!$H15,$V67&lt;&gt;"",$W67&lt;&gt;""),Vorrunde!$I15,"")</f>
        <v>2</v>
      </c>
      <c r="Y67" s="36">
        <f ca="1">IF(AND(Vorrunde!$I15&lt;&gt;"",Vorrunde!$K15&lt;&gt;"",Vorrunde!$F15&lt;&gt;Vorrunde!$H15,$V67&lt;&gt;"",$W67&lt;&gt;""),Vorrunde!$K15,"")</f>
        <v>5</v>
      </c>
      <c r="Z67" s="35" t="str">
        <f t="shared" ca="1" si="79"/>
        <v>VFL RonsdorfInter Mailand</v>
      </c>
      <c r="AA67" s="13">
        <f t="shared" ca="1" si="80"/>
        <v>1</v>
      </c>
      <c r="AB67" s="13" t="str">
        <f ca="1">IF(AA67&gt;0,X67&amp;Sprache!$E$80&amp;Y67,"")</f>
        <v>2:5</v>
      </c>
      <c r="AD67" s="144"/>
      <c r="AE67" s="149">
        <f ca="1">IF($AA67=0,"",IF($X67&gt;$Y67,Einstellungen!$C$4,IF($X67=$Y67,1,0)))</f>
        <v>0</v>
      </c>
      <c r="AF67" s="144">
        <f ca="1">IF($AA67=0,"",IF($X67&lt;$Y67,Einstellungen!$C$4,IF($X67=$Y67,1,0)))</f>
        <v>3</v>
      </c>
      <c r="AH67" s="4"/>
      <c r="AI67" s="13"/>
      <c r="AJ67" s="13"/>
      <c r="AK67" s="4"/>
      <c r="AL67" s="13"/>
      <c r="AM67" s="13"/>
      <c r="AN67" s="13"/>
      <c r="AO67" s="13"/>
      <c r="AP67" s="13"/>
      <c r="AQ67" s="13"/>
    </row>
    <row r="68" spans="2:43" s="2" customFormat="1" x14ac:dyDescent="0.2">
      <c r="P68" s="47" t="s">
        <v>11</v>
      </c>
      <c r="Q68" s="62" t="str">
        <f>IF(Planung!$C$15="","",Planung!$C$15)</f>
        <v>VFB Essenheim</v>
      </c>
      <c r="U68" s="67" t="s">
        <v>11</v>
      </c>
      <c r="V68" s="41" t="str">
        <f ca="1">Planung!$L10</f>
        <v>Eintracht Frankfurt</v>
      </c>
      <c r="W68" s="13" t="str">
        <f ca="1">Planung!$N10</f>
        <v>Fun Kickers Oes</v>
      </c>
      <c r="X68" s="13">
        <f ca="1">IF(AND(Vorrunde!$I16&lt;&gt;"",Vorrunde!$K16&lt;&gt;"",Vorrunde!$F16&lt;&gt;Vorrunde!$H16,$V68&lt;&gt;"",$W68&lt;&gt;""),Vorrunde!$I16,"")</f>
        <v>4</v>
      </c>
      <c r="Y68" s="36">
        <f ca="1">IF(AND(Vorrunde!$I16&lt;&gt;"",Vorrunde!$K16&lt;&gt;"",Vorrunde!$F16&lt;&gt;Vorrunde!$H16,$V68&lt;&gt;"",$W68&lt;&gt;""),Vorrunde!$K16,"")</f>
        <v>2</v>
      </c>
      <c r="Z68" s="35" t="str">
        <f t="shared" ca="1" si="79"/>
        <v>Eintracht FrankfurtFun Kickers Oes</v>
      </c>
      <c r="AA68" s="13">
        <f t="shared" ca="1" si="80"/>
        <v>1</v>
      </c>
      <c r="AB68" s="13" t="str">
        <f ca="1">IF(AA68&gt;0,X68&amp;Sprache!$E$80&amp;Y68,"")</f>
        <v>4:2</v>
      </c>
      <c r="AD68" s="144"/>
      <c r="AE68" s="149">
        <f ca="1">IF($AA68=0,"",IF($X68&gt;$Y68,Einstellungen!$C$4,IF($X68=$Y68,1,0)))</f>
        <v>3</v>
      </c>
      <c r="AF68" s="144">
        <f ca="1">IF($AA68=0,"",IF($X68&lt;$Y68,Einstellungen!$C$4,IF($X68=$Y68,1,0)))</f>
        <v>0</v>
      </c>
      <c r="AH68" s="4"/>
      <c r="AI68" s="13"/>
      <c r="AJ68" s="13"/>
      <c r="AK68" s="13"/>
      <c r="AL68" s="4"/>
      <c r="AM68" s="13"/>
      <c r="AN68" s="13"/>
      <c r="AO68" s="13"/>
      <c r="AP68" s="13"/>
      <c r="AQ68" s="13"/>
    </row>
    <row r="69" spans="2:43" s="2" customFormat="1" x14ac:dyDescent="0.2">
      <c r="P69" s="47" t="s">
        <v>12</v>
      </c>
      <c r="Q69" s="62" t="str">
        <f>IF(Planung!$C$17="","",Planung!$C$17)</f>
        <v>Fun Kickers Oes</v>
      </c>
      <c r="U69" s="67" t="s">
        <v>12</v>
      </c>
      <c r="V69" s="41" t="str">
        <f ca="1">Planung!$L11</f>
        <v>SSV Wildbach</v>
      </c>
      <c r="W69" s="13" t="str">
        <f ca="1">Planung!$N11</f>
        <v>AC Roma</v>
      </c>
      <c r="X69" s="13">
        <f ca="1">IF(AND(Vorrunde!$I17&lt;&gt;"",Vorrunde!$K17&lt;&gt;"",Vorrunde!$F17&lt;&gt;Vorrunde!$H17,$V69&lt;&gt;"",$W69&lt;&gt;""),Vorrunde!$I17,"")</f>
        <v>0</v>
      </c>
      <c r="Y69" s="36">
        <f ca="1">IF(AND(Vorrunde!$I17&lt;&gt;"",Vorrunde!$K17&lt;&gt;"",Vorrunde!$F17&lt;&gt;Vorrunde!$H17,$V69&lt;&gt;"",$W69&lt;&gt;""),Vorrunde!$K17,"")</f>
        <v>5</v>
      </c>
      <c r="Z69" s="35" t="str">
        <f t="shared" ca="1" si="79"/>
        <v>SSV WildbachAC Roma</v>
      </c>
      <c r="AA69" s="13">
        <f t="shared" ca="1" si="80"/>
        <v>1</v>
      </c>
      <c r="AB69" s="13" t="str">
        <f ca="1">IF(AA69&gt;0,X69&amp;Sprache!$E$80&amp;Y69,"")</f>
        <v>0:5</v>
      </c>
      <c r="AD69" s="144"/>
      <c r="AE69" s="149">
        <f ca="1">IF($AA69=0,"",IF($X69&gt;$Y69,Einstellungen!$C$4,IF($X69=$Y69,1,0)))</f>
        <v>0</v>
      </c>
      <c r="AF69" s="144">
        <f ca="1">IF($AA69=0,"",IF($X69&lt;$Y69,Einstellungen!$C$4,IF($X69=$Y69,1,0)))</f>
        <v>3</v>
      </c>
      <c r="AH69" s="4"/>
      <c r="AI69" s="13"/>
      <c r="AJ69" s="13"/>
      <c r="AK69" s="13"/>
      <c r="AL69" s="13"/>
      <c r="AM69" s="4"/>
      <c r="AN69" s="13"/>
      <c r="AO69" s="13"/>
      <c r="AP69" s="13"/>
      <c r="AQ69" s="13"/>
    </row>
    <row r="70" spans="2:43" s="2" customFormat="1" x14ac:dyDescent="0.2">
      <c r="P70" s="47" t="s">
        <v>17</v>
      </c>
      <c r="Q70" s="62" t="str">
        <f>IF(Planung!$C$19="","",Planung!$C$19)</f>
        <v>Raslo Winners</v>
      </c>
      <c r="U70" s="67" t="s">
        <v>17</v>
      </c>
      <c r="V70" s="41" t="str">
        <f ca="1">Planung!$L12</f>
        <v>VFB Essenheim</v>
      </c>
      <c r="W70" s="13" t="str">
        <f ca="1">Planung!$N12</f>
        <v>Maibach 1822 eV</v>
      </c>
      <c r="X70" s="13">
        <f ca="1">IF(AND(Vorrunde!$I18&lt;&gt;"",Vorrunde!$K18&lt;&gt;"",Vorrunde!$F18&lt;&gt;Vorrunde!$H18,$V70&lt;&gt;"",$W70&lt;&gt;""),Vorrunde!$I18,"")</f>
        <v>2</v>
      </c>
      <c r="Y70" s="36">
        <f ca="1">IF(AND(Vorrunde!$I18&lt;&gt;"",Vorrunde!$K18&lt;&gt;"",Vorrunde!$F18&lt;&gt;Vorrunde!$H18,$V70&lt;&gt;"",$W70&lt;&gt;""),Vorrunde!$K18,"")</f>
        <v>2</v>
      </c>
      <c r="Z70" s="35" t="str">
        <f t="shared" ca="1" si="79"/>
        <v>VFB EssenheimMaibach 1822 eV</v>
      </c>
      <c r="AA70" s="13">
        <f t="shared" ca="1" si="80"/>
        <v>1</v>
      </c>
      <c r="AB70" s="13" t="str">
        <f ca="1">IF(AA70&gt;0,X70&amp;Sprache!$E$80&amp;Y70,"")</f>
        <v>2:2</v>
      </c>
      <c r="AD70" s="144"/>
      <c r="AE70" s="149">
        <f ca="1">IF($AA70=0,"",IF($X70&gt;$Y70,Einstellungen!$C$4,IF($X70=$Y70,1,0)))</f>
        <v>1</v>
      </c>
      <c r="AF70" s="144">
        <f ca="1">IF($AA70=0,"",IF($X70&lt;$Y70,Einstellungen!$C$4,IF($X70=$Y70,1,0)))</f>
        <v>1</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t="s">
        <v>18</v>
      </c>
      <c r="Q71" s="62" t="str">
        <f>IF(Planung!$C$21="","",Planung!$C$21)</f>
        <v>Knock Out Rangers</v>
      </c>
      <c r="U71" s="67" t="s">
        <v>18</v>
      </c>
      <c r="V71" s="41" t="str">
        <f ca="1">Planung!$L13</f>
        <v>FC Grönlingen</v>
      </c>
      <c r="W71" s="13" t="str">
        <f ca="1">Planung!$N13</f>
        <v>Manchester City</v>
      </c>
      <c r="X71" s="13">
        <f ca="1">IF(AND(Vorrunde!$I19&lt;&gt;"",Vorrunde!$K19&lt;&gt;"",Vorrunde!$F19&lt;&gt;Vorrunde!$H19,$V71&lt;&gt;"",$W71&lt;&gt;""),Vorrunde!$I19,"")</f>
        <v>2</v>
      </c>
      <c r="Y71" s="36">
        <f ca="1">IF(AND(Vorrunde!$I19&lt;&gt;"",Vorrunde!$K19&lt;&gt;"",Vorrunde!$F19&lt;&gt;Vorrunde!$H19,$V71&lt;&gt;"",$W71&lt;&gt;""),Vorrunde!$K19,"")</f>
        <v>5</v>
      </c>
      <c r="Z71" s="35" t="str">
        <f t="shared" ca="1" si="79"/>
        <v>FC GrönlingenManchester City</v>
      </c>
      <c r="AA71" s="13">
        <f t="shared" ca="1" si="80"/>
        <v>1</v>
      </c>
      <c r="AB71" s="13" t="str">
        <f ca="1">IF(AA71&gt;0,X71&amp;Sprache!$E$80&amp;Y71,"")</f>
        <v>2:5</v>
      </c>
      <c r="AD71" s="144"/>
      <c r="AE71" s="149">
        <f ca="1">IF($AA71=0,"",IF($X71&gt;$Y71,Einstellungen!$C$4,IF($X71=$Y71,1,0)))</f>
        <v>0</v>
      </c>
      <c r="AF71" s="144">
        <f ca="1">IF($AA71=0,"",IF($X71&lt;$Y71,Einstellungen!$C$4,IF($X71=$Y71,1,0)))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t="s">
        <v>19</v>
      </c>
      <c r="Q72" s="63" t="str">
        <f>IF(Planung!$C$23="","",Planung!$C$23)</f>
        <v/>
      </c>
      <c r="U72" s="67" t="s">
        <v>19</v>
      </c>
      <c r="V72" s="41" t="str">
        <f ca="1">Planung!$L14</f>
        <v>Raslo Winners</v>
      </c>
      <c r="W72" s="13" t="str">
        <f ca="1">Planung!$N14</f>
        <v>1. FC Riedwald</v>
      </c>
      <c r="X72" s="13">
        <f ca="1">IF(AND(Vorrunde!$I20&lt;&gt;"",Vorrunde!$K20&lt;&gt;"",Vorrunde!$F20&lt;&gt;Vorrunde!$H20,$V72&lt;&gt;"",$W72&lt;&gt;""),Vorrunde!$I20,"")</f>
        <v>2</v>
      </c>
      <c r="Y72" s="36">
        <f ca="1">IF(AND(Vorrunde!$I20&lt;&gt;"",Vorrunde!$K20&lt;&gt;"",Vorrunde!$F20&lt;&gt;Vorrunde!$H20,$V72&lt;&gt;"",$W72&lt;&gt;""),Vorrunde!$K20,"")</f>
        <v>0</v>
      </c>
      <c r="Z72" s="35" t="str">
        <f t="shared" ca="1" si="79"/>
        <v>Raslo Winners1. FC Riedwald</v>
      </c>
      <c r="AA72" s="13">
        <f t="shared" ca="1" si="80"/>
        <v>1</v>
      </c>
      <c r="AB72" s="13" t="str">
        <f ca="1">IF(AA72&gt;0,X72&amp;Sprache!$E$80&amp;Y72,"")</f>
        <v>2:0</v>
      </c>
      <c r="AD72" s="144"/>
      <c r="AE72" s="149">
        <f ca="1">IF($AA72=0,"",IF($X72&gt;$Y72,Einstellungen!$C$4,IF($X72=$Y72,1,0)))</f>
        <v>3</v>
      </c>
      <c r="AF72" s="144">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Planung!$L15</f>
        <v>VFL Ronsdorf</v>
      </c>
      <c r="W73" s="13" t="str">
        <f ca="1">Planung!$N15</f>
        <v>Mainz 05</v>
      </c>
      <c r="X73" s="13">
        <f ca="1">IF(AND(Vorrunde!$I21&lt;&gt;"",Vorrunde!$K21&lt;&gt;"",Vorrunde!$F21&lt;&gt;Vorrunde!$H21,$V73&lt;&gt;"",$W73&lt;&gt;""),Vorrunde!$I21,"")</f>
        <v>2</v>
      </c>
      <c r="Y73" s="36">
        <f ca="1">IF(AND(Vorrunde!$I21&lt;&gt;"",Vorrunde!$K21&lt;&gt;"",Vorrunde!$F21&lt;&gt;Vorrunde!$H21,$V73&lt;&gt;"",$W73&lt;&gt;""),Vorrunde!$K21,"")</f>
        <v>6</v>
      </c>
      <c r="Z73" s="35" t="str">
        <f t="shared" ca="1" si="79"/>
        <v>VFL RonsdorfMainz 05</v>
      </c>
      <c r="AA73" s="13">
        <f t="shared" ca="1" si="80"/>
        <v>1</v>
      </c>
      <c r="AB73" s="13" t="str">
        <f ca="1">IF(AA73&gt;0,X73&amp;Sprache!$E$80&amp;Y73,"")</f>
        <v>2:6</v>
      </c>
      <c r="AD73" s="144"/>
      <c r="AE73" s="149">
        <f ca="1">IF($AA73=0,"",IF($X73&gt;$Y73,Einstellungen!$C$4,IF($X73=$Y73,1,0)))</f>
        <v>0</v>
      </c>
      <c r="AF73" s="144">
        <f ca="1">IF($AA73=0,"",IF($X73&lt;$Y73,Einstellungen!$C$4,IF($X73=$Y73,1,0)))</f>
        <v>3</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Planung!$L16</f>
        <v>Fun Kickers Oes</v>
      </c>
      <c r="W74" s="13" t="str">
        <f ca="1">Planung!$N16</f>
        <v>Knock Out Rangers</v>
      </c>
      <c r="X74" s="13">
        <f ca="1">IF(AND(Vorrunde!$I22&lt;&gt;"",Vorrunde!$K22&lt;&gt;"",Vorrunde!$F22&lt;&gt;Vorrunde!$H22,$V74&lt;&gt;"",$W74&lt;&gt;""),Vorrunde!$I22,"")</f>
        <v>3</v>
      </c>
      <c r="Y74" s="36">
        <f ca="1">IF(AND(Vorrunde!$I22&lt;&gt;"",Vorrunde!$K22&lt;&gt;"",Vorrunde!$F22&lt;&gt;Vorrunde!$H22,$V74&lt;&gt;"",$W74&lt;&gt;""),Vorrunde!$K22,"")</f>
        <v>2</v>
      </c>
      <c r="Z74" s="35" t="str">
        <f ca="1">V74&amp;W74</f>
        <v>Fun Kickers OesKnock Out Rangers</v>
      </c>
      <c r="AA74" s="13">
        <f t="shared" ca="1" si="80"/>
        <v>1</v>
      </c>
      <c r="AB74" s="13" t="str">
        <f ca="1">IF(AA74&gt;0,X74&amp;Sprache!$E$80&amp;Y74,"")</f>
        <v>3:2</v>
      </c>
      <c r="AD74" s="144"/>
      <c r="AE74" s="149">
        <f ca="1">IF($AA74=0,"",IF($X74&gt;$Y74,Einstellungen!$C$4,IF($X74=$Y74,1,0)))</f>
        <v>3</v>
      </c>
      <c r="AF74" s="144">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Planung!$L17</f>
        <v>AC Roma</v>
      </c>
      <c r="W75" s="13" t="str">
        <f ca="1">Planung!$N17</f>
        <v>Borussia Heine</v>
      </c>
      <c r="X75" s="13">
        <f ca="1">IF(AND(Vorrunde!$I23&lt;&gt;"",Vorrunde!$K23&lt;&gt;"",Vorrunde!$F23&lt;&gt;Vorrunde!$H23,$V75&lt;&gt;"",$W75&lt;&gt;""),Vorrunde!$I23,"")</f>
        <v>2</v>
      </c>
      <c r="Y75" s="36">
        <f ca="1">IF(AND(Vorrunde!$I23&lt;&gt;"",Vorrunde!$K23&lt;&gt;"",Vorrunde!$F23&lt;&gt;Vorrunde!$H23,$V75&lt;&gt;"",$W75&lt;&gt;""),Vorrunde!$K23,"")</f>
        <v>1</v>
      </c>
      <c r="Z75" s="35" t="str">
        <f t="shared" ref="Z75:Z93" ca="1" si="81">V75&amp;W75</f>
        <v>AC RomaBorussia Heine</v>
      </c>
      <c r="AA75" s="13">
        <f t="shared" ca="1" si="80"/>
        <v>1</v>
      </c>
      <c r="AB75" s="13" t="str">
        <f ca="1">IF(AA75&gt;0,X75&amp;Sprache!$E$80&amp;Y75,"")</f>
        <v>2:1</v>
      </c>
      <c r="AD75" s="144"/>
      <c r="AE75" s="149">
        <f ca="1">IF($AA75=0,"",IF($X75&gt;$Y75,Einstellungen!$C$4,IF($X75=$Y75,1,0)))</f>
        <v>3</v>
      </c>
      <c r="AF75" s="144">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Planung!$L18</f>
        <v>FC Barcelona</v>
      </c>
      <c r="W76" s="13" t="str">
        <f ca="1">Planung!$N18</f>
        <v>VFB Essenheim</v>
      </c>
      <c r="X76" s="13">
        <f ca="1">IF(AND(Vorrunde!$I24&lt;&gt;"",Vorrunde!$K24&lt;&gt;"",Vorrunde!$F24&lt;&gt;Vorrunde!$H24,$V76&lt;&gt;"",$W76&lt;&gt;""),Vorrunde!$I24,"")</f>
        <v>6</v>
      </c>
      <c r="Y76" s="36">
        <f ca="1">IF(AND(Vorrunde!$I24&lt;&gt;"",Vorrunde!$K24&lt;&gt;"",Vorrunde!$F24&lt;&gt;Vorrunde!$H24,$V76&lt;&gt;"",$W76&lt;&gt;""),Vorrunde!$K24,"")</f>
        <v>0</v>
      </c>
      <c r="Z76" s="35" t="str">
        <f t="shared" ca="1" si="81"/>
        <v>FC BarcelonaVFB Essenheim</v>
      </c>
      <c r="AA76" s="13">
        <f t="shared" ca="1" si="80"/>
        <v>1</v>
      </c>
      <c r="AB76" s="13" t="str">
        <f ca="1">IF(AA76&gt;0,X76&amp;Sprache!$E$80&amp;Y76,"")</f>
        <v>6:0</v>
      </c>
      <c r="AD76" s="144"/>
      <c r="AE76" s="149">
        <f ca="1">IF($AA76=0,"",IF($X76&gt;$Y76,Einstellungen!$C$4,IF($X76=$Y76,1,0)))</f>
        <v>3</v>
      </c>
      <c r="AF76" s="144">
        <f ca="1">IF($AA76=0,"",IF($X76&lt;$Y76,Einstellungen!$C$4,IF($X76=$Y76,1,0)))</f>
        <v>0</v>
      </c>
    </row>
    <row r="77" spans="2:43" s="2" customFormat="1" x14ac:dyDescent="0.2">
      <c r="B77" s="4"/>
      <c r="C77" s="4"/>
      <c r="D77" s="4"/>
      <c r="E77" s="4"/>
      <c r="F77" s="13"/>
      <c r="G77" s="13"/>
      <c r="H77" s="13"/>
      <c r="I77" s="13"/>
      <c r="J77" s="13"/>
      <c r="K77" s="13"/>
      <c r="L77" s="13"/>
      <c r="M77" s="13"/>
      <c r="U77" s="67" t="s">
        <v>29</v>
      </c>
      <c r="V77" s="41" t="str">
        <f ca="1">Planung!$L19</f>
        <v>Inter Mailand</v>
      </c>
      <c r="W77" s="13" t="str">
        <f ca="1">Planung!$N19</f>
        <v>FC Grönlingen</v>
      </c>
      <c r="X77" s="13">
        <f ca="1">IF(AND(Vorrunde!$I25&lt;&gt;"",Vorrunde!$K25&lt;&gt;"",Vorrunde!$F25&lt;&gt;Vorrunde!$H25,$V77&lt;&gt;"",$W77&lt;&gt;""),Vorrunde!$I25,"")</f>
        <v>2</v>
      </c>
      <c r="Y77" s="36">
        <f ca="1">IF(AND(Vorrunde!$I25&lt;&gt;"",Vorrunde!$K25&lt;&gt;"",Vorrunde!$F25&lt;&gt;Vorrunde!$H25,$V77&lt;&gt;"",$W77&lt;&gt;""),Vorrunde!$K25,"")</f>
        <v>0</v>
      </c>
      <c r="Z77" s="35" t="str">
        <f t="shared" ca="1" si="81"/>
        <v>Inter MailandFC Grönlingen</v>
      </c>
      <c r="AA77" s="13">
        <f t="shared" ca="1" si="80"/>
        <v>1</v>
      </c>
      <c r="AB77" s="13" t="str">
        <f ca="1">IF(AA77&gt;0,X77&amp;Sprache!$E$80&amp;Y77,"")</f>
        <v>2:0</v>
      </c>
      <c r="AD77" s="144"/>
      <c r="AE77" s="149">
        <f ca="1">IF($AA77=0,"",IF($X77&gt;$Y77,Einstellungen!$C$4,IF($X77=$Y77,1,0)))</f>
        <v>3</v>
      </c>
      <c r="AF77" s="144">
        <f ca="1">IF($AA77=0,"",IF($X77&lt;$Y77,Einstellungen!$C$4,IF($X77=$Y77,1,0)))</f>
        <v>0</v>
      </c>
    </row>
    <row r="78" spans="2:43" s="2" customFormat="1" x14ac:dyDescent="0.2">
      <c r="B78" s="4"/>
      <c r="C78" s="4"/>
      <c r="D78" s="4"/>
      <c r="E78" s="4"/>
      <c r="F78" s="13"/>
      <c r="G78" s="13"/>
      <c r="H78" s="13"/>
      <c r="I78" s="13"/>
      <c r="J78" s="13"/>
      <c r="K78" s="13"/>
      <c r="L78" s="13"/>
      <c r="M78" s="13"/>
      <c r="U78" s="67" t="s">
        <v>30</v>
      </c>
      <c r="V78" s="41" t="str">
        <f ca="1">Planung!$L20</f>
        <v>Maibach 1822 eV</v>
      </c>
      <c r="W78" s="13" t="str">
        <f ca="1">Planung!$N20</f>
        <v>Eintracht Frankfurt</v>
      </c>
      <c r="X78" s="13">
        <f ca="1">IF(AND(Vorrunde!$I26&lt;&gt;"",Vorrunde!$K26&lt;&gt;"",Vorrunde!$F26&lt;&gt;Vorrunde!$H26,$V78&lt;&gt;"",$W78&lt;&gt;""),Vorrunde!$I26,"")</f>
        <v>1</v>
      </c>
      <c r="Y78" s="36">
        <f ca="1">IF(AND(Vorrunde!$I26&lt;&gt;"",Vorrunde!$K26&lt;&gt;"",Vorrunde!$F26&lt;&gt;Vorrunde!$H26,$V78&lt;&gt;"",$W78&lt;&gt;""),Vorrunde!$K26,"")</f>
        <v>3</v>
      </c>
      <c r="Z78" s="35" t="str">
        <f t="shared" ca="1" si="81"/>
        <v>Maibach 1822 eVEintracht Frankfurt</v>
      </c>
      <c r="AA78" s="13">
        <f t="shared" ca="1" si="80"/>
        <v>1</v>
      </c>
      <c r="AB78" s="13" t="str">
        <f ca="1">IF(AA78&gt;0,X78&amp;Sprache!$E$80&amp;Y78,"")</f>
        <v>1:3</v>
      </c>
      <c r="AD78" s="144"/>
      <c r="AE78" s="149">
        <f ca="1">IF($AA78=0,"",IF($X78&gt;$Y78,Einstellungen!$C$4,IF($X78=$Y78,1,0)))</f>
        <v>0</v>
      </c>
      <c r="AF78" s="144">
        <f ca="1">IF($AA78=0,"",IF($X78&lt;$Y78,Einstellungen!$C$4,IF($X78=$Y78,1,0)))</f>
        <v>3</v>
      </c>
    </row>
    <row r="79" spans="2:43" s="2" customFormat="1" x14ac:dyDescent="0.2">
      <c r="B79" s="4"/>
      <c r="C79" s="4"/>
      <c r="D79" s="4"/>
      <c r="E79" s="4"/>
      <c r="F79" s="13"/>
      <c r="G79" s="13"/>
      <c r="H79" s="13"/>
      <c r="I79" s="13"/>
      <c r="J79" s="13"/>
      <c r="K79" s="13"/>
      <c r="L79" s="13"/>
      <c r="M79" s="13"/>
      <c r="U79" s="67" t="s">
        <v>31</v>
      </c>
      <c r="V79" s="41" t="str">
        <f ca="1">Planung!$L21</f>
        <v>Manchester City</v>
      </c>
      <c r="W79" s="13" t="str">
        <f ca="1">Planung!$N21</f>
        <v>SSV Wildbach</v>
      </c>
      <c r="X79" s="13">
        <f ca="1">IF(AND(Vorrunde!$I27&lt;&gt;"",Vorrunde!$K27&lt;&gt;"",Vorrunde!$F27&lt;&gt;Vorrunde!$H27,$V79&lt;&gt;"",$W79&lt;&gt;""),Vorrunde!$I27,"")</f>
        <v>7</v>
      </c>
      <c r="Y79" s="36">
        <f ca="1">IF(AND(Vorrunde!$I27&lt;&gt;"",Vorrunde!$K27&lt;&gt;"",Vorrunde!$F27&lt;&gt;Vorrunde!$H27,$V79&lt;&gt;"",$W79&lt;&gt;""),Vorrunde!$K27,"")</f>
        <v>2</v>
      </c>
      <c r="Z79" s="35" t="str">
        <f t="shared" ca="1" si="81"/>
        <v>Manchester CitySSV Wildbach</v>
      </c>
      <c r="AA79" s="13">
        <f t="shared" ca="1" si="80"/>
        <v>1</v>
      </c>
      <c r="AB79" s="13" t="str">
        <f ca="1">IF(AA79&gt;0,X79&amp;Sprache!$E$80&amp;Y79,"")</f>
        <v>7:2</v>
      </c>
      <c r="AD79" s="144"/>
      <c r="AE79" s="149">
        <f ca="1">IF($AA79=0,"",IF($X79&gt;$Y79,Einstellungen!$C$4,IF($X79=$Y79,1,0)))</f>
        <v>3</v>
      </c>
      <c r="AF79" s="144">
        <f ca="1">IF($AA79=0,"",IF($X79&lt;$Y79,Einstellungen!$C$4,IF($X79=$Y79,1,0)))</f>
        <v>0</v>
      </c>
    </row>
    <row r="80" spans="2:43" s="2" customFormat="1" x14ac:dyDescent="0.2">
      <c r="B80" s="4"/>
      <c r="C80" s="4"/>
      <c r="D80" s="4"/>
      <c r="E80" s="4"/>
      <c r="F80" s="13"/>
      <c r="G80" s="13"/>
      <c r="H80" s="13"/>
      <c r="I80" s="13"/>
      <c r="J80" s="13"/>
      <c r="K80" s="13"/>
      <c r="L80" s="13"/>
      <c r="M80" s="13"/>
      <c r="U80" s="67" t="s">
        <v>32</v>
      </c>
      <c r="V80" s="41" t="str">
        <f ca="1">Planung!$L22</f>
        <v>1. FC Riedwald</v>
      </c>
      <c r="W80" s="13" t="str">
        <f ca="1">Planung!$N22</f>
        <v>Fun Kickers Oes</v>
      </c>
      <c r="X80" s="13">
        <f ca="1">IF(AND(Vorrunde!$I28&lt;&gt;"",Vorrunde!$K28&lt;&gt;"",Vorrunde!$F28&lt;&gt;Vorrunde!$H28,$V80&lt;&gt;"",$W80&lt;&gt;""),Vorrunde!$I28,"")</f>
        <v>2</v>
      </c>
      <c r="Y80" s="36">
        <f ca="1">IF(AND(Vorrunde!$I28&lt;&gt;"",Vorrunde!$K28&lt;&gt;"",Vorrunde!$F28&lt;&gt;Vorrunde!$H28,$V80&lt;&gt;"",$W80&lt;&gt;""),Vorrunde!$K28,"")</f>
        <v>4</v>
      </c>
      <c r="Z80" s="35" t="str">
        <f t="shared" ca="1" si="81"/>
        <v>1. FC RiedwaldFun Kickers Oes</v>
      </c>
      <c r="AA80" s="13">
        <f t="shared" ca="1" si="80"/>
        <v>1</v>
      </c>
      <c r="AB80" s="13" t="str">
        <f ca="1">IF(AA80&gt;0,X80&amp;Sprache!$E$80&amp;Y80,"")</f>
        <v>2:4</v>
      </c>
      <c r="AD80" s="144"/>
      <c r="AE80" s="149">
        <f ca="1">IF($AA80=0,"",IF($X80&gt;$Y80,Einstellungen!$C$4,IF($X80=$Y80,1,0)))</f>
        <v>0</v>
      </c>
      <c r="AF80" s="144">
        <f ca="1">IF($AA80=0,"",IF($X80&lt;$Y80,Einstellungen!$C$4,IF($X80=$Y80,1,0)))</f>
        <v>3</v>
      </c>
    </row>
    <row r="81" spans="2:32" s="2" customFormat="1" x14ac:dyDescent="0.2">
      <c r="B81" s="4"/>
      <c r="C81" s="4"/>
      <c r="D81" s="4"/>
      <c r="E81" s="4"/>
      <c r="F81" s="13"/>
      <c r="G81" s="13"/>
      <c r="H81" s="13"/>
      <c r="I81" s="13"/>
      <c r="J81" s="13"/>
      <c r="K81" s="13"/>
      <c r="L81" s="13"/>
      <c r="M81" s="13"/>
      <c r="U81" s="67" t="s">
        <v>33</v>
      </c>
      <c r="V81" s="41" t="str">
        <f ca="1">Planung!$L23</f>
        <v>Mainz 05</v>
      </c>
      <c r="W81" s="13" t="str">
        <f ca="1">Planung!$N23</f>
        <v>AC Roma</v>
      </c>
      <c r="X81" s="13">
        <f ca="1">IF(AND(Vorrunde!$I29&lt;&gt;"",Vorrunde!$K29&lt;&gt;"",Vorrunde!$F29&lt;&gt;Vorrunde!$H29,$V81&lt;&gt;"",$W81&lt;&gt;""),Vorrunde!$I29,"")</f>
        <v>1</v>
      </c>
      <c r="Y81" s="36">
        <f ca="1">IF(AND(Vorrunde!$I29&lt;&gt;"",Vorrunde!$K29&lt;&gt;"",Vorrunde!$F29&lt;&gt;Vorrunde!$H29,$V81&lt;&gt;"",$W81&lt;&gt;""),Vorrunde!$K29,"")</f>
        <v>5</v>
      </c>
      <c r="Z81" s="35" t="str">
        <f t="shared" ca="1" si="81"/>
        <v>Mainz 05AC Roma</v>
      </c>
      <c r="AA81" s="13">
        <f t="shared" ca="1" si="80"/>
        <v>1</v>
      </c>
      <c r="AB81" s="13" t="str">
        <f ca="1">IF(AA81&gt;0,X81&amp;Sprache!$E$80&amp;Y81,"")</f>
        <v>1:5</v>
      </c>
      <c r="AD81" s="144"/>
      <c r="AE81" s="149">
        <f ca="1">IF($AA81=0,"",IF($X81&gt;$Y81,Einstellungen!$C$4,IF($X81=$Y81,1,0)))</f>
        <v>0</v>
      </c>
      <c r="AF81" s="144">
        <f ca="1">IF($AA81=0,"",IF($X81&lt;$Y81,Einstellungen!$C$4,IF($X81=$Y81,1,0)))</f>
        <v>3</v>
      </c>
    </row>
    <row r="82" spans="2:32" s="2" customFormat="1" x14ac:dyDescent="0.2">
      <c r="B82" s="4"/>
      <c r="C82" s="4"/>
      <c r="D82" s="4"/>
      <c r="E82" s="4"/>
      <c r="F82" s="13"/>
      <c r="G82" s="13"/>
      <c r="H82" s="13"/>
      <c r="I82" s="13"/>
      <c r="J82" s="13"/>
      <c r="K82" s="13"/>
      <c r="L82" s="13"/>
      <c r="M82" s="13"/>
      <c r="U82" s="67" t="s">
        <v>34</v>
      </c>
      <c r="V82" s="41" t="str">
        <f ca="1">Planung!$L24</f>
        <v>VFB Essenheim</v>
      </c>
      <c r="W82" s="13" t="str">
        <f ca="1">Planung!$N24</f>
        <v>Raslo Winners</v>
      </c>
      <c r="X82" s="13">
        <f ca="1">IF(AND(Vorrunde!$I30&lt;&gt;"",Vorrunde!$K30&lt;&gt;"",Vorrunde!$F30&lt;&gt;Vorrunde!$H30,$V82&lt;&gt;"",$W82&lt;&gt;""),Vorrunde!$I30,"")</f>
        <v>0</v>
      </c>
      <c r="Y82" s="36">
        <f ca="1">IF(AND(Vorrunde!$I30&lt;&gt;"",Vorrunde!$K30&lt;&gt;"",Vorrunde!$F30&lt;&gt;Vorrunde!$H30,$V82&lt;&gt;"",$W82&lt;&gt;""),Vorrunde!$K30,"")</f>
        <v>3</v>
      </c>
      <c r="Z82" s="35" t="str">
        <f t="shared" ca="1" si="81"/>
        <v>VFB EssenheimRaslo Winners</v>
      </c>
      <c r="AA82" s="13">
        <f t="shared" ca="1" si="80"/>
        <v>1</v>
      </c>
      <c r="AB82" s="13" t="str">
        <f ca="1">IF(AA82&gt;0,X82&amp;Sprache!$E$80&amp;Y82,"")</f>
        <v>0:3</v>
      </c>
      <c r="AD82" s="144"/>
      <c r="AE82" s="149">
        <f ca="1">IF($AA82=0,"",IF($X82&gt;$Y82,Einstellungen!$C$4,IF($X82=$Y82,1,0)))</f>
        <v>0</v>
      </c>
      <c r="AF82" s="144">
        <f ca="1">IF($AA82=0,"",IF($X82&lt;$Y82,Einstellungen!$C$4,IF($X82=$Y82,1,0)))</f>
        <v>3</v>
      </c>
    </row>
    <row r="83" spans="2:32" s="2" customFormat="1" x14ac:dyDescent="0.2">
      <c r="B83" s="4"/>
      <c r="C83" s="4"/>
      <c r="D83" s="4"/>
      <c r="E83" s="4"/>
      <c r="F83" s="13"/>
      <c r="G83" s="13"/>
      <c r="H83" s="13"/>
      <c r="I83" s="13"/>
      <c r="J83" s="13"/>
      <c r="K83" s="13"/>
      <c r="L83" s="13"/>
      <c r="M83" s="13"/>
      <c r="U83" s="67" t="s">
        <v>35</v>
      </c>
      <c r="V83" s="41" t="str">
        <f ca="1">Planung!$L25</f>
        <v>FC Grönlingen</v>
      </c>
      <c r="W83" s="13" t="str">
        <f ca="1">Planung!$N25</f>
        <v>VFL Ronsdorf</v>
      </c>
      <c r="X83" s="13">
        <f ca="1">IF(AND(Vorrunde!$I31&lt;&gt;"",Vorrunde!$K31&lt;&gt;"",Vorrunde!$F31&lt;&gt;Vorrunde!$H31,$V83&lt;&gt;"",$W83&lt;&gt;""),Vorrunde!$I31,"")</f>
        <v>1</v>
      </c>
      <c r="Y83" s="36">
        <f ca="1">IF(AND(Vorrunde!$I31&lt;&gt;"",Vorrunde!$K31&lt;&gt;"",Vorrunde!$F31&lt;&gt;Vorrunde!$H31,$V83&lt;&gt;"",$W83&lt;&gt;""),Vorrunde!$K31,"")</f>
        <v>1</v>
      </c>
      <c r="Z83" s="35" t="str">
        <f t="shared" ca="1" si="81"/>
        <v>FC GrönlingenVFL Ronsdorf</v>
      </c>
      <c r="AA83" s="13">
        <f t="shared" ca="1" si="80"/>
        <v>1</v>
      </c>
      <c r="AB83" s="13" t="str">
        <f ca="1">IF(AA83&gt;0,X83&amp;Sprache!$E$80&amp;Y83,"")</f>
        <v>1:1</v>
      </c>
      <c r="AD83" s="144"/>
      <c r="AE83" s="149">
        <f ca="1">IF($AA83=0,"",IF($X83&gt;$Y83,Einstellungen!$C$4,IF($X83=$Y83,1,0)))</f>
        <v>1</v>
      </c>
      <c r="AF83" s="144">
        <f ca="1">IF($AA83=0,"",IF($X83&lt;$Y83,Einstellungen!$C$4,IF($X83=$Y83,1,0)))</f>
        <v>1</v>
      </c>
    </row>
    <row r="84" spans="2:32" s="2" customFormat="1" x14ac:dyDescent="0.2">
      <c r="B84" s="4"/>
      <c r="C84" s="4"/>
      <c r="D84" s="4"/>
      <c r="E84" s="4"/>
      <c r="F84" s="13"/>
      <c r="G84" s="13"/>
      <c r="H84" s="13"/>
      <c r="I84" s="13"/>
      <c r="J84" s="13"/>
      <c r="K84" s="13"/>
      <c r="L84" s="13"/>
      <c r="M84" s="13"/>
      <c r="U84" s="67" t="s">
        <v>36</v>
      </c>
      <c r="V84" s="41" t="str">
        <f ca="1">Planung!$L26</f>
        <v>Knock Out Rangers</v>
      </c>
      <c r="W84" s="13" t="str">
        <f ca="1">Planung!$N26</f>
        <v>Maibach 1822 eV</v>
      </c>
      <c r="X84" s="13">
        <f ca="1">IF(AND(Vorrunde!$I32&lt;&gt;"",Vorrunde!$K32&lt;&gt;"",Vorrunde!$F32&lt;&gt;Vorrunde!$H32,$V84&lt;&gt;"",$W84&lt;&gt;""),Vorrunde!$I32,"")</f>
        <v>1</v>
      </c>
      <c r="Y84" s="36">
        <f ca="1">IF(AND(Vorrunde!$I32&lt;&gt;"",Vorrunde!$K32&lt;&gt;"",Vorrunde!$F32&lt;&gt;Vorrunde!$H32,$V84&lt;&gt;"",$W84&lt;&gt;""),Vorrunde!$K32,"")</f>
        <v>1</v>
      </c>
      <c r="Z84" s="35" t="str">
        <f t="shared" ca="1" si="81"/>
        <v>Knock Out RangersMaibach 1822 eV</v>
      </c>
      <c r="AA84" s="13">
        <f t="shared" ca="1" si="80"/>
        <v>1</v>
      </c>
      <c r="AB84" s="13" t="str">
        <f ca="1">IF(AA84&gt;0,X84&amp;Sprache!$E$80&amp;Y84,"")</f>
        <v>1:1</v>
      </c>
      <c r="AD84" s="144"/>
      <c r="AE84" s="149">
        <f ca="1">IF($AA84=0,"",IF($X84&gt;$Y84,Einstellungen!$C$4,IF($X84=$Y84,1,0)))</f>
        <v>1</v>
      </c>
      <c r="AF84" s="144">
        <f ca="1">IF($AA84=0,"",IF($X84&lt;$Y84,Einstellungen!$C$4,IF($X84=$Y84,1,0)))</f>
        <v>1</v>
      </c>
    </row>
    <row r="85" spans="2:32" s="2" customFormat="1" x14ac:dyDescent="0.2">
      <c r="B85" s="4"/>
      <c r="C85" s="4"/>
      <c r="D85" s="4"/>
      <c r="E85" s="4"/>
      <c r="F85" s="13"/>
      <c r="G85" s="13"/>
      <c r="H85" s="13"/>
      <c r="I85" s="13"/>
      <c r="J85" s="13"/>
      <c r="K85" s="13"/>
      <c r="L85" s="13"/>
      <c r="M85" s="13"/>
      <c r="U85" s="67" t="s">
        <v>37</v>
      </c>
      <c r="V85" s="41" t="str">
        <f ca="1">Planung!$L27</f>
        <v>Borussia Heine</v>
      </c>
      <c r="W85" s="13" t="str">
        <f ca="1">Planung!$N27</f>
        <v>Manchester City</v>
      </c>
      <c r="X85" s="13">
        <f ca="1">IF(AND(Vorrunde!$I33&lt;&gt;"",Vorrunde!$K33&lt;&gt;"",Vorrunde!$F33&lt;&gt;Vorrunde!$H33,$V85&lt;&gt;"",$W85&lt;&gt;""),Vorrunde!$I33,"")</f>
        <v>1</v>
      </c>
      <c r="Y85" s="36">
        <f ca="1">IF(AND(Vorrunde!$I33&lt;&gt;"",Vorrunde!$K33&lt;&gt;"",Vorrunde!$F33&lt;&gt;Vorrunde!$H33,$V85&lt;&gt;"",$W85&lt;&gt;""),Vorrunde!$K33,"")</f>
        <v>4</v>
      </c>
      <c r="Z85" s="35" t="str">
        <f t="shared" ca="1" si="81"/>
        <v>Borussia HeineManchester City</v>
      </c>
      <c r="AA85" s="13">
        <f t="shared" ca="1" si="80"/>
        <v>1</v>
      </c>
      <c r="AB85" s="13" t="str">
        <f ca="1">IF(AA85&gt;0,X85&amp;Sprache!$E$80&amp;Y85,"")</f>
        <v>1:4</v>
      </c>
      <c r="AD85" s="144"/>
      <c r="AE85" s="149">
        <f ca="1">IF($AA85=0,"",IF($X85&gt;$Y85,Einstellungen!$C$4,IF($X85=$Y85,1,0)))</f>
        <v>0</v>
      </c>
      <c r="AF85" s="144">
        <f ca="1">IF($AA85=0,"",IF($X85&lt;$Y85,Einstellungen!$C$4,IF($X85=$Y85,1,0)))</f>
        <v>3</v>
      </c>
    </row>
    <row r="86" spans="2:32" s="2" customFormat="1" x14ac:dyDescent="0.2">
      <c r="B86" s="4"/>
      <c r="C86" s="4"/>
      <c r="D86" s="4"/>
      <c r="E86" s="4"/>
      <c r="F86" s="13"/>
      <c r="G86" s="13"/>
      <c r="H86" s="13"/>
      <c r="I86" s="13"/>
      <c r="J86" s="13"/>
      <c r="K86" s="13"/>
      <c r="L86" s="13"/>
      <c r="M86" s="13"/>
      <c r="U86" s="67" t="s">
        <v>38</v>
      </c>
      <c r="V86" s="41" t="str">
        <f ca="1">Planung!$L28</f>
        <v>Eintracht Frankfurt</v>
      </c>
      <c r="W86" s="13" t="str">
        <f ca="1">Planung!$N28</f>
        <v>FC Barcelona</v>
      </c>
      <c r="X86" s="13" t="str">
        <f ca="1">IF(AND(Vorrunde!$I34&lt;&gt;"",Vorrunde!$K34&lt;&gt;"",Vorrunde!$F34&lt;&gt;Vorrunde!$H34,$V86&lt;&gt;"",$W86&lt;&gt;""),Vorrunde!$I34,"")</f>
        <v/>
      </c>
      <c r="Y86" s="36" t="str">
        <f ca="1">IF(AND(Vorrunde!$I34&lt;&gt;"",Vorrunde!$K34&lt;&gt;"",Vorrunde!$F34&lt;&gt;Vorrunde!$H34,$V86&lt;&gt;"",$W86&lt;&gt;""),Vorrunde!$K34,"")</f>
        <v/>
      </c>
      <c r="Z86" s="35" t="str">
        <f t="shared" ca="1" si="81"/>
        <v>Eintracht FrankfurtFC Barcelona</v>
      </c>
      <c r="AA86" s="13">
        <f t="shared" ca="1" si="80"/>
        <v>0</v>
      </c>
      <c r="AB86" s="13" t="str">
        <f ca="1">IF(AA86&gt;0,X86&amp;Sprache!$E$80&amp;Y86,"")</f>
        <v/>
      </c>
      <c r="AD86" s="144"/>
      <c r="AE86" s="149" t="str">
        <f ca="1">IF($AA86=0,"",IF($X86&gt;$Y86,Einstellungen!$C$4,IF($X86=$Y86,1,0)))</f>
        <v/>
      </c>
      <c r="AF86" s="144" t="str">
        <f ca="1">IF($AA86=0,"",IF($X86&lt;$Y86,Einstellungen!$C$4,IF($X86=$Y86,1,0)))</f>
        <v/>
      </c>
    </row>
    <row r="87" spans="2:32" s="2" customFormat="1" x14ac:dyDescent="0.2">
      <c r="B87" s="4"/>
      <c r="C87" s="4"/>
      <c r="D87" s="4"/>
      <c r="E87" s="4"/>
      <c r="F87" s="13"/>
      <c r="G87" s="13"/>
      <c r="H87" s="13"/>
      <c r="I87" s="13"/>
      <c r="J87" s="13"/>
      <c r="K87" s="13"/>
      <c r="L87" s="13"/>
      <c r="M87" s="13"/>
      <c r="U87" s="67" t="s">
        <v>39</v>
      </c>
      <c r="V87" s="41" t="str">
        <f ca="1">Planung!$L29</f>
        <v>SSV Wildbach</v>
      </c>
      <c r="W87" s="13" t="str">
        <f ca="1">Planung!$N29</f>
        <v>Inter Mailand</v>
      </c>
      <c r="X87" s="13" t="str">
        <f ca="1">IF(AND(Vorrunde!$I35&lt;&gt;"",Vorrunde!$K35&lt;&gt;"",Vorrunde!$F35&lt;&gt;Vorrunde!$H35,$V87&lt;&gt;"",$W87&lt;&gt;""),Vorrunde!$I35,"")</f>
        <v/>
      </c>
      <c r="Y87" s="36" t="str">
        <f ca="1">IF(AND(Vorrunde!$I35&lt;&gt;"",Vorrunde!$K35&lt;&gt;"",Vorrunde!$F35&lt;&gt;Vorrunde!$H35,$V87&lt;&gt;"",$W87&lt;&gt;""),Vorrunde!$K35,"")</f>
        <v/>
      </c>
      <c r="Z87" s="35" t="str">
        <f t="shared" ca="1" si="81"/>
        <v>SSV WildbachInter Mailand</v>
      </c>
      <c r="AA87" s="13">
        <f t="shared" ca="1" si="80"/>
        <v>0</v>
      </c>
      <c r="AB87" s="13" t="str">
        <f ca="1">IF(AA87&gt;0,X87&amp;Sprache!$E$80&amp;Y87,"")</f>
        <v/>
      </c>
      <c r="AD87" s="144"/>
      <c r="AE87" s="149" t="str">
        <f ca="1">IF($AA87=0,"",IF($X87&gt;$Y87,Einstellungen!$C$4,IF($X87=$Y87,1,0)))</f>
        <v/>
      </c>
      <c r="AF87" s="144" t="str">
        <f ca="1">IF($AA87=0,"",IF($X87&lt;$Y87,Einstellungen!$C$4,IF($X87=$Y87,1,0)))</f>
        <v/>
      </c>
    </row>
    <row r="88" spans="2:32" s="2" customFormat="1" x14ac:dyDescent="0.2">
      <c r="B88" s="4"/>
      <c r="C88" s="4"/>
      <c r="D88" s="4"/>
      <c r="E88" s="4"/>
      <c r="F88" s="13"/>
      <c r="G88" s="13"/>
      <c r="H88" s="13"/>
      <c r="I88" s="13"/>
      <c r="J88" s="13"/>
      <c r="K88" s="13"/>
      <c r="L88" s="13"/>
      <c r="M88" s="13"/>
      <c r="U88" s="67" t="s">
        <v>40</v>
      </c>
      <c r="V88" s="41" t="str">
        <f ca="1">Planung!$L30</f>
        <v>VFB Essenheim</v>
      </c>
      <c r="W88" s="13" t="str">
        <f ca="1">Planung!$N30</f>
        <v>1. FC Riedwald</v>
      </c>
      <c r="X88" s="13" t="str">
        <f ca="1">IF(AND(Vorrunde!$I36&lt;&gt;"",Vorrunde!$K36&lt;&gt;"",Vorrunde!$F36&lt;&gt;Vorrunde!$H36,$V88&lt;&gt;"",$W88&lt;&gt;""),Vorrunde!$I36,"")</f>
        <v/>
      </c>
      <c r="Y88" s="36" t="str">
        <f ca="1">IF(AND(Vorrunde!$I36&lt;&gt;"",Vorrunde!$K36&lt;&gt;"",Vorrunde!$F36&lt;&gt;Vorrunde!$H36,$V88&lt;&gt;"",$W88&lt;&gt;""),Vorrunde!$K36,"")</f>
        <v/>
      </c>
      <c r="Z88" s="35" t="str">
        <f t="shared" ca="1" si="81"/>
        <v>VFB Essenheim1. FC Riedwald</v>
      </c>
      <c r="AA88" s="13">
        <f t="shared" ca="1" si="80"/>
        <v>0</v>
      </c>
      <c r="AB88" s="13" t="str">
        <f ca="1">IF(AA88&gt;0,X88&amp;Sprache!$E$80&amp;Y88,"")</f>
        <v/>
      </c>
      <c r="AD88" s="144"/>
      <c r="AE88" s="149" t="str">
        <f ca="1">IF($AA88=0,"",IF($X88&gt;$Y88,Einstellungen!$C$4,IF($X88=$Y88,1,0)))</f>
        <v/>
      </c>
      <c r="AF88" s="144" t="str">
        <f ca="1">IF($AA88=0,"",IF($X88&lt;$Y88,Einstellungen!$C$4,IF($X88=$Y88,1,0)))</f>
        <v/>
      </c>
    </row>
    <row r="89" spans="2:32" s="2" customFormat="1" x14ac:dyDescent="0.2">
      <c r="B89" s="4"/>
      <c r="C89" s="4"/>
      <c r="D89" s="4"/>
      <c r="E89" s="4"/>
      <c r="F89" s="13"/>
      <c r="G89" s="13"/>
      <c r="H89" s="13"/>
      <c r="I89" s="13"/>
      <c r="J89" s="13"/>
      <c r="K89" s="13"/>
      <c r="L89" s="13"/>
      <c r="M89" s="13"/>
      <c r="U89" s="67" t="s">
        <v>41</v>
      </c>
      <c r="V89" s="41" t="str">
        <f ca="1">Planung!$L31</f>
        <v>FC Grönlingen</v>
      </c>
      <c r="W89" s="13" t="str">
        <f ca="1">Planung!$N31</f>
        <v>Mainz 05</v>
      </c>
      <c r="X89" s="13" t="str">
        <f ca="1">IF(AND(Vorrunde!$I37&lt;&gt;"",Vorrunde!$K37&lt;&gt;"",Vorrunde!$F37&lt;&gt;Vorrunde!$H37,$V89&lt;&gt;"",$W89&lt;&gt;""),Vorrunde!$I37,"")</f>
        <v/>
      </c>
      <c r="Y89" s="36" t="str">
        <f ca="1">IF(AND(Vorrunde!$I37&lt;&gt;"",Vorrunde!$K37&lt;&gt;"",Vorrunde!$F37&lt;&gt;Vorrunde!$H37,$V89&lt;&gt;"",$W89&lt;&gt;""),Vorrunde!$K37,"")</f>
        <v/>
      </c>
      <c r="Z89" s="35" t="str">
        <f t="shared" ca="1" si="81"/>
        <v>FC GrönlingenMainz 05</v>
      </c>
      <c r="AA89" s="13">
        <f t="shared" ca="1" si="80"/>
        <v>0</v>
      </c>
      <c r="AB89" s="13" t="str">
        <f ca="1">IF(AA89&gt;0,X89&amp;Sprache!$E$80&amp;Y89,"")</f>
        <v/>
      </c>
      <c r="AD89" s="144"/>
      <c r="AE89" s="149" t="str">
        <f ca="1">IF($AA89=0,"",IF($X89&gt;$Y89,Einstellungen!$C$4,IF($X89=$Y89,1,0)))</f>
        <v/>
      </c>
      <c r="AF89" s="144" t="str">
        <f ca="1">IF($AA89=0,"",IF($X89&lt;$Y89,Einstellungen!$C$4,IF($X89=$Y89,1,0)))</f>
        <v/>
      </c>
    </row>
    <row r="90" spans="2:32" s="2" customFormat="1" x14ac:dyDescent="0.2">
      <c r="B90" s="4"/>
      <c r="C90" s="4"/>
      <c r="D90" s="4"/>
      <c r="E90" s="4"/>
      <c r="F90" s="13"/>
      <c r="G90" s="13"/>
      <c r="H90" s="13"/>
      <c r="I90" s="13"/>
      <c r="J90" s="13"/>
      <c r="K90" s="13"/>
      <c r="L90" s="13"/>
      <c r="M90" s="13"/>
      <c r="U90" s="67" t="s">
        <v>42</v>
      </c>
      <c r="V90" s="41" t="str">
        <f ca="1">Planung!$L32</f>
        <v>Maibach 1822 eV</v>
      </c>
      <c r="W90" s="13" t="str">
        <f ca="1">Planung!$N32</f>
        <v>Fun Kickers Oes</v>
      </c>
      <c r="X90" s="13" t="str">
        <f ca="1">IF(AND(Vorrunde!$I38&lt;&gt;"",Vorrunde!$K38&lt;&gt;"",Vorrunde!$F38&lt;&gt;Vorrunde!$H38,$V90&lt;&gt;"",$W90&lt;&gt;""),Vorrunde!$I38,"")</f>
        <v/>
      </c>
      <c r="Y90" s="36" t="str">
        <f ca="1">IF(AND(Vorrunde!$I38&lt;&gt;"",Vorrunde!$K38&lt;&gt;"",Vorrunde!$F38&lt;&gt;Vorrunde!$H38,$V90&lt;&gt;"",$W90&lt;&gt;""),Vorrunde!$K38,"")</f>
        <v/>
      </c>
      <c r="Z90" s="35" t="str">
        <f t="shared" ca="1" si="81"/>
        <v>Maibach 1822 eVFun Kickers Oes</v>
      </c>
      <c r="AA90" s="13">
        <f t="shared" ca="1" si="80"/>
        <v>0</v>
      </c>
      <c r="AB90" s="13" t="str">
        <f ca="1">IF(AA90&gt;0,X90&amp;Sprache!$E$80&amp;Y90,"")</f>
        <v/>
      </c>
      <c r="AD90" s="144"/>
      <c r="AE90" s="149" t="str">
        <f ca="1">IF($AA90=0,"",IF($X90&gt;$Y90,Einstellungen!$C$4,IF($X90=$Y90,1,0)))</f>
        <v/>
      </c>
      <c r="AF90" s="144" t="str">
        <f ca="1">IF($AA90=0,"",IF($X90&lt;$Y90,Einstellungen!$C$4,IF($X90=$Y90,1,0)))</f>
        <v/>
      </c>
    </row>
    <row r="91" spans="2:32" s="2" customFormat="1" x14ac:dyDescent="0.2">
      <c r="B91" s="4"/>
      <c r="C91" s="4"/>
      <c r="D91" s="4"/>
      <c r="E91" s="4"/>
      <c r="F91" s="13"/>
      <c r="G91" s="13"/>
      <c r="H91" s="13"/>
      <c r="I91" s="13"/>
      <c r="J91" s="13"/>
      <c r="K91" s="13"/>
      <c r="L91" s="13"/>
      <c r="M91" s="13"/>
      <c r="U91" s="67" t="s">
        <v>43</v>
      </c>
      <c r="V91" s="41" t="str">
        <f ca="1">Planung!$L33</f>
        <v>Manchester City</v>
      </c>
      <c r="W91" s="13" t="str">
        <f ca="1">Planung!$N33</f>
        <v>AC Roma</v>
      </c>
      <c r="X91" s="13" t="str">
        <f ca="1">IF(AND(Vorrunde!$I39&lt;&gt;"",Vorrunde!$K39&lt;&gt;"",Vorrunde!$F39&lt;&gt;Vorrunde!$H39,$V91&lt;&gt;"",$W91&lt;&gt;""),Vorrunde!$I39,"")</f>
        <v/>
      </c>
      <c r="Y91" s="36" t="str">
        <f ca="1">IF(AND(Vorrunde!$I39&lt;&gt;"",Vorrunde!$K39&lt;&gt;"",Vorrunde!$F39&lt;&gt;Vorrunde!$H39,$V91&lt;&gt;"",$W91&lt;&gt;""),Vorrunde!$K39,"")</f>
        <v/>
      </c>
      <c r="Z91" s="35" t="str">
        <f t="shared" ca="1" si="81"/>
        <v>Manchester CityAC Roma</v>
      </c>
      <c r="AA91" s="13">
        <f t="shared" ca="1" si="80"/>
        <v>0</v>
      </c>
      <c r="AB91" s="13" t="str">
        <f ca="1">IF(AA91&gt;0,X91&amp;Sprache!$E$80&amp;Y91,"")</f>
        <v/>
      </c>
      <c r="AD91" s="144"/>
      <c r="AE91" s="149" t="str">
        <f ca="1">IF($AA91=0,"",IF($X91&gt;$Y91,Einstellungen!$C$4,IF($X91=$Y91,1,0)))</f>
        <v/>
      </c>
      <c r="AF91" s="144" t="str">
        <f ca="1">IF($AA91=0,"",IF($X91&lt;$Y91,Einstellungen!$C$4,IF($X91=$Y91,1,0)))</f>
        <v/>
      </c>
    </row>
    <row r="92" spans="2:32" s="2" customFormat="1" x14ac:dyDescent="0.2">
      <c r="B92" s="4"/>
      <c r="C92" s="4"/>
      <c r="D92" s="4"/>
      <c r="E92" s="4"/>
      <c r="F92" s="13"/>
      <c r="G92" s="13"/>
      <c r="H92" s="13"/>
      <c r="I92" s="13"/>
      <c r="J92" s="13"/>
      <c r="K92" s="13"/>
      <c r="L92" s="13"/>
      <c r="M92" s="13"/>
      <c r="U92" s="67" t="s">
        <v>44</v>
      </c>
      <c r="V92" s="41" t="str">
        <f ca="1">Planung!$L34</f>
        <v>Raslo Winners</v>
      </c>
      <c r="W92" s="13" t="str">
        <f ca="1">Planung!$N34</f>
        <v>Eintracht Frankfurt</v>
      </c>
      <c r="X92" s="13" t="str">
        <f ca="1">IF(AND(Vorrunde!$I40&lt;&gt;"",Vorrunde!$K40&lt;&gt;"",Vorrunde!$F40&lt;&gt;Vorrunde!$H40,$V92&lt;&gt;"",$W92&lt;&gt;""),Vorrunde!$I40,"")</f>
        <v/>
      </c>
      <c r="Y92" s="36" t="str">
        <f ca="1">IF(AND(Vorrunde!$I40&lt;&gt;"",Vorrunde!$K40&lt;&gt;"",Vorrunde!$F40&lt;&gt;Vorrunde!$H40,$V92&lt;&gt;"",$W92&lt;&gt;""),Vorrunde!$K40,"")</f>
        <v/>
      </c>
      <c r="Z92" s="35" t="str">
        <f t="shared" ca="1" si="81"/>
        <v>Raslo WinnersEintracht Frankfurt</v>
      </c>
      <c r="AA92" s="13">
        <f t="shared" ca="1" si="80"/>
        <v>0</v>
      </c>
      <c r="AB92" s="13" t="str">
        <f ca="1">IF(AA92&gt;0,X92&amp;Sprache!$E$80&amp;Y92,"")</f>
        <v/>
      </c>
      <c r="AD92" s="144"/>
      <c r="AE92" s="149" t="str">
        <f ca="1">IF($AA92=0,"",IF($X92&gt;$Y92,Einstellungen!$C$4,IF($X92=$Y92,1,0)))</f>
        <v/>
      </c>
      <c r="AF92" s="144" t="str">
        <f ca="1">IF($AA92=0,"",IF($X92&lt;$Y92,Einstellungen!$C$4,IF($X92=$Y92,1,0)))</f>
        <v/>
      </c>
    </row>
    <row r="93" spans="2:32" s="2" customFormat="1" x14ac:dyDescent="0.2">
      <c r="B93" s="4"/>
      <c r="C93" s="4"/>
      <c r="D93" s="4"/>
      <c r="E93" s="4"/>
      <c r="F93" s="13"/>
      <c r="G93" s="13"/>
      <c r="H93" s="13"/>
      <c r="I93" s="13"/>
      <c r="J93" s="13"/>
      <c r="K93" s="13"/>
      <c r="L93" s="13"/>
      <c r="M93" s="13"/>
      <c r="U93" s="67" t="s">
        <v>45</v>
      </c>
      <c r="V93" s="41" t="str">
        <f ca="1">Planung!$L35</f>
        <v>VFL Ronsdorf</v>
      </c>
      <c r="W93" s="13" t="str">
        <f ca="1">Planung!$N35</f>
        <v>SSV Wildbach</v>
      </c>
      <c r="X93" s="13" t="str">
        <f ca="1">IF(AND(Vorrunde!$I41&lt;&gt;"",Vorrunde!$K41&lt;&gt;"",Vorrunde!$F41&lt;&gt;Vorrunde!$H41,$V93&lt;&gt;"",$W93&lt;&gt;""),Vorrunde!$I41,"")</f>
        <v/>
      </c>
      <c r="Y93" s="36" t="str">
        <f ca="1">IF(AND(Vorrunde!$I41&lt;&gt;"",Vorrunde!$K41&lt;&gt;"",Vorrunde!$F41&lt;&gt;Vorrunde!$H41,$V93&lt;&gt;"",$W93&lt;&gt;""),Vorrunde!$K41,"")</f>
        <v/>
      </c>
      <c r="Z93" s="35" t="str">
        <f t="shared" ca="1" si="81"/>
        <v>VFL RonsdorfSSV Wildbach</v>
      </c>
      <c r="AA93" s="13">
        <f t="shared" ca="1" si="80"/>
        <v>0</v>
      </c>
      <c r="AB93" s="13" t="str">
        <f ca="1">IF(AA93&gt;0,X93&amp;Sprache!$E$80&amp;Y93,"")</f>
        <v/>
      </c>
      <c r="AC93" s="4"/>
      <c r="AD93" s="144"/>
      <c r="AE93" s="149" t="str">
        <f ca="1">IF($AA93=0,"",IF($X93&gt;$Y93,Einstellungen!$C$4,IF($X93=$Y93,1,0)))</f>
        <v/>
      </c>
      <c r="AF93" s="144" t="str">
        <f ca="1">IF($AA93=0,"",IF($X93&lt;$Y93,Einstellungen!$C$4,IF($X93=$Y93,1,0)))</f>
        <v/>
      </c>
    </row>
    <row r="94" spans="2:32" s="2" customFormat="1" x14ac:dyDescent="0.2">
      <c r="B94" s="4"/>
      <c r="C94" s="4"/>
      <c r="D94" s="4"/>
      <c r="E94" s="4"/>
      <c r="F94" s="13"/>
      <c r="G94" s="13"/>
      <c r="H94" s="13"/>
      <c r="I94" s="13"/>
      <c r="J94" s="13"/>
      <c r="K94" s="13"/>
      <c r="L94" s="13"/>
      <c r="M94" s="13"/>
      <c r="U94" s="67" t="s">
        <v>46</v>
      </c>
      <c r="V94" s="41" t="str">
        <f ca="1">Planung!$L36</f>
        <v>FC Barcelona</v>
      </c>
      <c r="W94" s="13" t="str">
        <f ca="1">Planung!$N36</f>
        <v>Knock Out Rangers</v>
      </c>
      <c r="X94" s="13" t="str">
        <f ca="1">IF(AND(Vorrunde!$I42&lt;&gt;"",Vorrunde!$K42&lt;&gt;"",Vorrunde!$F42&lt;&gt;Vorrunde!$H42,$V94&lt;&gt;"",$W94&lt;&gt;""),Vorrunde!$I42,"")</f>
        <v/>
      </c>
      <c r="Y94" s="36" t="str">
        <f ca="1">IF(AND(Vorrunde!$I42&lt;&gt;"",Vorrunde!$K42&lt;&gt;"",Vorrunde!$F42&lt;&gt;Vorrunde!$H42,$V94&lt;&gt;"",$W94&lt;&gt;""),Vorrunde!$K42,"")</f>
        <v/>
      </c>
      <c r="Z94" s="35" t="str">
        <f t="shared" ref="Z94:Z135" ca="1" si="82">V94&amp;W94</f>
        <v>FC BarcelonaKnock Out Rangers</v>
      </c>
      <c r="AA94" s="13">
        <f t="shared" ref="AA94:AA135" ca="1" si="83">IF(AND(V94&lt;&gt;"",W94&lt;&gt;"",V94&lt;&gt;W94,X94&lt;&gt;"",Y94&lt;&gt;""),1,0)</f>
        <v>0</v>
      </c>
      <c r="AB94" s="13" t="str">
        <f ca="1">IF(AA94&gt;0,X94&amp;Sprache!$E$80&amp;Y94,"")</f>
        <v/>
      </c>
      <c r="AC94" s="4"/>
      <c r="AD94" s="144"/>
      <c r="AE94" s="149" t="str">
        <f ca="1">IF($AA94=0,"",IF($X94&gt;$Y94,Einstellungen!$C$4,IF($X94=$Y94,1,0)))</f>
        <v/>
      </c>
      <c r="AF94" s="144" t="str">
        <f ca="1">IF($AA94=0,"",IF($X94&lt;$Y94,Einstellungen!$C$4,IF($X94=$Y94,1,0)))</f>
        <v/>
      </c>
    </row>
    <row r="95" spans="2:32" s="2" customFormat="1" x14ac:dyDescent="0.2">
      <c r="B95" s="4"/>
      <c r="C95" s="4"/>
      <c r="D95" s="4"/>
      <c r="E95" s="4"/>
      <c r="F95" s="13"/>
      <c r="G95" s="13"/>
      <c r="H95" s="13"/>
      <c r="I95" s="13"/>
      <c r="J95" s="13"/>
      <c r="K95" s="13"/>
      <c r="L95" s="13"/>
      <c r="M95" s="13"/>
      <c r="U95" s="67" t="s">
        <v>47</v>
      </c>
      <c r="V95" s="41" t="str">
        <f ca="1">Planung!$L37</f>
        <v>Inter Mailand</v>
      </c>
      <c r="W95" s="13" t="str">
        <f ca="1">Planung!$N37</f>
        <v>Borussia Heine</v>
      </c>
      <c r="X95" s="13" t="str">
        <f ca="1">IF(AND(Vorrunde!$I43&lt;&gt;"",Vorrunde!$K43&lt;&gt;"",Vorrunde!$F43&lt;&gt;Vorrunde!$H43,$V95&lt;&gt;"",$W95&lt;&gt;""),Vorrunde!$I43,"")</f>
        <v/>
      </c>
      <c r="Y95" s="36" t="str">
        <f ca="1">IF(AND(Vorrunde!$I43&lt;&gt;"",Vorrunde!$K43&lt;&gt;"",Vorrunde!$F43&lt;&gt;Vorrunde!$H43,$V95&lt;&gt;"",$W95&lt;&gt;""),Vorrunde!$K43,"")</f>
        <v/>
      </c>
      <c r="Z95" s="35" t="str">
        <f t="shared" ca="1" si="82"/>
        <v>Inter MailandBorussia Heine</v>
      </c>
      <c r="AA95" s="13">
        <f t="shared" ca="1" si="83"/>
        <v>0</v>
      </c>
      <c r="AB95" s="13" t="str">
        <f ca="1">IF(AA95&gt;0,X95&amp;Sprache!$E$80&amp;Y95,"")</f>
        <v/>
      </c>
      <c r="AD95" s="144"/>
      <c r="AE95" s="149" t="str">
        <f ca="1">IF($AA95=0,"",IF($X95&gt;$Y95,Einstellungen!$C$4,IF($X95=$Y95,1,0)))</f>
        <v/>
      </c>
      <c r="AF95" s="144" t="str">
        <f ca="1">IF($AA95=0,"",IF($X95&lt;$Y95,Einstellungen!$C$4,IF($X95=$Y95,1,0)))</f>
        <v/>
      </c>
    </row>
    <row r="96" spans="2:32" s="2" customFormat="1" x14ac:dyDescent="0.2">
      <c r="B96" s="4"/>
      <c r="C96" s="4"/>
      <c r="D96" s="4"/>
      <c r="E96" s="4"/>
      <c r="F96" s="13"/>
      <c r="G96" s="13"/>
      <c r="H96" s="13"/>
      <c r="I96" s="13"/>
      <c r="J96" s="13"/>
      <c r="K96" s="13"/>
      <c r="L96" s="13"/>
      <c r="M96" s="13"/>
      <c r="U96" s="67" t="s">
        <v>48</v>
      </c>
      <c r="V96" s="41" t="str">
        <f ca="1">Planung!$L38</f>
        <v>1. FC Riedwald</v>
      </c>
      <c r="W96" s="13" t="str">
        <f ca="1">Planung!$N38</f>
        <v>Maibach 1822 eV</v>
      </c>
      <c r="X96" s="13" t="str">
        <f ca="1">IF(AND(Vorrunde!$I44&lt;&gt;"",Vorrunde!$K44&lt;&gt;"",Vorrunde!$F44&lt;&gt;Vorrunde!$H44,$V96&lt;&gt;"",$W96&lt;&gt;""),Vorrunde!$I44,"")</f>
        <v/>
      </c>
      <c r="Y96" s="36" t="str">
        <f ca="1">IF(AND(Vorrunde!$I44&lt;&gt;"",Vorrunde!$K44&lt;&gt;"",Vorrunde!$F44&lt;&gt;Vorrunde!$H44,$V96&lt;&gt;"",$W96&lt;&gt;""),Vorrunde!$K44,"")</f>
        <v/>
      </c>
      <c r="Z96" s="35" t="str">
        <f t="shared" ca="1" si="82"/>
        <v>1. FC RiedwaldMaibach 1822 eV</v>
      </c>
      <c r="AA96" s="13">
        <f t="shared" ca="1" si="83"/>
        <v>0</v>
      </c>
      <c r="AB96" s="13" t="str">
        <f ca="1">IF(AA96&gt;0,X96&amp;Sprache!$E$80&amp;Y96,"")</f>
        <v/>
      </c>
      <c r="AD96" s="144"/>
      <c r="AE96" s="149" t="str">
        <f ca="1">IF($AA96=0,"",IF($X96&gt;$Y96,Einstellungen!$C$4,IF($X96=$Y96,1,0)))</f>
        <v/>
      </c>
      <c r="AF96" s="144" t="str">
        <f ca="1">IF($AA96=0,"",IF($X96&lt;$Y96,Einstellungen!$C$4,IF($X96=$Y96,1,0)))</f>
        <v/>
      </c>
    </row>
    <row r="97" spans="2:32" s="2" customFormat="1" x14ac:dyDescent="0.2">
      <c r="B97" s="4"/>
      <c r="C97" s="4"/>
      <c r="D97" s="4"/>
      <c r="E97" s="4"/>
      <c r="F97" s="13"/>
      <c r="G97" s="13"/>
      <c r="H97" s="13"/>
      <c r="I97" s="13"/>
      <c r="J97" s="13"/>
      <c r="K97" s="13"/>
      <c r="L97" s="13"/>
      <c r="M97" s="13"/>
      <c r="U97" s="67" t="s">
        <v>49</v>
      </c>
      <c r="V97" s="41" t="str">
        <f ca="1">Planung!$L39</f>
        <v>Mainz 05</v>
      </c>
      <c r="W97" s="13" t="str">
        <f ca="1">Planung!$N39</f>
        <v>Manchester City</v>
      </c>
      <c r="X97" s="13" t="str">
        <f ca="1">IF(AND(Vorrunde!$I45&lt;&gt;"",Vorrunde!$K45&lt;&gt;"",Vorrunde!$F45&lt;&gt;Vorrunde!$H45,$V97&lt;&gt;"",$W97&lt;&gt;""),Vorrunde!$I45,"")</f>
        <v/>
      </c>
      <c r="Y97" s="36" t="str">
        <f ca="1">IF(AND(Vorrunde!$I45&lt;&gt;"",Vorrunde!$K45&lt;&gt;"",Vorrunde!$F45&lt;&gt;Vorrunde!$H45,$V97&lt;&gt;"",$W97&lt;&gt;""),Vorrunde!$K45,"")</f>
        <v/>
      </c>
      <c r="Z97" s="35" t="str">
        <f t="shared" ca="1" si="82"/>
        <v>Mainz 05Manchester City</v>
      </c>
      <c r="AA97" s="13">
        <f t="shared" ca="1" si="83"/>
        <v>0</v>
      </c>
      <c r="AB97" s="13" t="str">
        <f ca="1">IF(AA97&gt;0,X97&amp;Sprache!$E$80&amp;Y97,"")</f>
        <v/>
      </c>
      <c r="AD97" s="144"/>
      <c r="AE97" s="149" t="str">
        <f ca="1">IF($AA97=0,"",IF($X97&gt;$Y97,Einstellungen!$C$4,IF($X97=$Y97,1,0)))</f>
        <v/>
      </c>
      <c r="AF97" s="144" t="str">
        <f ca="1">IF($AA97=0,"",IF($X97&lt;$Y97,Einstellungen!$C$4,IF($X97=$Y97,1,0)))</f>
        <v/>
      </c>
    </row>
    <row r="98" spans="2:32" s="2" customFormat="1" x14ac:dyDescent="0.2">
      <c r="B98" s="4"/>
      <c r="C98" s="4"/>
      <c r="D98" s="4"/>
      <c r="E98" s="4"/>
      <c r="F98" s="13"/>
      <c r="G98" s="13"/>
      <c r="H98" s="13"/>
      <c r="I98" s="13"/>
      <c r="J98" s="13"/>
      <c r="K98" s="13"/>
      <c r="L98" s="13"/>
      <c r="M98" s="13"/>
      <c r="U98" s="67" t="s">
        <v>50</v>
      </c>
      <c r="V98" s="41" t="str">
        <f ca="1">Planung!$L40</f>
        <v>Eintracht Frankfurt</v>
      </c>
      <c r="W98" s="13" t="str">
        <f ca="1">Planung!$N40</f>
        <v>VFB Essenheim</v>
      </c>
      <c r="X98" s="13" t="str">
        <f ca="1">IF(AND(Vorrunde!$I46&lt;&gt;"",Vorrunde!$K46&lt;&gt;"",Vorrunde!$F46&lt;&gt;Vorrunde!$H46,$V98&lt;&gt;"",$W98&lt;&gt;""),Vorrunde!$I46,"")</f>
        <v/>
      </c>
      <c r="Y98" s="36" t="str">
        <f ca="1">IF(AND(Vorrunde!$I46&lt;&gt;"",Vorrunde!$K46&lt;&gt;"",Vorrunde!$F46&lt;&gt;Vorrunde!$H46,$V98&lt;&gt;"",$W98&lt;&gt;""),Vorrunde!$K46,"")</f>
        <v/>
      </c>
      <c r="Z98" s="35" t="str">
        <f t="shared" ca="1" si="82"/>
        <v>Eintracht FrankfurtVFB Essenheim</v>
      </c>
      <c r="AA98" s="13">
        <f t="shared" ca="1" si="83"/>
        <v>0</v>
      </c>
      <c r="AB98" s="13" t="str">
        <f ca="1">IF(AA98&gt;0,X98&amp;Sprache!$E$80&amp;Y98,"")</f>
        <v/>
      </c>
      <c r="AD98" s="144"/>
      <c r="AE98" s="149" t="str">
        <f ca="1">IF($AA98=0,"",IF($X98&gt;$Y98,Einstellungen!$C$4,IF($X98=$Y98,1,0)))</f>
        <v/>
      </c>
      <c r="AF98" s="144" t="str">
        <f ca="1">IF($AA98=0,"",IF($X98&lt;$Y98,Einstellungen!$C$4,IF($X98=$Y98,1,0)))</f>
        <v/>
      </c>
    </row>
    <row r="99" spans="2:32" s="2" customFormat="1" x14ac:dyDescent="0.2">
      <c r="B99" s="4"/>
      <c r="C99" s="4"/>
      <c r="D99" s="4"/>
      <c r="E99" s="4"/>
      <c r="F99" s="13"/>
      <c r="G99" s="13"/>
      <c r="H99" s="13"/>
      <c r="I99" s="13"/>
      <c r="J99" s="13"/>
      <c r="K99" s="13"/>
      <c r="L99" s="13"/>
      <c r="M99" s="13"/>
      <c r="U99" s="67" t="s">
        <v>51</v>
      </c>
      <c r="V99" s="41" t="str">
        <f ca="1">Planung!$L41</f>
        <v>SSV Wildbach</v>
      </c>
      <c r="W99" s="13" t="str">
        <f ca="1">Planung!$N41</f>
        <v>FC Grönlingen</v>
      </c>
      <c r="X99" s="13" t="str">
        <f ca="1">IF(AND(Vorrunde!$I47&lt;&gt;"",Vorrunde!$K47&lt;&gt;"",Vorrunde!$F47&lt;&gt;Vorrunde!$H47,$V99&lt;&gt;"",$W99&lt;&gt;""),Vorrunde!$I47,"")</f>
        <v/>
      </c>
      <c r="Y99" s="36" t="str">
        <f ca="1">IF(AND(Vorrunde!$I47&lt;&gt;"",Vorrunde!$K47&lt;&gt;"",Vorrunde!$F47&lt;&gt;Vorrunde!$H47,$V99&lt;&gt;"",$W99&lt;&gt;""),Vorrunde!$K47,"")</f>
        <v/>
      </c>
      <c r="Z99" s="35" t="str">
        <f t="shared" ca="1" si="82"/>
        <v>SSV WildbachFC Grönlingen</v>
      </c>
      <c r="AA99" s="13">
        <f t="shared" ca="1" si="83"/>
        <v>0</v>
      </c>
      <c r="AB99" s="13" t="str">
        <f ca="1">IF(AA99&gt;0,X99&amp;Sprache!$E$80&amp;Y99,"")</f>
        <v/>
      </c>
      <c r="AD99" s="144"/>
      <c r="AE99" s="149" t="str">
        <f ca="1">IF($AA99=0,"",IF($X99&gt;$Y99,Einstellungen!$C$4,IF($X99=$Y99,1,0)))</f>
        <v/>
      </c>
      <c r="AF99" s="144" t="str">
        <f ca="1">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 ca="1">Planung!$L42</f>
        <v>Fun Kickers Oes</v>
      </c>
      <c r="W100" s="13" t="str">
        <f ca="1">Planung!$N42</f>
        <v>FC Barcelona</v>
      </c>
      <c r="X100" s="13" t="str">
        <f ca="1">IF(AND(Vorrunde!$I48&lt;&gt;"",Vorrunde!$K48&lt;&gt;"",Vorrunde!$F48&lt;&gt;Vorrunde!$H48,$V100&lt;&gt;"",$W100&lt;&gt;""),Vorrunde!$I48,"")</f>
        <v/>
      </c>
      <c r="Y100" s="36" t="str">
        <f ca="1">IF(AND(Vorrunde!$I48&lt;&gt;"",Vorrunde!$K48&lt;&gt;"",Vorrunde!$F48&lt;&gt;Vorrunde!$H48,$V100&lt;&gt;"",$W100&lt;&gt;""),Vorrunde!$K48,"")</f>
        <v/>
      </c>
      <c r="Z100" s="35" t="str">
        <f t="shared" ca="1" si="82"/>
        <v>Fun Kickers OesFC Barcelona</v>
      </c>
      <c r="AA100" s="13">
        <f t="shared" ca="1" si="83"/>
        <v>0</v>
      </c>
      <c r="AB100" s="13" t="str">
        <f ca="1">IF(AA100&gt;0,X100&amp;Sprache!$E$80&amp;Y100,"")</f>
        <v/>
      </c>
      <c r="AD100" s="144"/>
      <c r="AE100" s="149" t="str">
        <f ca="1">IF($AA100=0,"",IF($X100&gt;$Y100,Einstellungen!$C$4,IF($X100=$Y100,1,0)))</f>
        <v/>
      </c>
      <c r="AF100" s="144" t="str">
        <f ca="1">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 ca="1">Planung!$L43</f>
        <v>AC Roma</v>
      </c>
      <c r="W101" s="13" t="str">
        <f ca="1">Planung!$N43</f>
        <v>Inter Mailand</v>
      </c>
      <c r="X101" s="13" t="str">
        <f ca="1">IF(AND(Vorrunde!$I49&lt;&gt;"",Vorrunde!$K49&lt;&gt;"",Vorrunde!$F49&lt;&gt;Vorrunde!$H49,$V101&lt;&gt;"",$W101&lt;&gt;""),Vorrunde!$I49,"")</f>
        <v/>
      </c>
      <c r="Y101" s="36" t="str">
        <f ca="1">IF(AND(Vorrunde!$I49&lt;&gt;"",Vorrunde!$K49&lt;&gt;"",Vorrunde!$F49&lt;&gt;Vorrunde!$H49,$V101&lt;&gt;"",$W101&lt;&gt;""),Vorrunde!$K49,"")</f>
        <v/>
      </c>
      <c r="Z101" s="35" t="str">
        <f t="shared" ca="1" si="82"/>
        <v>AC RomaInter Mailand</v>
      </c>
      <c r="AA101" s="13">
        <f t="shared" ca="1" si="83"/>
        <v>0</v>
      </c>
      <c r="AB101" s="13" t="str">
        <f ca="1">IF(AA101&gt;0,X101&amp;Sprache!$E$80&amp;Y101,"")</f>
        <v/>
      </c>
      <c r="AD101" s="144"/>
      <c r="AE101" s="149" t="str">
        <f ca="1">IF($AA101=0,"",IF($X101&gt;$Y101,Einstellungen!$C$4,IF($X101=$Y101,1,0)))</f>
        <v/>
      </c>
      <c r="AF101" s="144" t="str">
        <f ca="1">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 ca="1">Planung!$L44</f>
        <v>Knock Out Rangers</v>
      </c>
      <c r="W102" s="13" t="str">
        <f ca="1">Planung!$N44</f>
        <v>Raslo Winners</v>
      </c>
      <c r="X102" s="13" t="str">
        <f ca="1">IF(AND(Vorrunde!$I50&lt;&gt;"",Vorrunde!$K50&lt;&gt;"",Vorrunde!$F50&lt;&gt;Vorrunde!$H50,$V102&lt;&gt;"",$W102&lt;&gt;""),Vorrunde!$I50,"")</f>
        <v/>
      </c>
      <c r="Y102" s="36" t="str">
        <f ca="1">IF(AND(Vorrunde!$I50&lt;&gt;"",Vorrunde!$K50&lt;&gt;"",Vorrunde!$F50&lt;&gt;Vorrunde!$H50,$V102&lt;&gt;"",$W102&lt;&gt;""),Vorrunde!$K50,"")</f>
        <v/>
      </c>
      <c r="Z102" s="35" t="str">
        <f t="shared" ca="1" si="82"/>
        <v>Knock Out RangersRaslo Winners</v>
      </c>
      <c r="AA102" s="13">
        <f t="shared" ca="1" si="83"/>
        <v>0</v>
      </c>
      <c r="AB102" s="13" t="str">
        <f ca="1">IF(AA102&gt;0,X102&amp;Sprache!$E$80&amp;Y102,"")</f>
        <v/>
      </c>
      <c r="AD102" s="144"/>
      <c r="AE102" s="149" t="str">
        <f ca="1">IF($AA102=0,"",IF($X102&gt;$Y102,Einstellungen!$C$4,IF($X102=$Y102,1,0)))</f>
        <v/>
      </c>
      <c r="AF102" s="144" t="str">
        <f ca="1">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 ca="1">Planung!$L45</f>
        <v>Borussia Heine</v>
      </c>
      <c r="W103" s="13" t="str">
        <f ca="1">Planung!$N45</f>
        <v>VFL Ronsdorf</v>
      </c>
      <c r="X103" s="13" t="str">
        <f ca="1">IF(AND(Vorrunde!$I51&lt;&gt;"",Vorrunde!$K51&lt;&gt;"",Vorrunde!$F51&lt;&gt;Vorrunde!$H51,$V103&lt;&gt;"",$W103&lt;&gt;""),Vorrunde!$I51,"")</f>
        <v/>
      </c>
      <c r="Y103" s="36" t="str">
        <f ca="1">IF(AND(Vorrunde!$I51&lt;&gt;"",Vorrunde!$K51&lt;&gt;"",Vorrunde!$F51&lt;&gt;Vorrunde!$H51,$V103&lt;&gt;"",$W103&lt;&gt;""),Vorrunde!$K51,"")</f>
        <v/>
      </c>
      <c r="Z103" s="35" t="str">
        <f t="shared" ca="1" si="82"/>
        <v>Borussia HeineVFL Ronsdorf</v>
      </c>
      <c r="AA103" s="13">
        <f t="shared" ca="1" si="83"/>
        <v>0</v>
      </c>
      <c r="AB103" s="13" t="str">
        <f ca="1">IF(AA103&gt;0,X103&amp;Sprache!$E$80&amp;Y103,"")</f>
        <v/>
      </c>
      <c r="AD103" s="144"/>
      <c r="AE103" s="149" t="str">
        <f ca="1">IF($AA103=0,"",IF($X103&gt;$Y103,Einstellungen!$C$4,IF($X103=$Y103,1,0)))</f>
        <v/>
      </c>
      <c r="AF103" s="144" t="str">
        <f ca="1">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 ca="1">Planung!$L46</f>
        <v>Eintracht Frankfurt</v>
      </c>
      <c r="W104" s="13" t="str">
        <f ca="1">Planung!$N46</f>
        <v>1. FC Riedwald</v>
      </c>
      <c r="X104" s="13" t="str">
        <f ca="1">IF(AND(Vorrunde!$I52&lt;&gt;"",Vorrunde!$K52&lt;&gt;"",Vorrunde!$F52&lt;&gt;Vorrunde!$H52,$V104&lt;&gt;"",$W104&lt;&gt;""),Vorrunde!$I52,"")</f>
        <v/>
      </c>
      <c r="Y104" s="36" t="str">
        <f ca="1">IF(AND(Vorrunde!$I52&lt;&gt;"",Vorrunde!$K52&lt;&gt;"",Vorrunde!$F52&lt;&gt;Vorrunde!$H52,$V104&lt;&gt;"",$W104&lt;&gt;""),Vorrunde!$K52,"")</f>
        <v/>
      </c>
      <c r="Z104" s="35" t="str">
        <f t="shared" ca="1" si="82"/>
        <v>Eintracht Frankfurt1. FC Riedwald</v>
      </c>
      <c r="AA104" s="13">
        <f t="shared" ca="1" si="83"/>
        <v>0</v>
      </c>
      <c r="AB104" s="13" t="str">
        <f ca="1">IF(AA104&gt;0,X104&amp;Sprache!$E$80&amp;Y104,"")</f>
        <v/>
      </c>
      <c r="AD104" s="144"/>
      <c r="AE104" s="149" t="str">
        <f ca="1">IF($AA104=0,"",IF($X104&gt;$Y104,Einstellungen!$C$4,IF($X104=$Y104,1,0)))</f>
        <v/>
      </c>
      <c r="AF104" s="144" t="str">
        <f ca="1">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 ca="1">Planung!$L47</f>
        <v>SSV Wildbach</v>
      </c>
      <c r="W105" s="13" t="str">
        <f ca="1">Planung!$N47</f>
        <v>Mainz 05</v>
      </c>
      <c r="X105" s="13" t="str">
        <f ca="1">IF(AND(Vorrunde!$I53&lt;&gt;"",Vorrunde!$K53&lt;&gt;"",Vorrunde!$F53&lt;&gt;Vorrunde!$H53,$V105&lt;&gt;"",$W105&lt;&gt;""),Vorrunde!$I53,"")</f>
        <v/>
      </c>
      <c r="Y105" s="36" t="str">
        <f ca="1">IF(AND(Vorrunde!$I53&lt;&gt;"",Vorrunde!$K53&lt;&gt;"",Vorrunde!$F53&lt;&gt;Vorrunde!$H53,$V105&lt;&gt;"",$W105&lt;&gt;""),Vorrunde!$K53,"")</f>
        <v/>
      </c>
      <c r="Z105" s="35" t="str">
        <f t="shared" ca="1" si="82"/>
        <v>SSV WildbachMainz 05</v>
      </c>
      <c r="AA105" s="13">
        <f t="shared" ca="1" si="83"/>
        <v>0</v>
      </c>
      <c r="AB105" s="13" t="str">
        <f ca="1">IF(AA105&gt;0,X105&amp;Sprache!$E$80&amp;Y105,"")</f>
        <v/>
      </c>
      <c r="AD105" s="144"/>
      <c r="AE105" s="149" t="str">
        <f ca="1">IF($AA105=0,"",IF($X105&gt;$Y105,Einstellungen!$C$4,IF($X105=$Y105,1,0)))</f>
        <v/>
      </c>
      <c r="AF105" s="144" t="str">
        <f ca="1">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 ca="1">Planung!$L48</f>
        <v>FC Barcelona</v>
      </c>
      <c r="W106" s="13" t="str">
        <f ca="1">Planung!$N48</f>
        <v>Maibach 1822 eV</v>
      </c>
      <c r="X106" s="13" t="str">
        <f ca="1">IF(AND(Vorrunde!$I54&lt;&gt;"",Vorrunde!$K54&lt;&gt;"",Vorrunde!$F54&lt;&gt;Vorrunde!$H54,$V106&lt;&gt;"",$W106&lt;&gt;""),Vorrunde!$I54,"")</f>
        <v/>
      </c>
      <c r="Y106" s="36" t="str">
        <f ca="1">IF(AND(Vorrunde!$I54&lt;&gt;"",Vorrunde!$K54&lt;&gt;"",Vorrunde!$F54&lt;&gt;Vorrunde!$H54,$V106&lt;&gt;"",$W106&lt;&gt;""),Vorrunde!$K54,"")</f>
        <v/>
      </c>
      <c r="Z106" s="35" t="str">
        <f t="shared" ca="1" si="82"/>
        <v>FC BarcelonaMaibach 1822 eV</v>
      </c>
      <c r="AA106" s="13">
        <f t="shared" ca="1" si="83"/>
        <v>0</v>
      </c>
      <c r="AB106" s="13" t="str">
        <f ca="1">IF(AA106&gt;0,X106&amp;Sprache!$E$80&amp;Y106,"")</f>
        <v/>
      </c>
      <c r="AD106" s="144"/>
      <c r="AE106" s="149" t="str">
        <f ca="1">IF($AA106=0,"",IF($X106&gt;$Y106,Einstellungen!$C$4,IF($X106=$Y106,1,0)))</f>
        <v/>
      </c>
      <c r="AF106" s="144" t="str">
        <f ca="1">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 ca="1">Planung!$L49</f>
        <v>Inter Mailand</v>
      </c>
      <c r="W107" s="13" t="str">
        <f ca="1">Planung!$N49</f>
        <v>Manchester City</v>
      </c>
      <c r="X107" s="13" t="str">
        <f ca="1">IF(AND(Vorrunde!$I55&lt;&gt;"",Vorrunde!$K55&lt;&gt;"",Vorrunde!$F55&lt;&gt;Vorrunde!$H55,$V107&lt;&gt;"",$W107&lt;&gt;""),Vorrunde!$I55,"")</f>
        <v/>
      </c>
      <c r="Y107" s="36" t="str">
        <f ca="1">IF(AND(Vorrunde!$I55&lt;&gt;"",Vorrunde!$K55&lt;&gt;"",Vorrunde!$F55&lt;&gt;Vorrunde!$H55,$V107&lt;&gt;"",$W107&lt;&gt;""),Vorrunde!$K55,"")</f>
        <v/>
      </c>
      <c r="Z107" s="35" t="str">
        <f t="shared" ca="1" si="82"/>
        <v>Inter MailandManchester City</v>
      </c>
      <c r="AA107" s="13">
        <f t="shared" ca="1" si="83"/>
        <v>0</v>
      </c>
      <c r="AB107" s="13" t="str">
        <f ca="1">IF(AA107&gt;0,X107&amp;Sprache!$E$80&amp;Y107,"")</f>
        <v/>
      </c>
      <c r="AD107" s="144"/>
      <c r="AE107" s="149" t="str">
        <f ca="1">IF($AA107=0,"",IF($X107&gt;$Y107,Einstellungen!$C$4,IF($X107=$Y107,1,0)))</f>
        <v/>
      </c>
      <c r="AF107" s="144" t="str">
        <f ca="1">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 ca="1">Planung!$L50</f>
        <v>VFB Essenheim</v>
      </c>
      <c r="W108" s="13" t="str">
        <f ca="1">Planung!$N50</f>
        <v>Knock Out Rangers</v>
      </c>
      <c r="X108" s="13" t="str">
        <f ca="1">IF(AND(Vorrunde!$I56&lt;&gt;"",Vorrunde!$K56&lt;&gt;"",Vorrunde!$F56&lt;&gt;Vorrunde!$H56,$V108&lt;&gt;"",$W108&lt;&gt;""),Vorrunde!$I56,"")</f>
        <v/>
      </c>
      <c r="Y108" s="36" t="str">
        <f ca="1">IF(AND(Vorrunde!$I56&lt;&gt;"",Vorrunde!$K56&lt;&gt;"",Vorrunde!$F56&lt;&gt;Vorrunde!$H56,$V108&lt;&gt;"",$W108&lt;&gt;""),Vorrunde!$K56,"")</f>
        <v/>
      </c>
      <c r="Z108" s="35" t="str">
        <f t="shared" ca="1" si="82"/>
        <v>VFB EssenheimKnock Out Rangers</v>
      </c>
      <c r="AA108" s="13">
        <f t="shared" ca="1" si="83"/>
        <v>0</v>
      </c>
      <c r="AB108" s="13" t="str">
        <f ca="1">IF(AA108&gt;0,X108&amp;Sprache!$E$80&amp;Y108,"")</f>
        <v/>
      </c>
      <c r="AD108" s="144"/>
      <c r="AE108" s="149" t="str">
        <f ca="1">IF($AA108=0,"",IF($X108&gt;$Y108,Einstellungen!$C$4,IF($X108=$Y108,1,0)))</f>
        <v/>
      </c>
      <c r="AF108" s="144" t="str">
        <f ca="1">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 ca="1">Planung!$L51</f>
        <v>FC Grönlingen</v>
      </c>
      <c r="W109" s="13" t="str">
        <f ca="1">Planung!$N51</f>
        <v>Borussia Heine</v>
      </c>
      <c r="X109" s="13" t="str">
        <f ca="1">IF(AND(Vorrunde!$I57&lt;&gt;"",Vorrunde!$K57&lt;&gt;"",Vorrunde!$F57&lt;&gt;Vorrunde!$H57,$V109&lt;&gt;"",$W109&lt;&gt;""),Vorrunde!$I57,"")</f>
        <v/>
      </c>
      <c r="Y109" s="36" t="str">
        <f ca="1">IF(AND(Vorrunde!$I57&lt;&gt;"",Vorrunde!$K57&lt;&gt;"",Vorrunde!$F57&lt;&gt;Vorrunde!$H57,$V109&lt;&gt;"",$W109&lt;&gt;""),Vorrunde!$K57,"")</f>
        <v/>
      </c>
      <c r="Z109" s="35" t="str">
        <f t="shared" ca="1" si="82"/>
        <v>FC GrönlingenBorussia Heine</v>
      </c>
      <c r="AA109" s="13">
        <f t="shared" ca="1" si="83"/>
        <v>0</v>
      </c>
      <c r="AB109" s="13" t="str">
        <f ca="1">IF(AA109&gt;0,X109&amp;Sprache!$E$80&amp;Y109,"")</f>
        <v/>
      </c>
      <c r="AD109" s="144"/>
      <c r="AE109" s="149" t="str">
        <f ca="1">IF($AA109=0,"",IF($X109&gt;$Y109,Einstellungen!$C$4,IF($X109=$Y109,1,0)))</f>
        <v/>
      </c>
      <c r="AF109" s="144" t="str">
        <f ca="1">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 ca="1">Planung!$L52</f>
        <v>Raslo Winners</v>
      </c>
      <c r="W110" s="13" t="str">
        <f ca="1">Planung!$N52</f>
        <v>Fun Kickers Oes</v>
      </c>
      <c r="X110" s="13" t="str">
        <f ca="1">IF(AND(Vorrunde!$I58&lt;&gt;"",Vorrunde!$K58&lt;&gt;"",Vorrunde!$F58&lt;&gt;Vorrunde!$H58,$V110&lt;&gt;"",$W110&lt;&gt;""),Vorrunde!$I58,"")</f>
        <v/>
      </c>
      <c r="Y110" s="36" t="str">
        <f ca="1">IF(AND(Vorrunde!$I58&lt;&gt;"",Vorrunde!$K58&lt;&gt;"",Vorrunde!$F58&lt;&gt;Vorrunde!$H58,$V110&lt;&gt;"",$W110&lt;&gt;""),Vorrunde!$K58,"")</f>
        <v/>
      </c>
      <c r="Z110" s="35" t="str">
        <f t="shared" ca="1" si="82"/>
        <v>Raslo WinnersFun Kickers Oes</v>
      </c>
      <c r="AA110" s="13">
        <f t="shared" ca="1" si="83"/>
        <v>0</v>
      </c>
      <c r="AB110" s="13" t="str">
        <f ca="1">IF(AA110&gt;0,X110&amp;Sprache!$E$80&amp;Y110,"")</f>
        <v/>
      </c>
      <c r="AD110" s="144"/>
      <c r="AE110" s="149" t="str">
        <f ca="1">IF($AA110=0,"",IF($X110&gt;$Y110,Einstellungen!$C$4,IF($X110=$Y110,1,0)))</f>
        <v/>
      </c>
      <c r="AF110" s="144" t="str">
        <f ca="1">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 ca="1">Planung!$L53</f>
        <v>VFL Ronsdorf</v>
      </c>
      <c r="W111" s="13" t="str">
        <f ca="1">Planung!$N53</f>
        <v>AC Roma</v>
      </c>
      <c r="X111" s="13" t="str">
        <f ca="1">IF(AND(Vorrunde!$I59&lt;&gt;"",Vorrunde!$K59&lt;&gt;"",Vorrunde!$F59&lt;&gt;Vorrunde!$H59,$V111&lt;&gt;"",$W111&lt;&gt;""),Vorrunde!$I59,"")</f>
        <v/>
      </c>
      <c r="Y111" s="36" t="str">
        <f ca="1">IF(AND(Vorrunde!$I59&lt;&gt;"",Vorrunde!$K59&lt;&gt;"",Vorrunde!$F59&lt;&gt;Vorrunde!$H59,$V111&lt;&gt;"",$W111&lt;&gt;""),Vorrunde!$K59,"")</f>
        <v/>
      </c>
      <c r="Z111" s="35" t="str">
        <f t="shared" ca="1" si="82"/>
        <v>VFL RonsdorfAC Roma</v>
      </c>
      <c r="AA111" s="13">
        <f t="shared" ca="1" si="83"/>
        <v>0</v>
      </c>
      <c r="AB111" s="13" t="str">
        <f ca="1">IF(AA111&gt;0,X111&amp;Sprache!$E$80&amp;Y111,"")</f>
        <v/>
      </c>
      <c r="AD111" s="144"/>
      <c r="AE111" s="149" t="str">
        <f ca="1">IF($AA111=0,"",IF($X111&gt;$Y111,Einstellungen!$C$4,IF($X111=$Y111,1,0)))</f>
        <v/>
      </c>
      <c r="AF111" s="144" t="str">
        <f ca="1">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 ca="1">Planung!$L54</f>
        <v>1. FC Riedwald</v>
      </c>
      <c r="W112" s="13" t="str">
        <f ca="1">Planung!$N54</f>
        <v>FC Barcelona</v>
      </c>
      <c r="X112" s="13" t="str">
        <f ca="1">IF(AND(Vorrunde!$I60&lt;&gt;"",Vorrunde!$K60&lt;&gt;"",Vorrunde!$F60&lt;&gt;Vorrunde!$H60,$V112&lt;&gt;"",$W112&lt;&gt;""),Vorrunde!$I60,"")</f>
        <v/>
      </c>
      <c r="Y112" s="36" t="str">
        <f ca="1">IF(AND(Vorrunde!$I60&lt;&gt;"",Vorrunde!$K60&lt;&gt;"",Vorrunde!$F60&lt;&gt;Vorrunde!$H60,$V112&lt;&gt;"",$W112&lt;&gt;""),Vorrunde!$K60,"")</f>
        <v/>
      </c>
      <c r="Z112" s="35" t="str">
        <f t="shared" ca="1" si="82"/>
        <v>1. FC RiedwaldFC Barcelona</v>
      </c>
      <c r="AA112" s="13">
        <f t="shared" ca="1" si="83"/>
        <v>0</v>
      </c>
      <c r="AB112" s="13" t="str">
        <f ca="1">IF(AA112&gt;0,X112&amp;Sprache!$E$80&amp;Y112,"")</f>
        <v/>
      </c>
      <c r="AD112" s="144"/>
      <c r="AE112" s="149" t="str">
        <f ca="1">IF($AA112=0,"",IF($X112&gt;$Y112,Einstellungen!$C$4,IF($X112=$Y112,1,0)))</f>
        <v/>
      </c>
      <c r="AF112" s="144" t="str">
        <f ca="1">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 ca="1">Planung!$L55</f>
        <v>Mainz 05</v>
      </c>
      <c r="W113" s="13" t="str">
        <f ca="1">Planung!$N55</f>
        <v>Inter Mailand</v>
      </c>
      <c r="X113" s="13" t="str">
        <f ca="1">IF(AND(Vorrunde!$I61&lt;&gt;"",Vorrunde!$K61&lt;&gt;"",Vorrunde!$F61&lt;&gt;Vorrunde!$H61,$V113&lt;&gt;"",$W113&lt;&gt;""),Vorrunde!$I61,"")</f>
        <v/>
      </c>
      <c r="Y113" s="36" t="str">
        <f ca="1">IF(AND(Vorrunde!$I61&lt;&gt;"",Vorrunde!$K61&lt;&gt;"",Vorrunde!$F61&lt;&gt;Vorrunde!$H61,$V113&lt;&gt;"",$W113&lt;&gt;""),Vorrunde!$K61,"")</f>
        <v/>
      </c>
      <c r="Z113" s="35" t="str">
        <f t="shared" ca="1" si="82"/>
        <v>Mainz 05Inter Mailand</v>
      </c>
      <c r="AA113" s="13">
        <f t="shared" ca="1" si="83"/>
        <v>0</v>
      </c>
      <c r="AB113" s="13" t="str">
        <f ca="1">IF(AA113&gt;0,X113&amp;Sprache!$E$80&amp;Y113,"")</f>
        <v/>
      </c>
      <c r="AD113" s="144"/>
      <c r="AE113" s="149" t="str">
        <f ca="1">IF($AA113=0,"",IF($X113&gt;$Y113,Einstellungen!$C$4,IF($X113=$Y113,1,0)))</f>
        <v/>
      </c>
      <c r="AF113" s="144" t="str">
        <f ca="1">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 ca="1">Planung!$L56</f>
        <v>Knock Out Rangers</v>
      </c>
      <c r="W114" s="13" t="str">
        <f ca="1">Planung!$N56</f>
        <v>Eintracht Frankfurt</v>
      </c>
      <c r="X114" s="13" t="str">
        <f ca="1">IF(AND(Vorrunde!$I62&lt;&gt;"",Vorrunde!$K62&lt;&gt;"",Vorrunde!$F62&lt;&gt;Vorrunde!$H62,$V114&lt;&gt;"",$W114&lt;&gt;""),Vorrunde!$I62,"")</f>
        <v/>
      </c>
      <c r="Y114" s="36" t="str">
        <f ca="1">IF(AND(Vorrunde!$I62&lt;&gt;"",Vorrunde!$K62&lt;&gt;"",Vorrunde!$F62&lt;&gt;Vorrunde!$H62,$V114&lt;&gt;"",$W114&lt;&gt;""),Vorrunde!$K62,"")</f>
        <v/>
      </c>
      <c r="Z114" s="35" t="str">
        <f t="shared" ca="1" si="82"/>
        <v>Knock Out RangersEintracht Frankfurt</v>
      </c>
      <c r="AA114" s="13">
        <f t="shared" ca="1" si="83"/>
        <v>0</v>
      </c>
      <c r="AB114" s="13" t="str">
        <f ca="1">IF(AA114&gt;0,X114&amp;Sprache!$E$80&amp;Y114,"")</f>
        <v/>
      </c>
      <c r="AD114" s="144"/>
      <c r="AE114" s="149" t="str">
        <f ca="1">IF($AA114=0,"",IF($X114&gt;$Y114,Einstellungen!$C$4,IF($X114=$Y114,1,0)))</f>
        <v/>
      </c>
      <c r="AF114" s="144" t="str">
        <f ca="1">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 ca="1">Planung!$L57</f>
        <v>Borussia Heine</v>
      </c>
      <c r="W115" s="13" t="str">
        <f ca="1">Planung!$N57</f>
        <v>SSV Wildbach</v>
      </c>
      <c r="X115" s="13" t="str">
        <f ca="1">IF(AND(Vorrunde!$I63&lt;&gt;"",Vorrunde!$K63&lt;&gt;"",Vorrunde!$F63&lt;&gt;Vorrunde!$H63,$V115&lt;&gt;"",$W115&lt;&gt;""),Vorrunde!$I63,"")</f>
        <v/>
      </c>
      <c r="Y115" s="36" t="str">
        <f ca="1">IF(AND(Vorrunde!$I63&lt;&gt;"",Vorrunde!$K63&lt;&gt;"",Vorrunde!$F63&lt;&gt;Vorrunde!$H63,$V115&lt;&gt;"",$W115&lt;&gt;""),Vorrunde!$K63,"")</f>
        <v/>
      </c>
      <c r="Z115" s="35" t="str">
        <f t="shared" ca="1" si="82"/>
        <v>Borussia HeineSSV Wildbach</v>
      </c>
      <c r="AA115" s="13">
        <f t="shared" ca="1" si="83"/>
        <v>0</v>
      </c>
      <c r="AB115" s="13" t="str">
        <f ca="1">IF(AA115&gt;0,X115&amp;Sprache!$E$80&amp;Y115,"")</f>
        <v/>
      </c>
      <c r="AD115" s="144"/>
      <c r="AE115" s="149" t="str">
        <f ca="1">IF($AA115=0,"",IF($X115&gt;$Y115,Einstellungen!$C$4,IF($X115=$Y115,1,0)))</f>
        <v/>
      </c>
      <c r="AF115" s="144" t="str">
        <f ca="1">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 ca="1">Planung!$L58</f>
        <v>Maibach 1822 eV</v>
      </c>
      <c r="W116" s="13" t="str">
        <f ca="1">Planung!$N58</f>
        <v>Raslo Winners</v>
      </c>
      <c r="X116" s="13" t="str">
        <f ca="1">IF(AND(Vorrunde!$I64&lt;&gt;"",Vorrunde!$K64&lt;&gt;"",Vorrunde!$F64&lt;&gt;Vorrunde!$H64,$V116&lt;&gt;"",$W116&lt;&gt;""),Vorrunde!$I64,"")</f>
        <v/>
      </c>
      <c r="Y116" s="36" t="str">
        <f ca="1">IF(AND(Vorrunde!$I64&lt;&gt;"",Vorrunde!$K64&lt;&gt;"",Vorrunde!$F64&lt;&gt;Vorrunde!$H64,$V116&lt;&gt;"",$W116&lt;&gt;""),Vorrunde!$K64,"")</f>
        <v/>
      </c>
      <c r="Z116" s="35" t="str">
        <f t="shared" ca="1" si="82"/>
        <v>Maibach 1822 eVRaslo Winners</v>
      </c>
      <c r="AA116" s="13">
        <f t="shared" ca="1" si="83"/>
        <v>0</v>
      </c>
      <c r="AB116" s="13" t="str">
        <f ca="1">IF(AA116&gt;0,X116&amp;Sprache!$E$80&amp;Y116,"")</f>
        <v/>
      </c>
      <c r="AD116" s="144"/>
      <c r="AE116" s="149" t="str">
        <f ca="1">IF($AA116=0,"",IF($X116&gt;$Y116,Einstellungen!$C$4,IF($X116=$Y116,1,0)))</f>
        <v/>
      </c>
      <c r="AF116" s="144" t="str">
        <f ca="1">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 ca="1">Planung!$L59</f>
        <v>Manchester City</v>
      </c>
      <c r="W117" s="13" t="str">
        <f ca="1">Planung!$N59</f>
        <v>VFL Ronsdorf</v>
      </c>
      <c r="X117" s="13" t="str">
        <f ca="1">IF(AND(Vorrunde!$I65&lt;&gt;"",Vorrunde!$K65&lt;&gt;"",Vorrunde!$F65&lt;&gt;Vorrunde!$H65,$V117&lt;&gt;"",$W117&lt;&gt;""),Vorrunde!$I65,"")</f>
        <v/>
      </c>
      <c r="Y117" s="36" t="str">
        <f ca="1">IF(AND(Vorrunde!$I65&lt;&gt;"",Vorrunde!$K65&lt;&gt;"",Vorrunde!$F65&lt;&gt;Vorrunde!$H65,$V117&lt;&gt;"",$W117&lt;&gt;""),Vorrunde!$K65,"")</f>
        <v/>
      </c>
      <c r="Z117" s="35" t="str">
        <f t="shared" ca="1" si="82"/>
        <v>Manchester CityVFL Ronsdorf</v>
      </c>
      <c r="AA117" s="13">
        <f t="shared" ca="1" si="83"/>
        <v>0</v>
      </c>
      <c r="AB117" s="13" t="str">
        <f ca="1">IF(AA117&gt;0,X117&amp;Sprache!$E$80&amp;Y117,"")</f>
        <v/>
      </c>
      <c r="AD117" s="144"/>
      <c r="AE117" s="149" t="str">
        <f ca="1">IF($AA117=0,"",IF($X117&gt;$Y117,Einstellungen!$C$4,IF($X117=$Y117,1,0)))</f>
        <v/>
      </c>
      <c r="AF117" s="144" t="str">
        <f ca="1">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 ca="1">Planung!$L60</f>
        <v>Fun Kickers Oes</v>
      </c>
      <c r="W118" s="13" t="str">
        <f ca="1">Planung!$N60</f>
        <v>VFB Essenheim</v>
      </c>
      <c r="X118" s="13" t="str">
        <f ca="1">IF(AND(Vorrunde!$I66&lt;&gt;"",Vorrunde!$K66&lt;&gt;"",Vorrunde!$F66&lt;&gt;Vorrunde!$H66,$V118&lt;&gt;"",$W118&lt;&gt;""),Vorrunde!$I66,"")</f>
        <v/>
      </c>
      <c r="Y118" s="36" t="str">
        <f ca="1">IF(AND(Vorrunde!$I66&lt;&gt;"",Vorrunde!$K66&lt;&gt;"",Vorrunde!$F66&lt;&gt;Vorrunde!$H66,$V118&lt;&gt;"",$W118&lt;&gt;""),Vorrunde!$K66,"")</f>
        <v/>
      </c>
      <c r="Z118" s="35" t="str">
        <f t="shared" ca="1" si="82"/>
        <v>Fun Kickers OesVFB Essenheim</v>
      </c>
      <c r="AA118" s="13">
        <f t="shared" ca="1" si="83"/>
        <v>0</v>
      </c>
      <c r="AB118" s="13" t="str">
        <f ca="1">IF(AA118&gt;0,X118&amp;Sprache!$E$80&amp;Y118,"")</f>
        <v/>
      </c>
      <c r="AD118" s="144"/>
      <c r="AE118" s="149" t="str">
        <f ca="1">IF($AA118=0,"",IF($X118&gt;$Y118,Einstellungen!$C$4,IF($X118=$Y118,1,0)))</f>
        <v/>
      </c>
      <c r="AF118" s="144" t="str">
        <f ca="1">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 ca="1">Planung!$L61</f>
        <v>AC Roma</v>
      </c>
      <c r="W119" s="13" t="str">
        <f ca="1">Planung!$N61</f>
        <v>FC Grönlingen</v>
      </c>
      <c r="X119" s="13" t="str">
        <f ca="1">IF(AND(Vorrunde!$I67&lt;&gt;"",Vorrunde!$K67&lt;&gt;"",Vorrunde!$F67&lt;&gt;Vorrunde!$H67,$V119&lt;&gt;"",$W119&lt;&gt;""),Vorrunde!$I67,"")</f>
        <v/>
      </c>
      <c r="Y119" s="36" t="str">
        <f ca="1">IF(AND(Vorrunde!$I67&lt;&gt;"",Vorrunde!$K67&lt;&gt;"",Vorrunde!$F67&lt;&gt;Vorrunde!$H67,$V119&lt;&gt;"",$W119&lt;&gt;""),Vorrunde!$K67,"")</f>
        <v/>
      </c>
      <c r="Z119" s="35" t="str">
        <f t="shared" ca="1" si="82"/>
        <v>AC RomaFC Grönlingen</v>
      </c>
      <c r="AA119" s="13">
        <f t="shared" ca="1" si="83"/>
        <v>0</v>
      </c>
      <c r="AB119" s="13" t="str">
        <f ca="1">IF(AA119&gt;0,X119&amp;Sprache!$E$80&amp;Y119,"")</f>
        <v/>
      </c>
      <c r="AD119" s="144"/>
      <c r="AE119" s="149" t="str">
        <f ca="1">IF($AA119=0,"",IF($X119&gt;$Y119,Einstellungen!$C$4,IF($X119=$Y119,1,0)))</f>
        <v/>
      </c>
      <c r="AF119" s="144" t="str">
        <f ca="1">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 ca="1">Planung!$L62</f>
        <v/>
      </c>
      <c r="W120" s="13" t="str">
        <f ca="1">Planung!$N62</f>
        <v/>
      </c>
      <c r="X120" s="13" t="str">
        <f ca="1">IF(AND(Vorrunde!$I68&lt;&gt;"",Vorrunde!$K68&lt;&gt;"",Vorrunde!$F68&lt;&gt;Vorrunde!$H68,$V120&lt;&gt;"",$W120&lt;&gt;""),Vorrunde!$I68,"")</f>
        <v/>
      </c>
      <c r="Y120" s="36" t="str">
        <f ca="1">IF(AND(Vorrunde!$I68&lt;&gt;"",Vorrunde!$K68&lt;&gt;"",Vorrunde!$F68&lt;&gt;Vorrunde!$H68,$V120&lt;&gt;"",$W120&lt;&gt;""),Vorrunde!$K68,"")</f>
        <v/>
      </c>
      <c r="Z120" s="35" t="str">
        <f t="shared" ca="1" si="82"/>
        <v/>
      </c>
      <c r="AA120" s="13">
        <f t="shared" ca="1" si="83"/>
        <v>0</v>
      </c>
      <c r="AB120" s="13" t="str">
        <f ca="1">IF(AA120&gt;0,X120&amp;Sprache!$E$80&amp;Y120,"")</f>
        <v/>
      </c>
      <c r="AD120" s="144"/>
      <c r="AE120" s="149" t="str">
        <f ca="1">IF($AA120=0,"",IF($X120&gt;$Y120,Einstellungen!$C$4,IF($X120=$Y120,1,0)))</f>
        <v/>
      </c>
      <c r="AF120" s="144" t="str">
        <f ca="1">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 ca="1">Planung!$L63</f>
        <v/>
      </c>
      <c r="W121" s="13" t="str">
        <f ca="1">Planung!$N63</f>
        <v/>
      </c>
      <c r="X121" s="13" t="str">
        <f ca="1">IF(AND(Vorrunde!$I69&lt;&gt;"",Vorrunde!$K69&lt;&gt;"",Vorrunde!$F69&lt;&gt;Vorrunde!$H69,$V121&lt;&gt;"",$W121&lt;&gt;""),Vorrunde!$I69,"")</f>
        <v/>
      </c>
      <c r="Y121" s="36" t="str">
        <f ca="1">IF(AND(Vorrunde!$I69&lt;&gt;"",Vorrunde!$K69&lt;&gt;"",Vorrunde!$F69&lt;&gt;Vorrunde!$H69,$V121&lt;&gt;"",$W121&lt;&gt;""),Vorrunde!$K69,"")</f>
        <v/>
      </c>
      <c r="Z121" s="35" t="str">
        <f t="shared" ca="1" si="82"/>
        <v/>
      </c>
      <c r="AA121" s="13">
        <f t="shared" ca="1" si="83"/>
        <v>0</v>
      </c>
      <c r="AB121" s="13" t="str">
        <f ca="1">IF(AA121&gt;0,X121&amp;Sprache!$E$80&amp;Y121,"")</f>
        <v/>
      </c>
      <c r="AD121" s="144"/>
      <c r="AE121" s="149" t="str">
        <f ca="1">IF($AA121=0,"",IF($X121&gt;$Y121,Einstellungen!$C$4,IF($X121=$Y121,1,0)))</f>
        <v/>
      </c>
      <c r="AF121" s="144" t="str">
        <f ca="1">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 ca="1">Planung!$L64</f>
        <v/>
      </c>
      <c r="W122" s="13" t="str">
        <f ca="1">Planung!$N64</f>
        <v/>
      </c>
      <c r="X122" s="13" t="str">
        <f ca="1">IF(AND(Vorrunde!$I70&lt;&gt;"",Vorrunde!$K70&lt;&gt;"",Vorrunde!$F70&lt;&gt;Vorrunde!$H70,$V122&lt;&gt;"",$W122&lt;&gt;""),Vorrunde!$I70,"")</f>
        <v/>
      </c>
      <c r="Y122" s="36" t="str">
        <f ca="1">IF(AND(Vorrunde!$I70&lt;&gt;"",Vorrunde!$K70&lt;&gt;"",Vorrunde!$F70&lt;&gt;Vorrunde!$H70,$V122&lt;&gt;"",$W122&lt;&gt;""),Vorrunde!$K70,"")</f>
        <v/>
      </c>
      <c r="Z122" s="35" t="str">
        <f t="shared" ca="1" si="82"/>
        <v/>
      </c>
      <c r="AA122" s="13">
        <f t="shared" ca="1" si="83"/>
        <v>0</v>
      </c>
      <c r="AB122" s="13" t="str">
        <f ca="1">IF(AA122&gt;0,X122&amp;Sprache!$E$80&amp;Y122,"")</f>
        <v/>
      </c>
      <c r="AD122" s="144"/>
      <c r="AE122" s="149" t="str">
        <f ca="1">IF($AA122=0,"",IF($X122&gt;$Y122,Einstellungen!$C$4,IF($X122=$Y122,1,0)))</f>
        <v/>
      </c>
      <c r="AF122" s="144" t="str">
        <f ca="1">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 ca="1">Planung!$L65</f>
        <v/>
      </c>
      <c r="W123" s="13" t="str">
        <f ca="1">Planung!$N65</f>
        <v/>
      </c>
      <c r="X123" s="13" t="str">
        <f ca="1">IF(AND(Vorrunde!$I71&lt;&gt;"",Vorrunde!$K71&lt;&gt;"",Vorrunde!$F71&lt;&gt;Vorrunde!$H71,$V123&lt;&gt;"",$W123&lt;&gt;""),Vorrunde!$I71,"")</f>
        <v/>
      </c>
      <c r="Y123" s="36" t="str">
        <f ca="1">IF(AND(Vorrunde!$I71&lt;&gt;"",Vorrunde!$K71&lt;&gt;"",Vorrunde!$F71&lt;&gt;Vorrunde!$H71,$V123&lt;&gt;"",$W123&lt;&gt;""),Vorrunde!$K71,"")</f>
        <v/>
      </c>
      <c r="Z123" s="35" t="str">
        <f t="shared" ca="1" si="82"/>
        <v/>
      </c>
      <c r="AA123" s="13">
        <f t="shared" ca="1" si="83"/>
        <v>0</v>
      </c>
      <c r="AB123" s="13" t="str">
        <f ca="1">IF(AA123&gt;0,X123&amp;Sprache!$E$80&amp;Y123,"")</f>
        <v/>
      </c>
      <c r="AD123" s="144"/>
      <c r="AE123" s="149" t="str">
        <f ca="1">IF($AA123=0,"",IF($X123&gt;$Y123,Einstellungen!$C$4,IF($X123=$Y123,1,0)))</f>
        <v/>
      </c>
      <c r="AF123" s="144" t="str">
        <f ca="1">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 ca="1">Planung!$L66</f>
        <v/>
      </c>
      <c r="W124" s="13" t="str">
        <f ca="1">Planung!$N66</f>
        <v/>
      </c>
      <c r="X124" s="13" t="str">
        <f ca="1">IF(AND(Vorrunde!$I72&lt;&gt;"",Vorrunde!$K72&lt;&gt;"",Vorrunde!$F72&lt;&gt;Vorrunde!$H72,$V124&lt;&gt;"",$W124&lt;&gt;""),Vorrunde!$I72,"")</f>
        <v/>
      </c>
      <c r="Y124" s="36" t="str">
        <f ca="1">IF(AND(Vorrunde!$I72&lt;&gt;"",Vorrunde!$K72&lt;&gt;"",Vorrunde!$F72&lt;&gt;Vorrunde!$H72,$V124&lt;&gt;"",$W124&lt;&gt;""),Vorrunde!$K72,"")</f>
        <v/>
      </c>
      <c r="Z124" s="35" t="str">
        <f t="shared" ca="1" si="82"/>
        <v/>
      </c>
      <c r="AA124" s="13">
        <f t="shared" ca="1" si="83"/>
        <v>0</v>
      </c>
      <c r="AB124" s="13" t="str">
        <f ca="1">IF(AA124&gt;0,X124&amp;Sprache!$E$80&amp;Y124,"")</f>
        <v/>
      </c>
      <c r="AD124" s="144"/>
      <c r="AE124" s="149" t="str">
        <f ca="1">IF($AA124=0,"",IF($X124&gt;$Y124,Einstellungen!$C$4,IF($X124=$Y124,1,0)))</f>
        <v/>
      </c>
      <c r="AF124" s="144" t="str">
        <f ca="1">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 ca="1">Planung!$L67</f>
        <v/>
      </c>
      <c r="W125" s="13" t="str">
        <f ca="1">Planung!$N67</f>
        <v/>
      </c>
      <c r="X125" s="13" t="str">
        <f ca="1">IF(AND(Vorrunde!$I73&lt;&gt;"",Vorrunde!$K73&lt;&gt;"",Vorrunde!$F73&lt;&gt;Vorrunde!$H73,$V125&lt;&gt;"",$W125&lt;&gt;""),Vorrunde!$I73,"")</f>
        <v/>
      </c>
      <c r="Y125" s="36" t="str">
        <f ca="1">IF(AND(Vorrunde!$I73&lt;&gt;"",Vorrunde!$K73&lt;&gt;"",Vorrunde!$F73&lt;&gt;Vorrunde!$H73,$V125&lt;&gt;"",$W125&lt;&gt;""),Vorrunde!$K73,"")</f>
        <v/>
      </c>
      <c r="Z125" s="35" t="str">
        <f t="shared" ca="1" si="82"/>
        <v/>
      </c>
      <c r="AA125" s="13">
        <f t="shared" ca="1" si="83"/>
        <v>0</v>
      </c>
      <c r="AB125" s="13" t="str">
        <f ca="1">IF(AA125&gt;0,X125&amp;Sprache!$E$80&amp;Y125,"")</f>
        <v/>
      </c>
      <c r="AD125" s="144"/>
      <c r="AE125" s="149" t="str">
        <f ca="1">IF($AA125=0,"",IF($X125&gt;$Y125,Einstellungen!$C$4,IF($X125=$Y125,1,0)))</f>
        <v/>
      </c>
      <c r="AF125" s="144" t="str">
        <f ca="1">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 ca="1">Planung!$L68</f>
        <v/>
      </c>
      <c r="W126" s="13" t="str">
        <f ca="1">Planung!$N68</f>
        <v/>
      </c>
      <c r="X126" s="13" t="str">
        <f ca="1">IF(AND(Vorrunde!$I74&lt;&gt;"",Vorrunde!$K74&lt;&gt;"",Vorrunde!$F74&lt;&gt;Vorrunde!$H74,$V126&lt;&gt;"",$W126&lt;&gt;""),Vorrunde!$I74,"")</f>
        <v/>
      </c>
      <c r="Y126" s="36" t="str">
        <f ca="1">IF(AND(Vorrunde!$I74&lt;&gt;"",Vorrunde!$K74&lt;&gt;"",Vorrunde!$F74&lt;&gt;Vorrunde!$H74,$V126&lt;&gt;"",$W126&lt;&gt;""),Vorrunde!$K74,"")</f>
        <v/>
      </c>
      <c r="Z126" s="35" t="str">
        <f t="shared" ca="1" si="82"/>
        <v/>
      </c>
      <c r="AA126" s="13">
        <f t="shared" ca="1" si="83"/>
        <v>0</v>
      </c>
      <c r="AB126" s="13" t="str">
        <f ca="1">IF(AA126&gt;0,X126&amp;Sprache!$E$80&amp;Y126,"")</f>
        <v/>
      </c>
      <c r="AD126" s="144"/>
      <c r="AE126" s="149" t="str">
        <f ca="1">IF($AA126=0,"",IF($X126&gt;$Y126,Einstellungen!$C$4,IF($X126=$Y126,1,0)))</f>
        <v/>
      </c>
      <c r="AF126" s="144" t="str">
        <f ca="1">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 ca="1">Planung!$L69</f>
        <v/>
      </c>
      <c r="W127" s="13" t="str">
        <f ca="1">Planung!$N69</f>
        <v/>
      </c>
      <c r="X127" s="13" t="str">
        <f ca="1">IF(AND(Vorrunde!$I75&lt;&gt;"",Vorrunde!$K75&lt;&gt;"",Vorrunde!$F75&lt;&gt;Vorrunde!$H75,$V127&lt;&gt;"",$W127&lt;&gt;""),Vorrunde!$I75,"")</f>
        <v/>
      </c>
      <c r="Y127" s="36" t="str">
        <f ca="1">IF(AND(Vorrunde!$I75&lt;&gt;"",Vorrunde!$K75&lt;&gt;"",Vorrunde!$F75&lt;&gt;Vorrunde!$H75,$V127&lt;&gt;"",$W127&lt;&gt;""),Vorrunde!$K75,"")</f>
        <v/>
      </c>
      <c r="Z127" s="35" t="str">
        <f t="shared" ca="1" si="82"/>
        <v/>
      </c>
      <c r="AA127" s="13">
        <f t="shared" ca="1" si="83"/>
        <v>0</v>
      </c>
      <c r="AB127" s="13" t="str">
        <f ca="1">IF(AA127&gt;0,X127&amp;Sprache!$E$80&amp;Y127,"")</f>
        <v/>
      </c>
      <c r="AD127" s="144"/>
      <c r="AE127" s="149" t="str">
        <f ca="1">IF($AA127=0,"",IF($X127&gt;$Y127,Einstellungen!$C$4,IF($X127=$Y127,1,0)))</f>
        <v/>
      </c>
      <c r="AF127" s="144" t="str">
        <f ca="1">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 ca="1">Planung!$L70</f>
        <v/>
      </c>
      <c r="W128" s="13" t="str">
        <f ca="1">Planung!$N70</f>
        <v/>
      </c>
      <c r="X128" s="13" t="str">
        <f ca="1">IF(AND(Vorrunde!$I76&lt;&gt;"",Vorrunde!$K76&lt;&gt;"",Vorrunde!$F76&lt;&gt;Vorrunde!$H76,$V128&lt;&gt;"",$W128&lt;&gt;""),Vorrunde!$I76,"")</f>
        <v/>
      </c>
      <c r="Y128" s="36" t="str">
        <f ca="1">IF(AND(Vorrunde!$I76&lt;&gt;"",Vorrunde!$K76&lt;&gt;"",Vorrunde!$F76&lt;&gt;Vorrunde!$H76,$V128&lt;&gt;"",$W128&lt;&gt;""),Vorrunde!$K76,"")</f>
        <v/>
      </c>
      <c r="Z128" s="35" t="str">
        <f t="shared" ca="1" si="82"/>
        <v/>
      </c>
      <c r="AA128" s="13">
        <f t="shared" ca="1" si="83"/>
        <v>0</v>
      </c>
      <c r="AB128" s="13" t="str">
        <f ca="1">IF(AA128&gt;0,X128&amp;Sprache!$E$80&amp;Y128,"")</f>
        <v/>
      </c>
      <c r="AD128" s="144"/>
      <c r="AE128" s="149" t="str">
        <f ca="1">IF($AA128=0,"",IF($X128&gt;$Y128,Einstellungen!$C$4,IF($X128=$Y128,1,0)))</f>
        <v/>
      </c>
      <c r="AF128" s="144" t="str">
        <f ca="1">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 ca="1">Planung!$L71</f>
        <v/>
      </c>
      <c r="W129" s="13" t="str">
        <f ca="1">Planung!$N71</f>
        <v/>
      </c>
      <c r="X129" s="13" t="str">
        <f ca="1">IF(AND(Vorrunde!$I77&lt;&gt;"",Vorrunde!$K77&lt;&gt;"",Vorrunde!$F77&lt;&gt;Vorrunde!$H77,$V129&lt;&gt;"",$W129&lt;&gt;""),Vorrunde!$I77,"")</f>
        <v/>
      </c>
      <c r="Y129" s="36" t="str">
        <f ca="1">IF(AND(Vorrunde!$I77&lt;&gt;"",Vorrunde!$K77&lt;&gt;"",Vorrunde!$F77&lt;&gt;Vorrunde!$H77,$V129&lt;&gt;"",$W129&lt;&gt;""),Vorrunde!$K77,"")</f>
        <v/>
      </c>
      <c r="Z129" s="35" t="str">
        <f t="shared" ca="1" si="82"/>
        <v/>
      </c>
      <c r="AA129" s="13">
        <f t="shared" ca="1" si="83"/>
        <v>0</v>
      </c>
      <c r="AB129" s="13" t="str">
        <f ca="1">IF(AA129&gt;0,X129&amp;Sprache!$E$80&amp;Y129,"")</f>
        <v/>
      </c>
      <c r="AC129" s="4"/>
      <c r="AD129" s="144"/>
      <c r="AE129" s="149" t="str">
        <f ca="1">IF($AA129=0,"",IF($X129&gt;$Y129,Einstellungen!$C$4,IF($X129=$Y129,1,0)))</f>
        <v/>
      </c>
      <c r="AF129" s="144" t="str">
        <f ca="1">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 ca="1">Planung!$L72</f>
        <v/>
      </c>
      <c r="W130" s="13" t="str">
        <f ca="1">Planung!$N72</f>
        <v/>
      </c>
      <c r="X130" s="13" t="str">
        <f ca="1">IF(AND(Vorrunde!$I78&lt;&gt;"",Vorrunde!$K78&lt;&gt;"",Vorrunde!$F78&lt;&gt;Vorrunde!$H78,$V130&lt;&gt;"",$W130&lt;&gt;""),Vorrunde!$I78,"")</f>
        <v/>
      </c>
      <c r="Y130" s="36" t="str">
        <f ca="1">IF(AND(Vorrunde!$I78&lt;&gt;"",Vorrunde!$K78&lt;&gt;"",Vorrunde!$F78&lt;&gt;Vorrunde!$H78,$V130&lt;&gt;"",$W130&lt;&gt;""),Vorrunde!$K78,"")</f>
        <v/>
      </c>
      <c r="Z130" s="35" t="str">
        <f t="shared" ca="1" si="82"/>
        <v/>
      </c>
      <c r="AA130" s="13">
        <f t="shared" ca="1" si="83"/>
        <v>0</v>
      </c>
      <c r="AB130" s="13" t="str">
        <f ca="1">IF(AA130&gt;0,X130&amp;Sprache!$E$80&amp;Y130,"")</f>
        <v/>
      </c>
      <c r="AC130" s="4"/>
      <c r="AD130" s="144"/>
      <c r="AE130" s="149" t="str">
        <f ca="1">IF($AA130=0,"",IF($X130&gt;$Y130,Einstellungen!$C$4,IF($X130=$Y130,1,0)))</f>
        <v/>
      </c>
      <c r="AF130" s="144" t="str">
        <f ca="1">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 ca="1">Planung!$L73</f>
        <v/>
      </c>
      <c r="W131" s="13" t="str">
        <f ca="1">Planung!$N73</f>
        <v/>
      </c>
      <c r="X131" s="13" t="str">
        <f ca="1">IF(AND(Vorrunde!$I79&lt;&gt;"",Vorrunde!$K79&lt;&gt;"",Vorrunde!$F79&lt;&gt;Vorrunde!$H79,$V131&lt;&gt;"",$W131&lt;&gt;""),Vorrunde!$I79,"")</f>
        <v/>
      </c>
      <c r="Y131" s="36" t="str">
        <f ca="1">IF(AND(Vorrunde!$I79&lt;&gt;"",Vorrunde!$K79&lt;&gt;"",Vorrunde!$F79&lt;&gt;Vorrunde!$H79,$V131&lt;&gt;"",$W131&lt;&gt;""),Vorrunde!$K79,"")</f>
        <v/>
      </c>
      <c r="Z131" s="35" t="str">
        <f t="shared" ca="1" si="82"/>
        <v/>
      </c>
      <c r="AA131" s="13">
        <f t="shared" ca="1" si="83"/>
        <v>0</v>
      </c>
      <c r="AB131" s="13" t="str">
        <f ca="1">IF(AA131&gt;0,X131&amp;Sprache!$E$80&amp;Y131,"")</f>
        <v/>
      </c>
      <c r="AC131" s="4"/>
      <c r="AD131" s="144"/>
      <c r="AE131" s="149" t="str">
        <f ca="1">IF($AA131=0,"",IF($X131&gt;$Y131,Einstellungen!$C$4,IF($X131=$Y131,1,0)))</f>
        <v/>
      </c>
      <c r="AF131" s="144" t="str">
        <f ca="1">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 ca="1">Planung!$L74</f>
        <v/>
      </c>
      <c r="W132" s="13" t="str">
        <f ca="1">Planung!$N74</f>
        <v/>
      </c>
      <c r="X132" s="13" t="str">
        <f ca="1">IF(AND(Vorrunde!$I80&lt;&gt;"",Vorrunde!$K80&lt;&gt;"",Vorrunde!$F80&lt;&gt;Vorrunde!$H80,$V132&lt;&gt;"",$W132&lt;&gt;""),Vorrunde!$I80,"")</f>
        <v/>
      </c>
      <c r="Y132" s="36" t="str">
        <f ca="1">IF(AND(Vorrunde!$I80&lt;&gt;"",Vorrunde!$K80&lt;&gt;"",Vorrunde!$F80&lt;&gt;Vorrunde!$H80,$V132&lt;&gt;"",$W132&lt;&gt;""),Vorrunde!$K80,"")</f>
        <v/>
      </c>
      <c r="Z132" s="35" t="str">
        <f t="shared" ca="1" si="82"/>
        <v/>
      </c>
      <c r="AA132" s="13">
        <f t="shared" ca="1" si="83"/>
        <v>0</v>
      </c>
      <c r="AB132" s="13" t="str">
        <f ca="1">IF(AA132&gt;0,X132&amp;Sprache!$E$80&amp;Y132,"")</f>
        <v/>
      </c>
      <c r="AC132" s="4"/>
      <c r="AD132" s="144"/>
      <c r="AE132" s="149" t="str">
        <f ca="1">IF($AA132=0,"",IF($X132&gt;$Y132,Einstellungen!$C$4,IF($X132=$Y132,1,0)))</f>
        <v/>
      </c>
      <c r="AF132" s="144" t="str">
        <f ca="1">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 ca="1">Planung!$L75</f>
        <v/>
      </c>
      <c r="W133" s="13" t="str">
        <f ca="1">Planung!$N75</f>
        <v/>
      </c>
      <c r="X133" s="13" t="str">
        <f ca="1">IF(AND(Vorrunde!$I81&lt;&gt;"",Vorrunde!$K81&lt;&gt;"",Vorrunde!$F81&lt;&gt;Vorrunde!$H81,$V133&lt;&gt;"",$W133&lt;&gt;""),Vorrunde!$I81,"")</f>
        <v/>
      </c>
      <c r="Y133" s="36" t="str">
        <f ca="1">IF(AND(Vorrunde!$I81&lt;&gt;"",Vorrunde!$K81&lt;&gt;"",Vorrunde!$F81&lt;&gt;Vorrunde!$H81,$V133&lt;&gt;"",$W133&lt;&gt;""),Vorrunde!$K81,"")</f>
        <v/>
      </c>
      <c r="Z133" s="35" t="str">
        <f t="shared" ca="1" si="82"/>
        <v/>
      </c>
      <c r="AA133" s="13">
        <f t="shared" ca="1" si="83"/>
        <v>0</v>
      </c>
      <c r="AB133" s="13" t="str">
        <f ca="1">IF(AA133&gt;0,X133&amp;Sprache!$E$80&amp;Y133,"")</f>
        <v/>
      </c>
      <c r="AC133" s="4"/>
      <c r="AD133" s="144"/>
      <c r="AE133" s="149" t="str">
        <f ca="1">IF($AA133=0,"",IF($X133&gt;$Y133,Einstellungen!$C$4,IF($X133=$Y133,1,0)))</f>
        <v/>
      </c>
      <c r="AF133" s="144" t="str">
        <f ca="1">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 ca="1">Planung!$L76</f>
        <v/>
      </c>
      <c r="W134" s="13" t="str">
        <f ca="1">Planung!$N76</f>
        <v/>
      </c>
      <c r="X134" s="13" t="str">
        <f ca="1">IF(AND(Vorrunde!$I82&lt;&gt;"",Vorrunde!$K82&lt;&gt;"",Vorrunde!$F82&lt;&gt;Vorrunde!$H82,$V134&lt;&gt;"",$W134&lt;&gt;""),Vorrunde!$I82,"")</f>
        <v/>
      </c>
      <c r="Y134" s="36" t="str">
        <f ca="1">IF(AND(Vorrunde!$I82&lt;&gt;"",Vorrunde!$K82&lt;&gt;"",Vorrunde!$F82&lt;&gt;Vorrunde!$H82,$V134&lt;&gt;"",$W134&lt;&gt;""),Vorrunde!$K82,"")</f>
        <v/>
      </c>
      <c r="Z134" s="35" t="str">
        <f t="shared" ca="1" si="82"/>
        <v/>
      </c>
      <c r="AA134" s="13">
        <f t="shared" ca="1" si="83"/>
        <v>0</v>
      </c>
      <c r="AB134" s="13" t="str">
        <f ca="1">IF(AA134&gt;0,X134&amp;Sprache!$E$80&amp;Y134,"")</f>
        <v/>
      </c>
      <c r="AC134" s="4"/>
      <c r="AD134" s="144"/>
      <c r="AE134" s="149" t="str">
        <f ca="1">IF($AA134=0,"",IF($X134&gt;$Y134,Einstellungen!$C$4,IF($X134=$Y134,1,0)))</f>
        <v/>
      </c>
      <c r="AF134" s="144" t="str">
        <f ca="1">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 ca="1">Planung!$L77</f>
        <v/>
      </c>
      <c r="W135" s="38" t="str">
        <f ca="1">Planung!$N77</f>
        <v/>
      </c>
      <c r="X135" s="38" t="str">
        <f ca="1">IF(AND(Vorrunde!$I83&lt;&gt;"",Vorrunde!$K83&lt;&gt;"",Vorrunde!$F83&lt;&gt;Vorrunde!$H83,$V135&lt;&gt;"",$W135&lt;&gt;""),Vorrunde!$I83,"")</f>
        <v/>
      </c>
      <c r="Y135" s="39" t="str">
        <f ca="1">IF(AND(Vorrunde!$I83&lt;&gt;"",Vorrunde!$K83&lt;&gt;"",Vorrunde!$F83&lt;&gt;Vorrunde!$H83,$V135&lt;&gt;"",$W135&lt;&gt;""),Vorrunde!$K83,"")</f>
        <v/>
      </c>
      <c r="Z135" s="37" t="str">
        <f t="shared" ca="1" si="82"/>
        <v/>
      </c>
      <c r="AA135" s="38">
        <f t="shared" ca="1" si="83"/>
        <v>0</v>
      </c>
      <c r="AB135" s="38" t="str">
        <f ca="1">IF(AA135&gt;0,X135&amp;Sprache!$E$80&amp;Y135,"")</f>
        <v/>
      </c>
      <c r="AC135" s="542"/>
      <c r="AD135" s="543"/>
      <c r="AE135" s="150" t="str">
        <f ca="1">IF($AA135=0,"",IF($X135&gt;$Y135,Einstellungen!$C$4,IF($X135=$Y135,1,0)))</f>
        <v/>
      </c>
      <c r="AF135" s="146" t="str">
        <f ca="1">IF($AA135=0,"",IF($X135&lt;$Y135,Einstellungen!$C$4,IF($X135=$Y135,1,0)))</f>
        <v/>
      </c>
    </row>
    <row r="136" spans="2:32" s="2" customFormat="1" ht="12.75" thickTop="1" x14ac:dyDescent="0.2">
      <c r="B136" s="4"/>
      <c r="C136" s="4"/>
      <c r="D136" s="4"/>
      <c r="E136" s="4"/>
      <c r="F136" s="13"/>
      <c r="G136" s="13"/>
      <c r="H136" s="13"/>
      <c r="I136" s="13"/>
      <c r="J136" s="13"/>
      <c r="K136" s="13"/>
      <c r="L136" s="13"/>
      <c r="M136" s="13"/>
      <c r="Y136" s="67" t="s">
        <v>7</v>
      </c>
      <c r="Z136" s="35" t="str">
        <f ca="1">W64&amp;V64</f>
        <v>Knock Out Rangers1. FC Riedwald</v>
      </c>
      <c r="AA136" s="13">
        <f ca="1">AA64</f>
        <v>1</v>
      </c>
      <c r="AB136" s="13" t="str">
        <f ca="1">IF(AA136&gt;0,Y64&amp;Sprache!$E$80&amp;X64,"")</f>
        <v>6:2</v>
      </c>
      <c r="AD136" s="144"/>
    </row>
    <row r="137" spans="2:32" x14ac:dyDescent="0.2">
      <c r="Y137" s="67" t="s">
        <v>8</v>
      </c>
      <c r="Z137" s="35" t="str">
        <f ca="1">W65&amp;V65</f>
        <v>Borussia HeineMainz 05</v>
      </c>
      <c r="AA137" s="13">
        <f t="shared" ref="AA137:AA200" ca="1" si="84">AA65</f>
        <v>1</v>
      </c>
      <c r="AB137" s="13" t="str">
        <f ca="1">IF(AA137&gt;0,Y65&amp;Sprache!$E$80&amp;X65,"")</f>
        <v>4:2</v>
      </c>
      <c r="AC137" s="2"/>
      <c r="AD137" s="144"/>
    </row>
    <row r="138" spans="2:32" x14ac:dyDescent="0.2">
      <c r="Y138" s="67" t="s">
        <v>9</v>
      </c>
      <c r="Z138" s="35" t="str">
        <f t="shared" ref="Z138:Z201" ca="1" si="85">W66&amp;V66</f>
        <v>FC BarcelonaRaslo Winners</v>
      </c>
      <c r="AA138" s="13">
        <f t="shared" ca="1" si="84"/>
        <v>1</v>
      </c>
      <c r="AB138" s="13" t="str">
        <f ca="1">IF(AA138&gt;0,Y66&amp;Sprache!$E$80&amp;X66,"")</f>
        <v>4:1</v>
      </c>
      <c r="AC138" s="2"/>
      <c r="AD138" s="144"/>
    </row>
    <row r="139" spans="2:32" x14ac:dyDescent="0.2">
      <c r="Y139" s="67" t="s">
        <v>10</v>
      </c>
      <c r="Z139" s="35" t="str">
        <f t="shared" ca="1" si="85"/>
        <v>Inter MailandVFL Ronsdorf</v>
      </c>
      <c r="AA139" s="13">
        <f t="shared" ca="1" si="84"/>
        <v>1</v>
      </c>
      <c r="AB139" s="13" t="str">
        <f ca="1">IF(AA139&gt;0,Y67&amp;Sprache!$E$80&amp;X67,"")</f>
        <v>5:2</v>
      </c>
      <c r="AC139" s="2"/>
      <c r="AD139" s="144"/>
    </row>
    <row r="140" spans="2:32" x14ac:dyDescent="0.2">
      <c r="Y140" s="67" t="s">
        <v>11</v>
      </c>
      <c r="Z140" s="35" t="str">
        <f t="shared" ca="1" si="85"/>
        <v>Fun Kickers OesEintracht Frankfurt</v>
      </c>
      <c r="AA140" s="13">
        <f t="shared" ca="1" si="84"/>
        <v>1</v>
      </c>
      <c r="AB140" s="13" t="str">
        <f ca="1">IF(AA140&gt;0,Y68&amp;Sprache!$E$80&amp;X68,"")</f>
        <v>2:4</v>
      </c>
      <c r="AC140" s="2"/>
      <c r="AD140" s="144"/>
    </row>
    <row r="141" spans="2:32" x14ac:dyDescent="0.2">
      <c r="Y141" s="67" t="s">
        <v>12</v>
      </c>
      <c r="Z141" s="35" t="str">
        <f t="shared" ca="1" si="85"/>
        <v>AC RomaSSV Wildbach</v>
      </c>
      <c r="AA141" s="13">
        <f t="shared" ca="1" si="84"/>
        <v>1</v>
      </c>
      <c r="AB141" s="13" t="str">
        <f ca="1">IF(AA141&gt;0,Y69&amp;Sprache!$E$80&amp;X69,"")</f>
        <v>5:0</v>
      </c>
      <c r="AC141" s="2"/>
      <c r="AD141" s="144"/>
    </row>
    <row r="142" spans="2:32" x14ac:dyDescent="0.2">
      <c r="Y142" s="67" t="s">
        <v>17</v>
      </c>
      <c r="Z142" s="35" t="str">
        <f t="shared" ca="1" si="85"/>
        <v>Maibach 1822 eVVFB Essenheim</v>
      </c>
      <c r="AA142" s="13">
        <f t="shared" ca="1" si="84"/>
        <v>1</v>
      </c>
      <c r="AB142" s="13" t="str">
        <f ca="1">IF(AA142&gt;0,Y70&amp;Sprache!$E$80&amp;X70,"")</f>
        <v>2:2</v>
      </c>
      <c r="AC142" s="2"/>
      <c r="AD142" s="144"/>
    </row>
    <row r="143" spans="2:32" x14ac:dyDescent="0.2">
      <c r="Y143" s="67" t="s">
        <v>18</v>
      </c>
      <c r="Z143" s="35" t="str">
        <f t="shared" ca="1" si="85"/>
        <v>Manchester CityFC Grönlingen</v>
      </c>
      <c r="AA143" s="13">
        <f t="shared" ca="1" si="84"/>
        <v>1</v>
      </c>
      <c r="AB143" s="13" t="str">
        <f ca="1">IF(AA143&gt;0,Y71&amp;Sprache!$E$80&amp;X71,"")</f>
        <v>5:2</v>
      </c>
      <c r="AC143" s="2"/>
      <c r="AD143" s="144"/>
    </row>
    <row r="144" spans="2:32" x14ac:dyDescent="0.2">
      <c r="Y144" s="67" t="s">
        <v>19</v>
      </c>
      <c r="Z144" s="35" t="str">
        <f t="shared" ca="1" si="85"/>
        <v>1. FC RiedwaldRaslo Winners</v>
      </c>
      <c r="AA144" s="13">
        <f t="shared" ca="1" si="84"/>
        <v>1</v>
      </c>
      <c r="AB144" s="13" t="str">
        <f ca="1">IF(AA144&gt;0,Y72&amp;Sprache!$E$80&amp;X72,"")</f>
        <v>0:2</v>
      </c>
      <c r="AC144" s="2"/>
      <c r="AD144" s="144"/>
    </row>
    <row r="145" spans="25:30" x14ac:dyDescent="0.2">
      <c r="Y145" s="67" t="s">
        <v>25</v>
      </c>
      <c r="Z145" s="35" t="str">
        <f t="shared" ca="1" si="85"/>
        <v>Mainz 05VFL Ronsdorf</v>
      </c>
      <c r="AA145" s="13">
        <f t="shared" ca="1" si="84"/>
        <v>1</v>
      </c>
      <c r="AB145" s="13" t="str">
        <f ca="1">IF(AA145&gt;0,Y73&amp;Sprache!$E$80&amp;X73,"")</f>
        <v>6:2</v>
      </c>
      <c r="AC145" s="2"/>
      <c r="AD145" s="144"/>
    </row>
    <row r="146" spans="25:30" x14ac:dyDescent="0.2">
      <c r="Y146" s="67" t="s">
        <v>26</v>
      </c>
      <c r="Z146" s="35" t="str">
        <f t="shared" ca="1" si="85"/>
        <v>Knock Out RangersFun Kickers Oes</v>
      </c>
      <c r="AA146" s="13">
        <f t="shared" ca="1" si="84"/>
        <v>1</v>
      </c>
      <c r="AB146" s="13" t="str">
        <f ca="1">IF(AA146&gt;0,Y74&amp;Sprache!$E$80&amp;X74,"")</f>
        <v>2:3</v>
      </c>
      <c r="AC146" s="2"/>
      <c r="AD146" s="144"/>
    </row>
    <row r="147" spans="25:30" x14ac:dyDescent="0.2">
      <c r="Y147" s="67" t="s">
        <v>27</v>
      </c>
      <c r="Z147" s="35" t="str">
        <f t="shared" ca="1" si="85"/>
        <v>Borussia HeineAC Roma</v>
      </c>
      <c r="AA147" s="13">
        <f t="shared" ca="1" si="84"/>
        <v>1</v>
      </c>
      <c r="AB147" s="13" t="str">
        <f ca="1">IF(AA147&gt;0,Y75&amp;Sprache!$E$80&amp;X75,"")</f>
        <v>1:2</v>
      </c>
      <c r="AC147" s="2"/>
      <c r="AD147" s="144"/>
    </row>
    <row r="148" spans="25:30" x14ac:dyDescent="0.2">
      <c r="Y148" s="67" t="s">
        <v>28</v>
      </c>
      <c r="Z148" s="35" t="str">
        <f t="shared" ca="1" si="85"/>
        <v>VFB EssenheimFC Barcelona</v>
      </c>
      <c r="AA148" s="13">
        <f t="shared" ca="1" si="84"/>
        <v>1</v>
      </c>
      <c r="AB148" s="13" t="str">
        <f ca="1">IF(AA148&gt;0,Y76&amp;Sprache!$E$80&amp;X76,"")</f>
        <v>0:6</v>
      </c>
      <c r="AC148" s="2"/>
      <c r="AD148" s="144"/>
    </row>
    <row r="149" spans="25:30" x14ac:dyDescent="0.2">
      <c r="Y149" s="67" t="s">
        <v>29</v>
      </c>
      <c r="Z149" s="35" t="str">
        <f t="shared" ca="1" si="85"/>
        <v>FC GrönlingenInter Mailand</v>
      </c>
      <c r="AA149" s="13">
        <f t="shared" ca="1" si="84"/>
        <v>1</v>
      </c>
      <c r="AB149" s="13" t="str">
        <f ca="1">IF(AA149&gt;0,Y77&amp;Sprache!$E$80&amp;X77,"")</f>
        <v>0:2</v>
      </c>
      <c r="AC149" s="2"/>
      <c r="AD149" s="144"/>
    </row>
    <row r="150" spans="25:30" x14ac:dyDescent="0.2">
      <c r="Y150" s="67" t="s">
        <v>30</v>
      </c>
      <c r="Z150" s="35" t="str">
        <f t="shared" ca="1" si="85"/>
        <v>Eintracht FrankfurtMaibach 1822 eV</v>
      </c>
      <c r="AA150" s="13">
        <f t="shared" ca="1" si="84"/>
        <v>1</v>
      </c>
      <c r="AB150" s="13" t="str">
        <f ca="1">IF(AA150&gt;0,Y78&amp;Sprache!$E$80&amp;X78,"")</f>
        <v>3:1</v>
      </c>
      <c r="AC150" s="2"/>
      <c r="AD150" s="144"/>
    </row>
    <row r="151" spans="25:30" x14ac:dyDescent="0.2">
      <c r="Y151" s="67" t="s">
        <v>31</v>
      </c>
      <c r="Z151" s="35" t="str">
        <f t="shared" ca="1" si="85"/>
        <v>SSV WildbachManchester City</v>
      </c>
      <c r="AA151" s="13">
        <f t="shared" ca="1" si="84"/>
        <v>1</v>
      </c>
      <c r="AB151" s="13" t="str">
        <f ca="1">IF(AA151&gt;0,Y79&amp;Sprache!$E$80&amp;X79,"")</f>
        <v>2:7</v>
      </c>
      <c r="AC151" s="2"/>
      <c r="AD151" s="144"/>
    </row>
    <row r="152" spans="25:30" x14ac:dyDescent="0.2">
      <c r="Y152" s="67" t="s">
        <v>32</v>
      </c>
      <c r="Z152" s="35" t="str">
        <f t="shared" ca="1" si="85"/>
        <v>Fun Kickers Oes1. FC Riedwald</v>
      </c>
      <c r="AA152" s="13">
        <f t="shared" ca="1" si="84"/>
        <v>1</v>
      </c>
      <c r="AB152" s="13" t="str">
        <f ca="1">IF(AA152&gt;0,Y80&amp;Sprache!$E$80&amp;X80,"")</f>
        <v>4:2</v>
      </c>
      <c r="AC152" s="2"/>
      <c r="AD152" s="144"/>
    </row>
    <row r="153" spans="25:30" x14ac:dyDescent="0.2">
      <c r="Y153" s="67" t="s">
        <v>33</v>
      </c>
      <c r="Z153" s="35" t="str">
        <f t="shared" ca="1" si="85"/>
        <v>AC RomaMainz 05</v>
      </c>
      <c r="AA153" s="13">
        <f t="shared" ca="1" si="84"/>
        <v>1</v>
      </c>
      <c r="AB153" s="13" t="str">
        <f ca="1">IF(AA153&gt;0,Y81&amp;Sprache!$E$80&amp;X81,"")</f>
        <v>5:1</v>
      </c>
      <c r="AC153" s="2"/>
      <c r="AD153" s="144"/>
    </row>
    <row r="154" spans="25:30" x14ac:dyDescent="0.2">
      <c r="Y154" s="67" t="s">
        <v>34</v>
      </c>
      <c r="Z154" s="35" t="str">
        <f t="shared" ca="1" si="85"/>
        <v>Raslo WinnersVFB Essenheim</v>
      </c>
      <c r="AA154" s="13">
        <f t="shared" ca="1" si="84"/>
        <v>1</v>
      </c>
      <c r="AB154" s="13" t="str">
        <f ca="1">IF(AA154&gt;0,Y82&amp;Sprache!$E$80&amp;X82,"")</f>
        <v>3:0</v>
      </c>
      <c r="AC154" s="2"/>
      <c r="AD154" s="144"/>
    </row>
    <row r="155" spans="25:30" x14ac:dyDescent="0.2">
      <c r="Y155" s="67" t="s">
        <v>35</v>
      </c>
      <c r="Z155" s="35" t="str">
        <f t="shared" ca="1" si="85"/>
        <v>VFL RonsdorfFC Grönlingen</v>
      </c>
      <c r="AA155" s="13">
        <f t="shared" ca="1" si="84"/>
        <v>1</v>
      </c>
      <c r="AB155" s="13" t="str">
        <f ca="1">IF(AA155&gt;0,Y83&amp;Sprache!$E$80&amp;X83,"")</f>
        <v>1:1</v>
      </c>
      <c r="AC155" s="2"/>
      <c r="AD155" s="144"/>
    </row>
    <row r="156" spans="25:30" x14ac:dyDescent="0.2">
      <c r="Y156" s="67" t="s">
        <v>36</v>
      </c>
      <c r="Z156" s="35" t="str">
        <f t="shared" ca="1" si="85"/>
        <v>Maibach 1822 eVKnock Out Rangers</v>
      </c>
      <c r="AA156" s="13">
        <f t="shared" ca="1" si="84"/>
        <v>1</v>
      </c>
      <c r="AB156" s="13" t="str">
        <f ca="1">IF(AA156&gt;0,Y84&amp;Sprache!$E$80&amp;X84,"")</f>
        <v>1:1</v>
      </c>
      <c r="AC156" s="2"/>
      <c r="AD156" s="144"/>
    </row>
    <row r="157" spans="25:30" x14ac:dyDescent="0.2">
      <c r="Y157" s="67" t="s">
        <v>37</v>
      </c>
      <c r="Z157" s="35" t="str">
        <f t="shared" ca="1" si="85"/>
        <v>Manchester CityBorussia Heine</v>
      </c>
      <c r="AA157" s="13">
        <f t="shared" ca="1" si="84"/>
        <v>1</v>
      </c>
      <c r="AB157" s="13" t="str">
        <f ca="1">IF(AA157&gt;0,Y85&amp;Sprache!$E$80&amp;X85,"")</f>
        <v>4:1</v>
      </c>
      <c r="AC157" s="2"/>
      <c r="AD157" s="144"/>
    </row>
    <row r="158" spans="25:30" x14ac:dyDescent="0.2">
      <c r="Y158" s="67" t="s">
        <v>38</v>
      </c>
      <c r="Z158" s="35" t="str">
        <f t="shared" ca="1" si="85"/>
        <v>FC BarcelonaEintracht Frankfurt</v>
      </c>
      <c r="AA158" s="13">
        <f t="shared" ca="1" si="84"/>
        <v>0</v>
      </c>
      <c r="AB158" s="13" t="str">
        <f ca="1">IF(AA158&gt;0,Y86&amp;Sprache!$E$80&amp;X86,"")</f>
        <v/>
      </c>
      <c r="AC158" s="2"/>
      <c r="AD158" s="144"/>
    </row>
    <row r="159" spans="25:30" x14ac:dyDescent="0.2">
      <c r="Y159" s="67" t="s">
        <v>39</v>
      </c>
      <c r="Z159" s="35" t="str">
        <f t="shared" ca="1" si="85"/>
        <v>Inter MailandSSV Wildbach</v>
      </c>
      <c r="AA159" s="13">
        <f t="shared" ca="1" si="84"/>
        <v>0</v>
      </c>
      <c r="AB159" s="13" t="str">
        <f ca="1">IF(AA159&gt;0,Y87&amp;Sprache!$E$80&amp;X87,"")</f>
        <v/>
      </c>
      <c r="AC159" s="2"/>
      <c r="AD159" s="144"/>
    </row>
    <row r="160" spans="25:30" x14ac:dyDescent="0.2">
      <c r="Y160" s="67" t="s">
        <v>40</v>
      </c>
      <c r="Z160" s="35" t="str">
        <f t="shared" ca="1" si="85"/>
        <v>1. FC RiedwaldVFB Essenheim</v>
      </c>
      <c r="AA160" s="13">
        <f t="shared" ca="1" si="84"/>
        <v>0</v>
      </c>
      <c r="AB160" s="13" t="str">
        <f ca="1">IF(AA160&gt;0,Y88&amp;Sprache!$E$80&amp;X88,"")</f>
        <v/>
      </c>
      <c r="AC160" s="2"/>
      <c r="AD160" s="144"/>
    </row>
    <row r="161" spans="25:30" x14ac:dyDescent="0.2">
      <c r="Y161" s="67" t="s">
        <v>41</v>
      </c>
      <c r="Z161" s="35" t="str">
        <f t="shared" ca="1" si="85"/>
        <v>Mainz 05FC Grönlingen</v>
      </c>
      <c r="AA161" s="13">
        <f t="shared" ca="1" si="84"/>
        <v>0</v>
      </c>
      <c r="AB161" s="13" t="str">
        <f ca="1">IF(AA161&gt;0,Y89&amp;Sprache!$E$80&amp;X89,"")</f>
        <v/>
      </c>
      <c r="AC161" s="2"/>
      <c r="AD161" s="144"/>
    </row>
    <row r="162" spans="25:30" x14ac:dyDescent="0.2">
      <c r="Y162" s="67" t="s">
        <v>42</v>
      </c>
      <c r="Z162" s="35" t="str">
        <f t="shared" ca="1" si="85"/>
        <v>Fun Kickers OesMaibach 1822 eV</v>
      </c>
      <c r="AA162" s="13">
        <f t="shared" ca="1" si="84"/>
        <v>0</v>
      </c>
      <c r="AB162" s="13" t="str">
        <f ca="1">IF(AA162&gt;0,Y90&amp;Sprache!$E$80&amp;X90,"")</f>
        <v/>
      </c>
      <c r="AC162" s="2"/>
      <c r="AD162" s="144"/>
    </row>
    <row r="163" spans="25:30" x14ac:dyDescent="0.2">
      <c r="Y163" s="67" t="s">
        <v>43</v>
      </c>
      <c r="Z163" s="35" t="str">
        <f t="shared" ca="1" si="85"/>
        <v>AC RomaManchester City</v>
      </c>
      <c r="AA163" s="13">
        <f t="shared" ca="1" si="84"/>
        <v>0</v>
      </c>
      <c r="AB163" s="13" t="str">
        <f ca="1">IF(AA163&gt;0,Y91&amp;Sprache!$E$80&amp;X91,"")</f>
        <v/>
      </c>
      <c r="AC163" s="2"/>
      <c r="AD163" s="144"/>
    </row>
    <row r="164" spans="25:30" x14ac:dyDescent="0.2">
      <c r="Y164" s="67" t="s">
        <v>44</v>
      </c>
      <c r="Z164" s="35" t="str">
        <f t="shared" ca="1" si="85"/>
        <v>Eintracht FrankfurtRaslo Winners</v>
      </c>
      <c r="AA164" s="13">
        <f t="shared" ca="1" si="84"/>
        <v>0</v>
      </c>
      <c r="AB164" s="13" t="str">
        <f ca="1">IF(AA164&gt;0,Y92&amp;Sprache!$E$80&amp;X92,"")</f>
        <v/>
      </c>
      <c r="AC164" s="2"/>
      <c r="AD164" s="144"/>
    </row>
    <row r="165" spans="25:30" x14ac:dyDescent="0.2">
      <c r="Y165" s="67" t="s">
        <v>45</v>
      </c>
      <c r="Z165" s="35" t="str">
        <f t="shared" ca="1" si="85"/>
        <v>SSV WildbachVFL Ronsdorf</v>
      </c>
      <c r="AA165" s="13">
        <f t="shared" ca="1" si="84"/>
        <v>0</v>
      </c>
      <c r="AB165" s="13" t="str">
        <f ca="1">IF(AA165&gt;0,Y93&amp;Sprache!$E$80&amp;X93,"")</f>
        <v/>
      </c>
      <c r="AC165" s="2"/>
      <c r="AD165" s="144"/>
    </row>
    <row r="166" spans="25:30" x14ac:dyDescent="0.2">
      <c r="Y166" s="67" t="s">
        <v>46</v>
      </c>
      <c r="Z166" s="35" t="str">
        <f t="shared" ca="1" si="85"/>
        <v>Knock Out RangersFC Barcelona</v>
      </c>
      <c r="AA166" s="13">
        <f t="shared" ca="1" si="84"/>
        <v>0</v>
      </c>
      <c r="AB166" s="13" t="str">
        <f ca="1">IF(AA166&gt;0,Y94&amp;Sprache!$E$80&amp;X94,"")</f>
        <v/>
      </c>
      <c r="AC166" s="2"/>
      <c r="AD166" s="144"/>
    </row>
    <row r="167" spans="25:30" x14ac:dyDescent="0.2">
      <c r="Y167" s="67" t="s">
        <v>47</v>
      </c>
      <c r="Z167" s="35" t="str">
        <f t="shared" ca="1" si="85"/>
        <v>Borussia HeineInter Mailand</v>
      </c>
      <c r="AA167" s="13">
        <f t="shared" ca="1" si="84"/>
        <v>0</v>
      </c>
      <c r="AB167" s="13" t="str">
        <f ca="1">IF(AA167&gt;0,Y95&amp;Sprache!$E$80&amp;X95,"")</f>
        <v/>
      </c>
      <c r="AC167" s="2"/>
      <c r="AD167" s="144"/>
    </row>
    <row r="168" spans="25:30" x14ac:dyDescent="0.2">
      <c r="Y168" s="67" t="s">
        <v>48</v>
      </c>
      <c r="Z168" s="35" t="str">
        <f t="shared" ca="1" si="85"/>
        <v>Maibach 1822 eV1. FC Riedwald</v>
      </c>
      <c r="AA168" s="13">
        <f t="shared" ca="1" si="84"/>
        <v>0</v>
      </c>
      <c r="AB168" s="13" t="str">
        <f ca="1">IF(AA168&gt;0,Y96&amp;Sprache!$E$80&amp;X96,"")</f>
        <v/>
      </c>
      <c r="AC168" s="2"/>
      <c r="AD168" s="144"/>
    </row>
    <row r="169" spans="25:30" x14ac:dyDescent="0.2">
      <c r="Y169" s="67" t="s">
        <v>49</v>
      </c>
      <c r="Z169" s="35" t="str">
        <f t="shared" ca="1" si="85"/>
        <v>Manchester CityMainz 05</v>
      </c>
      <c r="AA169" s="13">
        <f t="shared" ca="1" si="84"/>
        <v>0</v>
      </c>
      <c r="AB169" s="13" t="str">
        <f ca="1">IF(AA169&gt;0,Y97&amp;Sprache!$E$80&amp;X97,"")</f>
        <v/>
      </c>
      <c r="AC169" s="2"/>
      <c r="AD169" s="144"/>
    </row>
    <row r="170" spans="25:30" x14ac:dyDescent="0.2">
      <c r="Y170" s="67" t="s">
        <v>50</v>
      </c>
      <c r="Z170" s="35" t="str">
        <f t="shared" ca="1" si="85"/>
        <v>VFB EssenheimEintracht Frankfurt</v>
      </c>
      <c r="AA170" s="13">
        <f t="shared" ca="1" si="84"/>
        <v>0</v>
      </c>
      <c r="AB170" s="13" t="str">
        <f ca="1">IF(AA170&gt;0,Y98&amp;Sprache!$E$80&amp;X98,"")</f>
        <v/>
      </c>
      <c r="AC170" s="2"/>
      <c r="AD170" s="144"/>
    </row>
    <row r="171" spans="25:30" x14ac:dyDescent="0.2">
      <c r="Y171" s="67" t="s">
        <v>51</v>
      </c>
      <c r="Z171" s="35" t="str">
        <f t="shared" ca="1" si="85"/>
        <v>FC GrönlingenSSV Wildbach</v>
      </c>
      <c r="AA171" s="13">
        <f t="shared" ca="1" si="84"/>
        <v>0</v>
      </c>
      <c r="AB171" s="13" t="str">
        <f ca="1">IF(AA171&gt;0,Y99&amp;Sprache!$E$80&amp;X99,"")</f>
        <v/>
      </c>
      <c r="AC171" s="2"/>
      <c r="AD171" s="144"/>
    </row>
    <row r="172" spans="25:30" x14ac:dyDescent="0.2">
      <c r="Y172" s="67" t="s">
        <v>60</v>
      </c>
      <c r="Z172" s="35" t="str">
        <f t="shared" ca="1" si="85"/>
        <v>FC BarcelonaFun Kickers Oes</v>
      </c>
      <c r="AA172" s="13">
        <f t="shared" ca="1" si="84"/>
        <v>0</v>
      </c>
      <c r="AB172" s="13" t="str">
        <f ca="1">IF(AA172&gt;0,Y100&amp;Sprache!$E$80&amp;X100,"")</f>
        <v/>
      </c>
      <c r="AC172" s="2"/>
      <c r="AD172" s="144"/>
    </row>
    <row r="173" spans="25:30" x14ac:dyDescent="0.2">
      <c r="Y173" s="67" t="s">
        <v>61</v>
      </c>
      <c r="Z173" s="35" t="str">
        <f t="shared" ca="1" si="85"/>
        <v>Inter MailandAC Roma</v>
      </c>
      <c r="AA173" s="13">
        <f t="shared" ca="1" si="84"/>
        <v>0</v>
      </c>
      <c r="AB173" s="13" t="str">
        <f ca="1">IF(AA173&gt;0,Y101&amp;Sprache!$E$80&amp;X101,"")</f>
        <v/>
      </c>
      <c r="AC173" s="2"/>
      <c r="AD173" s="144"/>
    </row>
    <row r="174" spans="25:30" x14ac:dyDescent="0.2">
      <c r="Y174" s="67" t="s">
        <v>62</v>
      </c>
      <c r="Z174" s="35" t="str">
        <f t="shared" ca="1" si="85"/>
        <v>Raslo WinnersKnock Out Rangers</v>
      </c>
      <c r="AA174" s="13">
        <f t="shared" ca="1" si="84"/>
        <v>0</v>
      </c>
      <c r="AB174" s="13" t="str">
        <f ca="1">IF(AA174&gt;0,Y102&amp;Sprache!$E$80&amp;X102,"")</f>
        <v/>
      </c>
      <c r="AC174" s="2"/>
      <c r="AD174" s="144"/>
    </row>
    <row r="175" spans="25:30" x14ac:dyDescent="0.2">
      <c r="Y175" s="67" t="s">
        <v>63</v>
      </c>
      <c r="Z175" s="35" t="str">
        <f t="shared" ca="1" si="85"/>
        <v>VFL RonsdorfBorussia Heine</v>
      </c>
      <c r="AA175" s="13">
        <f t="shared" ca="1" si="84"/>
        <v>0</v>
      </c>
      <c r="AB175" s="13" t="str">
        <f ca="1">IF(AA175&gt;0,Y103&amp;Sprache!$E$80&amp;X103,"")</f>
        <v/>
      </c>
      <c r="AC175" s="2"/>
      <c r="AD175" s="144"/>
    </row>
    <row r="176" spans="25:30" x14ac:dyDescent="0.2">
      <c r="Y176" s="67" t="s">
        <v>64</v>
      </c>
      <c r="Z176" s="35" t="str">
        <f t="shared" ca="1" si="85"/>
        <v>1. FC RiedwaldEintracht Frankfurt</v>
      </c>
      <c r="AA176" s="13">
        <f t="shared" ca="1" si="84"/>
        <v>0</v>
      </c>
      <c r="AB176" s="13" t="str">
        <f ca="1">IF(AA176&gt;0,Y104&amp;Sprache!$E$80&amp;X104,"")</f>
        <v/>
      </c>
      <c r="AC176" s="2"/>
      <c r="AD176" s="144"/>
    </row>
    <row r="177" spans="25:30" x14ac:dyDescent="0.2">
      <c r="Y177" s="67" t="s">
        <v>65</v>
      </c>
      <c r="Z177" s="35" t="str">
        <f t="shared" ca="1" si="85"/>
        <v>Mainz 05SSV Wildbach</v>
      </c>
      <c r="AA177" s="13">
        <f t="shared" ca="1" si="84"/>
        <v>0</v>
      </c>
      <c r="AB177" s="13" t="str">
        <f ca="1">IF(AA177&gt;0,Y105&amp;Sprache!$E$80&amp;X105,"")</f>
        <v/>
      </c>
      <c r="AC177" s="2"/>
      <c r="AD177" s="144"/>
    </row>
    <row r="178" spans="25:30" x14ac:dyDescent="0.2">
      <c r="Y178" s="67" t="s">
        <v>66</v>
      </c>
      <c r="Z178" s="35" t="str">
        <f t="shared" ca="1" si="85"/>
        <v>Maibach 1822 eVFC Barcelona</v>
      </c>
      <c r="AA178" s="13">
        <f t="shared" ca="1" si="84"/>
        <v>0</v>
      </c>
      <c r="AB178" s="13" t="str">
        <f ca="1">IF(AA178&gt;0,Y106&amp;Sprache!$E$80&amp;X106,"")</f>
        <v/>
      </c>
      <c r="AC178" s="2"/>
      <c r="AD178" s="144"/>
    </row>
    <row r="179" spans="25:30" x14ac:dyDescent="0.2">
      <c r="Y179" s="67" t="s">
        <v>67</v>
      </c>
      <c r="Z179" s="35" t="str">
        <f t="shared" ca="1" si="85"/>
        <v>Manchester CityInter Mailand</v>
      </c>
      <c r="AA179" s="13">
        <f t="shared" ca="1" si="84"/>
        <v>0</v>
      </c>
      <c r="AB179" s="13" t="str">
        <f ca="1">IF(AA179&gt;0,Y107&amp;Sprache!$E$80&amp;X107,"")</f>
        <v/>
      </c>
      <c r="AC179" s="2"/>
      <c r="AD179" s="144"/>
    </row>
    <row r="180" spans="25:30" x14ac:dyDescent="0.2">
      <c r="Y180" s="67" t="s">
        <v>68</v>
      </c>
      <c r="Z180" s="35" t="str">
        <f t="shared" ca="1" si="85"/>
        <v>Knock Out RangersVFB Essenheim</v>
      </c>
      <c r="AA180" s="13">
        <f t="shared" ca="1" si="84"/>
        <v>0</v>
      </c>
      <c r="AB180" s="13" t="str">
        <f ca="1">IF(AA180&gt;0,Y108&amp;Sprache!$E$80&amp;X108,"")</f>
        <v/>
      </c>
      <c r="AC180" s="2"/>
      <c r="AD180" s="144"/>
    </row>
    <row r="181" spans="25:30" x14ac:dyDescent="0.2">
      <c r="Y181" s="67" t="s">
        <v>69</v>
      </c>
      <c r="Z181" s="35" t="str">
        <f t="shared" ca="1" si="85"/>
        <v>Borussia HeineFC Grönlingen</v>
      </c>
      <c r="AA181" s="13">
        <f t="shared" ca="1" si="84"/>
        <v>0</v>
      </c>
      <c r="AB181" s="13" t="str">
        <f ca="1">IF(AA181&gt;0,Y109&amp;Sprache!$E$80&amp;X109,"")</f>
        <v/>
      </c>
      <c r="AC181" s="2"/>
      <c r="AD181" s="144"/>
    </row>
    <row r="182" spans="25:30" x14ac:dyDescent="0.2">
      <c r="Y182" s="67" t="s">
        <v>70</v>
      </c>
      <c r="Z182" s="35" t="str">
        <f t="shared" ca="1" si="85"/>
        <v>Fun Kickers OesRaslo Winners</v>
      </c>
      <c r="AA182" s="13">
        <f t="shared" ca="1" si="84"/>
        <v>0</v>
      </c>
      <c r="AB182" s="13" t="str">
        <f ca="1">IF(AA182&gt;0,Y110&amp;Sprache!$E$80&amp;X110,"")</f>
        <v/>
      </c>
      <c r="AC182" s="2"/>
      <c r="AD182" s="144"/>
    </row>
    <row r="183" spans="25:30" x14ac:dyDescent="0.2">
      <c r="Y183" s="67" t="s">
        <v>71</v>
      </c>
      <c r="Z183" s="35" t="str">
        <f t="shared" ca="1" si="85"/>
        <v>AC RomaVFL Ronsdorf</v>
      </c>
      <c r="AA183" s="13">
        <f t="shared" ca="1" si="84"/>
        <v>0</v>
      </c>
      <c r="AB183" s="13" t="str">
        <f ca="1">IF(AA183&gt;0,Y111&amp;Sprache!$E$80&amp;X111,"")</f>
        <v/>
      </c>
      <c r="AC183" s="2"/>
      <c r="AD183" s="144"/>
    </row>
    <row r="184" spans="25:30" x14ac:dyDescent="0.2">
      <c r="Y184" s="67" t="s">
        <v>72</v>
      </c>
      <c r="Z184" s="35" t="str">
        <f t="shared" ca="1" si="85"/>
        <v>FC Barcelona1. FC Riedwald</v>
      </c>
      <c r="AA184" s="13">
        <f t="shared" ca="1" si="84"/>
        <v>0</v>
      </c>
      <c r="AB184" s="13" t="str">
        <f ca="1">IF(AA184&gt;0,Y112&amp;Sprache!$E$80&amp;X112,"")</f>
        <v/>
      </c>
      <c r="AC184" s="2"/>
      <c r="AD184" s="144"/>
    </row>
    <row r="185" spans="25:30" x14ac:dyDescent="0.2">
      <c r="Y185" s="67" t="s">
        <v>73</v>
      </c>
      <c r="Z185" s="35" t="str">
        <f t="shared" ca="1" si="85"/>
        <v>Inter MailandMainz 05</v>
      </c>
      <c r="AA185" s="13">
        <f t="shared" ca="1" si="84"/>
        <v>0</v>
      </c>
      <c r="AB185" s="13" t="str">
        <f ca="1">IF(AA185&gt;0,Y113&amp;Sprache!$E$80&amp;X113,"")</f>
        <v/>
      </c>
      <c r="AC185" s="2"/>
      <c r="AD185" s="144"/>
    </row>
    <row r="186" spans="25:30" x14ac:dyDescent="0.2">
      <c r="Y186" s="67" t="s">
        <v>74</v>
      </c>
      <c r="Z186" s="35" t="str">
        <f t="shared" ca="1" si="85"/>
        <v>Eintracht FrankfurtKnock Out Rangers</v>
      </c>
      <c r="AA186" s="13">
        <f t="shared" ca="1" si="84"/>
        <v>0</v>
      </c>
      <c r="AB186" s="13" t="str">
        <f ca="1">IF(AA186&gt;0,Y114&amp;Sprache!$E$80&amp;X114,"")</f>
        <v/>
      </c>
      <c r="AC186" s="2"/>
      <c r="AD186" s="144"/>
    </row>
    <row r="187" spans="25:30" x14ac:dyDescent="0.2">
      <c r="Y187" s="67" t="s">
        <v>75</v>
      </c>
      <c r="Z187" s="35" t="str">
        <f t="shared" ca="1" si="85"/>
        <v>SSV WildbachBorussia Heine</v>
      </c>
      <c r="AA187" s="13">
        <f t="shared" ca="1" si="84"/>
        <v>0</v>
      </c>
      <c r="AB187" s="13" t="str">
        <f ca="1">IF(AA187&gt;0,Y115&amp;Sprache!$E$80&amp;X115,"")</f>
        <v/>
      </c>
      <c r="AC187" s="2"/>
      <c r="AD187" s="144"/>
    </row>
    <row r="188" spans="25:30" x14ac:dyDescent="0.2">
      <c r="Y188" s="67" t="s">
        <v>76</v>
      </c>
      <c r="Z188" s="35" t="str">
        <f t="shared" ca="1" si="85"/>
        <v>Raslo WinnersMaibach 1822 eV</v>
      </c>
      <c r="AA188" s="13">
        <f t="shared" ca="1" si="84"/>
        <v>0</v>
      </c>
      <c r="AB188" s="13" t="str">
        <f ca="1">IF(AA188&gt;0,Y116&amp;Sprache!$E$80&amp;X116,"")</f>
        <v/>
      </c>
      <c r="AC188" s="2"/>
      <c r="AD188" s="144"/>
    </row>
    <row r="189" spans="25:30" x14ac:dyDescent="0.2">
      <c r="Y189" s="67" t="s">
        <v>77</v>
      </c>
      <c r="Z189" s="35" t="str">
        <f t="shared" ca="1" si="85"/>
        <v>VFL RonsdorfManchester City</v>
      </c>
      <c r="AA189" s="13">
        <f t="shared" ca="1" si="84"/>
        <v>0</v>
      </c>
      <c r="AB189" s="13" t="str">
        <f ca="1">IF(AA189&gt;0,Y117&amp;Sprache!$E$80&amp;X117,"")</f>
        <v/>
      </c>
      <c r="AC189" s="2"/>
      <c r="AD189" s="144"/>
    </row>
    <row r="190" spans="25:30" x14ac:dyDescent="0.2">
      <c r="Y190" s="67" t="s">
        <v>78</v>
      </c>
      <c r="Z190" s="35" t="str">
        <f t="shared" ca="1" si="85"/>
        <v>VFB EssenheimFun Kickers Oes</v>
      </c>
      <c r="AA190" s="13">
        <f t="shared" ca="1" si="84"/>
        <v>0</v>
      </c>
      <c r="AB190" s="13" t="str">
        <f ca="1">IF(AA190&gt;0,Y118&amp;Sprache!$E$80&amp;X118,"")</f>
        <v/>
      </c>
      <c r="AC190" s="2"/>
      <c r="AD190" s="144"/>
    </row>
    <row r="191" spans="25:30" x14ac:dyDescent="0.2">
      <c r="Y191" s="67" t="s">
        <v>79</v>
      </c>
      <c r="Z191" s="35" t="str">
        <f t="shared" ca="1" si="85"/>
        <v>FC GrönlingenAC Roma</v>
      </c>
      <c r="AA191" s="13">
        <f t="shared" ca="1" si="84"/>
        <v>0</v>
      </c>
      <c r="AB191" s="13" t="str">
        <f ca="1">IF(AA191&gt;0,Y119&amp;Sprache!$E$80&amp;X119,"")</f>
        <v/>
      </c>
      <c r="AC191" s="2"/>
      <c r="AD191" s="144"/>
    </row>
    <row r="192" spans="25:30" x14ac:dyDescent="0.2">
      <c r="Y192" s="67" t="s">
        <v>80</v>
      </c>
      <c r="Z192" s="35" t="str">
        <f t="shared" ca="1" si="85"/>
        <v/>
      </c>
      <c r="AA192" s="13">
        <f t="shared" ca="1" si="84"/>
        <v>0</v>
      </c>
      <c r="AB192" s="13" t="str">
        <f ca="1">IF(AA192&gt;0,Y120&amp;Sprache!$E$80&amp;X120,"")</f>
        <v/>
      </c>
      <c r="AC192" s="2"/>
      <c r="AD192" s="144"/>
    </row>
    <row r="193" spans="25:30" x14ac:dyDescent="0.2">
      <c r="Y193" s="67" t="s">
        <v>81</v>
      </c>
      <c r="Z193" s="35" t="str">
        <f t="shared" ca="1" si="85"/>
        <v/>
      </c>
      <c r="AA193" s="13">
        <f t="shared" ca="1" si="84"/>
        <v>0</v>
      </c>
      <c r="AB193" s="13" t="str">
        <f ca="1">IF(AA193&gt;0,Y121&amp;Sprache!$E$80&amp;X121,"")</f>
        <v/>
      </c>
      <c r="AC193" s="2"/>
      <c r="AD193" s="144"/>
    </row>
    <row r="194" spans="25:30" x14ac:dyDescent="0.2">
      <c r="Y194" s="67" t="s">
        <v>82</v>
      </c>
      <c r="Z194" s="35" t="str">
        <f t="shared" ca="1" si="85"/>
        <v/>
      </c>
      <c r="AA194" s="13">
        <f t="shared" ca="1" si="84"/>
        <v>0</v>
      </c>
      <c r="AB194" s="13" t="str">
        <f ca="1">IF(AA194&gt;0,Y122&amp;Sprache!$E$80&amp;X122,"")</f>
        <v/>
      </c>
      <c r="AC194" s="2"/>
      <c r="AD194" s="144"/>
    </row>
    <row r="195" spans="25:30" x14ac:dyDescent="0.2">
      <c r="Y195" s="67" t="s">
        <v>83</v>
      </c>
      <c r="Z195" s="35" t="str">
        <f t="shared" ca="1" si="85"/>
        <v/>
      </c>
      <c r="AA195" s="13">
        <f t="shared" ca="1" si="84"/>
        <v>0</v>
      </c>
      <c r="AB195" s="13" t="str">
        <f ca="1">IF(AA195&gt;0,Y123&amp;Sprache!$E$80&amp;X123,"")</f>
        <v/>
      </c>
      <c r="AC195" s="2"/>
      <c r="AD195" s="144"/>
    </row>
    <row r="196" spans="25:30" x14ac:dyDescent="0.2">
      <c r="Y196" s="67" t="s">
        <v>84</v>
      </c>
      <c r="Z196" s="35" t="str">
        <f t="shared" ca="1" si="85"/>
        <v/>
      </c>
      <c r="AA196" s="13">
        <f t="shared" ca="1" si="84"/>
        <v>0</v>
      </c>
      <c r="AB196" s="13" t="str">
        <f ca="1">IF(AA196&gt;0,Y124&amp;Sprache!$E$80&amp;X124,"")</f>
        <v/>
      </c>
      <c r="AC196" s="2"/>
      <c r="AD196" s="144"/>
    </row>
    <row r="197" spans="25:30" x14ac:dyDescent="0.2">
      <c r="Y197" s="67" t="s">
        <v>85</v>
      </c>
      <c r="Z197" s="35" t="str">
        <f t="shared" ca="1" si="85"/>
        <v/>
      </c>
      <c r="AA197" s="13">
        <f t="shared" ca="1" si="84"/>
        <v>0</v>
      </c>
      <c r="AB197" s="13" t="str">
        <f ca="1">IF(AA197&gt;0,Y125&amp;Sprache!$E$80&amp;X125,"")</f>
        <v/>
      </c>
      <c r="AC197" s="2"/>
      <c r="AD197" s="144"/>
    </row>
    <row r="198" spans="25:30" x14ac:dyDescent="0.2">
      <c r="Y198" s="67" t="s">
        <v>86</v>
      </c>
      <c r="Z198" s="35" t="str">
        <f t="shared" ca="1" si="85"/>
        <v/>
      </c>
      <c r="AA198" s="13">
        <f t="shared" ca="1" si="84"/>
        <v>0</v>
      </c>
      <c r="AB198" s="13" t="str">
        <f ca="1">IF(AA198&gt;0,Y126&amp;Sprache!$E$80&amp;X126,"")</f>
        <v/>
      </c>
      <c r="AC198" s="2"/>
      <c r="AD198" s="144"/>
    </row>
    <row r="199" spans="25:30" x14ac:dyDescent="0.2">
      <c r="Y199" s="67" t="s">
        <v>87</v>
      </c>
      <c r="Z199" s="35" t="str">
        <f t="shared" ca="1" si="85"/>
        <v/>
      </c>
      <c r="AA199" s="13">
        <f t="shared" ca="1" si="84"/>
        <v>0</v>
      </c>
      <c r="AB199" s="13" t="str">
        <f ca="1">IF(AA199&gt;0,Y127&amp;Sprache!$E$80&amp;X127,"")</f>
        <v/>
      </c>
      <c r="AC199" s="2"/>
      <c r="AD199" s="144"/>
    </row>
    <row r="200" spans="25:30" x14ac:dyDescent="0.2">
      <c r="Y200" s="67" t="s">
        <v>88</v>
      </c>
      <c r="Z200" s="35" t="str">
        <f t="shared" ca="1" si="85"/>
        <v/>
      </c>
      <c r="AA200" s="13">
        <f t="shared" ca="1" si="84"/>
        <v>0</v>
      </c>
      <c r="AB200" s="13" t="str">
        <f ca="1">IF(AA200&gt;0,Y128&amp;Sprache!$E$80&amp;X128,"")</f>
        <v/>
      </c>
      <c r="AC200" s="2"/>
      <c r="AD200" s="144"/>
    </row>
    <row r="201" spans="25:30" x14ac:dyDescent="0.2">
      <c r="Y201" s="67" t="s">
        <v>89</v>
      </c>
      <c r="Z201" s="35" t="str">
        <f t="shared" ca="1" si="85"/>
        <v/>
      </c>
      <c r="AA201" s="13">
        <f t="shared" ref="AA201:AA207" ca="1" si="86">AA129</f>
        <v>0</v>
      </c>
      <c r="AB201" s="13" t="str">
        <f ca="1">IF(AA201&gt;0,Y129&amp;Sprache!$E$80&amp;X129,"")</f>
        <v/>
      </c>
      <c r="AC201" s="2"/>
      <c r="AD201" s="144"/>
    </row>
    <row r="202" spans="25:30" x14ac:dyDescent="0.2">
      <c r="Y202" s="67" t="s">
        <v>90</v>
      </c>
      <c r="Z202" s="35" t="str">
        <f t="shared" ref="Z202:Z206" ca="1" si="87">W130&amp;V130</f>
        <v/>
      </c>
      <c r="AA202" s="13">
        <f t="shared" ca="1" si="86"/>
        <v>0</v>
      </c>
      <c r="AB202" s="13" t="str">
        <f ca="1">IF(AA202&gt;0,Y130&amp;Sprache!$E$80&amp;X130,"")</f>
        <v/>
      </c>
      <c r="AC202" s="2"/>
      <c r="AD202" s="144"/>
    </row>
    <row r="203" spans="25:30" x14ac:dyDescent="0.2">
      <c r="Y203" s="67" t="s">
        <v>91</v>
      </c>
      <c r="Z203" s="35" t="str">
        <f t="shared" ca="1" si="87"/>
        <v/>
      </c>
      <c r="AA203" s="13">
        <f t="shared" ca="1" si="86"/>
        <v>0</v>
      </c>
      <c r="AB203" s="13" t="str">
        <f ca="1">IF(AA203&gt;0,Y131&amp;Sprache!$E$80&amp;X131,"")</f>
        <v/>
      </c>
      <c r="AC203" s="2"/>
      <c r="AD203" s="144"/>
    </row>
    <row r="204" spans="25:30" x14ac:dyDescent="0.2">
      <c r="Y204" s="67" t="s">
        <v>92</v>
      </c>
      <c r="Z204" s="35" t="str">
        <f t="shared" ca="1" si="87"/>
        <v/>
      </c>
      <c r="AA204" s="13">
        <f t="shared" ca="1" si="86"/>
        <v>0</v>
      </c>
      <c r="AB204" s="13" t="str">
        <f ca="1">IF(AA204&gt;0,Y132&amp;Sprache!$E$80&amp;X132,"")</f>
        <v/>
      </c>
      <c r="AC204" s="2"/>
      <c r="AD204" s="144"/>
    </row>
    <row r="205" spans="25:30" x14ac:dyDescent="0.2">
      <c r="Y205" s="67" t="s">
        <v>93</v>
      </c>
      <c r="Z205" s="35" t="str">
        <f t="shared" ca="1" si="87"/>
        <v/>
      </c>
      <c r="AA205" s="13">
        <f t="shared" ca="1" si="86"/>
        <v>0</v>
      </c>
      <c r="AB205" s="13" t="str">
        <f ca="1">IF(AA205&gt;0,Y133&amp;Sprache!$E$80&amp;X133,"")</f>
        <v/>
      </c>
      <c r="AC205" s="2"/>
      <c r="AD205" s="144"/>
    </row>
    <row r="206" spans="25:30" x14ac:dyDescent="0.2">
      <c r="Y206" s="67" t="s">
        <v>94</v>
      </c>
      <c r="Z206" s="35" t="str">
        <f t="shared" ca="1" si="87"/>
        <v/>
      </c>
      <c r="AA206" s="13">
        <f t="shared" ca="1" si="86"/>
        <v>0</v>
      </c>
      <c r="AB206" s="13" t="str">
        <f ca="1">IF(AA206&gt;0,Y134&amp;Sprache!$E$80&amp;X134,"")</f>
        <v/>
      </c>
      <c r="AC206" s="2"/>
      <c r="AD206" s="144"/>
    </row>
    <row r="207" spans="25:30" ht="12.75" thickBot="1" x14ac:dyDescent="0.25">
      <c r="Y207" s="68" t="s">
        <v>95</v>
      </c>
      <c r="Z207" s="37" t="str">
        <f ca="1">W135&amp;V135</f>
        <v/>
      </c>
      <c r="AA207" s="38">
        <f t="shared" ca="1" si="86"/>
        <v>0</v>
      </c>
      <c r="AB207" s="145" t="str">
        <f ca="1">IF(AA207&gt;0,Y135&amp;Sprache!$E$80&amp;X135,"")</f>
        <v/>
      </c>
      <c r="AC207" s="147"/>
      <c r="AD207" s="146"/>
    </row>
    <row r="208" spans="25:30" ht="12.75" thickTop="1" x14ac:dyDescent="0.2"/>
  </sheetData>
  <mergeCells count="14">
    <mergeCell ref="AE63:AF63"/>
    <mergeCell ref="W3:AA3"/>
    <mergeCell ref="AB3:AF3"/>
    <mergeCell ref="AG3:AK3"/>
    <mergeCell ref="AL3:AP3"/>
    <mergeCell ref="AD15:AH15"/>
    <mergeCell ref="BI29:BP29"/>
    <mergeCell ref="AS29:AZ29"/>
    <mergeCell ref="BA29:BH29"/>
    <mergeCell ref="E29:L29"/>
    <mergeCell ref="M29:T29"/>
    <mergeCell ref="U29:AB29"/>
    <mergeCell ref="AC29:AJ29"/>
    <mergeCell ref="AK29:AR29"/>
  </mergeCells>
  <phoneticPr fontId="3" type="noConversion"/>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C923E-DE65-4562-9D16-4BB3B2FB7E1B}">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c r="W2" s="2" t="s">
        <v>155</v>
      </c>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f t="shared" ref="O3:V3" ca="1" si="0">IF(9-COUNTIF(O$17:O$25,"")&gt;1,O$16,99999)</f>
        <v>99999</v>
      </c>
      <c r="P3" s="112">
        <f t="shared" ca="1" si="0"/>
        <v>99999</v>
      </c>
      <c r="Q3" s="112">
        <f t="shared" ca="1" si="0"/>
        <v>99999</v>
      </c>
      <c r="R3" s="112">
        <f t="shared" ca="1" si="0"/>
        <v>99999</v>
      </c>
      <c r="S3" s="112">
        <f t="shared" ca="1" si="0"/>
        <v>99999</v>
      </c>
      <c r="T3" s="112">
        <f t="shared" ca="1" si="0"/>
        <v>99999</v>
      </c>
      <c r="U3" s="112">
        <f t="shared" ca="1" si="0"/>
        <v>99999</v>
      </c>
      <c r="V3" s="112">
        <f t="shared" ca="1" si="0"/>
        <v>99999</v>
      </c>
      <c r="W3" s="801">
        <f ca="1">IF($O$4&lt;10,$O$4,0)</f>
        <v>0</v>
      </c>
      <c r="X3" s="802"/>
      <c r="Y3" s="802"/>
      <c r="Z3" s="802"/>
      <c r="AA3" s="802"/>
      <c r="AB3" s="801">
        <f ca="1">IF($P$4&lt;10,$P$4,0)</f>
        <v>0</v>
      </c>
      <c r="AC3" s="802"/>
      <c r="AD3" s="802"/>
      <c r="AE3" s="802"/>
      <c r="AF3" s="802"/>
      <c r="AG3" s="801">
        <f ca="1">IF($Q$4&lt;10,$Q$4,0)</f>
        <v>0</v>
      </c>
      <c r="AH3" s="802"/>
      <c r="AI3" s="802"/>
      <c r="AJ3" s="802"/>
      <c r="AK3" s="802"/>
      <c r="AL3" s="801">
        <f ca="1">IF($R$4&lt;10,$R$4,0)</f>
        <v>0</v>
      </c>
      <c r="AM3" s="802"/>
      <c r="AN3" s="802"/>
      <c r="AO3" s="802"/>
      <c r="AP3" s="802"/>
    </row>
    <row r="4" spans="1:42" s="2" customFormat="1" ht="12.75" thickTop="1" x14ac:dyDescent="0.2">
      <c r="A4" s="237"/>
      <c r="B4" s="1">
        <v>1</v>
      </c>
      <c r="C4" s="21">
        <f ca="1">RANK(D4,$D$4:$D$12,1)</f>
        <v>4</v>
      </c>
      <c r="D4" s="13">
        <f ca="1">E4+ROW()/1000+(F4="")*10</f>
        <v>4.0039999999999996</v>
      </c>
      <c r="E4" s="248">
        <f ca="1">IF($AI$15,RANK(AH17,AH$17:AH$25,1),RANK(X17,X$17:X$25,1))</f>
        <v>4</v>
      </c>
      <c r="F4" s="1" t="str">
        <f>$Q64</f>
        <v>Mainz 05</v>
      </c>
      <c r="G4" s="1">
        <f t="shared" ref="G4:G12" ca="1" si="1">SUMIFS($X$64:$X$135,$V$64:$V$135,$F4)+SUMIFS($Y$64:$Y$135,$W$64:$W$135,$F4)</f>
        <v>9</v>
      </c>
      <c r="H4" s="1">
        <f t="shared" ref="H4:H12" ca="1" si="2">SUMIFS($Y$64:$Y$135,$V$64:$V$135,$F4)+SUMIFS($X$64:$X$135,$W$64:$W$135,$F4)</f>
        <v>11</v>
      </c>
      <c r="I4" s="13">
        <f t="shared" ref="I4:I12" ca="1" si="3">G4-H4</f>
        <v>-2</v>
      </c>
      <c r="J4" s="1">
        <f ca="1">SUMIF($V$64:$V$135,F4,$AE$64:$AE$135)+SUMIF($W$64:$W$135,F4,$AF$64:$AF$135)</f>
        <v>3</v>
      </c>
      <c r="K4" s="1">
        <f t="shared" ref="K4:K12" ca="1" si="4">SUMPRODUCT(($V$64:$V$135=F4)*($X$64:$X$135&lt;&gt;""))+SUMPRODUCT(($W$64:$W$135=F4)*($Y$64:$Y$135&lt;&gt;""))</f>
        <v>3</v>
      </c>
      <c r="L4" s="1">
        <f t="shared" ref="L4:L12" ca="1" si="5">SUMPRODUCT(($V$64:$V$135=F4)*($X$64:$X$135&gt;$Y$64:$Y$135))+SUMPRODUCT(($W$64:$W$135=F4)*($X$64:$X$135&lt;$Y$64:$Y$135))</f>
        <v>1</v>
      </c>
      <c r="M4" s="1">
        <f t="shared" ref="M4:M12" ca="1" si="6">SUMPRODUCT(($V$64:$W$135=F4)*($X$64:$X$135=$Y$64:$Y$135)*($X$64:$X$135&lt;&gt;"")*($Y$64:$Y$135&lt;&gt;""))</f>
        <v>0</v>
      </c>
      <c r="N4" s="1">
        <f t="shared" ref="N4:N12" ca="1" si="7">SUMPRODUCT(($V$64:$V$135=F4)*($X$64:$X$135&lt;$Y$64:$Y$135))+SUMPRODUCT(($W$64:$W$135=F4)*($X$64:$X$135&gt;$Y$64:$Y$135))</f>
        <v>2</v>
      </c>
      <c r="O4" s="120">
        <f ca="1">SMALL($O$3:$V$3,1)</f>
        <v>99999</v>
      </c>
      <c r="P4" s="120">
        <f ca="1">SMALL($O$3:$V$3,2)</f>
        <v>99999</v>
      </c>
      <c r="Q4" s="120">
        <f ca="1">SMALL($O$3:$V$3,3)</f>
        <v>99999</v>
      </c>
      <c r="R4" s="120">
        <f ca="1">SMALL($O$3:$V$3,4)</f>
        <v>99999</v>
      </c>
      <c r="V4" s="1"/>
      <c r="W4" s="519" t="str">
        <f ca="1">IFERROR(INDEX($O$17:$V$25,ROW(A1),$W$3),"")</f>
        <v/>
      </c>
      <c r="X4" s="520" t="str">
        <f ca="1">INDEX($W$4:$W$12,MATCH(ROW(A1),$AA$4:$AA$12,0))</f>
        <v/>
      </c>
      <c r="Y4" s="521">
        <f ca="1">IF($W4="",99999,VLOOKUP($W4,$C$17:$Z$25,24,0))</f>
        <v>99999</v>
      </c>
      <c r="Z4" s="521">
        <f ca="1">RANK(Y4,Y$4:Y$12,1)+IFERROR(INDEX($E$4:$E$12,MATCH(W4,$F$4:$F$12,0)),0)/100+ROW()/10000</f>
        <v>1.0904</v>
      </c>
      <c r="AA4" s="523">
        <f ca="1">RANK($Z4,$Z$4:$Z$12,1)</f>
        <v>1</v>
      </c>
      <c r="AB4" s="519" t="str">
        <f t="shared" ref="AB4:AB12" ca="1" si="8">IFERROR(INDEX($O$17:$V$25,ROW(A1),$AB$3),"")</f>
        <v/>
      </c>
      <c r="AC4" s="520" t="str">
        <f ca="1">INDEX($AB$4:$AB$12,MATCH(ROW(A1),$AF$4:$AF$12,0))</f>
        <v/>
      </c>
      <c r="AD4" s="544">
        <f ca="1">IF($AB4="",99999,VLOOKUP($AB4,$C$17:$Z$25,24,0))</f>
        <v>99999</v>
      </c>
      <c r="AE4" s="521">
        <f ca="1">RANK(AD4,AD$4:AD$12,1)+IFERROR(INDEX($E$4:$E$12,MATCH(AB4,$F$4:$F$12,0)),0)/100+ROW()/10000</f>
        <v>1.0904</v>
      </c>
      <c r="AF4" s="521">
        <f ca="1">RANK($AE4,$AE$4:$AE$12,1)</f>
        <v>1</v>
      </c>
      <c r="AG4" s="519" t="str">
        <f t="shared" ref="AG4:AG12" ca="1" si="9">IFERROR(INDEX($O$17:$V$25,ROW(C1),$AG$3),"")</f>
        <v/>
      </c>
      <c r="AH4" s="520" t="str">
        <f ca="1">INDEX($AG$4:$AG$12,MATCH(ROW(A1),$AK$4:$AK$12,0))</f>
        <v/>
      </c>
      <c r="AI4" s="544">
        <f ca="1">IF($AG4="",99999,VLOOKUP($AG4,$C$17:$Z$25,24,0))</f>
        <v>99999</v>
      </c>
      <c r="AJ4" s="521">
        <f ca="1">RANK(AI4,AI$4:AI$12,1)+IFERROR(INDEX($E$4:$E$12,MATCH(AG4,$F$4:$F$12,0)),0)/100+ROW()/10000</f>
        <v>1.0904</v>
      </c>
      <c r="AK4" s="523">
        <f ca="1">RANK($AJ4,$AJ$4:$AJ$12,1)</f>
        <v>1</v>
      </c>
      <c r="AL4" s="520" t="str">
        <f t="shared" ref="AL4:AL12" ca="1" si="10">IFERROR(INDEX($O$17:$V$25,ROW(E1),$AL$3),"")</f>
        <v/>
      </c>
      <c r="AM4" s="520" t="str">
        <f ca="1">INDEX($AL$4:$AL$12,MATCH(ROW(A1),$AP$4:$AP$12,0))</f>
        <v/>
      </c>
      <c r="AN4" s="544">
        <f ca="1">IF($AL4="",99999,VLOOKUP($AL4,$C$17:$Z$25,24,0))</f>
        <v>99999</v>
      </c>
      <c r="AO4" s="521">
        <f ca="1">RANK(AN4,AN$4:AN$12,1)+IFERROR(INDEX($E$4:$E$12,MATCH(AL4,$F$4:$F$12,0)),0)/100+ROW()/10000</f>
        <v>1.0904</v>
      </c>
      <c r="AP4" s="523">
        <f ca="1">RANK($AO4,$AO$4:$AO$12,1)</f>
        <v>1</v>
      </c>
    </row>
    <row r="5" spans="1:42" s="2" customFormat="1" x14ac:dyDescent="0.2">
      <c r="A5" s="237"/>
      <c r="B5" s="1">
        <v>2</v>
      </c>
      <c r="C5" s="22">
        <f t="shared" ref="C5:C12" ca="1" si="11">RANK(D5,$D$4:$D$12,1)</f>
        <v>3</v>
      </c>
      <c r="D5" s="13">
        <f t="shared" ref="D5:D12" ca="1" si="12">E5+ROW()/1000+(F5="")*10</f>
        <v>3.0049999999999999</v>
      </c>
      <c r="E5" s="248">
        <f t="shared" ref="E5:E12" ca="1" si="13">IF($AI$15,RANK(AH18,AH$17:AH$25,1),RANK(X18,X$17:X$25,1))</f>
        <v>3</v>
      </c>
      <c r="F5" s="1" t="str">
        <f t="shared" ref="F5:F12" si="14">$Q65</f>
        <v>Inter Mailand</v>
      </c>
      <c r="G5" s="1">
        <f t="shared" ca="1" si="1"/>
        <v>7</v>
      </c>
      <c r="H5" s="1">
        <f t="shared" ca="1" si="2"/>
        <v>2</v>
      </c>
      <c r="I5" s="13">
        <f t="shared" ca="1" si="3"/>
        <v>5</v>
      </c>
      <c r="J5" s="1">
        <f t="shared" ref="J5:J12" ca="1" si="15">SUMIF($V$64:$V$135,F5,$AE$64:$AE$135)+SUMIF($W$64:$W$135,F5,$AF$64:$AF$135)</f>
        <v>6</v>
      </c>
      <c r="K5" s="1">
        <f t="shared" ca="1" si="4"/>
        <v>2</v>
      </c>
      <c r="L5" s="1">
        <f t="shared" ca="1" si="5"/>
        <v>2</v>
      </c>
      <c r="M5" s="1">
        <f t="shared" ca="1" si="6"/>
        <v>0</v>
      </c>
      <c r="N5" s="1">
        <f t="shared" ca="1" si="7"/>
        <v>0</v>
      </c>
      <c r="O5" s="24"/>
      <c r="P5" s="25"/>
      <c r="V5" s="1"/>
      <c r="W5" s="524" t="str">
        <f t="shared" ref="W5:W12" ca="1" si="16">IFERROR(INDEX($O$17:$V$25,ROW(A2),$W$3),"")</f>
        <v/>
      </c>
      <c r="X5" s="525" t="str">
        <f t="shared" ref="X5:X12" ca="1" si="17">INDEX($W$4:$W$12,MATCH(ROW(A2),$AA$4:$AA$12,0))</f>
        <v/>
      </c>
      <c r="Y5" s="522">
        <f t="shared" ref="Y5:Y12" ca="1" si="18">IF($W5="",99999,VLOOKUP($W5,$C$17:$Z$25,24,0))</f>
        <v>99999</v>
      </c>
      <c r="Z5" s="522">
        <f t="shared" ref="Z5:Z12" ca="1" si="19">RANK(Y5,Y$4:Y$12,1)+IFERROR(INDEX($E$4:$E$12,MATCH(W5,$F$4:$F$12,0)),0)/100+ROW()/10000</f>
        <v>1.0905</v>
      </c>
      <c r="AA5" s="527">
        <f t="shared" ref="AA5:AA12" ca="1" si="20">RANK($Z5,$Z$4:$Z$12,1)</f>
        <v>2</v>
      </c>
      <c r="AB5" s="524" t="str">
        <f t="shared" ca="1" si="8"/>
        <v/>
      </c>
      <c r="AC5" s="525" t="str">
        <f t="shared" ref="AC5:AC12" ca="1" si="21">INDEX($AB$4:$AB$12,MATCH(ROW(A2),$AF$4:$AF$12,0))</f>
        <v/>
      </c>
      <c r="AD5" s="526">
        <f t="shared" ref="AD5:AD12" ca="1" si="22">IF($AB5="",99999,VLOOKUP($AB5,$C$17:$Z$25,24,0))</f>
        <v>99999</v>
      </c>
      <c r="AE5" s="522">
        <f t="shared" ref="AE5:AE12" ca="1" si="23">RANK(AD5,AD$4:AD$12,1)+IFERROR(INDEX($E$4:$E$12,MATCH(AB5,$F$4:$F$12,0)),0)/100+ROW()/10000</f>
        <v>1.0905</v>
      </c>
      <c r="AF5" s="522">
        <f t="shared" ref="AF5:AF12" ca="1" si="24">RANK($AE5,$AE$4:$AE$12,1)</f>
        <v>2</v>
      </c>
      <c r="AG5" s="524" t="str">
        <f t="shared" ca="1" si="9"/>
        <v/>
      </c>
      <c r="AH5" s="525" t="str">
        <f t="shared" ref="AH5:AH12" ca="1" si="25">INDEX($AG$4:$AG$12,MATCH(ROW(A2),$AK$4:$AK$12,0))</f>
        <v/>
      </c>
      <c r="AI5" s="526">
        <f t="shared" ref="AI5:AI12" ca="1" si="26">IF($AG5="",99999,VLOOKUP($AG5,$C$17:$Z$25,24,0))</f>
        <v>99999</v>
      </c>
      <c r="AJ5" s="522">
        <f t="shared" ref="AJ5:AJ12" ca="1" si="27">RANK(AI5,AI$4:AI$12,1)+IFERROR(INDEX($E$4:$E$12,MATCH(AG5,$F$4:$F$12,0)),0)/100+ROW()/10000</f>
        <v>1.0905</v>
      </c>
      <c r="AK5" s="527">
        <f t="shared" ref="AK5:AK12" ca="1" si="28">RANK($AJ5,$AJ$4:$AJ$12,1)</f>
        <v>2</v>
      </c>
      <c r="AL5" s="525" t="str">
        <f t="shared" ca="1" si="10"/>
        <v/>
      </c>
      <c r="AM5" s="525" t="str">
        <f t="shared" ref="AM5:AM12" ca="1" si="29">INDEX($AL$4:$AL$12,MATCH(ROW(A2),$AP$4:$AP$12,0))</f>
        <v/>
      </c>
      <c r="AN5" s="526">
        <f t="shared" ref="AN5:AN12" ca="1" si="30">IF($AL5="",99999,VLOOKUP($AL5,$C$17:$Z$25,24,0))</f>
        <v>99999</v>
      </c>
      <c r="AO5" s="522">
        <f t="shared" ref="AO5:AO12" ca="1" si="31">RANK(AN5,AN$4:AN$12,1)+IFERROR(INDEX($E$4:$E$12,MATCH(AL5,$F$4:$F$12,0)),0)/100+ROW()/10000</f>
        <v>1.0905</v>
      </c>
      <c r="AP5" s="527">
        <f t="shared" ref="AP5:AP12" ca="1" si="32">RANK($AO5,$AO$4:$AO$12,1)</f>
        <v>2</v>
      </c>
    </row>
    <row r="6" spans="1:42" s="2" customFormat="1" x14ac:dyDescent="0.2">
      <c r="A6" s="237"/>
      <c r="B6" s="1">
        <v>3</v>
      </c>
      <c r="C6" s="22">
        <f t="shared" ca="1" si="11"/>
        <v>8</v>
      </c>
      <c r="D6" s="13">
        <f t="shared" ca="1" si="12"/>
        <v>8.0060000000000002</v>
      </c>
      <c r="E6" s="248">
        <f t="shared" ca="1" si="13"/>
        <v>8</v>
      </c>
      <c r="F6" s="1" t="str">
        <f t="shared" si="14"/>
        <v>SSV Wildbach</v>
      </c>
      <c r="G6" s="1">
        <f t="shared" ca="1" si="1"/>
        <v>2</v>
      </c>
      <c r="H6" s="1">
        <f t="shared" ca="1" si="2"/>
        <v>12</v>
      </c>
      <c r="I6" s="13">
        <f t="shared" ca="1" si="3"/>
        <v>-10</v>
      </c>
      <c r="J6" s="1">
        <f t="shared" ca="1" si="15"/>
        <v>0</v>
      </c>
      <c r="K6" s="1">
        <f t="shared" ca="1" si="4"/>
        <v>2</v>
      </c>
      <c r="L6" s="1">
        <f t="shared" ca="1" si="5"/>
        <v>0</v>
      </c>
      <c r="M6" s="1">
        <f t="shared" ca="1" si="6"/>
        <v>0</v>
      </c>
      <c r="N6" s="1">
        <f t="shared" ca="1" si="7"/>
        <v>2</v>
      </c>
      <c r="O6" s="24"/>
      <c r="P6" s="25"/>
      <c r="V6" s="1"/>
      <c r="W6" s="524" t="str">
        <f t="shared" ca="1" si="16"/>
        <v/>
      </c>
      <c r="X6" s="525" t="str">
        <f t="shared" ca="1" si="17"/>
        <v/>
      </c>
      <c r="Y6" s="522">
        <f t="shared" ca="1" si="18"/>
        <v>99999</v>
      </c>
      <c r="Z6" s="522">
        <f t="shared" ca="1" si="19"/>
        <v>1.0906</v>
      </c>
      <c r="AA6" s="527">
        <f t="shared" ca="1" si="20"/>
        <v>3</v>
      </c>
      <c r="AB6" s="524" t="str">
        <f t="shared" ca="1" si="8"/>
        <v/>
      </c>
      <c r="AC6" s="525" t="str">
        <f t="shared" ca="1" si="21"/>
        <v/>
      </c>
      <c r="AD6" s="526">
        <f t="shared" ca="1" si="22"/>
        <v>99999</v>
      </c>
      <c r="AE6" s="522">
        <f t="shared" ca="1" si="23"/>
        <v>1.0906</v>
      </c>
      <c r="AF6" s="522">
        <f t="shared" ca="1" si="24"/>
        <v>3</v>
      </c>
      <c r="AG6" s="524" t="str">
        <f t="shared" ca="1" si="9"/>
        <v/>
      </c>
      <c r="AH6" s="525" t="str">
        <f t="shared" ca="1" si="25"/>
        <v/>
      </c>
      <c r="AI6" s="526">
        <f t="shared" ca="1" si="26"/>
        <v>99999</v>
      </c>
      <c r="AJ6" s="522">
        <f t="shared" ca="1" si="27"/>
        <v>1.0906</v>
      </c>
      <c r="AK6" s="527">
        <f t="shared" ca="1" si="28"/>
        <v>3</v>
      </c>
      <c r="AL6" s="525" t="str">
        <f t="shared" ca="1" si="10"/>
        <v/>
      </c>
      <c r="AM6" s="525" t="str">
        <f t="shared" ca="1" si="29"/>
        <v/>
      </c>
      <c r="AN6" s="526">
        <f t="shared" ca="1" si="30"/>
        <v>99999</v>
      </c>
      <c r="AO6" s="522">
        <f t="shared" ca="1" si="31"/>
        <v>1.0906</v>
      </c>
      <c r="AP6" s="527">
        <f t="shared" ca="1" si="32"/>
        <v>3</v>
      </c>
    </row>
    <row r="7" spans="1:42" s="2" customFormat="1" x14ac:dyDescent="0.2">
      <c r="A7" s="237"/>
      <c r="B7" s="1">
        <v>4</v>
      </c>
      <c r="C7" s="22">
        <f t="shared" ca="1" si="11"/>
        <v>1</v>
      </c>
      <c r="D7" s="13">
        <f t="shared" ca="1" si="12"/>
        <v>1.0069999999999999</v>
      </c>
      <c r="E7" s="248">
        <f t="shared" ca="1" si="13"/>
        <v>1</v>
      </c>
      <c r="F7" s="1" t="str">
        <f t="shared" si="14"/>
        <v>Manchester City</v>
      </c>
      <c r="G7" s="1">
        <f t="shared" ca="1" si="1"/>
        <v>16</v>
      </c>
      <c r="H7" s="1">
        <f t="shared" ca="1" si="2"/>
        <v>5</v>
      </c>
      <c r="I7" s="13">
        <f t="shared" ca="1" si="3"/>
        <v>11</v>
      </c>
      <c r="J7" s="1">
        <f t="shared" ca="1" si="15"/>
        <v>9</v>
      </c>
      <c r="K7" s="1">
        <f t="shared" ca="1" si="4"/>
        <v>3</v>
      </c>
      <c r="L7" s="1">
        <f t="shared" ca="1" si="5"/>
        <v>3</v>
      </c>
      <c r="M7" s="1">
        <f t="shared" ca="1" si="6"/>
        <v>0</v>
      </c>
      <c r="N7" s="1">
        <f t="shared" ca="1" si="7"/>
        <v>0</v>
      </c>
      <c r="O7" s="24"/>
      <c r="P7" s="25"/>
      <c r="V7" s="1"/>
      <c r="W7" s="524" t="str">
        <f t="shared" ca="1" si="16"/>
        <v/>
      </c>
      <c r="X7" s="525" t="str">
        <f t="shared" ca="1" si="17"/>
        <v/>
      </c>
      <c r="Y7" s="522">
        <f t="shared" ca="1" si="18"/>
        <v>99999</v>
      </c>
      <c r="Z7" s="522">
        <f t="shared" ca="1" si="19"/>
        <v>1.0907</v>
      </c>
      <c r="AA7" s="527">
        <f t="shared" ca="1" si="20"/>
        <v>4</v>
      </c>
      <c r="AB7" s="524" t="str">
        <f t="shared" ca="1" si="8"/>
        <v/>
      </c>
      <c r="AC7" s="525" t="str">
        <f t="shared" ca="1" si="21"/>
        <v/>
      </c>
      <c r="AD7" s="526">
        <f t="shared" ca="1" si="22"/>
        <v>99999</v>
      </c>
      <c r="AE7" s="522">
        <f t="shared" ca="1" si="23"/>
        <v>1.0907</v>
      </c>
      <c r="AF7" s="522">
        <f t="shared" ca="1" si="24"/>
        <v>4</v>
      </c>
      <c r="AG7" s="524" t="str">
        <f t="shared" ca="1" si="9"/>
        <v/>
      </c>
      <c r="AH7" s="525" t="str">
        <f t="shared" ca="1" si="25"/>
        <v/>
      </c>
      <c r="AI7" s="526">
        <f t="shared" ca="1" si="26"/>
        <v>99999</v>
      </c>
      <c r="AJ7" s="522">
        <f t="shared" ca="1" si="27"/>
        <v>1.0907</v>
      </c>
      <c r="AK7" s="527">
        <f t="shared" ca="1" si="28"/>
        <v>4</v>
      </c>
      <c r="AL7" s="525" t="str">
        <f t="shared" ca="1" si="10"/>
        <v/>
      </c>
      <c r="AM7" s="525" t="str">
        <f t="shared" ca="1" si="29"/>
        <v/>
      </c>
      <c r="AN7" s="526">
        <f t="shared" ca="1" si="30"/>
        <v>99999</v>
      </c>
      <c r="AO7" s="522">
        <f t="shared" ca="1" si="31"/>
        <v>1.0907</v>
      </c>
      <c r="AP7" s="527">
        <f t="shared" ca="1" si="32"/>
        <v>4</v>
      </c>
    </row>
    <row r="8" spans="1:42" s="2" customFormat="1" x14ac:dyDescent="0.2">
      <c r="A8" s="237"/>
      <c r="B8" s="1">
        <v>5</v>
      </c>
      <c r="C8" s="22">
        <f t="shared" ca="1" si="11"/>
        <v>6</v>
      </c>
      <c r="D8" s="13">
        <f t="shared" ca="1" si="12"/>
        <v>6.008</v>
      </c>
      <c r="E8" s="248">
        <f t="shared" ca="1" si="13"/>
        <v>6</v>
      </c>
      <c r="F8" s="1" t="str">
        <f t="shared" si="14"/>
        <v>FC Grönlingen</v>
      </c>
      <c r="G8" s="1">
        <f t="shared" ca="1" si="1"/>
        <v>3</v>
      </c>
      <c r="H8" s="1">
        <f t="shared" ca="1" si="2"/>
        <v>8</v>
      </c>
      <c r="I8" s="13">
        <f t="shared" ca="1" si="3"/>
        <v>-5</v>
      </c>
      <c r="J8" s="1">
        <f t="shared" ca="1" si="15"/>
        <v>1</v>
      </c>
      <c r="K8" s="1">
        <f t="shared" ca="1" si="4"/>
        <v>3</v>
      </c>
      <c r="L8" s="1">
        <f t="shared" ca="1" si="5"/>
        <v>0</v>
      </c>
      <c r="M8" s="1">
        <f t="shared" ca="1" si="6"/>
        <v>1</v>
      </c>
      <c r="N8" s="1">
        <f t="shared" ca="1" si="7"/>
        <v>2</v>
      </c>
      <c r="P8" s="25"/>
      <c r="W8" s="524" t="str">
        <f t="shared" ca="1" si="16"/>
        <v/>
      </c>
      <c r="X8" s="525" t="str">
        <f t="shared" ca="1" si="17"/>
        <v/>
      </c>
      <c r="Y8" s="522">
        <f t="shared" ca="1" si="18"/>
        <v>99999</v>
      </c>
      <c r="Z8" s="522">
        <f t="shared" ca="1" si="19"/>
        <v>1.0908</v>
      </c>
      <c r="AA8" s="527">
        <f t="shared" ca="1" si="20"/>
        <v>5</v>
      </c>
      <c r="AB8" s="524" t="str">
        <f t="shared" ca="1" si="8"/>
        <v/>
      </c>
      <c r="AC8" s="525" t="str">
        <f t="shared" ca="1" si="21"/>
        <v/>
      </c>
      <c r="AD8" s="526">
        <f t="shared" ca="1" si="22"/>
        <v>99999</v>
      </c>
      <c r="AE8" s="522">
        <f t="shared" ca="1" si="23"/>
        <v>1.0908</v>
      </c>
      <c r="AF8" s="522">
        <f t="shared" ca="1" si="24"/>
        <v>5</v>
      </c>
      <c r="AG8" s="524" t="str">
        <f t="shared" ca="1" si="9"/>
        <v/>
      </c>
      <c r="AH8" s="525" t="str">
        <f t="shared" ca="1" si="25"/>
        <v/>
      </c>
      <c r="AI8" s="526">
        <f t="shared" ca="1" si="26"/>
        <v>99999</v>
      </c>
      <c r="AJ8" s="522">
        <f t="shared" ca="1" si="27"/>
        <v>1.0908</v>
      </c>
      <c r="AK8" s="527">
        <f t="shared" ca="1" si="28"/>
        <v>5</v>
      </c>
      <c r="AL8" s="525" t="str">
        <f t="shared" ca="1" si="10"/>
        <v/>
      </c>
      <c r="AM8" s="525" t="str">
        <f t="shared" ca="1" si="29"/>
        <v/>
      </c>
      <c r="AN8" s="526">
        <f t="shared" ca="1" si="30"/>
        <v>99999</v>
      </c>
      <c r="AO8" s="522">
        <f t="shared" ca="1" si="31"/>
        <v>1.0908</v>
      </c>
      <c r="AP8" s="527">
        <f t="shared" ca="1" si="32"/>
        <v>5</v>
      </c>
    </row>
    <row r="9" spans="1:42" s="2" customFormat="1" x14ac:dyDescent="0.2">
      <c r="A9" s="237"/>
      <c r="B9" s="1">
        <v>6</v>
      </c>
      <c r="C9" s="22">
        <f t="shared" ca="1" si="11"/>
        <v>2</v>
      </c>
      <c r="D9" s="13">
        <f t="shared" ca="1" si="12"/>
        <v>2.0089999999999999</v>
      </c>
      <c r="E9" s="248">
        <f t="shared" ca="1" si="13"/>
        <v>2</v>
      </c>
      <c r="F9" s="1" t="str">
        <f t="shared" si="14"/>
        <v>AC Roma</v>
      </c>
      <c r="G9" s="1">
        <f t="shared" ca="1" si="1"/>
        <v>12</v>
      </c>
      <c r="H9" s="1">
        <f t="shared" ca="1" si="2"/>
        <v>2</v>
      </c>
      <c r="I9" s="13">
        <f t="shared" ca="1" si="3"/>
        <v>10</v>
      </c>
      <c r="J9" s="1">
        <f t="shared" ca="1" si="15"/>
        <v>9</v>
      </c>
      <c r="K9" s="1">
        <f t="shared" ca="1" si="4"/>
        <v>3</v>
      </c>
      <c r="L9" s="1">
        <f t="shared" ca="1" si="5"/>
        <v>3</v>
      </c>
      <c r="M9" s="1">
        <f t="shared" ca="1" si="6"/>
        <v>0</v>
      </c>
      <c r="N9" s="1">
        <f t="shared" ca="1" si="7"/>
        <v>0</v>
      </c>
      <c r="P9" s="25"/>
      <c r="W9" s="524" t="str">
        <f t="shared" ca="1" si="16"/>
        <v/>
      </c>
      <c r="X9" s="525" t="str">
        <f t="shared" ca="1" si="17"/>
        <v/>
      </c>
      <c r="Y9" s="522">
        <f t="shared" ca="1" si="18"/>
        <v>99999</v>
      </c>
      <c r="Z9" s="522">
        <f t="shared" ca="1" si="19"/>
        <v>1.0909</v>
      </c>
      <c r="AA9" s="527">
        <f t="shared" ca="1" si="20"/>
        <v>6</v>
      </c>
      <c r="AB9" s="524" t="str">
        <f t="shared" ca="1" si="8"/>
        <v/>
      </c>
      <c r="AC9" s="525" t="str">
        <f t="shared" ca="1" si="21"/>
        <v/>
      </c>
      <c r="AD9" s="526">
        <f t="shared" ca="1" si="22"/>
        <v>99999</v>
      </c>
      <c r="AE9" s="522">
        <f t="shared" ca="1" si="23"/>
        <v>1.0909</v>
      </c>
      <c r="AF9" s="522">
        <f t="shared" ca="1" si="24"/>
        <v>6</v>
      </c>
      <c r="AG9" s="524" t="str">
        <f t="shared" ca="1" si="9"/>
        <v/>
      </c>
      <c r="AH9" s="525" t="str">
        <f t="shared" ca="1" si="25"/>
        <v/>
      </c>
      <c r="AI9" s="526">
        <f t="shared" ca="1" si="26"/>
        <v>99999</v>
      </c>
      <c r="AJ9" s="522">
        <f t="shared" ca="1" si="27"/>
        <v>1.0909</v>
      </c>
      <c r="AK9" s="527">
        <f t="shared" ca="1" si="28"/>
        <v>6</v>
      </c>
      <c r="AL9" s="525" t="str">
        <f t="shared" ca="1" si="10"/>
        <v/>
      </c>
      <c r="AM9" s="525" t="str">
        <f t="shared" ca="1" si="29"/>
        <v/>
      </c>
      <c r="AN9" s="526">
        <f t="shared" ca="1" si="30"/>
        <v>99999</v>
      </c>
      <c r="AO9" s="522">
        <f t="shared" ca="1" si="31"/>
        <v>1.0909</v>
      </c>
      <c r="AP9" s="527">
        <f t="shared" ca="1" si="32"/>
        <v>6</v>
      </c>
    </row>
    <row r="10" spans="1:42" s="2" customFormat="1" x14ac:dyDescent="0.2">
      <c r="A10" s="237"/>
      <c r="B10" s="1">
        <v>7</v>
      </c>
      <c r="C10" s="22">
        <f t="shared" ca="1" si="11"/>
        <v>7</v>
      </c>
      <c r="D10" s="13">
        <f t="shared" ca="1" si="12"/>
        <v>7.01</v>
      </c>
      <c r="E10" s="248">
        <f t="shared" ca="1" si="13"/>
        <v>7</v>
      </c>
      <c r="F10" s="1" t="str">
        <f t="shared" si="14"/>
        <v>VFL Ronsdorf</v>
      </c>
      <c r="G10" s="1">
        <f t="shared" ca="1" si="1"/>
        <v>5</v>
      </c>
      <c r="H10" s="1">
        <f t="shared" ca="1" si="2"/>
        <v>12</v>
      </c>
      <c r="I10" s="13">
        <f t="shared" ca="1" si="3"/>
        <v>-7</v>
      </c>
      <c r="J10" s="1">
        <f t="shared" ca="1" si="15"/>
        <v>1</v>
      </c>
      <c r="K10" s="1">
        <f t="shared" ca="1" si="4"/>
        <v>3</v>
      </c>
      <c r="L10" s="1">
        <f t="shared" ca="1" si="5"/>
        <v>0</v>
      </c>
      <c r="M10" s="1">
        <f t="shared" ca="1" si="6"/>
        <v>1</v>
      </c>
      <c r="N10" s="1">
        <f t="shared" ca="1" si="7"/>
        <v>2</v>
      </c>
      <c r="P10" s="25"/>
      <c r="W10" s="524" t="str">
        <f t="shared" ca="1" si="16"/>
        <v/>
      </c>
      <c r="X10" s="525" t="str">
        <f t="shared" ca="1" si="17"/>
        <v/>
      </c>
      <c r="Y10" s="522">
        <f t="shared" ca="1" si="18"/>
        <v>99999</v>
      </c>
      <c r="Z10" s="522">
        <f t="shared" ca="1" si="19"/>
        <v>1.091</v>
      </c>
      <c r="AA10" s="527">
        <f t="shared" ca="1" si="20"/>
        <v>7</v>
      </c>
      <c r="AB10" s="524" t="str">
        <f t="shared" ca="1" si="8"/>
        <v/>
      </c>
      <c r="AC10" s="525" t="str">
        <f t="shared" ca="1" si="21"/>
        <v/>
      </c>
      <c r="AD10" s="526">
        <f t="shared" ca="1" si="22"/>
        <v>99999</v>
      </c>
      <c r="AE10" s="522">
        <f t="shared" ca="1" si="23"/>
        <v>1.091</v>
      </c>
      <c r="AF10" s="522">
        <f t="shared" ca="1" si="24"/>
        <v>7</v>
      </c>
      <c r="AG10" s="524" t="str">
        <f t="shared" ca="1" si="9"/>
        <v/>
      </c>
      <c r="AH10" s="525" t="str">
        <f t="shared" ca="1" si="25"/>
        <v/>
      </c>
      <c r="AI10" s="526">
        <f t="shared" ca="1" si="26"/>
        <v>99999</v>
      </c>
      <c r="AJ10" s="522">
        <f t="shared" ca="1" si="27"/>
        <v>1.091</v>
      </c>
      <c r="AK10" s="527">
        <f t="shared" ca="1" si="28"/>
        <v>7</v>
      </c>
      <c r="AL10" s="525" t="str">
        <f t="shared" ca="1" si="10"/>
        <v/>
      </c>
      <c r="AM10" s="525" t="str">
        <f t="shared" ca="1" si="29"/>
        <v/>
      </c>
      <c r="AN10" s="526">
        <f t="shared" ca="1" si="30"/>
        <v>99999</v>
      </c>
      <c r="AO10" s="522">
        <f t="shared" ca="1" si="31"/>
        <v>1.091</v>
      </c>
      <c r="AP10" s="527">
        <f t="shared" ca="1" si="32"/>
        <v>7</v>
      </c>
    </row>
    <row r="11" spans="1:42" s="2" customFormat="1" x14ac:dyDescent="0.2">
      <c r="A11" s="237"/>
      <c r="B11" s="1">
        <v>8</v>
      </c>
      <c r="C11" s="22">
        <f t="shared" ca="1" si="11"/>
        <v>5</v>
      </c>
      <c r="D11" s="13">
        <f t="shared" ca="1" si="12"/>
        <v>5.0110000000000001</v>
      </c>
      <c r="E11" s="248">
        <f t="shared" ca="1" si="13"/>
        <v>5</v>
      </c>
      <c r="F11" s="1" t="str">
        <f t="shared" si="14"/>
        <v>Borussia Heine</v>
      </c>
      <c r="G11" s="1">
        <f t="shared" ca="1" si="1"/>
        <v>6</v>
      </c>
      <c r="H11" s="1">
        <f t="shared" ca="1" si="2"/>
        <v>8</v>
      </c>
      <c r="I11" s="13">
        <f t="shared" ca="1" si="3"/>
        <v>-2</v>
      </c>
      <c r="J11" s="1">
        <f t="shared" ca="1" si="15"/>
        <v>3</v>
      </c>
      <c r="K11" s="1">
        <f t="shared" ca="1" si="4"/>
        <v>3</v>
      </c>
      <c r="L11" s="1">
        <f t="shared" ca="1" si="5"/>
        <v>1</v>
      </c>
      <c r="M11" s="1">
        <f t="shared" ca="1" si="6"/>
        <v>0</v>
      </c>
      <c r="N11" s="1">
        <f t="shared" ca="1" si="7"/>
        <v>2</v>
      </c>
      <c r="O11" s="13"/>
      <c r="P11" s="13"/>
      <c r="Q11" s="13"/>
      <c r="R11" s="13"/>
      <c r="S11" s="13"/>
      <c r="T11" s="13"/>
      <c r="U11" s="13"/>
      <c r="V11" s="13"/>
      <c r="W11" s="524" t="str">
        <f t="shared" ca="1" si="16"/>
        <v/>
      </c>
      <c r="X11" s="525" t="str">
        <f t="shared" ca="1" si="17"/>
        <v/>
      </c>
      <c r="Y11" s="522">
        <f t="shared" ca="1" si="18"/>
        <v>99999</v>
      </c>
      <c r="Z11" s="522">
        <f t="shared" ca="1" si="19"/>
        <v>1.0911000000000002</v>
      </c>
      <c r="AA11" s="527">
        <f t="shared" ca="1" si="20"/>
        <v>8</v>
      </c>
      <c r="AB11" s="524" t="str">
        <f t="shared" ca="1" si="8"/>
        <v/>
      </c>
      <c r="AC11" s="525" t="str">
        <f t="shared" ca="1" si="21"/>
        <v/>
      </c>
      <c r="AD11" s="526">
        <f t="shared" ca="1" si="22"/>
        <v>99999</v>
      </c>
      <c r="AE11" s="522">
        <f t="shared" ca="1" si="23"/>
        <v>1.0911000000000002</v>
      </c>
      <c r="AF11" s="522">
        <f t="shared" ca="1" si="24"/>
        <v>8</v>
      </c>
      <c r="AG11" s="524" t="str">
        <f t="shared" ca="1" si="9"/>
        <v/>
      </c>
      <c r="AH11" s="525" t="str">
        <f t="shared" ca="1" si="25"/>
        <v/>
      </c>
      <c r="AI11" s="526">
        <f t="shared" ca="1" si="26"/>
        <v>99999</v>
      </c>
      <c r="AJ11" s="522">
        <f t="shared" ca="1" si="27"/>
        <v>1.0911000000000002</v>
      </c>
      <c r="AK11" s="527">
        <f t="shared" ca="1" si="28"/>
        <v>8</v>
      </c>
      <c r="AL11" s="525" t="str">
        <f t="shared" ca="1" si="10"/>
        <v/>
      </c>
      <c r="AM11" s="525" t="str">
        <f t="shared" ca="1" si="29"/>
        <v/>
      </c>
      <c r="AN11" s="526">
        <f t="shared" ca="1" si="30"/>
        <v>99999</v>
      </c>
      <c r="AO11" s="522">
        <f t="shared" ca="1" si="31"/>
        <v>1.0911000000000002</v>
      </c>
      <c r="AP11" s="527">
        <f t="shared" ca="1" si="32"/>
        <v>8</v>
      </c>
    </row>
    <row r="12" spans="1:42" s="2" customFormat="1" ht="12.75" thickBot="1" x14ac:dyDescent="0.25">
      <c r="A12" s="237"/>
      <c r="B12" s="1">
        <v>9</v>
      </c>
      <c r="C12" s="23">
        <f t="shared" ca="1" si="11"/>
        <v>9</v>
      </c>
      <c r="D12" s="13">
        <f t="shared" ca="1" si="12"/>
        <v>19.012</v>
      </c>
      <c r="E12" s="248">
        <f t="shared" ca="1" si="13"/>
        <v>9</v>
      </c>
      <c r="F12" s="1" t="str">
        <f t="shared" si="14"/>
        <v/>
      </c>
      <c r="G12" s="1">
        <f t="shared" ca="1" si="1"/>
        <v>0</v>
      </c>
      <c r="H12" s="1">
        <f t="shared" ca="1" si="2"/>
        <v>0</v>
      </c>
      <c r="I12" s="13">
        <f t="shared" ca="1" si="3"/>
        <v>0</v>
      </c>
      <c r="J12" s="1">
        <f t="shared" ca="1" si="15"/>
        <v>0</v>
      </c>
      <c r="K12" s="29">
        <f t="shared" ca="1" si="4"/>
        <v>0</v>
      </c>
      <c r="L12" s="1">
        <f t="shared" ca="1" si="5"/>
        <v>0</v>
      </c>
      <c r="M12" s="1">
        <f t="shared" ca="1" si="6"/>
        <v>0</v>
      </c>
      <c r="N12" s="1">
        <f t="shared" ca="1" si="7"/>
        <v>0</v>
      </c>
      <c r="O12" s="1"/>
      <c r="P12" s="1"/>
      <c r="Q12" s="1"/>
      <c r="R12" s="1"/>
      <c r="S12" s="1"/>
      <c r="T12" s="1"/>
      <c r="U12" s="1"/>
      <c r="V12" s="1"/>
      <c r="W12" s="528" t="str">
        <f t="shared" ca="1" si="16"/>
        <v/>
      </c>
      <c r="X12" s="529" t="str">
        <f t="shared" ca="1" si="17"/>
        <v/>
      </c>
      <c r="Y12" s="530">
        <f t="shared" ca="1" si="18"/>
        <v>99999</v>
      </c>
      <c r="Z12" s="530">
        <f t="shared" ca="1" si="19"/>
        <v>1.0912000000000002</v>
      </c>
      <c r="AA12" s="531">
        <f t="shared" ca="1" si="20"/>
        <v>9</v>
      </c>
      <c r="AB12" s="528" t="str">
        <f t="shared" ca="1" si="8"/>
        <v/>
      </c>
      <c r="AC12" s="529" t="str">
        <f t="shared" ca="1" si="21"/>
        <v/>
      </c>
      <c r="AD12" s="532">
        <f t="shared" ca="1" si="22"/>
        <v>99999</v>
      </c>
      <c r="AE12" s="530">
        <f t="shared" ca="1" si="23"/>
        <v>1.0912000000000002</v>
      </c>
      <c r="AF12" s="530">
        <f t="shared" ca="1" si="24"/>
        <v>9</v>
      </c>
      <c r="AG12" s="528" t="str">
        <f t="shared" ca="1" si="9"/>
        <v/>
      </c>
      <c r="AH12" s="529" t="str">
        <f t="shared" ca="1" si="25"/>
        <v/>
      </c>
      <c r="AI12" s="532">
        <f t="shared" ca="1" si="26"/>
        <v>99999</v>
      </c>
      <c r="AJ12" s="530">
        <f t="shared" ca="1" si="27"/>
        <v>1.0912000000000002</v>
      </c>
      <c r="AK12" s="531">
        <f t="shared" ca="1" si="28"/>
        <v>9</v>
      </c>
      <c r="AL12" s="529" t="str">
        <f t="shared" ca="1" si="10"/>
        <v/>
      </c>
      <c r="AM12" s="529" t="str">
        <f t="shared" ca="1" si="29"/>
        <v/>
      </c>
      <c r="AN12" s="532">
        <f t="shared" ca="1" si="30"/>
        <v>99999</v>
      </c>
      <c r="AO12" s="530">
        <f t="shared" ca="1" si="31"/>
        <v>1.0912000000000002</v>
      </c>
      <c r="AP12" s="531">
        <f t="shared" ca="1" si="32"/>
        <v>9</v>
      </c>
    </row>
    <row r="13" spans="1:42" s="2" customFormat="1" ht="12.75" thickTop="1" x14ac:dyDescent="0.2">
      <c r="B13" s="13">
        <f>$F$13*($F$13-1)</f>
        <v>56</v>
      </c>
      <c r="C13" s="13"/>
      <c r="D13" s="13"/>
      <c r="E13" s="13"/>
      <c r="F13" s="13">
        <f>9-COUNTBLANK($F$4:$F$12)</f>
        <v>8</v>
      </c>
      <c r="G13" s="13"/>
      <c r="H13" s="13"/>
      <c r="I13" s="13"/>
      <c r="J13" s="13"/>
      <c r="K13" s="28">
        <f ca="1">QUOTIENT(SUM(K4:K12),2)</f>
        <v>11</v>
      </c>
      <c r="L13" s="1"/>
      <c r="M13" s="1"/>
      <c r="N13" s="1"/>
      <c r="O13" s="1"/>
      <c r="P13" s="1"/>
      <c r="Q13" s="1"/>
      <c r="R13" s="1"/>
      <c r="S13" s="1"/>
      <c r="T13" s="1"/>
      <c r="U13" s="1"/>
      <c r="V13" s="1"/>
      <c r="Y13" s="1"/>
      <c r="Z13" s="1"/>
    </row>
    <row r="14" spans="1:42" s="2" customFormat="1" x14ac:dyDescent="0.2">
      <c r="O14" s="1"/>
      <c r="P14" s="1"/>
      <c r="Q14" s="1"/>
      <c r="R14" s="1"/>
      <c r="S14" s="1"/>
      <c r="T14" s="1"/>
      <c r="U14" s="1"/>
      <c r="V14" s="1"/>
      <c r="W14" s="1"/>
      <c r="Y14" s="1"/>
      <c r="Z14" s="1"/>
    </row>
    <row r="15" spans="1:42" s="2" customFormat="1" x14ac:dyDescent="0.2">
      <c r="O15" s="12"/>
      <c r="AD15" s="803" t="s">
        <v>190</v>
      </c>
      <c r="AE15" s="804"/>
      <c r="AF15" s="804"/>
      <c r="AG15" s="804"/>
      <c r="AH15" s="805"/>
      <c r="AI15" s="2" t="b">
        <f>(Einstellungen!$B$9=Sprache!$E$85)</f>
        <v>0</v>
      </c>
      <c r="AK15" s="237"/>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7" t="s">
        <v>176</v>
      </c>
      <c r="Y16" s="11" t="s">
        <v>223</v>
      </c>
      <c r="Z16" s="187" t="s">
        <v>224</v>
      </c>
      <c r="AA16" s="1" t="s">
        <v>112</v>
      </c>
      <c r="AB16" s="1" t="s">
        <v>111</v>
      </c>
      <c r="AC16" s="1" t="s">
        <v>109</v>
      </c>
      <c r="AD16" s="243" t="s">
        <v>112</v>
      </c>
      <c r="AE16" s="247" t="s">
        <v>188</v>
      </c>
      <c r="AF16" s="1" t="s">
        <v>188</v>
      </c>
      <c r="AG16" s="1" t="s">
        <v>189</v>
      </c>
      <c r="AH16" s="187" t="s">
        <v>176</v>
      </c>
    </row>
    <row r="17" spans="2:80" s="2" customFormat="1" ht="12.75" thickTop="1" x14ac:dyDescent="0.2">
      <c r="C17" s="2" t="str">
        <f>$Q64</f>
        <v>Mainz 05</v>
      </c>
      <c r="D17" s="1">
        <f t="shared" ref="D17:G25" ca="1" si="33">K4</f>
        <v>3</v>
      </c>
      <c r="E17" s="1">
        <f t="shared" ca="1" si="33"/>
        <v>1</v>
      </c>
      <c r="F17" s="1">
        <f t="shared" ca="1" si="33"/>
        <v>0</v>
      </c>
      <c r="G17" s="1">
        <f t="shared" ca="1" si="33"/>
        <v>2</v>
      </c>
      <c r="H17" s="1">
        <f t="shared" ref="H17:K25" ca="1" si="34">G4</f>
        <v>9</v>
      </c>
      <c r="I17" s="1">
        <f t="shared" ca="1" si="34"/>
        <v>11</v>
      </c>
      <c r="J17" s="13">
        <f t="shared" ca="1" si="34"/>
        <v>-2</v>
      </c>
      <c r="K17" s="1">
        <f t="shared" ca="1" si="34"/>
        <v>3</v>
      </c>
      <c r="L17" s="30">
        <f t="shared" ref="L17:L25" ca="1" si="35">K17*$F$64+(J17+$H$65)*$F$65+H17*$F$66</f>
        <v>3498009</v>
      </c>
      <c r="M17" s="14">
        <f ca="1">IF($AI$15,COUNTIF($K$17:$K$25,K17),COUNTIF($L$17:$L$25,L17))</f>
        <v>1</v>
      </c>
      <c r="N17" s="14">
        <f t="array" aca="1" ref="N17" ca="1">IF($AI$15,SUM(($K$17:$K$25&gt;=K17)/COUNTIF($K$17:$K$25,$K$17:$K$25)),SUM(($L$17:$L$25&gt;=L17)/COUNTIF($L$17:$L$25,$L$17:$L$25)))</f>
        <v>4</v>
      </c>
      <c r="O17" s="54" t="str">
        <f t="shared" ref="O17:O25" ca="1" si="36">IF(AND(M17&gt;1,N17=1),C17,"")</f>
        <v/>
      </c>
      <c r="P17" s="55" t="str">
        <f t="shared" ref="P17:P25" ca="1" si="37">IF(AND(M17&gt;1,N17=2),C17,"")</f>
        <v/>
      </c>
      <c r="Q17" s="55" t="str">
        <f t="shared" ref="Q17:Q25" ca="1" si="38">IF(AND(M17&gt;1,N17=3),C17,"")</f>
        <v/>
      </c>
      <c r="R17" s="55" t="str">
        <f t="shared" ref="R17:R25" ca="1" si="39">IF(AND(M17&gt;1,N17=4),C17,"")</f>
        <v/>
      </c>
      <c r="S17" s="55" t="str">
        <f t="shared" ref="S17:S25" ca="1" si="40">IF(AND(M17&gt;1,N17=5),C17,"")</f>
        <v/>
      </c>
      <c r="T17" s="55" t="str">
        <f t="shared" ref="T17:T25" ca="1" si="41">IF(AND($M17&gt;1,$N17=6),$C17,"")</f>
        <v/>
      </c>
      <c r="U17" s="55" t="str">
        <f t="shared" ref="U17:U25" ca="1" si="42">IF(AND($M17&gt;1,$N17=7),$C17,"")</f>
        <v/>
      </c>
      <c r="V17" s="56" t="str">
        <f t="shared" ref="V17:V25" ca="1" si="43">IF(AND($M17&gt;1,$N17=8),$C17,"")</f>
        <v/>
      </c>
      <c r="W17" s="64">
        <f t="shared" ref="W17:W25" ca="1" si="44">AA17*$F$64+(AB17+$H$65)*$F$65+AC17*$F$66</f>
        <v>500000</v>
      </c>
      <c r="X17" s="21">
        <f ca="1">RANK($L17,$L$17:$L$25)+RANK($W17,$W$17:$W$25)/100+(9-$Y17)/10000+($C17="")*100</f>
        <v>4.0108999999999995</v>
      </c>
      <c r="Y17" s="13">
        <f>Vorrunde!$AL25</f>
        <v>0</v>
      </c>
      <c r="Z17" s="1">
        <f ca="1">RANK($W17,$W$17:$W$25)+(9-$Y17)/10</f>
        <v>1.9</v>
      </c>
      <c r="AA17" s="1">
        <f ca="1">SUM(E30:BP30)</f>
        <v>0</v>
      </c>
      <c r="AB17" s="1">
        <f ca="1">SUM(E41:BP41)</f>
        <v>0</v>
      </c>
      <c r="AC17" s="1">
        <f ca="1">SUM(E52:BP52)</f>
        <v>0</v>
      </c>
      <c r="AD17" s="242">
        <f ca="1">RANK($K17,$K$17:$K$25)</f>
        <v>4</v>
      </c>
      <c r="AE17" s="30">
        <f t="shared" ref="AE17:AE25" ca="1" si="45">(J17+$H$65)*$F$65+H17*$F$66</f>
        <v>498009</v>
      </c>
      <c r="AF17" s="1">
        <f ca="1">RANK($AE17,$AE$17:$AE$25)</f>
        <v>5</v>
      </c>
      <c r="AG17" s="1">
        <f ca="1">RANK($W17,$W$17:$W$25)</f>
        <v>1</v>
      </c>
      <c r="AH17" s="244">
        <f ca="1">AD17+AG17/100+AF17/10000+(10-Y17)/1000000+($C17="")*100</f>
        <v>4.0105099999999991</v>
      </c>
      <c r="AI17" s="1"/>
    </row>
    <row r="18" spans="2:80" s="2" customFormat="1" x14ac:dyDescent="0.2">
      <c r="C18" s="2" t="str">
        <f t="shared" ref="C18:C25" si="46">$Q65</f>
        <v>Inter Mailand</v>
      </c>
      <c r="D18" s="1">
        <f t="shared" ca="1" si="33"/>
        <v>2</v>
      </c>
      <c r="E18" s="1">
        <f t="shared" ca="1" si="33"/>
        <v>2</v>
      </c>
      <c r="F18" s="1">
        <f t="shared" ca="1" si="33"/>
        <v>0</v>
      </c>
      <c r="G18" s="1">
        <f t="shared" ca="1" si="33"/>
        <v>0</v>
      </c>
      <c r="H18" s="1">
        <f t="shared" ca="1" si="34"/>
        <v>7</v>
      </c>
      <c r="I18" s="1">
        <f t="shared" ca="1" si="34"/>
        <v>2</v>
      </c>
      <c r="J18" s="13">
        <f t="shared" ca="1" si="34"/>
        <v>5</v>
      </c>
      <c r="K18" s="1">
        <f t="shared" ca="1" si="34"/>
        <v>6</v>
      </c>
      <c r="L18" s="30">
        <f t="shared" ca="1" si="35"/>
        <v>6505007</v>
      </c>
      <c r="M18" s="14">
        <f t="shared" ref="M18:M25" ca="1" si="47">IF($AI$15,COUNTIF($K$17:$K$25,K18),COUNTIF($L$17:$L$25,L18))</f>
        <v>1</v>
      </c>
      <c r="N18" s="14">
        <f t="array" aca="1" ref="N18" ca="1">IF($AI$15,SUM(($K$17:$K$25&gt;=K18)/COUNTIF($K$17:$K$25,$K$17:$K$25)),SUM(($L$17:$L$25&gt;=L18)/COUNTIF($L$17:$L$25,$L$17:$L$25)))</f>
        <v>3</v>
      </c>
      <c r="O18" s="6" t="str">
        <f t="shared" ca="1" si="36"/>
        <v/>
      </c>
      <c r="P18" s="4" t="str">
        <f t="shared" ca="1" si="37"/>
        <v/>
      </c>
      <c r="Q18" s="4" t="str">
        <f t="shared" ca="1" si="38"/>
        <v/>
      </c>
      <c r="R18" s="4" t="str">
        <f t="shared" ca="1" si="39"/>
        <v/>
      </c>
      <c r="S18" s="4" t="str">
        <f t="shared" ca="1" si="40"/>
        <v/>
      </c>
      <c r="T18" s="4" t="str">
        <f t="shared" ca="1" si="41"/>
        <v/>
      </c>
      <c r="U18" s="4" t="str">
        <f t="shared" ca="1" si="42"/>
        <v/>
      </c>
      <c r="V18" s="57" t="str">
        <f t="shared" ca="1" si="43"/>
        <v/>
      </c>
      <c r="W18" s="64">
        <f t="shared" ca="1" si="44"/>
        <v>500000</v>
      </c>
      <c r="X18" s="22">
        <f ca="1">RANK($L18,$L$17:$L$25)+RANK($W18,$W$17:$W$25)/100+(9-$Y18)/10000+($C18="")*100</f>
        <v>3.0108999999999999</v>
      </c>
      <c r="Y18" s="13">
        <f>Vorrunde!$AL26</f>
        <v>0</v>
      </c>
      <c r="Z18" s="1">
        <f t="shared" ref="Z18:Z25" ca="1" si="48">RANK($W18,$W$17:$W$25)+(9-$Y18)/10</f>
        <v>1.9</v>
      </c>
      <c r="AA18" s="1">
        <f t="shared" ref="AA18:AA25" ca="1" si="49">SUM(E31:BP31)</f>
        <v>0</v>
      </c>
      <c r="AB18" s="1">
        <f t="shared" ref="AB18:AB25" ca="1" si="50">SUM(E42:BP42)</f>
        <v>0</v>
      </c>
      <c r="AC18" s="1">
        <f t="shared" ref="AC18:AC25" ca="1" si="51">SUM(E53:BP53)</f>
        <v>0</v>
      </c>
      <c r="AD18" s="242">
        <f t="shared" ref="AD18:AD25" ca="1" si="52">RANK($K18,$K$17:$K$25)</f>
        <v>3</v>
      </c>
      <c r="AE18" s="30">
        <f t="shared" ca="1" si="45"/>
        <v>505007</v>
      </c>
      <c r="AF18" s="1">
        <f t="shared" ref="AF18:AF25" ca="1" si="53">RANK($AE18,$AE$17:$AE$25)</f>
        <v>3</v>
      </c>
      <c r="AG18" s="1">
        <f t="shared" ref="AG18:AG25" ca="1" si="54">RANK($W18,$W$17:$W$25)</f>
        <v>1</v>
      </c>
      <c r="AH18" s="245">
        <f ca="1">AD18+AG18/100+AF18/10000+(10-Y18)/1000000+($C18="")*100</f>
        <v>3.01031</v>
      </c>
      <c r="AI18" s="1"/>
    </row>
    <row r="19" spans="2:80" s="2" customFormat="1" x14ac:dyDescent="0.2">
      <c r="C19" s="2" t="str">
        <f t="shared" si="46"/>
        <v>SSV Wildbach</v>
      </c>
      <c r="D19" s="1">
        <f t="shared" ca="1" si="33"/>
        <v>2</v>
      </c>
      <c r="E19" s="1">
        <f t="shared" ca="1" si="33"/>
        <v>0</v>
      </c>
      <c r="F19" s="1">
        <f t="shared" ca="1" si="33"/>
        <v>0</v>
      </c>
      <c r="G19" s="1">
        <f t="shared" ca="1" si="33"/>
        <v>2</v>
      </c>
      <c r="H19" s="1">
        <f t="shared" ca="1" si="34"/>
        <v>2</v>
      </c>
      <c r="I19" s="1">
        <f t="shared" ca="1" si="34"/>
        <v>12</v>
      </c>
      <c r="J19" s="13">
        <f t="shared" ca="1" si="34"/>
        <v>-10</v>
      </c>
      <c r="K19" s="1">
        <f t="shared" ca="1" si="34"/>
        <v>0</v>
      </c>
      <c r="L19" s="30">
        <f t="shared" ca="1" si="35"/>
        <v>490002</v>
      </c>
      <c r="M19" s="14">
        <f t="shared" ca="1" si="47"/>
        <v>1</v>
      </c>
      <c r="N19" s="14">
        <f t="array" aca="1" ref="N19" ca="1">IF($AI$15,SUM(($K$17:$K$25&gt;=K19)/COUNTIF($K$17:$K$25,$K$17:$K$25)),SUM(($L$17:$L$25&gt;=L19)/COUNTIF($L$17:$L$25,$L$17:$L$25)))</f>
        <v>9</v>
      </c>
      <c r="O19" s="6" t="str">
        <f t="shared" ca="1" si="36"/>
        <v/>
      </c>
      <c r="P19" s="4" t="str">
        <f t="shared" ca="1" si="37"/>
        <v/>
      </c>
      <c r="Q19" s="4" t="str">
        <f t="shared" ca="1" si="38"/>
        <v/>
      </c>
      <c r="R19" s="4" t="str">
        <f t="shared" ca="1" si="39"/>
        <v/>
      </c>
      <c r="S19" s="4" t="str">
        <f t="shared" ca="1" si="40"/>
        <v/>
      </c>
      <c r="T19" s="4" t="str">
        <f t="shared" ca="1" si="41"/>
        <v/>
      </c>
      <c r="U19" s="4" t="str">
        <f t="shared" ca="1" si="42"/>
        <v/>
      </c>
      <c r="V19" s="57" t="str">
        <f t="shared" ca="1" si="43"/>
        <v/>
      </c>
      <c r="W19" s="64">
        <f t="shared" ca="1" si="44"/>
        <v>500000</v>
      </c>
      <c r="X19" s="22">
        <f t="shared" ref="X19:X25" ca="1" si="55">RANK($L19,$L$17:$L$25)+RANK($W19,$W$17:$W$25)/100+(9-$Y19)/10000+($C19="")*100</f>
        <v>9.0108999999999995</v>
      </c>
      <c r="Y19" s="13">
        <f>Vorrunde!$AL27</f>
        <v>0</v>
      </c>
      <c r="Z19" s="1">
        <f t="shared" ca="1" si="48"/>
        <v>1.9</v>
      </c>
      <c r="AA19" s="1">
        <f t="shared" ca="1" si="49"/>
        <v>0</v>
      </c>
      <c r="AB19" s="1">
        <f t="shared" ca="1" si="50"/>
        <v>0</v>
      </c>
      <c r="AC19" s="1">
        <f t="shared" ca="1" si="51"/>
        <v>0</v>
      </c>
      <c r="AD19" s="242">
        <f t="shared" ca="1" si="52"/>
        <v>8</v>
      </c>
      <c r="AE19" s="30">
        <f t="shared" ca="1" si="45"/>
        <v>490002</v>
      </c>
      <c r="AF19" s="1">
        <f t="shared" ca="1" si="53"/>
        <v>9</v>
      </c>
      <c r="AG19" s="1">
        <f t="shared" ca="1" si="54"/>
        <v>1</v>
      </c>
      <c r="AH19" s="245">
        <f t="shared" ref="AH19:AH25" ca="1" si="56">AD19+AG19/100+AF19/10000+(10-Y19)/1000000+($C19="")*100</f>
        <v>8.0109099999999991</v>
      </c>
      <c r="AI19" s="1"/>
    </row>
    <row r="20" spans="2:80" s="2" customFormat="1" x14ac:dyDescent="0.2">
      <c r="C20" s="2" t="str">
        <f t="shared" si="46"/>
        <v>Manchester City</v>
      </c>
      <c r="D20" s="1">
        <f t="shared" ca="1" si="33"/>
        <v>3</v>
      </c>
      <c r="E20" s="1">
        <f t="shared" ca="1" si="33"/>
        <v>3</v>
      </c>
      <c r="F20" s="1">
        <f t="shared" ca="1" si="33"/>
        <v>0</v>
      </c>
      <c r="G20" s="1">
        <f t="shared" ca="1" si="33"/>
        <v>0</v>
      </c>
      <c r="H20" s="1">
        <f t="shared" ca="1" si="34"/>
        <v>16</v>
      </c>
      <c r="I20" s="1">
        <f t="shared" ca="1" si="34"/>
        <v>5</v>
      </c>
      <c r="J20" s="13">
        <f t="shared" ca="1" si="34"/>
        <v>11</v>
      </c>
      <c r="K20" s="1">
        <f t="shared" ca="1" si="34"/>
        <v>9</v>
      </c>
      <c r="L20" s="30">
        <f t="shared" ca="1" si="35"/>
        <v>9511016</v>
      </c>
      <c r="M20" s="14">
        <f t="shared" ca="1" si="47"/>
        <v>1</v>
      </c>
      <c r="N20" s="14">
        <f t="array" aca="1" ref="N20" ca="1">IF($AI$15,SUM(($K$17:$K$25&gt;=K20)/COUNTIF($K$17:$K$25,$K$17:$K$25)),SUM(($L$17:$L$25&gt;=L20)/COUNTIF($L$17:$L$25,$L$17:$L$25)))</f>
        <v>1</v>
      </c>
      <c r="O20" s="6" t="str">
        <f t="shared" ca="1" si="36"/>
        <v/>
      </c>
      <c r="P20" s="4" t="str">
        <f t="shared" ca="1" si="37"/>
        <v/>
      </c>
      <c r="Q20" s="4" t="str">
        <f t="shared" ca="1" si="38"/>
        <v/>
      </c>
      <c r="R20" s="4" t="str">
        <f t="shared" ca="1" si="39"/>
        <v/>
      </c>
      <c r="S20" s="4" t="str">
        <f t="shared" ca="1" si="40"/>
        <v/>
      </c>
      <c r="T20" s="4" t="str">
        <f t="shared" ca="1" si="41"/>
        <v/>
      </c>
      <c r="U20" s="4" t="str">
        <f t="shared" ca="1" si="42"/>
        <v/>
      </c>
      <c r="V20" s="57" t="str">
        <f t="shared" ca="1" si="43"/>
        <v/>
      </c>
      <c r="W20" s="64">
        <f t="shared" ca="1" si="44"/>
        <v>500000</v>
      </c>
      <c r="X20" s="22">
        <f t="shared" ca="1" si="55"/>
        <v>1.0108999999999999</v>
      </c>
      <c r="Y20" s="13">
        <f>Vorrunde!$AL28</f>
        <v>0</v>
      </c>
      <c r="Z20" s="1">
        <f t="shared" ca="1" si="48"/>
        <v>1.9</v>
      </c>
      <c r="AA20" s="1">
        <f t="shared" ca="1" si="49"/>
        <v>0</v>
      </c>
      <c r="AB20" s="1">
        <f t="shared" ca="1" si="50"/>
        <v>0</v>
      </c>
      <c r="AC20" s="1">
        <f t="shared" ca="1" si="51"/>
        <v>0</v>
      </c>
      <c r="AD20" s="242">
        <f t="shared" ca="1" si="52"/>
        <v>1</v>
      </c>
      <c r="AE20" s="30">
        <f t="shared" ca="1" si="45"/>
        <v>511016</v>
      </c>
      <c r="AF20" s="1">
        <f t="shared" ca="1" si="53"/>
        <v>1</v>
      </c>
      <c r="AG20" s="1">
        <f t="shared" ca="1" si="54"/>
        <v>1</v>
      </c>
      <c r="AH20" s="245">
        <f t="shared" ca="1" si="56"/>
        <v>1.0101100000000001</v>
      </c>
      <c r="AI20" s="1"/>
    </row>
    <row r="21" spans="2:80" s="2" customFormat="1" x14ac:dyDescent="0.2">
      <c r="C21" s="2" t="str">
        <f t="shared" si="46"/>
        <v>FC Grönlingen</v>
      </c>
      <c r="D21" s="1">
        <f t="shared" ca="1" si="33"/>
        <v>3</v>
      </c>
      <c r="E21" s="1">
        <f t="shared" ca="1" si="33"/>
        <v>0</v>
      </c>
      <c r="F21" s="1">
        <f t="shared" ca="1" si="33"/>
        <v>1</v>
      </c>
      <c r="G21" s="1">
        <f t="shared" ca="1" si="33"/>
        <v>2</v>
      </c>
      <c r="H21" s="1">
        <f t="shared" ca="1" si="34"/>
        <v>3</v>
      </c>
      <c r="I21" s="1">
        <f t="shared" ca="1" si="34"/>
        <v>8</v>
      </c>
      <c r="J21" s="13">
        <f t="shared" ca="1" si="34"/>
        <v>-5</v>
      </c>
      <c r="K21" s="1">
        <f t="shared" ca="1" si="34"/>
        <v>1</v>
      </c>
      <c r="L21" s="30">
        <f t="shared" ca="1" si="35"/>
        <v>1495003</v>
      </c>
      <c r="M21" s="14">
        <f t="shared" ca="1" si="47"/>
        <v>1</v>
      </c>
      <c r="N21" s="14">
        <f t="array" aca="1" ref="N21" ca="1">IF($AI$15,SUM(($K$17:$K$25&gt;=K21)/COUNTIF($K$17:$K$25,$K$17:$K$25)),SUM(($L$17:$L$25&gt;=L21)/COUNTIF($L$17:$L$25,$L$17:$L$25)))</f>
        <v>6</v>
      </c>
      <c r="O21" s="6" t="str">
        <f t="shared" ca="1" si="36"/>
        <v/>
      </c>
      <c r="P21" s="4" t="str">
        <f t="shared" ca="1" si="37"/>
        <v/>
      </c>
      <c r="Q21" s="4" t="str">
        <f t="shared" ca="1" si="38"/>
        <v/>
      </c>
      <c r="R21" s="4" t="str">
        <f t="shared" ca="1" si="39"/>
        <v/>
      </c>
      <c r="S21" s="4" t="str">
        <f t="shared" ca="1" si="40"/>
        <v/>
      </c>
      <c r="T21" s="4" t="str">
        <f t="shared" ca="1" si="41"/>
        <v/>
      </c>
      <c r="U21" s="4" t="str">
        <f t="shared" ca="1" si="42"/>
        <v/>
      </c>
      <c r="V21" s="57" t="str">
        <f t="shared" ca="1" si="43"/>
        <v/>
      </c>
      <c r="W21" s="64">
        <f t="shared" ca="1" si="44"/>
        <v>500000</v>
      </c>
      <c r="X21" s="22">
        <f t="shared" ca="1" si="55"/>
        <v>6.0108999999999995</v>
      </c>
      <c r="Y21" s="13">
        <f>Vorrunde!$AL29</f>
        <v>0</v>
      </c>
      <c r="Z21" s="1">
        <f t="shared" ca="1" si="48"/>
        <v>1.9</v>
      </c>
      <c r="AA21" s="1">
        <f t="shared" ca="1" si="49"/>
        <v>0</v>
      </c>
      <c r="AB21" s="1">
        <f t="shared" ca="1" si="50"/>
        <v>0</v>
      </c>
      <c r="AC21" s="1">
        <f t="shared" ca="1" si="51"/>
        <v>0</v>
      </c>
      <c r="AD21" s="242">
        <f t="shared" ca="1" si="52"/>
        <v>6</v>
      </c>
      <c r="AE21" s="30">
        <f t="shared" ca="1" si="45"/>
        <v>495003</v>
      </c>
      <c r="AF21" s="1">
        <f t="shared" ca="1" si="53"/>
        <v>7</v>
      </c>
      <c r="AG21" s="1">
        <f t="shared" ca="1" si="54"/>
        <v>1</v>
      </c>
      <c r="AH21" s="245">
        <f t="shared" ca="1" si="56"/>
        <v>6.0107099999999996</v>
      </c>
      <c r="AI21" s="1"/>
    </row>
    <row r="22" spans="2:80" s="2" customFormat="1" x14ac:dyDescent="0.2">
      <c r="C22" s="2" t="str">
        <f t="shared" si="46"/>
        <v>AC Roma</v>
      </c>
      <c r="D22" s="1">
        <f t="shared" ca="1" si="33"/>
        <v>3</v>
      </c>
      <c r="E22" s="1">
        <f t="shared" ca="1" si="33"/>
        <v>3</v>
      </c>
      <c r="F22" s="1">
        <f t="shared" ca="1" si="33"/>
        <v>0</v>
      </c>
      <c r="G22" s="1">
        <f t="shared" ca="1" si="33"/>
        <v>0</v>
      </c>
      <c r="H22" s="1">
        <f t="shared" ca="1" si="34"/>
        <v>12</v>
      </c>
      <c r="I22" s="1">
        <f t="shared" ca="1" si="34"/>
        <v>2</v>
      </c>
      <c r="J22" s="13">
        <f t="shared" ca="1" si="34"/>
        <v>10</v>
      </c>
      <c r="K22" s="1">
        <f t="shared" ca="1" si="34"/>
        <v>9</v>
      </c>
      <c r="L22" s="30">
        <f t="shared" ca="1" si="35"/>
        <v>9510012</v>
      </c>
      <c r="M22" s="14">
        <f t="shared" ca="1" si="47"/>
        <v>1</v>
      </c>
      <c r="N22" s="14">
        <f t="array" aca="1" ref="N22" ca="1">IF($AI$15,SUM(($K$17:$K$25&gt;=K22)/COUNTIF($K$17:$K$25,$K$17:$K$25)),SUM(($L$17:$L$25&gt;=L22)/COUNTIF($L$17:$L$25,$L$17:$L$25)))</f>
        <v>2</v>
      </c>
      <c r="O22" s="6" t="str">
        <f t="shared" ca="1" si="36"/>
        <v/>
      </c>
      <c r="P22" s="4" t="str">
        <f t="shared" ca="1" si="37"/>
        <v/>
      </c>
      <c r="Q22" s="4" t="str">
        <f t="shared" ca="1" si="38"/>
        <v/>
      </c>
      <c r="R22" s="4" t="str">
        <f t="shared" ca="1" si="39"/>
        <v/>
      </c>
      <c r="S22" s="4" t="str">
        <f t="shared" ca="1" si="40"/>
        <v/>
      </c>
      <c r="T22" s="4" t="str">
        <f t="shared" ca="1" si="41"/>
        <v/>
      </c>
      <c r="U22" s="4" t="str">
        <f t="shared" ca="1" si="42"/>
        <v/>
      </c>
      <c r="V22" s="57" t="str">
        <f t="shared" ca="1" si="43"/>
        <v/>
      </c>
      <c r="W22" s="64">
        <f t="shared" ca="1" si="44"/>
        <v>500000</v>
      </c>
      <c r="X22" s="22">
        <f t="shared" ca="1" si="55"/>
        <v>2.0108999999999999</v>
      </c>
      <c r="Y22" s="13">
        <f>Vorrunde!$AL30</f>
        <v>0</v>
      </c>
      <c r="Z22" s="1">
        <f t="shared" ca="1" si="48"/>
        <v>1.9</v>
      </c>
      <c r="AA22" s="1">
        <f t="shared" ca="1" si="49"/>
        <v>0</v>
      </c>
      <c r="AB22" s="1">
        <f t="shared" ca="1" si="50"/>
        <v>0</v>
      </c>
      <c r="AC22" s="1">
        <f t="shared" ca="1" si="51"/>
        <v>0</v>
      </c>
      <c r="AD22" s="242">
        <f t="shared" ca="1" si="52"/>
        <v>1</v>
      </c>
      <c r="AE22" s="30">
        <f t="shared" ca="1" si="45"/>
        <v>510012</v>
      </c>
      <c r="AF22" s="1">
        <f t="shared" ca="1" si="53"/>
        <v>2</v>
      </c>
      <c r="AG22" s="1">
        <f t="shared" ca="1" si="54"/>
        <v>1</v>
      </c>
      <c r="AH22" s="245">
        <f t="shared" ca="1" si="56"/>
        <v>1.0102100000000001</v>
      </c>
      <c r="AI22" s="1"/>
    </row>
    <row r="23" spans="2:80" s="2" customFormat="1" x14ac:dyDescent="0.2">
      <c r="C23" s="2" t="str">
        <f t="shared" si="46"/>
        <v>VFL Ronsdorf</v>
      </c>
      <c r="D23" s="1">
        <f t="shared" ca="1" si="33"/>
        <v>3</v>
      </c>
      <c r="E23" s="1">
        <f t="shared" ca="1" si="33"/>
        <v>0</v>
      </c>
      <c r="F23" s="1">
        <f t="shared" ca="1" si="33"/>
        <v>1</v>
      </c>
      <c r="G23" s="1">
        <f t="shared" ca="1" si="33"/>
        <v>2</v>
      </c>
      <c r="H23" s="1">
        <f t="shared" ca="1" si="34"/>
        <v>5</v>
      </c>
      <c r="I23" s="1">
        <f t="shared" ca="1" si="34"/>
        <v>12</v>
      </c>
      <c r="J23" s="13">
        <f t="shared" ca="1" si="34"/>
        <v>-7</v>
      </c>
      <c r="K23" s="1">
        <f t="shared" ca="1" si="34"/>
        <v>1</v>
      </c>
      <c r="L23" s="30">
        <f t="shared" ca="1" si="35"/>
        <v>1493005</v>
      </c>
      <c r="M23" s="14">
        <f t="shared" ca="1" si="47"/>
        <v>1</v>
      </c>
      <c r="N23" s="14">
        <f t="array" aca="1" ref="N23" ca="1">IF($AI$15,SUM(($K$17:$K$25&gt;=K23)/COUNTIF($K$17:$K$25,$K$17:$K$25)),SUM(($L$17:$L$25&gt;=L23)/COUNTIF($L$17:$L$25,$L$17:$L$25)))</f>
        <v>7</v>
      </c>
      <c r="O23" s="6" t="str">
        <f t="shared" ca="1" si="36"/>
        <v/>
      </c>
      <c r="P23" s="4" t="str">
        <f t="shared" ca="1" si="37"/>
        <v/>
      </c>
      <c r="Q23" s="4" t="str">
        <f t="shared" ca="1" si="38"/>
        <v/>
      </c>
      <c r="R23" s="4" t="str">
        <f t="shared" ca="1" si="39"/>
        <v/>
      </c>
      <c r="S23" s="4" t="str">
        <f t="shared" ca="1" si="40"/>
        <v/>
      </c>
      <c r="T23" s="4" t="str">
        <f t="shared" ca="1" si="41"/>
        <v/>
      </c>
      <c r="U23" s="4" t="str">
        <f t="shared" ca="1" si="42"/>
        <v/>
      </c>
      <c r="V23" s="57" t="str">
        <f t="shared" ca="1" si="43"/>
        <v/>
      </c>
      <c r="W23" s="64">
        <f t="shared" ca="1" si="44"/>
        <v>500000</v>
      </c>
      <c r="X23" s="22">
        <f t="shared" ca="1" si="55"/>
        <v>7.0108999999999995</v>
      </c>
      <c r="Y23" s="13">
        <f>Vorrunde!$AL31</f>
        <v>0</v>
      </c>
      <c r="Z23" s="1">
        <f t="shared" ca="1" si="48"/>
        <v>1.9</v>
      </c>
      <c r="AA23" s="1">
        <f t="shared" ca="1" si="49"/>
        <v>0</v>
      </c>
      <c r="AB23" s="1">
        <f t="shared" ca="1" si="50"/>
        <v>0</v>
      </c>
      <c r="AC23" s="1">
        <f t="shared" ca="1" si="51"/>
        <v>0</v>
      </c>
      <c r="AD23" s="242">
        <f t="shared" ca="1" si="52"/>
        <v>6</v>
      </c>
      <c r="AE23" s="30">
        <f t="shared" ca="1" si="45"/>
        <v>493005</v>
      </c>
      <c r="AF23" s="1">
        <f t="shared" ca="1" si="53"/>
        <v>8</v>
      </c>
      <c r="AG23" s="1">
        <f t="shared" ca="1" si="54"/>
        <v>1</v>
      </c>
      <c r="AH23" s="245">
        <f t="shared" ca="1" si="56"/>
        <v>6.0108099999999993</v>
      </c>
      <c r="AI23" s="1"/>
    </row>
    <row r="24" spans="2:80" s="2" customFormat="1" x14ac:dyDescent="0.2">
      <c r="C24" s="2" t="str">
        <f t="shared" si="46"/>
        <v>Borussia Heine</v>
      </c>
      <c r="D24" s="1">
        <f t="shared" ca="1" si="33"/>
        <v>3</v>
      </c>
      <c r="E24" s="1">
        <f t="shared" ca="1" si="33"/>
        <v>1</v>
      </c>
      <c r="F24" s="1">
        <f t="shared" ca="1" si="33"/>
        <v>0</v>
      </c>
      <c r="G24" s="1">
        <f t="shared" ca="1" si="33"/>
        <v>2</v>
      </c>
      <c r="H24" s="1">
        <f t="shared" ca="1" si="34"/>
        <v>6</v>
      </c>
      <c r="I24" s="1">
        <f t="shared" ca="1" si="34"/>
        <v>8</v>
      </c>
      <c r="J24" s="13">
        <f t="shared" ca="1" si="34"/>
        <v>-2</v>
      </c>
      <c r="K24" s="1">
        <f t="shared" ca="1" si="34"/>
        <v>3</v>
      </c>
      <c r="L24" s="30">
        <f t="shared" ca="1" si="35"/>
        <v>3498006</v>
      </c>
      <c r="M24" s="14">
        <f t="shared" ca="1" si="47"/>
        <v>1</v>
      </c>
      <c r="N24" s="14">
        <f t="array" aca="1" ref="N24" ca="1">IF($AI$15,SUM(($K$17:$K$25&gt;=K24)/COUNTIF($K$17:$K$25,$K$17:$K$25)),SUM(($L$17:$L$25&gt;=L24)/COUNTIF($L$17:$L$25,$L$17:$L$25)))</f>
        <v>5</v>
      </c>
      <c r="O24" s="6" t="str">
        <f t="shared" ca="1" si="36"/>
        <v/>
      </c>
      <c r="P24" s="4" t="str">
        <f t="shared" ca="1" si="37"/>
        <v/>
      </c>
      <c r="Q24" s="4" t="str">
        <f t="shared" ca="1" si="38"/>
        <v/>
      </c>
      <c r="R24" s="4" t="str">
        <f t="shared" ca="1" si="39"/>
        <v/>
      </c>
      <c r="S24" s="4" t="str">
        <f t="shared" ca="1" si="40"/>
        <v/>
      </c>
      <c r="T24" s="4" t="str">
        <f t="shared" ca="1" si="41"/>
        <v/>
      </c>
      <c r="U24" s="4" t="str">
        <f t="shared" ca="1" si="42"/>
        <v/>
      </c>
      <c r="V24" s="57" t="str">
        <f t="shared" ca="1" si="43"/>
        <v/>
      </c>
      <c r="W24" s="64">
        <f t="shared" ca="1" si="44"/>
        <v>500000</v>
      </c>
      <c r="X24" s="22">
        <f t="shared" ca="1" si="55"/>
        <v>5.0108999999999995</v>
      </c>
      <c r="Y24" s="13">
        <f>Vorrunde!$AL32</f>
        <v>0</v>
      </c>
      <c r="Z24" s="1">
        <f t="shared" ca="1" si="48"/>
        <v>1.9</v>
      </c>
      <c r="AA24" s="1">
        <f t="shared" ca="1" si="49"/>
        <v>0</v>
      </c>
      <c r="AB24" s="1">
        <f t="shared" ca="1" si="50"/>
        <v>0</v>
      </c>
      <c r="AC24" s="1">
        <f t="shared" ca="1" si="51"/>
        <v>0</v>
      </c>
      <c r="AD24" s="242">
        <f t="shared" ca="1" si="52"/>
        <v>4</v>
      </c>
      <c r="AE24" s="30">
        <f t="shared" ca="1" si="45"/>
        <v>498006</v>
      </c>
      <c r="AF24" s="1">
        <f t="shared" ca="1" si="53"/>
        <v>6</v>
      </c>
      <c r="AG24" s="1">
        <f t="shared" ca="1" si="54"/>
        <v>1</v>
      </c>
      <c r="AH24" s="245">
        <f t="shared" ca="1" si="56"/>
        <v>4.0106099999999998</v>
      </c>
      <c r="AI24" s="1"/>
    </row>
    <row r="25" spans="2:80" s="2" customFormat="1" ht="12.75" thickBot="1" x14ac:dyDescent="0.25">
      <c r="C25" s="2" t="str">
        <f t="shared" si="46"/>
        <v/>
      </c>
      <c r="D25" s="1">
        <f t="shared" ca="1" si="33"/>
        <v>0</v>
      </c>
      <c r="E25" s="1">
        <f t="shared" ca="1" si="33"/>
        <v>0</v>
      </c>
      <c r="F25" s="1">
        <f t="shared" ca="1" si="33"/>
        <v>0</v>
      </c>
      <c r="G25" s="1">
        <f t="shared" ca="1" si="33"/>
        <v>0</v>
      </c>
      <c r="H25" s="1">
        <f t="shared" ca="1" si="34"/>
        <v>0</v>
      </c>
      <c r="I25" s="1">
        <f t="shared" ca="1" si="34"/>
        <v>0</v>
      </c>
      <c r="J25" s="13">
        <f t="shared" ca="1" si="34"/>
        <v>0</v>
      </c>
      <c r="K25" s="1">
        <f t="shared" ca="1" si="34"/>
        <v>0</v>
      </c>
      <c r="L25" s="30">
        <f t="shared" ca="1" si="35"/>
        <v>500000</v>
      </c>
      <c r="M25" s="14">
        <f t="shared" ca="1" si="47"/>
        <v>1</v>
      </c>
      <c r="N25" s="14">
        <f t="array" aca="1" ref="N25" ca="1">IF($AI$15,SUM(($K$17:$K$25&gt;=K25)/COUNTIF($K$17:$K$25,$K$17:$K$25)),SUM(($L$17:$L$25&gt;=L25)/COUNTIF($L$17:$L$25,$L$17:$L$25)))</f>
        <v>8</v>
      </c>
      <c r="O25" s="58" t="str">
        <f t="shared" ca="1" si="36"/>
        <v/>
      </c>
      <c r="P25" s="59" t="str">
        <f t="shared" ca="1" si="37"/>
        <v/>
      </c>
      <c r="Q25" s="59" t="str">
        <f t="shared" ca="1" si="38"/>
        <v/>
      </c>
      <c r="R25" s="59" t="str">
        <f t="shared" ca="1" si="39"/>
        <v/>
      </c>
      <c r="S25" s="59" t="str">
        <f t="shared" ca="1" si="40"/>
        <v/>
      </c>
      <c r="T25" s="59" t="str">
        <f t="shared" ca="1" si="41"/>
        <v/>
      </c>
      <c r="U25" s="59" t="str">
        <f t="shared" ca="1" si="42"/>
        <v/>
      </c>
      <c r="V25" s="60" t="str">
        <f t="shared" ca="1" si="43"/>
        <v/>
      </c>
      <c r="W25" s="64">
        <f t="shared" ca="1" si="44"/>
        <v>500000</v>
      </c>
      <c r="X25" s="23">
        <f t="shared" ca="1" si="55"/>
        <v>108.01089999999999</v>
      </c>
      <c r="Y25" s="13">
        <f>Vorrunde!$AL33</f>
        <v>0</v>
      </c>
      <c r="Z25" s="1">
        <f t="shared" ca="1" si="48"/>
        <v>1.9</v>
      </c>
      <c r="AA25" s="1">
        <f t="shared" ca="1" si="49"/>
        <v>0</v>
      </c>
      <c r="AB25" s="1">
        <f t="shared" ca="1" si="50"/>
        <v>0</v>
      </c>
      <c r="AC25" s="1">
        <f t="shared" ca="1" si="51"/>
        <v>0</v>
      </c>
      <c r="AD25" s="242">
        <f t="shared" ca="1" si="52"/>
        <v>8</v>
      </c>
      <c r="AE25" s="30">
        <f t="shared" ca="1" si="45"/>
        <v>500000</v>
      </c>
      <c r="AF25" s="1">
        <f t="shared" ca="1" si="53"/>
        <v>4</v>
      </c>
      <c r="AG25" s="1">
        <f t="shared" ca="1" si="54"/>
        <v>1</v>
      </c>
      <c r="AH25" s="246">
        <f t="shared" ca="1" si="56"/>
        <v>108.01041000000001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799">
        <v>1</v>
      </c>
      <c r="F29" s="796"/>
      <c r="G29" s="796"/>
      <c r="H29" s="796"/>
      <c r="I29" s="796"/>
      <c r="J29" s="796"/>
      <c r="K29" s="796"/>
      <c r="L29" s="798"/>
      <c r="M29" s="795">
        <v>2</v>
      </c>
      <c r="N29" s="796"/>
      <c r="O29" s="796"/>
      <c r="P29" s="796"/>
      <c r="Q29" s="796"/>
      <c r="R29" s="796"/>
      <c r="S29" s="796"/>
      <c r="T29" s="798"/>
      <c r="U29" s="795">
        <v>3</v>
      </c>
      <c r="V29" s="796"/>
      <c r="W29" s="796"/>
      <c r="X29" s="796"/>
      <c r="Y29" s="796"/>
      <c r="Z29" s="796"/>
      <c r="AA29" s="796"/>
      <c r="AB29" s="798"/>
      <c r="AC29" s="795">
        <v>4</v>
      </c>
      <c r="AD29" s="796"/>
      <c r="AE29" s="796"/>
      <c r="AF29" s="796"/>
      <c r="AG29" s="796"/>
      <c r="AH29" s="796"/>
      <c r="AI29" s="796"/>
      <c r="AJ29" s="798"/>
      <c r="AK29" s="795">
        <v>5</v>
      </c>
      <c r="AL29" s="796"/>
      <c r="AM29" s="796"/>
      <c r="AN29" s="796"/>
      <c r="AO29" s="796"/>
      <c r="AP29" s="796"/>
      <c r="AQ29" s="796"/>
      <c r="AR29" s="798"/>
      <c r="AS29" s="795">
        <v>6</v>
      </c>
      <c r="AT29" s="796"/>
      <c r="AU29" s="796"/>
      <c r="AV29" s="796"/>
      <c r="AW29" s="796"/>
      <c r="AX29" s="796"/>
      <c r="AY29" s="796"/>
      <c r="AZ29" s="798"/>
      <c r="BA29" s="795">
        <v>7</v>
      </c>
      <c r="BB29" s="796"/>
      <c r="BC29" s="796"/>
      <c r="BD29" s="796"/>
      <c r="BE29" s="796"/>
      <c r="BF29" s="796"/>
      <c r="BG29" s="796"/>
      <c r="BH29" s="798"/>
      <c r="BI29" s="795">
        <v>8</v>
      </c>
      <c r="BJ29" s="796"/>
      <c r="BK29" s="796"/>
      <c r="BL29" s="796"/>
      <c r="BM29" s="796"/>
      <c r="BN29" s="796"/>
      <c r="BO29" s="796"/>
      <c r="BP29" s="797"/>
      <c r="BQ29" s="13"/>
      <c r="BR29" s="5" t="s">
        <v>96</v>
      </c>
      <c r="BS29" s="2" t="str">
        <f>$F$4</f>
        <v>Mainz 05</v>
      </c>
      <c r="BT29" s="2" t="str">
        <f>$F$5</f>
        <v>Inter Mailand</v>
      </c>
      <c r="BU29" s="2" t="str">
        <f>$F$6</f>
        <v>SSV Wildbach</v>
      </c>
      <c r="BV29" s="2" t="str">
        <f>$F$7</f>
        <v>Manchester City</v>
      </c>
      <c r="BW29" s="2" t="str">
        <f>$F$8</f>
        <v>FC Grönlingen</v>
      </c>
      <c r="BX29" s="2" t="str">
        <f>$F$9</f>
        <v>AC Roma</v>
      </c>
      <c r="BY29" s="2" t="str">
        <f>$F$10</f>
        <v>VFL Ronsdorf</v>
      </c>
      <c r="BZ29" s="2" t="str">
        <f>$F$11</f>
        <v>Borussia Heine</v>
      </c>
      <c r="CA29" s="2" t="str">
        <f>$F$12</f>
        <v/>
      </c>
      <c r="CB29" s="53"/>
    </row>
    <row r="30" spans="2:80" s="2" customFormat="1" x14ac:dyDescent="0.2">
      <c r="C30" s="2" t="str">
        <f>$Q64</f>
        <v>Mainz 05</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57">F4</f>
        <v>Mainz 05</v>
      </c>
      <c r="BS30" s="7"/>
      <c r="BT30" s="8">
        <f t="shared" ref="BT30:CA32" ca="1" si="58">SUMIFS($X$64:$X$135,$V$64:$V$135,$BR30,$W$64:$W$135,BT$29)+SUMIFS($Y$64:$Y$135,$W$64:$W$135,$BR30,$V$64:$V$135,BT$29)</f>
        <v>0</v>
      </c>
      <c r="BU30" s="8">
        <f t="shared" ca="1" si="58"/>
        <v>0</v>
      </c>
      <c r="BV30" s="8">
        <f t="shared" ca="1" si="58"/>
        <v>0</v>
      </c>
      <c r="BW30" s="8">
        <f t="shared" ca="1" si="58"/>
        <v>0</v>
      </c>
      <c r="BX30" s="8">
        <f t="shared" ca="1" si="58"/>
        <v>1</v>
      </c>
      <c r="BY30" s="8">
        <f t="shared" ca="1" si="58"/>
        <v>6</v>
      </c>
      <c r="BZ30" s="8">
        <f t="shared" ca="1" si="58"/>
        <v>2</v>
      </c>
      <c r="CA30" s="8">
        <f t="shared" ca="1" si="58"/>
        <v>0</v>
      </c>
      <c r="CB30" s="4"/>
    </row>
    <row r="31" spans="2:80" s="2" customFormat="1" x14ac:dyDescent="0.2">
      <c r="C31" s="2" t="str">
        <f t="shared" ref="C31:C38" si="59">$Q65</f>
        <v>Inter Mailand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57"/>
        <v>Inter Mailand</v>
      </c>
      <c r="BS31" s="9">
        <f t="shared" ref="BS31:BU38" ca="1" si="60">SUMIFS($X$64:$X$135,$V$64:$V$135,$BR31,$W$64:$W$135,BS$29)+SUMIFS($Y$64:$Y$135,$W$64:$W$135,$BR31,$V$64:$V$135,BS$29)</f>
        <v>0</v>
      </c>
      <c r="BT31" s="7"/>
      <c r="BU31" s="8">
        <f t="shared" ca="1" si="58"/>
        <v>0</v>
      </c>
      <c r="BV31" s="8">
        <f t="shared" ca="1" si="58"/>
        <v>0</v>
      </c>
      <c r="BW31" s="8">
        <f t="shared" ca="1" si="58"/>
        <v>2</v>
      </c>
      <c r="BX31" s="8">
        <f t="shared" ca="1" si="58"/>
        <v>0</v>
      </c>
      <c r="BY31" s="8">
        <f t="shared" ca="1" si="58"/>
        <v>5</v>
      </c>
      <c r="BZ31" s="8">
        <f t="shared" ca="1" si="58"/>
        <v>0</v>
      </c>
      <c r="CA31" s="8">
        <f t="shared" ca="1" si="58"/>
        <v>0</v>
      </c>
      <c r="CB31" s="4"/>
    </row>
    <row r="32" spans="2:80" s="2" customFormat="1" x14ac:dyDescent="0.2">
      <c r="C32" s="2" t="str">
        <f t="shared" si="59"/>
        <v>SSV Wildbach</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57"/>
        <v>SSV Wildbach</v>
      </c>
      <c r="BS32" s="9">
        <f t="shared" ca="1" si="60"/>
        <v>0</v>
      </c>
      <c r="BT32" s="9">
        <f t="shared" ca="1" si="60"/>
        <v>0</v>
      </c>
      <c r="BU32" s="7"/>
      <c r="BV32" s="8">
        <f t="shared" ca="1" si="58"/>
        <v>2</v>
      </c>
      <c r="BW32" s="8">
        <f t="shared" ca="1" si="58"/>
        <v>0</v>
      </c>
      <c r="BX32" s="8">
        <f t="shared" ca="1" si="58"/>
        <v>0</v>
      </c>
      <c r="BY32" s="8">
        <f t="shared" ca="1" si="58"/>
        <v>0</v>
      </c>
      <c r="BZ32" s="8">
        <f t="shared" ca="1" si="58"/>
        <v>0</v>
      </c>
      <c r="CA32" s="8">
        <f t="shared" ca="1" si="58"/>
        <v>0</v>
      </c>
      <c r="CB32" s="4"/>
    </row>
    <row r="33" spans="2:80" s="2" customFormat="1" x14ac:dyDescent="0.2">
      <c r="C33" s="2" t="str">
        <f t="shared" si="59"/>
        <v>Manchester City</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57"/>
        <v>Manchester City</v>
      </c>
      <c r="BS33" s="9">
        <f t="shared" ca="1" si="60"/>
        <v>0</v>
      </c>
      <c r="BT33" s="9">
        <f t="shared" ca="1" si="60"/>
        <v>0</v>
      </c>
      <c r="BU33" s="9">
        <f t="shared" ca="1" si="60"/>
        <v>7</v>
      </c>
      <c r="BV33" s="7"/>
      <c r="BW33" s="8">
        <f ca="1">SUMIFS($X$64:$X$135,$V$64:$V$135,$BR33,$W$64:$W$135,BW$29)+SUMIFS($Y$64:$Y$135,$W$64:$W$135,$BR33,$V$64:$V$135,BW$29)</f>
        <v>5</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4</v>
      </c>
      <c r="CA33" s="8">
        <f ca="1">SUMIFS($X$64:$X$135,$V$64:$V$135,$BR33,$W$64:$W$135,CA$29)+SUMIFS($Y$64:$Y$135,$W$64:$W$135,$BR33,$V$64:$V$135,CA$29)</f>
        <v>0</v>
      </c>
      <c r="CB33" s="4"/>
    </row>
    <row r="34" spans="2:80" s="2" customFormat="1" x14ac:dyDescent="0.2">
      <c r="C34" s="2" t="str">
        <f t="shared" si="59"/>
        <v>FC Grönlingen</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57"/>
        <v>FC Grönlingen</v>
      </c>
      <c r="BS34" s="9">
        <f t="shared" ca="1" si="60"/>
        <v>0</v>
      </c>
      <c r="BT34" s="9">
        <f t="shared" ca="1" si="60"/>
        <v>0</v>
      </c>
      <c r="BU34" s="9">
        <f t="shared" ca="1" si="60"/>
        <v>0</v>
      </c>
      <c r="BV34" s="9">
        <f ca="1">SUMIFS($X$64:$X$135,$V$64:$V$135,$BR34,$W$64:$W$135,BV$29)+SUMIFS($Y$64:$Y$135,$W$64:$W$135,$BR34,$V$64:$V$135,BV$29)</f>
        <v>2</v>
      </c>
      <c r="BW34" s="7"/>
      <c r="BX34" s="8">
        <f ca="1">SUMIFS($X$64:$X$135,$V$64:$V$135,$BR34,$W$64:$W$135,BX$29)+SUMIFS($Y$64:$Y$135,$W$64:$W$135,$BR34,$V$64:$V$135,BX$29)</f>
        <v>0</v>
      </c>
      <c r="BY34" s="8">
        <f ca="1">SUMIFS($X$64:$X$135,$V$64:$V$135,$BR34,$W$64:$W$135,BY$29)+SUMIFS($Y$64:$Y$135,$W$64:$W$135,$BR34,$V$64:$V$135,BY$29)</f>
        <v>1</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59"/>
        <v>AC Roma</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57"/>
        <v>AC Roma</v>
      </c>
      <c r="BS35" s="9">
        <f t="shared" ca="1" si="60"/>
        <v>5</v>
      </c>
      <c r="BT35" s="9">
        <f t="shared" ca="1" si="60"/>
        <v>0</v>
      </c>
      <c r="BU35" s="9">
        <f t="shared" ca="1" si="60"/>
        <v>5</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2</v>
      </c>
      <c r="CA35" s="8">
        <f ca="1">SUMIFS($X$64:$X$135,$V$64:$V$135,$BR35,$W$64:$W$135,CA$29)+SUMIFS($Y$64:$Y$135,$W$64:$W$135,$BR35,$V$64:$V$135,CA$29)</f>
        <v>0</v>
      </c>
      <c r="CB35" s="4"/>
    </row>
    <row r="36" spans="2:80" s="2" customFormat="1" x14ac:dyDescent="0.2">
      <c r="C36" s="2" t="str">
        <f t="shared" si="59"/>
        <v>VFL Ronsdorf</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57"/>
        <v>VFL Ronsdorf</v>
      </c>
      <c r="BS36" s="9">
        <f t="shared" ca="1" si="60"/>
        <v>2</v>
      </c>
      <c r="BT36" s="9">
        <f t="shared" ca="1" si="60"/>
        <v>2</v>
      </c>
      <c r="BU36" s="9">
        <f t="shared" ca="1" si="60"/>
        <v>0</v>
      </c>
      <c r="BV36" s="9">
        <f ca="1">SUMIFS($X$64:$X$135,$V$64:$V$135,$BR36,$W$64:$W$135,BV$29)+SUMIFS($Y$64:$Y$135,$W$64:$W$135,$BR36,$V$64:$V$135,BV$29)</f>
        <v>0</v>
      </c>
      <c r="BW36" s="9">
        <f ca="1">SUMIFS($X$64:$X$135,$V$64:$V$135,$BR36,$W$64:$W$135,BW$29)+SUMIFS($Y$64:$Y$135,$W$64:$W$135,$BR36,$V$64:$V$135,BW$29)</f>
        <v>1</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59"/>
        <v>Borussia Heine</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57"/>
        <v>Borussia Heine</v>
      </c>
      <c r="BS37" s="9">
        <f t="shared" ca="1" si="60"/>
        <v>4</v>
      </c>
      <c r="BT37" s="9">
        <f t="shared" ca="1" si="60"/>
        <v>0</v>
      </c>
      <c r="BU37" s="9">
        <f t="shared" ca="1" si="60"/>
        <v>0</v>
      </c>
      <c r="BV37" s="9">
        <f ca="1">SUMIFS($X$64:$X$135,$V$64:$V$135,$BR37,$W$64:$W$135,BV$29)+SUMIFS($Y$64:$Y$135,$W$64:$W$135,$BR37,$V$64:$V$135,BV$29)</f>
        <v>1</v>
      </c>
      <c r="BW37" s="9">
        <f ca="1">SUMIFS($X$64:$X$135,$V$64:$V$135,$BR37,$W$64:$W$135,BW$29)+SUMIFS($Y$64:$Y$135,$W$64:$W$135,$BR37,$V$64:$V$135,BW$29)</f>
        <v>0</v>
      </c>
      <c r="BX37" s="9">
        <f ca="1">SUMIFS($X$64:$X$135,$V$64:$V$135,$BR37,$W$64:$W$135,BX$29)+SUMIFS($Y$64:$Y$135,$W$64:$W$135,$BR37,$V$64:$V$135,BX$29)</f>
        <v>1</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59"/>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57"/>
        <v/>
      </c>
      <c r="BS38" s="9">
        <f t="shared" ca="1" si="60"/>
        <v>0</v>
      </c>
      <c r="BT38" s="9">
        <f t="shared" ca="1" si="60"/>
        <v>0</v>
      </c>
      <c r="BU38" s="9">
        <f t="shared" ca="1" si="60"/>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$F$4</f>
        <v>Mainz 05</v>
      </c>
      <c r="BT40" s="2" t="str">
        <f>$F$5</f>
        <v>Inter Mailand</v>
      </c>
      <c r="BU40" s="2" t="str">
        <f>$F$6</f>
        <v>SSV Wildbach</v>
      </c>
      <c r="BV40" s="2" t="str">
        <f>$F$7</f>
        <v>Manchester City</v>
      </c>
      <c r="BW40" s="2" t="str">
        <f>$F$8</f>
        <v>FC Grönlingen</v>
      </c>
      <c r="BX40" s="2" t="str">
        <f>$F$9</f>
        <v>AC Roma</v>
      </c>
      <c r="BY40" s="2" t="str">
        <f>$F$10</f>
        <v>VFL Ronsdorf</v>
      </c>
      <c r="BZ40" s="2" t="str">
        <f>$F$11</f>
        <v>Borussia Heine</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61">F4</f>
        <v>Mainz 05</v>
      </c>
      <c r="BS41" s="7"/>
      <c r="BT41" s="8">
        <f ca="1">BT30-BS31</f>
        <v>0</v>
      </c>
      <c r="BU41" s="8">
        <f ca="1">BU30-BS32</f>
        <v>0</v>
      </c>
      <c r="BV41" s="8">
        <f ca="1">BV30-BS33</f>
        <v>0</v>
      </c>
      <c r="BW41" s="8">
        <f ca="1">BW30-BS34</f>
        <v>0</v>
      </c>
      <c r="BX41" s="8">
        <f ca="1">BX30-BS35</f>
        <v>-4</v>
      </c>
      <c r="BY41" s="8">
        <f ca="1">BY30-BS36</f>
        <v>4</v>
      </c>
      <c r="BZ41" s="8">
        <f ca="1">BZ30-BS37</f>
        <v>-2</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61"/>
        <v>Inter Mailand</v>
      </c>
      <c r="BS42" s="9">
        <f ca="1">IF(BT41="","",-1*BT41)</f>
        <v>0</v>
      </c>
      <c r="BT42" s="7"/>
      <c r="BU42" s="8">
        <f ca="1">BU31-BT32</f>
        <v>0</v>
      </c>
      <c r="BV42" s="8">
        <f ca="1">BV31-BT33</f>
        <v>0</v>
      </c>
      <c r="BW42" s="8">
        <f ca="1">BW31-BT34</f>
        <v>2</v>
      </c>
      <c r="BX42" s="8">
        <f ca="1">BX31-BT35</f>
        <v>0</v>
      </c>
      <c r="BY42" s="8">
        <f ca="1">BY31-BT36</f>
        <v>3</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61"/>
        <v>SSV Wildbach</v>
      </c>
      <c r="BS43" s="9">
        <f ca="1">IF(BU41="","",-1*BU41)</f>
        <v>0</v>
      </c>
      <c r="BT43" s="9">
        <f ca="1">IF(BU42="","",-1*BU42)</f>
        <v>0</v>
      </c>
      <c r="BU43" s="7"/>
      <c r="BV43" s="8">
        <f ca="1">BV32-BU33</f>
        <v>-5</v>
      </c>
      <c r="BW43" s="8">
        <f ca="1">BW32-BU34</f>
        <v>0</v>
      </c>
      <c r="BX43" s="8">
        <f ca="1">BX32-BU35</f>
        <v>-5</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61"/>
        <v>Manchester City</v>
      </c>
      <c r="BS44" s="9">
        <f ca="1">IF(BV41="","",-1*BV41)</f>
        <v>0</v>
      </c>
      <c r="BT44" s="9">
        <f ca="1">IF(BV42="","",-1*BV42)</f>
        <v>0</v>
      </c>
      <c r="BU44" s="9">
        <f ca="1">IF(BV43="","",-1*BV43)</f>
        <v>5</v>
      </c>
      <c r="BV44" s="7"/>
      <c r="BW44" s="8">
        <f ca="1">BW33-BV34</f>
        <v>3</v>
      </c>
      <c r="BX44" s="8">
        <f ca="1">BX33-BV35</f>
        <v>0</v>
      </c>
      <c r="BY44" s="8">
        <f ca="1">BY33-BV36</f>
        <v>0</v>
      </c>
      <c r="BZ44" s="8">
        <f ca="1">BZ33-BV37</f>
        <v>3</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61"/>
        <v>FC Grönlingen</v>
      </c>
      <c r="BS45" s="9">
        <f ca="1">IF(BW41="","",-1*BW41)</f>
        <v>0</v>
      </c>
      <c r="BT45" s="9">
        <f ca="1">IF(BW42="","",-1*BW42)</f>
        <v>-2</v>
      </c>
      <c r="BU45" s="9">
        <f ca="1">IF(BW43="","",-1*BW43)</f>
        <v>0</v>
      </c>
      <c r="BV45" s="9">
        <f ca="1">IF(BW44="","",-1*BW44)</f>
        <v>-3</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61"/>
        <v>AC Roma</v>
      </c>
      <c r="BS46" s="9">
        <f ca="1">IF(BX41="","",-1*BX41)</f>
        <v>4</v>
      </c>
      <c r="BT46" s="9">
        <f ca="1">IF(BX42="","",-1*BX42)</f>
        <v>0</v>
      </c>
      <c r="BU46" s="9">
        <f ca="1">IF(BX43="","",-1*BX43)</f>
        <v>5</v>
      </c>
      <c r="BV46" s="9">
        <f ca="1">IF(BX44="","",-1*BX44)</f>
        <v>0</v>
      </c>
      <c r="BW46" s="9">
        <f ca="1">IF(BX45="","",-1*BX45)</f>
        <v>0</v>
      </c>
      <c r="BX46" s="7"/>
      <c r="BY46" s="8">
        <f ca="1">BY35-BX36</f>
        <v>0</v>
      </c>
      <c r="BZ46" s="8">
        <f ca="1">BZ35-BX37</f>
        <v>1</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61"/>
        <v>VFL Ronsdorf</v>
      </c>
      <c r="BS47" s="9">
        <f ca="1">IF(BY41="","",-1*BY41)</f>
        <v>-4</v>
      </c>
      <c r="BT47" s="9">
        <f ca="1">IF(BY42="","",-1*BY42)</f>
        <v>-3</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61"/>
        <v>Borussia Heine</v>
      </c>
      <c r="BS48" s="9">
        <f ca="1">IF(BZ41="","",-1*BZ41)</f>
        <v>2</v>
      </c>
      <c r="BT48" s="9">
        <f ca="1">IF(BZ42="","",-1*BZ42)</f>
        <v>0</v>
      </c>
      <c r="BU48" s="9">
        <f ca="1">IF(BZ43="","",-1*BZ43)</f>
        <v>0</v>
      </c>
      <c r="BV48" s="9">
        <f ca="1">IF(BZ44="","",-1*BZ44)</f>
        <v>-3</v>
      </c>
      <c r="BW48" s="9">
        <f ca="1">IF(BZ45="","",-1*BZ45)</f>
        <v>0</v>
      </c>
      <c r="BX48" s="9">
        <f ca="1">IF(BZ46="","",-1*BZ46)</f>
        <v>-1</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61"/>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62">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$F$4</f>
        <v>Mainz 05</v>
      </c>
      <c r="BT51" s="2" t="str">
        <f>$F$5</f>
        <v>Inter Mailand</v>
      </c>
      <c r="BU51" s="2" t="str">
        <f>$F$6</f>
        <v>SSV Wildbach</v>
      </c>
      <c r="BV51" s="2" t="str">
        <f>$F$7</f>
        <v>Manchester City</v>
      </c>
      <c r="BW51" s="2" t="str">
        <f>$F$8</f>
        <v>FC Grönlingen</v>
      </c>
      <c r="BX51" s="2" t="str">
        <f>$F$9</f>
        <v>AC Roma</v>
      </c>
      <c r="BY51" s="2" t="str">
        <f>$F$10</f>
        <v>VFL Ronsdorf</v>
      </c>
      <c r="BZ51" s="2" t="str">
        <f>$F$11</f>
        <v>Borussia Heine</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63">F4</f>
        <v>Mainz 05</v>
      </c>
      <c r="BS52" s="7"/>
      <c r="BT52" s="8">
        <f t="shared" ref="BT52:CA58" ca="1" si="64">SUMIFS($AE$64:$AE$135,$V$64:$V$135,$BR52,$W$64:$W$135,BT$51)+SUMIFS($AF$64:$AF$135,$W$64:$W$135,$BR52,$V$64:$V$135,BT$51)</f>
        <v>0</v>
      </c>
      <c r="BU52" s="8">
        <f t="shared" ca="1" si="64"/>
        <v>0</v>
      </c>
      <c r="BV52" s="8">
        <f t="shared" ca="1" si="64"/>
        <v>0</v>
      </c>
      <c r="BW52" s="8">
        <f t="shared" ca="1" si="64"/>
        <v>0</v>
      </c>
      <c r="BX52" s="8">
        <f t="shared" ca="1" si="64"/>
        <v>0</v>
      </c>
      <c r="BY52" s="8">
        <f t="shared" ca="1" si="64"/>
        <v>3</v>
      </c>
      <c r="BZ52" s="8">
        <f t="shared" ca="1" si="64"/>
        <v>0</v>
      </c>
      <c r="CA52" s="8">
        <f t="shared" ca="1" si="64"/>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63"/>
        <v>Inter Mailand</v>
      </c>
      <c r="BS53" s="9">
        <f t="shared" ref="BS53:BU60" ca="1" si="65">SUMIFS($AE$64:$AE$135,$V$64:$V$135,$BR53,$W$64:$W$135,BS$51)+SUMIFS($AF$64:$AF$135,$W$64:$W$135,$BR53,$V$64:$V$135,BS$51)</f>
        <v>0</v>
      </c>
      <c r="BT53" s="7"/>
      <c r="BU53" s="8">
        <f ca="1">SUMIFS($AE$64:$AE$135,$V$64:$V$135,$BR53,$W$64:$W$135,BU$51)+SUMIFS($AF$64:$AF$135,$W$64:$W$135,$BR53,$V$64:$V$135,BU$51)</f>
        <v>0</v>
      </c>
      <c r="BV53" s="8">
        <f ca="1">SUMIFS($AE$64:$AE$135,$V$64:$V$135,$BR53,$W$64:$W$135,BV$51)+SUMIFS($AF$64:$AF$135,$W$64:$W$135,$BR53,$V$64:$V$135,BV$51)</f>
        <v>0</v>
      </c>
      <c r="BW53" s="8">
        <f ca="1">SUMIFS($AE$64:$AE$135,$V$64:$V$135,$BR53,$W$64:$W$135,BW$51)+SUMIFS($AF$64:$AF$135,$W$64:$W$135,$BR53,$V$64:$V$135,BW$51)</f>
        <v>3</v>
      </c>
      <c r="BX53" s="8">
        <f ca="1">SUMIFS($AE$64:$AE$135,$V$64:$V$135,$BR53,$W$64:$W$135,BX$51)+SUMIFS($AF$64:$AF$135,$W$64:$W$135,$BR53,$V$64:$V$135,BX$51)</f>
        <v>0</v>
      </c>
      <c r="BY53" s="8">
        <f ca="1">SUMIFS($AE$64:$AE$135,$V$64:$V$135,$BR53,$W$64:$W$135,BY$51)+SUMIFS($AF$64:$AF$135,$W$64:$W$135,$BR53,$V$64:$V$135,BY$51)</f>
        <v>3</v>
      </c>
      <c r="BZ53" s="8">
        <f t="shared" ca="1" si="64"/>
        <v>0</v>
      </c>
      <c r="CA53" s="8">
        <f t="shared" ca="1" si="64"/>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63"/>
        <v>SSV Wildbach</v>
      </c>
      <c r="BS54" s="9">
        <f t="shared" ca="1" si="65"/>
        <v>0</v>
      </c>
      <c r="BT54" s="9">
        <f t="shared" ca="1" si="65"/>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64"/>
        <v>0</v>
      </c>
      <c r="CA54" s="8">
        <f t="shared" ca="1" si="64"/>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63"/>
        <v>Manchester City</v>
      </c>
      <c r="BS55" s="9">
        <f t="shared" ca="1" si="65"/>
        <v>0</v>
      </c>
      <c r="BT55" s="9">
        <f t="shared" ca="1" si="65"/>
        <v>0</v>
      </c>
      <c r="BU55" s="9">
        <f t="shared" ca="1" si="65"/>
        <v>3</v>
      </c>
      <c r="BV55" s="7"/>
      <c r="BW55" s="8">
        <f ca="1">SUMIFS($AE$64:$AE$135,$V$64:$V$135,$BR55,$W$64:$W$135,BW$51)+SUMIFS($AF$64:$AF$135,$W$64:$W$135,$BR55,$V$64:$V$135,BW$51)</f>
        <v>3</v>
      </c>
      <c r="BX55" s="8">
        <f ca="1">SUMIFS($AE$64:$AE$135,$V$64:$V$135,$BR55,$W$64:$W$135,BX$51)+SUMIFS($AF$64:$AF$135,$W$64:$W$135,$BR55,$V$64:$V$135,BX$51)</f>
        <v>0</v>
      </c>
      <c r="BY55" s="8">
        <f ca="1">SUMIFS($AE$64:$AE$135,$V$64:$V$135,$BR55,$W$64:$W$135,BY$51)+SUMIFS($AF$64:$AF$135,$W$64:$W$135,$BR55,$V$64:$V$135,BY$51)</f>
        <v>0</v>
      </c>
      <c r="BZ55" s="8">
        <f t="shared" ca="1" si="64"/>
        <v>3</v>
      </c>
      <c r="CA55" s="8">
        <f t="shared" ca="1" si="64"/>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63"/>
        <v>FC Grönlingen</v>
      </c>
      <c r="BS56" s="9">
        <f t="shared" ca="1" si="65"/>
        <v>0</v>
      </c>
      <c r="BT56" s="9">
        <f t="shared" ca="1" si="65"/>
        <v>0</v>
      </c>
      <c r="BU56" s="9">
        <f t="shared" ca="1" si="65"/>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1</v>
      </c>
      <c r="BZ56" s="8">
        <f t="shared" ca="1" si="64"/>
        <v>0</v>
      </c>
      <c r="CA56" s="8">
        <f t="shared" ca="1" si="64"/>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63"/>
        <v>AC Roma</v>
      </c>
      <c r="BS57" s="9">
        <f t="shared" ca="1" si="65"/>
        <v>3</v>
      </c>
      <c r="BT57" s="9">
        <f t="shared" ca="1" si="65"/>
        <v>0</v>
      </c>
      <c r="BU57" s="9">
        <f t="shared" ca="1" si="65"/>
        <v>3</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64"/>
        <v>3</v>
      </c>
      <c r="CA57" s="8">
        <f t="shared" ca="1" si="64"/>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63"/>
        <v>VFL Ronsdorf</v>
      </c>
      <c r="BS58" s="9">
        <f t="shared" ca="1" si="65"/>
        <v>0</v>
      </c>
      <c r="BT58" s="9">
        <f t="shared" ca="1" si="65"/>
        <v>0</v>
      </c>
      <c r="BU58" s="9">
        <f t="shared" ca="1" si="65"/>
        <v>0</v>
      </c>
      <c r="BV58" s="9">
        <f ca="1">SUMIFS($AE$64:$AE$135,$V$64:$V$135,$BR58,$W$64:$W$135,BV$51)+SUMIFS($AF$64:$AF$135,$W$64:$W$135,$BR58,$V$64:$V$135,BV$51)</f>
        <v>0</v>
      </c>
      <c r="BW58" s="9">
        <f ca="1">SUMIFS($AE$64:$AE$135,$V$64:$V$135,$BR58,$W$64:$W$135,BW$51)+SUMIFS($AF$64:$AF$135,$W$64:$W$135,$BR58,$V$64:$V$135,BW$51)</f>
        <v>1</v>
      </c>
      <c r="BX58" s="9">
        <f ca="1">SUMIFS($AE$64:$AE$135,$V$64:$V$135,$BR58,$W$64:$W$135,BX$51)+SUMIFS($AF$64:$AF$135,$W$64:$W$135,$BR58,$V$64:$V$135,BX$51)</f>
        <v>0</v>
      </c>
      <c r="BY58" s="7"/>
      <c r="BZ58" s="8">
        <f t="shared" ca="1" si="64"/>
        <v>0</v>
      </c>
      <c r="CA58" s="8">
        <f t="shared" ca="1" si="64"/>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63"/>
        <v>Borussia Heine</v>
      </c>
      <c r="BS59" s="9">
        <f t="shared" ca="1" si="65"/>
        <v>3</v>
      </c>
      <c r="BT59" s="9">
        <f t="shared" ca="1" si="65"/>
        <v>0</v>
      </c>
      <c r="BU59" s="9">
        <f t="shared" ca="1" si="65"/>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63"/>
        <v/>
      </c>
      <c r="BS60" s="9">
        <f t="shared" ca="1" si="65"/>
        <v>0</v>
      </c>
      <c r="BT60" s="9">
        <f t="shared" ca="1" si="65"/>
        <v>0</v>
      </c>
      <c r="BU60" s="9">
        <f t="shared" ca="1" si="65"/>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7" t="s">
        <v>177</v>
      </c>
      <c r="Z63" s="160" t="s">
        <v>162</v>
      </c>
      <c r="AA63" s="160" t="s">
        <v>16</v>
      </c>
      <c r="AB63" s="160" t="s">
        <v>160</v>
      </c>
      <c r="AC63" s="273" t="s">
        <v>163</v>
      </c>
      <c r="AD63" s="160" t="s">
        <v>161</v>
      </c>
      <c r="AE63" s="800" t="s">
        <v>112</v>
      </c>
      <c r="AF63" s="800"/>
      <c r="AG63" s="4"/>
      <c r="AH63" s="4"/>
      <c r="AI63" s="4"/>
      <c r="AJ63" s="4"/>
      <c r="AK63" s="4"/>
      <c r="AL63" s="4"/>
      <c r="AM63" s="4"/>
      <c r="AN63" s="4"/>
      <c r="AO63" s="4"/>
      <c r="AP63" s="4"/>
      <c r="AQ63" s="4"/>
      <c r="AR63" s="4"/>
    </row>
    <row r="64" spans="2:80" s="2" customFormat="1" ht="14.25" thickTop="1" thickBot="1" x14ac:dyDescent="0.25">
      <c r="F64" s="188">
        <v>1000000</v>
      </c>
      <c r="G64" s="189" t="s">
        <v>112</v>
      </c>
      <c r="P64" s="46" t="s">
        <v>7</v>
      </c>
      <c r="Q64" s="61" t="str">
        <f>IF(Planung!$C$31="","",Planung!$C$31)</f>
        <v>Mainz 05</v>
      </c>
      <c r="U64" s="66" t="s">
        <v>7</v>
      </c>
      <c r="V64" s="40" t="str">
        <f ca="1">Planung!$L6</f>
        <v>1. FC Riedwald</v>
      </c>
      <c r="W64" s="33" t="str">
        <f ca="1">Planung!$N6</f>
        <v>Knock Out Rangers</v>
      </c>
      <c r="X64" s="33">
        <f ca="1">IF(AND(Vorrunde!$I12&lt;&gt;"",Vorrunde!$K12&lt;&gt;"",Vorrunde!$F12&lt;&gt;Vorrunde!$H12,$V64&lt;&gt;"",$W64&lt;&gt;""),Vorrunde!$I12,"")</f>
        <v>2</v>
      </c>
      <c r="Y64" s="34">
        <f ca="1">IF(AND(Vorrunde!$I12&lt;&gt;"",Vorrunde!$K12&lt;&gt;"",Vorrunde!$F12&lt;&gt;Vorrunde!$H12,$V64&lt;&gt;"",$W64&lt;&gt;""),Vorrunde!$K12,"")</f>
        <v>6</v>
      </c>
      <c r="Z64" s="32" t="str">
        <f ca="1">V64&amp;W64</f>
        <v>1. FC RiedwaldKnock Out Rangers</v>
      </c>
      <c r="AA64" s="33">
        <f ca="1">IF(AND(V64&lt;&gt;"",W64&lt;&gt;"",V64&lt;&gt;W64,X64&lt;&gt;"",Y64&lt;&gt;""),1,0)</f>
        <v>1</v>
      </c>
      <c r="AB64" s="142" t="str">
        <f ca="1">IF(AA64&gt;0,X64&amp;Sprache!$E$80&amp;Y64,"")</f>
        <v>2:6</v>
      </c>
      <c r="AD64" s="143"/>
      <c r="AE64" s="148">
        <f ca="1">IF($AA64=0,"",IF($X64&gt;$Y64,Einstellungen!$C$4,IF($X64=$Y64,1,0)))</f>
        <v>0</v>
      </c>
      <c r="AF64" s="143">
        <f ca="1">IF($AA64=0,"",IF($X64&lt;$Y64,Einstellungen!$C$4,IF($X64=$Y64,1,0)))</f>
        <v>3</v>
      </c>
      <c r="AG64" s="4"/>
      <c r="AH64" s="43"/>
      <c r="AI64" s="4"/>
      <c r="AJ64" s="4"/>
      <c r="AK64" s="4"/>
      <c r="AL64" s="4"/>
      <c r="AM64" s="4"/>
      <c r="AN64" s="4"/>
      <c r="AO64" s="4"/>
      <c r="AP64" s="4"/>
      <c r="AQ64" s="4"/>
      <c r="AR64" s="4"/>
    </row>
    <row r="65" spans="2:43" s="2" customFormat="1" ht="13.5" thickBot="1" x14ac:dyDescent="0.25">
      <c r="F65" s="190">
        <v>1000</v>
      </c>
      <c r="G65" s="191" t="s">
        <v>111</v>
      </c>
      <c r="H65" s="195">
        <v>500</v>
      </c>
      <c r="I65" s="194" t="s">
        <v>315</v>
      </c>
      <c r="P65" s="47" t="s">
        <v>8</v>
      </c>
      <c r="Q65" s="62" t="str">
        <f>IF(Planung!$C$33="","",Planung!$C$33)</f>
        <v>Inter Mailand</v>
      </c>
      <c r="U65" s="67" t="s">
        <v>8</v>
      </c>
      <c r="V65" s="41" t="str">
        <f ca="1">Planung!$L7</f>
        <v>Mainz 05</v>
      </c>
      <c r="W65" s="13" t="str">
        <f ca="1">Planung!$N7</f>
        <v>Borussia Heine</v>
      </c>
      <c r="X65" s="13">
        <f ca="1">IF(AND(Vorrunde!$I13&lt;&gt;"",Vorrunde!$K13&lt;&gt;"",Vorrunde!$F13&lt;&gt;Vorrunde!$H13,$V65&lt;&gt;"",$W65&lt;&gt;""),Vorrunde!$I13,"")</f>
        <v>2</v>
      </c>
      <c r="Y65" s="36">
        <f ca="1">IF(AND(Vorrunde!$I13&lt;&gt;"",Vorrunde!$K13&lt;&gt;"",Vorrunde!$F13&lt;&gt;Vorrunde!$H13,$V65&lt;&gt;"",$W65&lt;&gt;""),Vorrunde!$K13,"")</f>
        <v>4</v>
      </c>
      <c r="Z65" s="35" t="str">
        <f t="shared" ref="Z65:Z73" ca="1" si="66">V65&amp;W65</f>
        <v>Mainz 05Borussia Heine</v>
      </c>
      <c r="AA65" s="13">
        <f t="shared" ref="AA65:AA93" ca="1" si="67">IF(AND(V65&lt;&gt;"",W65&lt;&gt;"",V65&lt;&gt;W65,X65&lt;&gt;"",Y65&lt;&gt;""),1,0)</f>
        <v>1</v>
      </c>
      <c r="AB65" s="13" t="str">
        <f ca="1">IF(AA65&gt;0,X65&amp;Sprache!$E$80&amp;Y65,"")</f>
        <v>2:4</v>
      </c>
      <c r="AD65" s="144"/>
      <c r="AE65" s="149">
        <f ca="1">IF($AA65=0,"",IF($X65&gt;$Y65,Einstellungen!$C$4,IF($X65=$Y65,1,0)))</f>
        <v>0</v>
      </c>
      <c r="AF65" s="144">
        <f ca="1">IF($AA65=0,"",IF($X65&lt;$Y65,Einstellungen!$C$4,IF($X65=$Y65,1,0)))</f>
        <v>3</v>
      </c>
      <c r="AH65" s="4"/>
      <c r="AI65" s="13"/>
      <c r="AJ65" s="13"/>
      <c r="AK65" s="13"/>
      <c r="AL65" s="13"/>
      <c r="AM65" s="13"/>
      <c r="AN65" s="13"/>
      <c r="AO65" s="13"/>
      <c r="AP65" s="13"/>
      <c r="AQ65" s="13"/>
    </row>
    <row r="66" spans="2:43" s="2" customFormat="1" ht="13.5" thickBot="1" x14ac:dyDescent="0.25">
      <c r="F66" s="192">
        <v>1</v>
      </c>
      <c r="G66" s="193" t="s">
        <v>109</v>
      </c>
      <c r="P66" s="47" t="s">
        <v>9</v>
      </c>
      <c r="Q66" s="62" t="str">
        <f>IF(Planung!$C$35="","",Planung!$C$35)</f>
        <v>SSV Wildbach</v>
      </c>
      <c r="U66" s="67" t="s">
        <v>9</v>
      </c>
      <c r="V66" s="41" t="str">
        <f ca="1">Planung!$L8</f>
        <v>Raslo Winners</v>
      </c>
      <c r="W66" s="13" t="str">
        <f ca="1">Planung!$N8</f>
        <v>FC Barcelona</v>
      </c>
      <c r="X66" s="13">
        <f ca="1">IF(AND(Vorrunde!$I14&lt;&gt;"",Vorrunde!$K14&lt;&gt;"",Vorrunde!$F14&lt;&gt;Vorrunde!$H14,$V66&lt;&gt;"",$W66&lt;&gt;""),Vorrunde!$I14,"")</f>
        <v>1</v>
      </c>
      <c r="Y66" s="36">
        <f ca="1">IF(AND(Vorrunde!$I14&lt;&gt;"",Vorrunde!$K14&lt;&gt;"",Vorrunde!$F14&lt;&gt;Vorrunde!$H14,$V66&lt;&gt;"",$W66&lt;&gt;""),Vorrunde!$K14,"")</f>
        <v>4</v>
      </c>
      <c r="Z66" s="35" t="str">
        <f t="shared" ca="1" si="66"/>
        <v>Raslo WinnersFC Barcelona</v>
      </c>
      <c r="AA66" s="13">
        <f t="shared" ca="1" si="67"/>
        <v>1</v>
      </c>
      <c r="AB66" s="13" t="str">
        <f ca="1">IF(AA66&gt;0,X66&amp;Sprache!$E$80&amp;Y66,"")</f>
        <v>1:4</v>
      </c>
      <c r="AD66" s="144"/>
      <c r="AE66" s="149">
        <f ca="1">IF($AA66=0,"",IF($X66&gt;$Y66,Einstellungen!$C$4,IF($X66=$Y66,1,0)))</f>
        <v>0</v>
      </c>
      <c r="AF66" s="144">
        <f ca="1">IF($AA66=0,"",IF($X66&lt;$Y66,Einstellungen!$C$4,IF($X66=$Y66,1,0)))</f>
        <v>3</v>
      </c>
      <c r="AH66" s="4"/>
      <c r="AI66" s="13"/>
      <c r="AJ66" s="4"/>
      <c r="AK66" s="13"/>
      <c r="AL66" s="13"/>
      <c r="AM66" s="13"/>
      <c r="AN66" s="13"/>
      <c r="AO66" s="13"/>
      <c r="AP66" s="13"/>
      <c r="AQ66" s="13"/>
    </row>
    <row r="67" spans="2:43" s="2" customFormat="1" x14ac:dyDescent="0.2">
      <c r="P67" s="47" t="s">
        <v>10</v>
      </c>
      <c r="Q67" s="62" t="str">
        <f>IF(Planung!$C$37="","",Planung!$C$37)</f>
        <v>Manchester City</v>
      </c>
      <c r="U67" s="67" t="s">
        <v>10</v>
      </c>
      <c r="V67" s="41" t="str">
        <f ca="1">Planung!$L9</f>
        <v>VFL Ronsdorf</v>
      </c>
      <c r="W67" s="13" t="str">
        <f ca="1">Planung!$N9</f>
        <v>Inter Mailand</v>
      </c>
      <c r="X67" s="13">
        <f ca="1">IF(AND(Vorrunde!$I15&lt;&gt;"",Vorrunde!$K15&lt;&gt;"",Vorrunde!$F15&lt;&gt;Vorrunde!$H15,$V67&lt;&gt;"",$W67&lt;&gt;""),Vorrunde!$I15,"")</f>
        <v>2</v>
      </c>
      <c r="Y67" s="36">
        <f ca="1">IF(AND(Vorrunde!$I15&lt;&gt;"",Vorrunde!$K15&lt;&gt;"",Vorrunde!$F15&lt;&gt;Vorrunde!$H15,$V67&lt;&gt;"",$W67&lt;&gt;""),Vorrunde!$K15,"")</f>
        <v>5</v>
      </c>
      <c r="Z67" s="35" t="str">
        <f t="shared" ca="1" si="66"/>
        <v>VFL RonsdorfInter Mailand</v>
      </c>
      <c r="AA67" s="13">
        <f t="shared" ca="1" si="67"/>
        <v>1</v>
      </c>
      <c r="AB67" s="13" t="str">
        <f ca="1">IF(AA67&gt;0,X67&amp;Sprache!$E$80&amp;Y67,"")</f>
        <v>2:5</v>
      </c>
      <c r="AD67" s="144"/>
      <c r="AE67" s="149">
        <f ca="1">IF($AA67=0,"",IF($X67&gt;$Y67,Einstellungen!$C$4,IF($X67=$Y67,1,0)))</f>
        <v>0</v>
      </c>
      <c r="AF67" s="144">
        <f ca="1">IF($AA67=0,"",IF($X67&lt;$Y67,Einstellungen!$C$4,IF($X67=$Y67,1,0)))</f>
        <v>3</v>
      </c>
      <c r="AH67" s="4"/>
      <c r="AI67" s="13"/>
      <c r="AJ67" s="13"/>
      <c r="AK67" s="4"/>
      <c r="AL67" s="13"/>
      <c r="AM67" s="13"/>
      <c r="AN67" s="13"/>
      <c r="AO67" s="13"/>
      <c r="AP67" s="13"/>
      <c r="AQ67" s="13"/>
    </row>
    <row r="68" spans="2:43" s="2" customFormat="1" x14ac:dyDescent="0.2">
      <c r="P68" s="47" t="s">
        <v>11</v>
      </c>
      <c r="Q68" s="62" t="str">
        <f>IF(Planung!$C$39="","",Planung!$C$39)</f>
        <v>FC Grönlingen</v>
      </c>
      <c r="U68" s="67" t="s">
        <v>11</v>
      </c>
      <c r="V68" s="41" t="str">
        <f ca="1">Planung!$L10</f>
        <v>Eintracht Frankfurt</v>
      </c>
      <c r="W68" s="13" t="str">
        <f ca="1">Planung!$N10</f>
        <v>Fun Kickers Oes</v>
      </c>
      <c r="X68" s="13">
        <f ca="1">IF(AND(Vorrunde!$I16&lt;&gt;"",Vorrunde!$K16&lt;&gt;"",Vorrunde!$F16&lt;&gt;Vorrunde!$H16,$V68&lt;&gt;"",$W68&lt;&gt;""),Vorrunde!$I16,"")</f>
        <v>4</v>
      </c>
      <c r="Y68" s="36">
        <f ca="1">IF(AND(Vorrunde!$I16&lt;&gt;"",Vorrunde!$K16&lt;&gt;"",Vorrunde!$F16&lt;&gt;Vorrunde!$H16,$V68&lt;&gt;"",$W68&lt;&gt;""),Vorrunde!$K16,"")</f>
        <v>2</v>
      </c>
      <c r="Z68" s="35" t="str">
        <f t="shared" ca="1" si="66"/>
        <v>Eintracht FrankfurtFun Kickers Oes</v>
      </c>
      <c r="AA68" s="13">
        <f t="shared" ca="1" si="67"/>
        <v>1</v>
      </c>
      <c r="AB68" s="13" t="str">
        <f ca="1">IF(AA68&gt;0,X68&amp;Sprache!$E$80&amp;Y68,"")</f>
        <v>4:2</v>
      </c>
      <c r="AD68" s="144"/>
      <c r="AE68" s="149">
        <f ca="1">IF($AA68=0,"",IF($X68&gt;$Y68,Einstellungen!$C$4,IF($X68=$Y68,1,0)))</f>
        <v>3</v>
      </c>
      <c r="AF68" s="144">
        <f ca="1">IF($AA68=0,"",IF($X68&lt;$Y68,Einstellungen!$C$4,IF($X68=$Y68,1,0)))</f>
        <v>0</v>
      </c>
      <c r="AH68" s="4"/>
      <c r="AI68" s="13"/>
      <c r="AJ68" s="13"/>
      <c r="AK68" s="13"/>
      <c r="AL68" s="4"/>
      <c r="AM68" s="13"/>
      <c r="AN68" s="13"/>
      <c r="AO68" s="13"/>
      <c r="AP68" s="13"/>
      <c r="AQ68" s="13"/>
    </row>
    <row r="69" spans="2:43" s="2" customFormat="1" x14ac:dyDescent="0.2">
      <c r="P69" s="47" t="s">
        <v>12</v>
      </c>
      <c r="Q69" s="62" t="str">
        <f>IF(Planung!$C$41="","",Planung!$C$41)</f>
        <v>AC Roma</v>
      </c>
      <c r="U69" s="67" t="s">
        <v>12</v>
      </c>
      <c r="V69" s="41" t="str">
        <f ca="1">Planung!$L11</f>
        <v>SSV Wildbach</v>
      </c>
      <c r="W69" s="13" t="str">
        <f ca="1">Planung!$N11</f>
        <v>AC Roma</v>
      </c>
      <c r="X69" s="13">
        <f ca="1">IF(AND(Vorrunde!$I17&lt;&gt;"",Vorrunde!$K17&lt;&gt;"",Vorrunde!$F17&lt;&gt;Vorrunde!$H17,$V69&lt;&gt;"",$W69&lt;&gt;""),Vorrunde!$I17,"")</f>
        <v>0</v>
      </c>
      <c r="Y69" s="36">
        <f ca="1">IF(AND(Vorrunde!$I17&lt;&gt;"",Vorrunde!$K17&lt;&gt;"",Vorrunde!$F17&lt;&gt;Vorrunde!$H17,$V69&lt;&gt;"",$W69&lt;&gt;""),Vorrunde!$K17,"")</f>
        <v>5</v>
      </c>
      <c r="Z69" s="35" t="str">
        <f t="shared" ca="1" si="66"/>
        <v>SSV WildbachAC Roma</v>
      </c>
      <c r="AA69" s="13">
        <f t="shared" ca="1" si="67"/>
        <v>1</v>
      </c>
      <c r="AB69" s="13" t="str">
        <f ca="1">IF(AA69&gt;0,X69&amp;Sprache!$E$80&amp;Y69,"")</f>
        <v>0:5</v>
      </c>
      <c r="AD69" s="144"/>
      <c r="AE69" s="149">
        <f ca="1">IF($AA69=0,"",IF($X69&gt;$Y69,Einstellungen!$C$4,IF($X69=$Y69,1,0)))</f>
        <v>0</v>
      </c>
      <c r="AF69" s="144">
        <f ca="1">IF($AA69=0,"",IF($X69&lt;$Y69,Einstellungen!$C$4,IF($X69=$Y69,1,0)))</f>
        <v>3</v>
      </c>
      <c r="AH69" s="4"/>
      <c r="AI69" s="13"/>
      <c r="AJ69" s="13"/>
      <c r="AK69" s="13"/>
      <c r="AL69" s="13"/>
      <c r="AM69" s="4"/>
      <c r="AN69" s="13"/>
      <c r="AO69" s="13"/>
      <c r="AP69" s="13"/>
      <c r="AQ69" s="13"/>
    </row>
    <row r="70" spans="2:43" s="2" customFormat="1" x14ac:dyDescent="0.2">
      <c r="P70" s="47" t="s">
        <v>17</v>
      </c>
      <c r="Q70" s="62" t="str">
        <f>IF(Planung!$C$43="","",Planung!$C$43)</f>
        <v>VFL Ronsdorf</v>
      </c>
      <c r="U70" s="67" t="s">
        <v>17</v>
      </c>
      <c r="V70" s="41" t="str">
        <f ca="1">Planung!$L12</f>
        <v>VFB Essenheim</v>
      </c>
      <c r="W70" s="13" t="str">
        <f ca="1">Planung!$N12</f>
        <v>Maibach 1822 eV</v>
      </c>
      <c r="X70" s="13">
        <f ca="1">IF(AND(Vorrunde!$I18&lt;&gt;"",Vorrunde!$K18&lt;&gt;"",Vorrunde!$F18&lt;&gt;Vorrunde!$H18,$V70&lt;&gt;"",$W70&lt;&gt;""),Vorrunde!$I18,"")</f>
        <v>2</v>
      </c>
      <c r="Y70" s="36">
        <f ca="1">IF(AND(Vorrunde!$I18&lt;&gt;"",Vorrunde!$K18&lt;&gt;"",Vorrunde!$F18&lt;&gt;Vorrunde!$H18,$V70&lt;&gt;"",$W70&lt;&gt;""),Vorrunde!$K18,"")</f>
        <v>2</v>
      </c>
      <c r="Z70" s="35" t="str">
        <f t="shared" ca="1" si="66"/>
        <v>VFB EssenheimMaibach 1822 eV</v>
      </c>
      <c r="AA70" s="13">
        <f t="shared" ca="1" si="67"/>
        <v>1</v>
      </c>
      <c r="AB70" s="13" t="str">
        <f ca="1">IF(AA70&gt;0,X70&amp;Sprache!$E$80&amp;Y70,"")</f>
        <v>2:2</v>
      </c>
      <c r="AD70" s="144"/>
      <c r="AE70" s="149">
        <f ca="1">IF($AA70=0,"",IF($X70&gt;$Y70,Einstellungen!$C$4,IF($X70=$Y70,1,0)))</f>
        <v>1</v>
      </c>
      <c r="AF70" s="144">
        <f ca="1">IF($AA70=0,"",IF($X70&lt;$Y70,Einstellungen!$C$4,IF($X70=$Y70,1,0)))</f>
        <v>1</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t="s">
        <v>18</v>
      </c>
      <c r="Q71" s="62" t="str">
        <f>IF(Planung!$C$45="","",Planung!$C$45)</f>
        <v>Borussia Heine</v>
      </c>
      <c r="U71" s="67" t="s">
        <v>18</v>
      </c>
      <c r="V71" s="41" t="str">
        <f ca="1">Planung!$L13</f>
        <v>FC Grönlingen</v>
      </c>
      <c r="W71" s="13" t="str">
        <f ca="1">Planung!$N13</f>
        <v>Manchester City</v>
      </c>
      <c r="X71" s="13">
        <f ca="1">IF(AND(Vorrunde!$I19&lt;&gt;"",Vorrunde!$K19&lt;&gt;"",Vorrunde!$F19&lt;&gt;Vorrunde!$H19,$V71&lt;&gt;"",$W71&lt;&gt;""),Vorrunde!$I19,"")</f>
        <v>2</v>
      </c>
      <c r="Y71" s="36">
        <f ca="1">IF(AND(Vorrunde!$I19&lt;&gt;"",Vorrunde!$K19&lt;&gt;"",Vorrunde!$F19&lt;&gt;Vorrunde!$H19,$V71&lt;&gt;"",$W71&lt;&gt;""),Vorrunde!$K19,"")</f>
        <v>5</v>
      </c>
      <c r="Z71" s="35" t="str">
        <f t="shared" ca="1" si="66"/>
        <v>FC GrönlingenManchester City</v>
      </c>
      <c r="AA71" s="13">
        <f t="shared" ca="1" si="67"/>
        <v>1</v>
      </c>
      <c r="AB71" s="13" t="str">
        <f ca="1">IF(AA71&gt;0,X71&amp;Sprache!$E$80&amp;Y71,"")</f>
        <v>2:5</v>
      </c>
      <c r="AD71" s="144"/>
      <c r="AE71" s="149">
        <f ca="1">IF($AA71=0,"",IF($X71&gt;$Y71,Einstellungen!$C$4,IF($X71=$Y71,1,0)))</f>
        <v>0</v>
      </c>
      <c r="AF71" s="144">
        <f ca="1">IF($AA71=0,"",IF($X71&lt;$Y71,Einstellungen!$C$4,IF($X71=$Y71,1,0)))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t="s">
        <v>19</v>
      </c>
      <c r="Q72" s="63" t="str">
        <f>IF(Planung!$C$47="","",Planung!$C$47)</f>
        <v/>
      </c>
      <c r="U72" s="67" t="s">
        <v>19</v>
      </c>
      <c r="V72" s="41" t="str">
        <f ca="1">Planung!$L14</f>
        <v>Raslo Winners</v>
      </c>
      <c r="W72" s="13" t="str">
        <f ca="1">Planung!$N14</f>
        <v>1. FC Riedwald</v>
      </c>
      <c r="X72" s="13">
        <f ca="1">IF(AND(Vorrunde!$I20&lt;&gt;"",Vorrunde!$K20&lt;&gt;"",Vorrunde!$F20&lt;&gt;Vorrunde!$H20,$V72&lt;&gt;"",$W72&lt;&gt;""),Vorrunde!$I20,"")</f>
        <v>2</v>
      </c>
      <c r="Y72" s="36">
        <f ca="1">IF(AND(Vorrunde!$I20&lt;&gt;"",Vorrunde!$K20&lt;&gt;"",Vorrunde!$F20&lt;&gt;Vorrunde!$H20,$V72&lt;&gt;"",$W72&lt;&gt;""),Vorrunde!$K20,"")</f>
        <v>0</v>
      </c>
      <c r="Z72" s="35" t="str">
        <f t="shared" ca="1" si="66"/>
        <v>Raslo Winners1. FC Riedwald</v>
      </c>
      <c r="AA72" s="13">
        <f t="shared" ca="1" si="67"/>
        <v>1</v>
      </c>
      <c r="AB72" s="13" t="str">
        <f ca="1">IF(AA72&gt;0,X72&amp;Sprache!$E$80&amp;Y72,"")</f>
        <v>2:0</v>
      </c>
      <c r="AD72" s="144"/>
      <c r="AE72" s="149">
        <f ca="1">IF($AA72=0,"",IF($X72&gt;$Y72,Einstellungen!$C$4,IF($X72=$Y72,1,0)))</f>
        <v>3</v>
      </c>
      <c r="AF72" s="144">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Planung!$L15</f>
        <v>VFL Ronsdorf</v>
      </c>
      <c r="W73" s="13" t="str">
        <f ca="1">Planung!$N15</f>
        <v>Mainz 05</v>
      </c>
      <c r="X73" s="13">
        <f ca="1">IF(AND(Vorrunde!$I21&lt;&gt;"",Vorrunde!$K21&lt;&gt;"",Vorrunde!$F21&lt;&gt;Vorrunde!$H21,$V73&lt;&gt;"",$W73&lt;&gt;""),Vorrunde!$I21,"")</f>
        <v>2</v>
      </c>
      <c r="Y73" s="36">
        <f ca="1">IF(AND(Vorrunde!$I21&lt;&gt;"",Vorrunde!$K21&lt;&gt;"",Vorrunde!$F21&lt;&gt;Vorrunde!$H21,$V73&lt;&gt;"",$W73&lt;&gt;""),Vorrunde!$K21,"")</f>
        <v>6</v>
      </c>
      <c r="Z73" s="35" t="str">
        <f t="shared" ca="1" si="66"/>
        <v>VFL RonsdorfMainz 05</v>
      </c>
      <c r="AA73" s="13">
        <f t="shared" ca="1" si="67"/>
        <v>1</v>
      </c>
      <c r="AB73" s="13" t="str">
        <f ca="1">IF(AA73&gt;0,X73&amp;Sprache!$E$80&amp;Y73,"")</f>
        <v>2:6</v>
      </c>
      <c r="AD73" s="144"/>
      <c r="AE73" s="149">
        <f ca="1">IF($AA73=0,"",IF($X73&gt;$Y73,Einstellungen!$C$4,IF($X73=$Y73,1,0)))</f>
        <v>0</v>
      </c>
      <c r="AF73" s="144">
        <f ca="1">IF($AA73=0,"",IF($X73&lt;$Y73,Einstellungen!$C$4,IF($X73=$Y73,1,0)))</f>
        <v>3</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Planung!$L16</f>
        <v>Fun Kickers Oes</v>
      </c>
      <c r="W74" s="13" t="str">
        <f ca="1">Planung!$N16</f>
        <v>Knock Out Rangers</v>
      </c>
      <c r="X74" s="13">
        <f ca="1">IF(AND(Vorrunde!$I22&lt;&gt;"",Vorrunde!$K22&lt;&gt;"",Vorrunde!$F22&lt;&gt;Vorrunde!$H22,$V74&lt;&gt;"",$W74&lt;&gt;""),Vorrunde!$I22,"")</f>
        <v>3</v>
      </c>
      <c r="Y74" s="36">
        <f ca="1">IF(AND(Vorrunde!$I22&lt;&gt;"",Vorrunde!$K22&lt;&gt;"",Vorrunde!$F22&lt;&gt;Vorrunde!$H22,$V74&lt;&gt;"",$W74&lt;&gt;""),Vorrunde!$K22,"")</f>
        <v>2</v>
      </c>
      <c r="Z74" s="35" t="str">
        <f ca="1">V74&amp;W74</f>
        <v>Fun Kickers OesKnock Out Rangers</v>
      </c>
      <c r="AA74" s="13">
        <f t="shared" ca="1" si="67"/>
        <v>1</v>
      </c>
      <c r="AB74" s="13" t="str">
        <f ca="1">IF(AA74&gt;0,X74&amp;Sprache!$E$80&amp;Y74,"")</f>
        <v>3:2</v>
      </c>
      <c r="AD74" s="144"/>
      <c r="AE74" s="149">
        <f ca="1">IF($AA74=0,"",IF($X74&gt;$Y74,Einstellungen!$C$4,IF($X74=$Y74,1,0)))</f>
        <v>3</v>
      </c>
      <c r="AF74" s="144">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Planung!$L17</f>
        <v>AC Roma</v>
      </c>
      <c r="W75" s="13" t="str">
        <f ca="1">Planung!$N17</f>
        <v>Borussia Heine</v>
      </c>
      <c r="X75" s="13">
        <f ca="1">IF(AND(Vorrunde!$I23&lt;&gt;"",Vorrunde!$K23&lt;&gt;"",Vorrunde!$F23&lt;&gt;Vorrunde!$H23,$V75&lt;&gt;"",$W75&lt;&gt;""),Vorrunde!$I23,"")</f>
        <v>2</v>
      </c>
      <c r="Y75" s="36">
        <f ca="1">IF(AND(Vorrunde!$I23&lt;&gt;"",Vorrunde!$K23&lt;&gt;"",Vorrunde!$F23&lt;&gt;Vorrunde!$H23,$V75&lt;&gt;"",$W75&lt;&gt;""),Vorrunde!$K23,"")</f>
        <v>1</v>
      </c>
      <c r="Z75" s="35" t="str">
        <f t="shared" ref="Z75:Z93" ca="1" si="68">V75&amp;W75</f>
        <v>AC RomaBorussia Heine</v>
      </c>
      <c r="AA75" s="13">
        <f t="shared" ca="1" si="67"/>
        <v>1</v>
      </c>
      <c r="AB75" s="13" t="str">
        <f ca="1">IF(AA75&gt;0,X75&amp;Sprache!$E$80&amp;Y75,"")</f>
        <v>2:1</v>
      </c>
      <c r="AD75" s="144"/>
      <c r="AE75" s="149">
        <f ca="1">IF($AA75=0,"",IF($X75&gt;$Y75,Einstellungen!$C$4,IF($X75=$Y75,1,0)))</f>
        <v>3</v>
      </c>
      <c r="AF75" s="144">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Planung!$L18</f>
        <v>FC Barcelona</v>
      </c>
      <c r="W76" s="13" t="str">
        <f ca="1">Planung!$N18</f>
        <v>VFB Essenheim</v>
      </c>
      <c r="X76" s="13">
        <f ca="1">IF(AND(Vorrunde!$I24&lt;&gt;"",Vorrunde!$K24&lt;&gt;"",Vorrunde!$F24&lt;&gt;Vorrunde!$H24,$V76&lt;&gt;"",$W76&lt;&gt;""),Vorrunde!$I24,"")</f>
        <v>6</v>
      </c>
      <c r="Y76" s="36">
        <f ca="1">IF(AND(Vorrunde!$I24&lt;&gt;"",Vorrunde!$K24&lt;&gt;"",Vorrunde!$F24&lt;&gt;Vorrunde!$H24,$V76&lt;&gt;"",$W76&lt;&gt;""),Vorrunde!$K24,"")</f>
        <v>0</v>
      </c>
      <c r="Z76" s="35" t="str">
        <f t="shared" ca="1" si="68"/>
        <v>FC BarcelonaVFB Essenheim</v>
      </c>
      <c r="AA76" s="13">
        <f t="shared" ca="1" si="67"/>
        <v>1</v>
      </c>
      <c r="AB76" s="13" t="str">
        <f ca="1">IF(AA76&gt;0,X76&amp;Sprache!$E$80&amp;Y76,"")</f>
        <v>6:0</v>
      </c>
      <c r="AD76" s="144"/>
      <c r="AE76" s="149">
        <f ca="1">IF($AA76=0,"",IF($X76&gt;$Y76,Einstellungen!$C$4,IF($X76=$Y76,1,0)))</f>
        <v>3</v>
      </c>
      <c r="AF76" s="144">
        <f ca="1">IF($AA76=0,"",IF($X76&lt;$Y76,Einstellungen!$C$4,IF($X76=$Y76,1,0)))</f>
        <v>0</v>
      </c>
    </row>
    <row r="77" spans="2:43" s="2" customFormat="1" x14ac:dyDescent="0.2">
      <c r="B77" s="4"/>
      <c r="C77" s="4"/>
      <c r="D77" s="4"/>
      <c r="E77" s="4"/>
      <c r="F77" s="13"/>
      <c r="G77" s="13"/>
      <c r="H77" s="13"/>
      <c r="I77" s="13"/>
      <c r="J77" s="13"/>
      <c r="K77" s="13"/>
      <c r="L77" s="13"/>
      <c r="M77" s="13"/>
      <c r="U77" s="67" t="s">
        <v>29</v>
      </c>
      <c r="V77" s="41" t="str">
        <f ca="1">Planung!$L19</f>
        <v>Inter Mailand</v>
      </c>
      <c r="W77" s="13" t="str">
        <f ca="1">Planung!$N19</f>
        <v>FC Grönlingen</v>
      </c>
      <c r="X77" s="13">
        <f ca="1">IF(AND(Vorrunde!$I25&lt;&gt;"",Vorrunde!$K25&lt;&gt;"",Vorrunde!$F25&lt;&gt;Vorrunde!$H25,$V77&lt;&gt;"",$W77&lt;&gt;""),Vorrunde!$I25,"")</f>
        <v>2</v>
      </c>
      <c r="Y77" s="36">
        <f ca="1">IF(AND(Vorrunde!$I25&lt;&gt;"",Vorrunde!$K25&lt;&gt;"",Vorrunde!$F25&lt;&gt;Vorrunde!$H25,$V77&lt;&gt;"",$W77&lt;&gt;""),Vorrunde!$K25,"")</f>
        <v>0</v>
      </c>
      <c r="Z77" s="35" t="str">
        <f t="shared" ca="1" si="68"/>
        <v>Inter MailandFC Grönlingen</v>
      </c>
      <c r="AA77" s="13">
        <f t="shared" ca="1" si="67"/>
        <v>1</v>
      </c>
      <c r="AB77" s="13" t="str">
        <f ca="1">IF(AA77&gt;0,X77&amp;Sprache!$E$80&amp;Y77,"")</f>
        <v>2:0</v>
      </c>
      <c r="AD77" s="144"/>
      <c r="AE77" s="149">
        <f ca="1">IF($AA77=0,"",IF($X77&gt;$Y77,Einstellungen!$C$4,IF($X77=$Y77,1,0)))</f>
        <v>3</v>
      </c>
      <c r="AF77" s="144">
        <f ca="1">IF($AA77=0,"",IF($X77&lt;$Y77,Einstellungen!$C$4,IF($X77=$Y77,1,0)))</f>
        <v>0</v>
      </c>
    </row>
    <row r="78" spans="2:43" s="2" customFormat="1" x14ac:dyDescent="0.2">
      <c r="B78" s="4"/>
      <c r="C78" s="4"/>
      <c r="D78" s="4"/>
      <c r="E78" s="4"/>
      <c r="F78" s="13"/>
      <c r="G78" s="13"/>
      <c r="H78" s="13"/>
      <c r="I78" s="13"/>
      <c r="J78" s="13"/>
      <c r="K78" s="13"/>
      <c r="L78" s="13"/>
      <c r="M78" s="13"/>
      <c r="U78" s="67" t="s">
        <v>30</v>
      </c>
      <c r="V78" s="41" t="str">
        <f ca="1">Planung!$L20</f>
        <v>Maibach 1822 eV</v>
      </c>
      <c r="W78" s="13" t="str">
        <f ca="1">Planung!$N20</f>
        <v>Eintracht Frankfurt</v>
      </c>
      <c r="X78" s="13">
        <f ca="1">IF(AND(Vorrunde!$I26&lt;&gt;"",Vorrunde!$K26&lt;&gt;"",Vorrunde!$F26&lt;&gt;Vorrunde!$H26,$V78&lt;&gt;"",$W78&lt;&gt;""),Vorrunde!$I26,"")</f>
        <v>1</v>
      </c>
      <c r="Y78" s="36">
        <f ca="1">IF(AND(Vorrunde!$I26&lt;&gt;"",Vorrunde!$K26&lt;&gt;"",Vorrunde!$F26&lt;&gt;Vorrunde!$H26,$V78&lt;&gt;"",$W78&lt;&gt;""),Vorrunde!$K26,"")</f>
        <v>3</v>
      </c>
      <c r="Z78" s="35" t="str">
        <f t="shared" ca="1" si="68"/>
        <v>Maibach 1822 eVEintracht Frankfurt</v>
      </c>
      <c r="AA78" s="13">
        <f t="shared" ca="1" si="67"/>
        <v>1</v>
      </c>
      <c r="AB78" s="13" t="str">
        <f ca="1">IF(AA78&gt;0,X78&amp;Sprache!$E$80&amp;Y78,"")</f>
        <v>1:3</v>
      </c>
      <c r="AD78" s="144"/>
      <c r="AE78" s="149">
        <f ca="1">IF($AA78=0,"",IF($X78&gt;$Y78,Einstellungen!$C$4,IF($X78=$Y78,1,0)))</f>
        <v>0</v>
      </c>
      <c r="AF78" s="144">
        <f ca="1">IF($AA78=0,"",IF($X78&lt;$Y78,Einstellungen!$C$4,IF($X78=$Y78,1,0)))</f>
        <v>3</v>
      </c>
    </row>
    <row r="79" spans="2:43" s="2" customFormat="1" x14ac:dyDescent="0.2">
      <c r="B79" s="4"/>
      <c r="C79" s="4"/>
      <c r="D79" s="4"/>
      <c r="E79" s="4"/>
      <c r="F79" s="13"/>
      <c r="G79" s="13"/>
      <c r="H79" s="13"/>
      <c r="I79" s="13"/>
      <c r="J79" s="13"/>
      <c r="K79" s="13"/>
      <c r="L79" s="13"/>
      <c r="M79" s="13"/>
      <c r="U79" s="67" t="s">
        <v>31</v>
      </c>
      <c r="V79" s="41" t="str">
        <f ca="1">Planung!$L21</f>
        <v>Manchester City</v>
      </c>
      <c r="W79" s="13" t="str">
        <f ca="1">Planung!$N21</f>
        <v>SSV Wildbach</v>
      </c>
      <c r="X79" s="13">
        <f ca="1">IF(AND(Vorrunde!$I27&lt;&gt;"",Vorrunde!$K27&lt;&gt;"",Vorrunde!$F27&lt;&gt;Vorrunde!$H27,$V79&lt;&gt;"",$W79&lt;&gt;""),Vorrunde!$I27,"")</f>
        <v>7</v>
      </c>
      <c r="Y79" s="36">
        <f ca="1">IF(AND(Vorrunde!$I27&lt;&gt;"",Vorrunde!$K27&lt;&gt;"",Vorrunde!$F27&lt;&gt;Vorrunde!$H27,$V79&lt;&gt;"",$W79&lt;&gt;""),Vorrunde!$K27,"")</f>
        <v>2</v>
      </c>
      <c r="Z79" s="35" t="str">
        <f t="shared" ca="1" si="68"/>
        <v>Manchester CitySSV Wildbach</v>
      </c>
      <c r="AA79" s="13">
        <f t="shared" ca="1" si="67"/>
        <v>1</v>
      </c>
      <c r="AB79" s="13" t="str">
        <f ca="1">IF(AA79&gt;0,X79&amp;Sprache!$E$80&amp;Y79,"")</f>
        <v>7:2</v>
      </c>
      <c r="AD79" s="144"/>
      <c r="AE79" s="149">
        <f ca="1">IF($AA79=0,"",IF($X79&gt;$Y79,Einstellungen!$C$4,IF($X79=$Y79,1,0)))</f>
        <v>3</v>
      </c>
      <c r="AF79" s="144">
        <f ca="1">IF($AA79=0,"",IF($X79&lt;$Y79,Einstellungen!$C$4,IF($X79=$Y79,1,0)))</f>
        <v>0</v>
      </c>
    </row>
    <row r="80" spans="2:43" s="2" customFormat="1" x14ac:dyDescent="0.2">
      <c r="B80" s="4"/>
      <c r="C80" s="4"/>
      <c r="D80" s="4"/>
      <c r="E80" s="4"/>
      <c r="F80" s="13"/>
      <c r="G80" s="13"/>
      <c r="H80" s="13"/>
      <c r="I80" s="13"/>
      <c r="J80" s="13"/>
      <c r="K80" s="13"/>
      <c r="L80" s="13"/>
      <c r="M80" s="13"/>
      <c r="U80" s="67" t="s">
        <v>32</v>
      </c>
      <c r="V80" s="41" t="str">
        <f ca="1">Planung!$L22</f>
        <v>1. FC Riedwald</v>
      </c>
      <c r="W80" s="13" t="str">
        <f ca="1">Planung!$N22</f>
        <v>Fun Kickers Oes</v>
      </c>
      <c r="X80" s="13">
        <f ca="1">IF(AND(Vorrunde!$I28&lt;&gt;"",Vorrunde!$K28&lt;&gt;"",Vorrunde!$F28&lt;&gt;Vorrunde!$H28,$V80&lt;&gt;"",$W80&lt;&gt;""),Vorrunde!$I28,"")</f>
        <v>2</v>
      </c>
      <c r="Y80" s="36">
        <f ca="1">IF(AND(Vorrunde!$I28&lt;&gt;"",Vorrunde!$K28&lt;&gt;"",Vorrunde!$F28&lt;&gt;Vorrunde!$H28,$V80&lt;&gt;"",$W80&lt;&gt;""),Vorrunde!$K28,"")</f>
        <v>4</v>
      </c>
      <c r="Z80" s="35" t="str">
        <f t="shared" ca="1" si="68"/>
        <v>1. FC RiedwaldFun Kickers Oes</v>
      </c>
      <c r="AA80" s="13">
        <f t="shared" ca="1" si="67"/>
        <v>1</v>
      </c>
      <c r="AB80" s="13" t="str">
        <f ca="1">IF(AA80&gt;0,X80&amp;Sprache!$E$80&amp;Y80,"")</f>
        <v>2:4</v>
      </c>
      <c r="AD80" s="144"/>
      <c r="AE80" s="149">
        <f ca="1">IF($AA80=0,"",IF($X80&gt;$Y80,Einstellungen!$C$4,IF($X80=$Y80,1,0)))</f>
        <v>0</v>
      </c>
      <c r="AF80" s="144">
        <f ca="1">IF($AA80=0,"",IF($X80&lt;$Y80,Einstellungen!$C$4,IF($X80=$Y80,1,0)))</f>
        <v>3</v>
      </c>
    </row>
    <row r="81" spans="2:32" s="2" customFormat="1" x14ac:dyDescent="0.2">
      <c r="B81" s="4"/>
      <c r="C81" s="4"/>
      <c r="D81" s="4"/>
      <c r="E81" s="4"/>
      <c r="F81" s="13"/>
      <c r="G81" s="13"/>
      <c r="H81" s="13"/>
      <c r="I81" s="13"/>
      <c r="J81" s="13"/>
      <c r="K81" s="13"/>
      <c r="L81" s="13"/>
      <c r="M81" s="13"/>
      <c r="U81" s="67" t="s">
        <v>33</v>
      </c>
      <c r="V81" s="41" t="str">
        <f ca="1">Planung!$L23</f>
        <v>Mainz 05</v>
      </c>
      <c r="W81" s="13" t="str">
        <f ca="1">Planung!$N23</f>
        <v>AC Roma</v>
      </c>
      <c r="X81" s="13">
        <f ca="1">IF(AND(Vorrunde!$I29&lt;&gt;"",Vorrunde!$K29&lt;&gt;"",Vorrunde!$F29&lt;&gt;Vorrunde!$H29,$V81&lt;&gt;"",$W81&lt;&gt;""),Vorrunde!$I29,"")</f>
        <v>1</v>
      </c>
      <c r="Y81" s="36">
        <f ca="1">IF(AND(Vorrunde!$I29&lt;&gt;"",Vorrunde!$K29&lt;&gt;"",Vorrunde!$F29&lt;&gt;Vorrunde!$H29,$V81&lt;&gt;"",$W81&lt;&gt;""),Vorrunde!$K29,"")</f>
        <v>5</v>
      </c>
      <c r="Z81" s="35" t="str">
        <f t="shared" ca="1" si="68"/>
        <v>Mainz 05AC Roma</v>
      </c>
      <c r="AA81" s="13">
        <f t="shared" ca="1" si="67"/>
        <v>1</v>
      </c>
      <c r="AB81" s="13" t="str">
        <f ca="1">IF(AA81&gt;0,X81&amp;Sprache!$E$80&amp;Y81,"")</f>
        <v>1:5</v>
      </c>
      <c r="AD81" s="144"/>
      <c r="AE81" s="149">
        <f ca="1">IF($AA81=0,"",IF($X81&gt;$Y81,Einstellungen!$C$4,IF($X81=$Y81,1,0)))</f>
        <v>0</v>
      </c>
      <c r="AF81" s="144">
        <f ca="1">IF($AA81=0,"",IF($X81&lt;$Y81,Einstellungen!$C$4,IF($X81=$Y81,1,0)))</f>
        <v>3</v>
      </c>
    </row>
    <row r="82" spans="2:32" s="2" customFormat="1" x14ac:dyDescent="0.2">
      <c r="B82" s="4"/>
      <c r="C82" s="4"/>
      <c r="D82" s="4"/>
      <c r="E82" s="4"/>
      <c r="F82" s="13"/>
      <c r="G82" s="13"/>
      <c r="H82" s="13"/>
      <c r="I82" s="13"/>
      <c r="J82" s="13"/>
      <c r="K82" s="13"/>
      <c r="L82" s="13"/>
      <c r="M82" s="13"/>
      <c r="U82" s="67" t="s">
        <v>34</v>
      </c>
      <c r="V82" s="41" t="str">
        <f ca="1">Planung!$L24</f>
        <v>VFB Essenheim</v>
      </c>
      <c r="W82" s="13" t="str">
        <f ca="1">Planung!$N24</f>
        <v>Raslo Winners</v>
      </c>
      <c r="X82" s="13">
        <f ca="1">IF(AND(Vorrunde!$I30&lt;&gt;"",Vorrunde!$K30&lt;&gt;"",Vorrunde!$F30&lt;&gt;Vorrunde!$H30,$V82&lt;&gt;"",$W82&lt;&gt;""),Vorrunde!$I30,"")</f>
        <v>0</v>
      </c>
      <c r="Y82" s="36">
        <f ca="1">IF(AND(Vorrunde!$I30&lt;&gt;"",Vorrunde!$K30&lt;&gt;"",Vorrunde!$F30&lt;&gt;Vorrunde!$H30,$V82&lt;&gt;"",$W82&lt;&gt;""),Vorrunde!$K30,"")</f>
        <v>3</v>
      </c>
      <c r="Z82" s="35" t="str">
        <f t="shared" ca="1" si="68"/>
        <v>VFB EssenheimRaslo Winners</v>
      </c>
      <c r="AA82" s="13">
        <f t="shared" ca="1" si="67"/>
        <v>1</v>
      </c>
      <c r="AB82" s="13" t="str">
        <f ca="1">IF(AA82&gt;0,X82&amp;Sprache!$E$80&amp;Y82,"")</f>
        <v>0:3</v>
      </c>
      <c r="AD82" s="144"/>
      <c r="AE82" s="149">
        <f ca="1">IF($AA82=0,"",IF($X82&gt;$Y82,Einstellungen!$C$4,IF($X82=$Y82,1,0)))</f>
        <v>0</v>
      </c>
      <c r="AF82" s="144">
        <f ca="1">IF($AA82=0,"",IF($X82&lt;$Y82,Einstellungen!$C$4,IF($X82=$Y82,1,0)))</f>
        <v>3</v>
      </c>
    </row>
    <row r="83" spans="2:32" s="2" customFormat="1" x14ac:dyDescent="0.2">
      <c r="B83" s="4"/>
      <c r="C83" s="4"/>
      <c r="D83" s="4"/>
      <c r="E83" s="4"/>
      <c r="F83" s="13"/>
      <c r="G83" s="13"/>
      <c r="H83" s="13"/>
      <c r="I83" s="13"/>
      <c r="J83" s="13"/>
      <c r="K83" s="13"/>
      <c r="L83" s="13"/>
      <c r="M83" s="13"/>
      <c r="U83" s="67" t="s">
        <v>35</v>
      </c>
      <c r="V83" s="41" t="str">
        <f ca="1">Planung!$L25</f>
        <v>FC Grönlingen</v>
      </c>
      <c r="W83" s="13" t="str">
        <f ca="1">Planung!$N25</f>
        <v>VFL Ronsdorf</v>
      </c>
      <c r="X83" s="13">
        <f ca="1">IF(AND(Vorrunde!$I31&lt;&gt;"",Vorrunde!$K31&lt;&gt;"",Vorrunde!$F31&lt;&gt;Vorrunde!$H31,$V83&lt;&gt;"",$W83&lt;&gt;""),Vorrunde!$I31,"")</f>
        <v>1</v>
      </c>
      <c r="Y83" s="36">
        <f ca="1">IF(AND(Vorrunde!$I31&lt;&gt;"",Vorrunde!$K31&lt;&gt;"",Vorrunde!$F31&lt;&gt;Vorrunde!$H31,$V83&lt;&gt;"",$W83&lt;&gt;""),Vorrunde!$K31,"")</f>
        <v>1</v>
      </c>
      <c r="Z83" s="35" t="str">
        <f t="shared" ca="1" si="68"/>
        <v>FC GrönlingenVFL Ronsdorf</v>
      </c>
      <c r="AA83" s="13">
        <f t="shared" ca="1" si="67"/>
        <v>1</v>
      </c>
      <c r="AB83" s="13" t="str">
        <f ca="1">IF(AA83&gt;0,X83&amp;Sprache!$E$80&amp;Y83,"")</f>
        <v>1:1</v>
      </c>
      <c r="AD83" s="144"/>
      <c r="AE83" s="149">
        <f ca="1">IF($AA83=0,"",IF($X83&gt;$Y83,Einstellungen!$C$4,IF($X83=$Y83,1,0)))</f>
        <v>1</v>
      </c>
      <c r="AF83" s="144">
        <f ca="1">IF($AA83=0,"",IF($X83&lt;$Y83,Einstellungen!$C$4,IF($X83=$Y83,1,0)))</f>
        <v>1</v>
      </c>
    </row>
    <row r="84" spans="2:32" s="2" customFormat="1" x14ac:dyDescent="0.2">
      <c r="B84" s="4"/>
      <c r="C84" s="4"/>
      <c r="D84" s="4"/>
      <c r="E84" s="4"/>
      <c r="F84" s="13"/>
      <c r="G84" s="13"/>
      <c r="H84" s="13"/>
      <c r="I84" s="13"/>
      <c r="J84" s="13"/>
      <c r="K84" s="13"/>
      <c r="L84" s="13"/>
      <c r="M84" s="13"/>
      <c r="U84" s="67" t="s">
        <v>36</v>
      </c>
      <c r="V84" s="41" t="str">
        <f ca="1">Planung!$L26</f>
        <v>Knock Out Rangers</v>
      </c>
      <c r="W84" s="13" t="str">
        <f ca="1">Planung!$N26</f>
        <v>Maibach 1822 eV</v>
      </c>
      <c r="X84" s="13">
        <f ca="1">IF(AND(Vorrunde!$I32&lt;&gt;"",Vorrunde!$K32&lt;&gt;"",Vorrunde!$F32&lt;&gt;Vorrunde!$H32,$V84&lt;&gt;"",$W84&lt;&gt;""),Vorrunde!$I32,"")</f>
        <v>1</v>
      </c>
      <c r="Y84" s="36">
        <f ca="1">IF(AND(Vorrunde!$I32&lt;&gt;"",Vorrunde!$K32&lt;&gt;"",Vorrunde!$F32&lt;&gt;Vorrunde!$H32,$V84&lt;&gt;"",$W84&lt;&gt;""),Vorrunde!$K32,"")</f>
        <v>1</v>
      </c>
      <c r="Z84" s="35" t="str">
        <f t="shared" ca="1" si="68"/>
        <v>Knock Out RangersMaibach 1822 eV</v>
      </c>
      <c r="AA84" s="13">
        <f t="shared" ca="1" si="67"/>
        <v>1</v>
      </c>
      <c r="AB84" s="13" t="str">
        <f ca="1">IF(AA84&gt;0,X84&amp;Sprache!$E$80&amp;Y84,"")</f>
        <v>1:1</v>
      </c>
      <c r="AD84" s="144"/>
      <c r="AE84" s="149">
        <f ca="1">IF($AA84=0,"",IF($X84&gt;$Y84,Einstellungen!$C$4,IF($X84=$Y84,1,0)))</f>
        <v>1</v>
      </c>
      <c r="AF84" s="144">
        <f ca="1">IF($AA84=0,"",IF($X84&lt;$Y84,Einstellungen!$C$4,IF($X84=$Y84,1,0)))</f>
        <v>1</v>
      </c>
    </row>
    <row r="85" spans="2:32" s="2" customFormat="1" x14ac:dyDescent="0.2">
      <c r="B85" s="4"/>
      <c r="C85" s="4"/>
      <c r="D85" s="4"/>
      <c r="E85" s="4"/>
      <c r="F85" s="13"/>
      <c r="G85" s="13"/>
      <c r="H85" s="13"/>
      <c r="I85" s="13"/>
      <c r="J85" s="13"/>
      <c r="K85" s="13"/>
      <c r="L85" s="13"/>
      <c r="M85" s="13"/>
      <c r="U85" s="67" t="s">
        <v>37</v>
      </c>
      <c r="V85" s="41" t="str">
        <f ca="1">Planung!$L27</f>
        <v>Borussia Heine</v>
      </c>
      <c r="W85" s="13" t="str">
        <f ca="1">Planung!$N27</f>
        <v>Manchester City</v>
      </c>
      <c r="X85" s="13">
        <f ca="1">IF(AND(Vorrunde!$I33&lt;&gt;"",Vorrunde!$K33&lt;&gt;"",Vorrunde!$F33&lt;&gt;Vorrunde!$H33,$V85&lt;&gt;"",$W85&lt;&gt;""),Vorrunde!$I33,"")</f>
        <v>1</v>
      </c>
      <c r="Y85" s="36">
        <f ca="1">IF(AND(Vorrunde!$I33&lt;&gt;"",Vorrunde!$K33&lt;&gt;"",Vorrunde!$F33&lt;&gt;Vorrunde!$H33,$V85&lt;&gt;"",$W85&lt;&gt;""),Vorrunde!$K33,"")</f>
        <v>4</v>
      </c>
      <c r="Z85" s="35" t="str">
        <f t="shared" ca="1" si="68"/>
        <v>Borussia HeineManchester City</v>
      </c>
      <c r="AA85" s="13">
        <f t="shared" ca="1" si="67"/>
        <v>1</v>
      </c>
      <c r="AB85" s="13" t="str">
        <f ca="1">IF(AA85&gt;0,X85&amp;Sprache!$E$80&amp;Y85,"")</f>
        <v>1:4</v>
      </c>
      <c r="AD85" s="144"/>
      <c r="AE85" s="149">
        <f ca="1">IF($AA85=0,"",IF($X85&gt;$Y85,Einstellungen!$C$4,IF($X85=$Y85,1,0)))</f>
        <v>0</v>
      </c>
      <c r="AF85" s="144">
        <f ca="1">IF($AA85=0,"",IF($X85&lt;$Y85,Einstellungen!$C$4,IF($X85=$Y85,1,0)))</f>
        <v>3</v>
      </c>
    </row>
    <row r="86" spans="2:32" s="2" customFormat="1" x14ac:dyDescent="0.2">
      <c r="B86" s="4"/>
      <c r="C86" s="4"/>
      <c r="D86" s="4"/>
      <c r="E86" s="4"/>
      <c r="F86" s="13"/>
      <c r="G86" s="13"/>
      <c r="H86" s="13"/>
      <c r="I86" s="13"/>
      <c r="J86" s="13"/>
      <c r="K86" s="13"/>
      <c r="L86" s="13"/>
      <c r="M86" s="13"/>
      <c r="U86" s="67" t="s">
        <v>38</v>
      </c>
      <c r="V86" s="41" t="str">
        <f ca="1">Planung!$L28</f>
        <v>Eintracht Frankfurt</v>
      </c>
      <c r="W86" s="13" t="str">
        <f ca="1">Planung!$N28</f>
        <v>FC Barcelona</v>
      </c>
      <c r="X86" s="13" t="str">
        <f ca="1">IF(AND(Vorrunde!$I34&lt;&gt;"",Vorrunde!$K34&lt;&gt;"",Vorrunde!$F34&lt;&gt;Vorrunde!$H34,$V86&lt;&gt;"",$W86&lt;&gt;""),Vorrunde!$I34,"")</f>
        <v/>
      </c>
      <c r="Y86" s="36" t="str">
        <f ca="1">IF(AND(Vorrunde!$I34&lt;&gt;"",Vorrunde!$K34&lt;&gt;"",Vorrunde!$F34&lt;&gt;Vorrunde!$H34,$V86&lt;&gt;"",$W86&lt;&gt;""),Vorrunde!$K34,"")</f>
        <v/>
      </c>
      <c r="Z86" s="35" t="str">
        <f t="shared" ca="1" si="68"/>
        <v>Eintracht FrankfurtFC Barcelona</v>
      </c>
      <c r="AA86" s="13">
        <f t="shared" ca="1" si="67"/>
        <v>0</v>
      </c>
      <c r="AB86" s="13" t="str">
        <f ca="1">IF(AA86&gt;0,X86&amp;Sprache!$E$80&amp;Y86,"")</f>
        <v/>
      </c>
      <c r="AD86" s="144"/>
      <c r="AE86" s="149" t="str">
        <f ca="1">IF($AA86=0,"",IF($X86&gt;$Y86,Einstellungen!$C$4,IF($X86=$Y86,1,0)))</f>
        <v/>
      </c>
      <c r="AF86" s="144" t="str">
        <f ca="1">IF($AA86=0,"",IF($X86&lt;$Y86,Einstellungen!$C$4,IF($X86=$Y86,1,0)))</f>
        <v/>
      </c>
    </row>
    <row r="87" spans="2:32" s="2" customFormat="1" x14ac:dyDescent="0.2">
      <c r="B87" s="4"/>
      <c r="C87" s="4"/>
      <c r="D87" s="4"/>
      <c r="E87" s="4"/>
      <c r="F87" s="13"/>
      <c r="G87" s="13"/>
      <c r="H87" s="13"/>
      <c r="I87" s="13"/>
      <c r="J87" s="13"/>
      <c r="K87" s="13"/>
      <c r="L87" s="13"/>
      <c r="M87" s="13"/>
      <c r="U87" s="67" t="s">
        <v>39</v>
      </c>
      <c r="V87" s="41" t="str">
        <f ca="1">Planung!$L29</f>
        <v>SSV Wildbach</v>
      </c>
      <c r="W87" s="13" t="str">
        <f ca="1">Planung!$N29</f>
        <v>Inter Mailand</v>
      </c>
      <c r="X87" s="13" t="str">
        <f ca="1">IF(AND(Vorrunde!$I35&lt;&gt;"",Vorrunde!$K35&lt;&gt;"",Vorrunde!$F35&lt;&gt;Vorrunde!$H35,$V87&lt;&gt;"",$W87&lt;&gt;""),Vorrunde!$I35,"")</f>
        <v/>
      </c>
      <c r="Y87" s="36" t="str">
        <f ca="1">IF(AND(Vorrunde!$I35&lt;&gt;"",Vorrunde!$K35&lt;&gt;"",Vorrunde!$F35&lt;&gt;Vorrunde!$H35,$V87&lt;&gt;"",$W87&lt;&gt;""),Vorrunde!$K35,"")</f>
        <v/>
      </c>
      <c r="Z87" s="35" t="str">
        <f t="shared" ca="1" si="68"/>
        <v>SSV WildbachInter Mailand</v>
      </c>
      <c r="AA87" s="13">
        <f t="shared" ca="1" si="67"/>
        <v>0</v>
      </c>
      <c r="AB87" s="13" t="str">
        <f ca="1">IF(AA87&gt;0,X87&amp;Sprache!$E$80&amp;Y87,"")</f>
        <v/>
      </c>
      <c r="AD87" s="144"/>
      <c r="AE87" s="149" t="str">
        <f ca="1">IF($AA87=0,"",IF($X87&gt;$Y87,Einstellungen!$C$4,IF($X87=$Y87,1,0)))</f>
        <v/>
      </c>
      <c r="AF87" s="144" t="str">
        <f ca="1">IF($AA87=0,"",IF($X87&lt;$Y87,Einstellungen!$C$4,IF($X87=$Y87,1,0)))</f>
        <v/>
      </c>
    </row>
    <row r="88" spans="2:32" s="2" customFormat="1" x14ac:dyDescent="0.2">
      <c r="B88" s="4"/>
      <c r="C88" s="4"/>
      <c r="D88" s="4"/>
      <c r="E88" s="4"/>
      <c r="F88" s="13"/>
      <c r="G88" s="13"/>
      <c r="H88" s="13"/>
      <c r="I88" s="13"/>
      <c r="J88" s="13"/>
      <c r="K88" s="13"/>
      <c r="L88" s="13"/>
      <c r="M88" s="13"/>
      <c r="U88" s="67" t="s">
        <v>40</v>
      </c>
      <c r="V88" s="41" t="str">
        <f ca="1">Planung!$L30</f>
        <v>VFB Essenheim</v>
      </c>
      <c r="W88" s="13" t="str">
        <f ca="1">Planung!$N30</f>
        <v>1. FC Riedwald</v>
      </c>
      <c r="X88" s="13" t="str">
        <f ca="1">IF(AND(Vorrunde!$I36&lt;&gt;"",Vorrunde!$K36&lt;&gt;"",Vorrunde!$F36&lt;&gt;Vorrunde!$H36,$V88&lt;&gt;"",$W88&lt;&gt;""),Vorrunde!$I36,"")</f>
        <v/>
      </c>
      <c r="Y88" s="36" t="str">
        <f ca="1">IF(AND(Vorrunde!$I36&lt;&gt;"",Vorrunde!$K36&lt;&gt;"",Vorrunde!$F36&lt;&gt;Vorrunde!$H36,$V88&lt;&gt;"",$W88&lt;&gt;""),Vorrunde!$K36,"")</f>
        <v/>
      </c>
      <c r="Z88" s="35" t="str">
        <f t="shared" ca="1" si="68"/>
        <v>VFB Essenheim1. FC Riedwald</v>
      </c>
      <c r="AA88" s="13">
        <f t="shared" ca="1" si="67"/>
        <v>0</v>
      </c>
      <c r="AB88" s="13" t="str">
        <f ca="1">IF(AA88&gt;0,X88&amp;Sprache!$E$80&amp;Y88,"")</f>
        <v/>
      </c>
      <c r="AD88" s="144"/>
      <c r="AE88" s="149" t="str">
        <f ca="1">IF($AA88=0,"",IF($X88&gt;$Y88,Einstellungen!$C$4,IF($X88=$Y88,1,0)))</f>
        <v/>
      </c>
      <c r="AF88" s="144" t="str">
        <f ca="1">IF($AA88=0,"",IF($X88&lt;$Y88,Einstellungen!$C$4,IF($X88=$Y88,1,0)))</f>
        <v/>
      </c>
    </row>
    <row r="89" spans="2:32" s="2" customFormat="1" x14ac:dyDescent="0.2">
      <c r="B89" s="4"/>
      <c r="C89" s="4"/>
      <c r="D89" s="4"/>
      <c r="E89" s="4"/>
      <c r="F89" s="13"/>
      <c r="G89" s="13"/>
      <c r="H89" s="13"/>
      <c r="I89" s="13"/>
      <c r="J89" s="13"/>
      <c r="K89" s="13"/>
      <c r="L89" s="13"/>
      <c r="M89" s="13"/>
      <c r="U89" s="67" t="s">
        <v>41</v>
      </c>
      <c r="V89" s="41" t="str">
        <f ca="1">Planung!$L31</f>
        <v>FC Grönlingen</v>
      </c>
      <c r="W89" s="13" t="str">
        <f ca="1">Planung!$N31</f>
        <v>Mainz 05</v>
      </c>
      <c r="X89" s="13" t="str">
        <f ca="1">IF(AND(Vorrunde!$I37&lt;&gt;"",Vorrunde!$K37&lt;&gt;"",Vorrunde!$F37&lt;&gt;Vorrunde!$H37,$V89&lt;&gt;"",$W89&lt;&gt;""),Vorrunde!$I37,"")</f>
        <v/>
      </c>
      <c r="Y89" s="36" t="str">
        <f ca="1">IF(AND(Vorrunde!$I37&lt;&gt;"",Vorrunde!$K37&lt;&gt;"",Vorrunde!$F37&lt;&gt;Vorrunde!$H37,$V89&lt;&gt;"",$W89&lt;&gt;""),Vorrunde!$K37,"")</f>
        <v/>
      </c>
      <c r="Z89" s="35" t="str">
        <f t="shared" ca="1" si="68"/>
        <v>FC GrönlingenMainz 05</v>
      </c>
      <c r="AA89" s="13">
        <f t="shared" ca="1" si="67"/>
        <v>0</v>
      </c>
      <c r="AB89" s="13" t="str">
        <f ca="1">IF(AA89&gt;0,X89&amp;Sprache!$E$80&amp;Y89,"")</f>
        <v/>
      </c>
      <c r="AD89" s="144"/>
      <c r="AE89" s="149" t="str">
        <f ca="1">IF($AA89=0,"",IF($X89&gt;$Y89,Einstellungen!$C$4,IF($X89=$Y89,1,0)))</f>
        <v/>
      </c>
      <c r="AF89" s="144" t="str">
        <f ca="1">IF($AA89=0,"",IF($X89&lt;$Y89,Einstellungen!$C$4,IF($X89=$Y89,1,0)))</f>
        <v/>
      </c>
    </row>
    <row r="90" spans="2:32" s="2" customFormat="1" x14ac:dyDescent="0.2">
      <c r="B90" s="4"/>
      <c r="C90" s="4"/>
      <c r="D90" s="4"/>
      <c r="E90" s="4"/>
      <c r="F90" s="13"/>
      <c r="G90" s="13"/>
      <c r="H90" s="13"/>
      <c r="I90" s="13"/>
      <c r="J90" s="13"/>
      <c r="K90" s="13"/>
      <c r="L90" s="13"/>
      <c r="M90" s="13"/>
      <c r="U90" s="67" t="s">
        <v>42</v>
      </c>
      <c r="V90" s="41" t="str">
        <f ca="1">Planung!$L32</f>
        <v>Maibach 1822 eV</v>
      </c>
      <c r="W90" s="13" t="str">
        <f ca="1">Planung!$N32</f>
        <v>Fun Kickers Oes</v>
      </c>
      <c r="X90" s="13" t="str">
        <f ca="1">IF(AND(Vorrunde!$I38&lt;&gt;"",Vorrunde!$K38&lt;&gt;"",Vorrunde!$F38&lt;&gt;Vorrunde!$H38,$V90&lt;&gt;"",$W90&lt;&gt;""),Vorrunde!$I38,"")</f>
        <v/>
      </c>
      <c r="Y90" s="36" t="str">
        <f ca="1">IF(AND(Vorrunde!$I38&lt;&gt;"",Vorrunde!$K38&lt;&gt;"",Vorrunde!$F38&lt;&gt;Vorrunde!$H38,$V90&lt;&gt;"",$W90&lt;&gt;""),Vorrunde!$K38,"")</f>
        <v/>
      </c>
      <c r="Z90" s="35" t="str">
        <f t="shared" ca="1" si="68"/>
        <v>Maibach 1822 eVFun Kickers Oes</v>
      </c>
      <c r="AA90" s="13">
        <f t="shared" ca="1" si="67"/>
        <v>0</v>
      </c>
      <c r="AB90" s="13" t="str">
        <f ca="1">IF(AA90&gt;0,X90&amp;Sprache!$E$80&amp;Y90,"")</f>
        <v/>
      </c>
      <c r="AD90" s="144"/>
      <c r="AE90" s="149" t="str">
        <f ca="1">IF($AA90=0,"",IF($X90&gt;$Y90,Einstellungen!$C$4,IF($X90=$Y90,1,0)))</f>
        <v/>
      </c>
      <c r="AF90" s="144" t="str">
        <f ca="1">IF($AA90=0,"",IF($X90&lt;$Y90,Einstellungen!$C$4,IF($X90=$Y90,1,0)))</f>
        <v/>
      </c>
    </row>
    <row r="91" spans="2:32" s="2" customFormat="1" x14ac:dyDescent="0.2">
      <c r="B91" s="4"/>
      <c r="C91" s="4"/>
      <c r="D91" s="4"/>
      <c r="E91" s="4"/>
      <c r="F91" s="13"/>
      <c r="G91" s="13"/>
      <c r="H91" s="13"/>
      <c r="I91" s="13"/>
      <c r="J91" s="13"/>
      <c r="K91" s="13"/>
      <c r="L91" s="13"/>
      <c r="M91" s="13"/>
      <c r="U91" s="67" t="s">
        <v>43</v>
      </c>
      <c r="V91" s="41" t="str">
        <f ca="1">Planung!$L33</f>
        <v>Manchester City</v>
      </c>
      <c r="W91" s="13" t="str">
        <f ca="1">Planung!$N33</f>
        <v>AC Roma</v>
      </c>
      <c r="X91" s="13" t="str">
        <f ca="1">IF(AND(Vorrunde!$I39&lt;&gt;"",Vorrunde!$K39&lt;&gt;"",Vorrunde!$F39&lt;&gt;Vorrunde!$H39,$V91&lt;&gt;"",$W91&lt;&gt;""),Vorrunde!$I39,"")</f>
        <v/>
      </c>
      <c r="Y91" s="36" t="str">
        <f ca="1">IF(AND(Vorrunde!$I39&lt;&gt;"",Vorrunde!$K39&lt;&gt;"",Vorrunde!$F39&lt;&gt;Vorrunde!$H39,$V91&lt;&gt;"",$W91&lt;&gt;""),Vorrunde!$K39,"")</f>
        <v/>
      </c>
      <c r="Z91" s="35" t="str">
        <f t="shared" ca="1" si="68"/>
        <v>Manchester CityAC Roma</v>
      </c>
      <c r="AA91" s="13">
        <f t="shared" ca="1" si="67"/>
        <v>0</v>
      </c>
      <c r="AB91" s="13" t="str">
        <f ca="1">IF(AA91&gt;0,X91&amp;Sprache!$E$80&amp;Y91,"")</f>
        <v/>
      </c>
      <c r="AD91" s="144"/>
      <c r="AE91" s="149" t="str">
        <f ca="1">IF($AA91=0,"",IF($X91&gt;$Y91,Einstellungen!$C$4,IF($X91=$Y91,1,0)))</f>
        <v/>
      </c>
      <c r="AF91" s="144" t="str">
        <f ca="1">IF($AA91=0,"",IF($X91&lt;$Y91,Einstellungen!$C$4,IF($X91=$Y91,1,0)))</f>
        <v/>
      </c>
    </row>
    <row r="92" spans="2:32" s="2" customFormat="1" x14ac:dyDescent="0.2">
      <c r="B92" s="4"/>
      <c r="C92" s="4"/>
      <c r="D92" s="4"/>
      <c r="E92" s="4"/>
      <c r="F92" s="13"/>
      <c r="G92" s="13"/>
      <c r="H92" s="13"/>
      <c r="I92" s="13"/>
      <c r="J92" s="13"/>
      <c r="K92" s="13"/>
      <c r="L92" s="13"/>
      <c r="M92" s="13"/>
      <c r="U92" s="67" t="s">
        <v>44</v>
      </c>
      <c r="V92" s="41" t="str">
        <f ca="1">Planung!$L34</f>
        <v>Raslo Winners</v>
      </c>
      <c r="W92" s="13" t="str">
        <f ca="1">Planung!$N34</f>
        <v>Eintracht Frankfurt</v>
      </c>
      <c r="X92" s="13" t="str">
        <f ca="1">IF(AND(Vorrunde!$I40&lt;&gt;"",Vorrunde!$K40&lt;&gt;"",Vorrunde!$F40&lt;&gt;Vorrunde!$H40,$V92&lt;&gt;"",$W92&lt;&gt;""),Vorrunde!$I40,"")</f>
        <v/>
      </c>
      <c r="Y92" s="36" t="str">
        <f ca="1">IF(AND(Vorrunde!$I40&lt;&gt;"",Vorrunde!$K40&lt;&gt;"",Vorrunde!$F40&lt;&gt;Vorrunde!$H40,$V92&lt;&gt;"",$W92&lt;&gt;""),Vorrunde!$K40,"")</f>
        <v/>
      </c>
      <c r="Z92" s="35" t="str">
        <f t="shared" ca="1" si="68"/>
        <v>Raslo WinnersEintracht Frankfurt</v>
      </c>
      <c r="AA92" s="13">
        <f t="shared" ca="1" si="67"/>
        <v>0</v>
      </c>
      <c r="AB92" s="13" t="str">
        <f ca="1">IF(AA92&gt;0,X92&amp;Sprache!$E$80&amp;Y92,"")</f>
        <v/>
      </c>
      <c r="AD92" s="144"/>
      <c r="AE92" s="149" t="str">
        <f ca="1">IF($AA92=0,"",IF($X92&gt;$Y92,Einstellungen!$C$4,IF($X92=$Y92,1,0)))</f>
        <v/>
      </c>
      <c r="AF92" s="144" t="str">
        <f ca="1">IF($AA92=0,"",IF($X92&lt;$Y92,Einstellungen!$C$4,IF($X92=$Y92,1,0)))</f>
        <v/>
      </c>
    </row>
    <row r="93" spans="2:32" s="2" customFormat="1" x14ac:dyDescent="0.2">
      <c r="B93" s="4"/>
      <c r="C93" s="4"/>
      <c r="D93" s="4"/>
      <c r="E93" s="4"/>
      <c r="F93" s="13"/>
      <c r="G93" s="13"/>
      <c r="H93" s="13"/>
      <c r="I93" s="13"/>
      <c r="J93" s="13"/>
      <c r="K93" s="13"/>
      <c r="L93" s="13"/>
      <c r="M93" s="13"/>
      <c r="U93" s="67" t="s">
        <v>45</v>
      </c>
      <c r="V93" s="41" t="str">
        <f ca="1">Planung!$L35</f>
        <v>VFL Ronsdorf</v>
      </c>
      <c r="W93" s="13" t="str">
        <f ca="1">Planung!$N35</f>
        <v>SSV Wildbach</v>
      </c>
      <c r="X93" s="13" t="str">
        <f ca="1">IF(AND(Vorrunde!$I41&lt;&gt;"",Vorrunde!$K41&lt;&gt;"",Vorrunde!$F41&lt;&gt;Vorrunde!$H41,$V93&lt;&gt;"",$W93&lt;&gt;""),Vorrunde!$I41,"")</f>
        <v/>
      </c>
      <c r="Y93" s="36" t="str">
        <f ca="1">IF(AND(Vorrunde!$I41&lt;&gt;"",Vorrunde!$K41&lt;&gt;"",Vorrunde!$F41&lt;&gt;Vorrunde!$H41,$V93&lt;&gt;"",$W93&lt;&gt;""),Vorrunde!$K41,"")</f>
        <v/>
      </c>
      <c r="Z93" s="35" t="str">
        <f t="shared" ca="1" si="68"/>
        <v>VFL RonsdorfSSV Wildbach</v>
      </c>
      <c r="AA93" s="13">
        <f t="shared" ca="1" si="67"/>
        <v>0</v>
      </c>
      <c r="AB93" s="13" t="str">
        <f ca="1">IF(AA93&gt;0,X93&amp;Sprache!$E$80&amp;Y93,"")</f>
        <v/>
      </c>
      <c r="AC93" s="4"/>
      <c r="AD93" s="144"/>
      <c r="AE93" s="149" t="str">
        <f ca="1">IF($AA93=0,"",IF($X93&gt;$Y93,Einstellungen!$C$4,IF($X93=$Y93,1,0)))</f>
        <v/>
      </c>
      <c r="AF93" s="144" t="str">
        <f ca="1">IF($AA93=0,"",IF($X93&lt;$Y93,Einstellungen!$C$4,IF($X93=$Y93,1,0)))</f>
        <v/>
      </c>
    </row>
    <row r="94" spans="2:32" s="2" customFormat="1" x14ac:dyDescent="0.2">
      <c r="B94" s="4"/>
      <c r="C94" s="4"/>
      <c r="D94" s="4"/>
      <c r="E94" s="4"/>
      <c r="F94" s="13"/>
      <c r="G94" s="13"/>
      <c r="H94" s="13"/>
      <c r="I94" s="13"/>
      <c r="J94" s="13"/>
      <c r="K94" s="13"/>
      <c r="L94" s="13"/>
      <c r="M94" s="13"/>
      <c r="U94" s="67" t="s">
        <v>46</v>
      </c>
      <c r="V94" s="41" t="str">
        <f ca="1">Planung!$L36</f>
        <v>FC Barcelona</v>
      </c>
      <c r="W94" s="13" t="str">
        <f ca="1">Planung!$N36</f>
        <v>Knock Out Rangers</v>
      </c>
      <c r="X94" s="13" t="str">
        <f ca="1">IF(AND(Vorrunde!$I42&lt;&gt;"",Vorrunde!$K42&lt;&gt;"",Vorrunde!$F42&lt;&gt;Vorrunde!$H42,$V94&lt;&gt;"",$W94&lt;&gt;""),Vorrunde!$I42,"")</f>
        <v/>
      </c>
      <c r="Y94" s="36" t="str">
        <f ca="1">IF(AND(Vorrunde!$I42&lt;&gt;"",Vorrunde!$K42&lt;&gt;"",Vorrunde!$F42&lt;&gt;Vorrunde!$H42,$V94&lt;&gt;"",$W94&lt;&gt;""),Vorrunde!$K42,"")</f>
        <v/>
      </c>
      <c r="Z94" s="35" t="str">
        <f t="shared" ref="Z94:Z135" ca="1" si="69">V94&amp;W94</f>
        <v>FC BarcelonaKnock Out Rangers</v>
      </c>
      <c r="AA94" s="13">
        <f t="shared" ref="AA94:AA135" ca="1" si="70">IF(AND(V94&lt;&gt;"",W94&lt;&gt;"",V94&lt;&gt;W94,X94&lt;&gt;"",Y94&lt;&gt;""),1,0)</f>
        <v>0</v>
      </c>
      <c r="AB94" s="13" t="str">
        <f ca="1">IF(AA94&gt;0,X94&amp;Sprache!$E$80&amp;Y94,"")</f>
        <v/>
      </c>
      <c r="AC94" s="4"/>
      <c r="AD94" s="144"/>
      <c r="AE94" s="149" t="str">
        <f ca="1">IF($AA94=0,"",IF($X94&gt;$Y94,Einstellungen!$C$4,IF($X94=$Y94,1,0)))</f>
        <v/>
      </c>
      <c r="AF94" s="144" t="str">
        <f ca="1">IF($AA94=0,"",IF($X94&lt;$Y94,Einstellungen!$C$4,IF($X94=$Y94,1,0)))</f>
        <v/>
      </c>
    </row>
    <row r="95" spans="2:32" s="2" customFormat="1" x14ac:dyDescent="0.2">
      <c r="B95" s="4"/>
      <c r="C95" s="4"/>
      <c r="D95" s="4"/>
      <c r="E95" s="4"/>
      <c r="F95" s="13"/>
      <c r="G95" s="13"/>
      <c r="H95" s="13"/>
      <c r="I95" s="13"/>
      <c r="J95" s="13"/>
      <c r="K95" s="13"/>
      <c r="L95" s="13"/>
      <c r="M95" s="13"/>
      <c r="U95" s="67" t="s">
        <v>47</v>
      </c>
      <c r="V95" s="41" t="str">
        <f ca="1">Planung!$L37</f>
        <v>Inter Mailand</v>
      </c>
      <c r="W95" s="13" t="str">
        <f ca="1">Planung!$N37</f>
        <v>Borussia Heine</v>
      </c>
      <c r="X95" s="13" t="str">
        <f ca="1">IF(AND(Vorrunde!$I43&lt;&gt;"",Vorrunde!$K43&lt;&gt;"",Vorrunde!$F43&lt;&gt;Vorrunde!$H43,$V95&lt;&gt;"",$W95&lt;&gt;""),Vorrunde!$I43,"")</f>
        <v/>
      </c>
      <c r="Y95" s="36" t="str">
        <f ca="1">IF(AND(Vorrunde!$I43&lt;&gt;"",Vorrunde!$K43&lt;&gt;"",Vorrunde!$F43&lt;&gt;Vorrunde!$H43,$V95&lt;&gt;"",$W95&lt;&gt;""),Vorrunde!$K43,"")</f>
        <v/>
      </c>
      <c r="Z95" s="35" t="str">
        <f t="shared" ca="1" si="69"/>
        <v>Inter MailandBorussia Heine</v>
      </c>
      <c r="AA95" s="13">
        <f t="shared" ca="1" si="70"/>
        <v>0</v>
      </c>
      <c r="AB95" s="13" t="str">
        <f ca="1">IF(AA95&gt;0,X95&amp;Sprache!$E$80&amp;Y95,"")</f>
        <v/>
      </c>
      <c r="AD95" s="144"/>
      <c r="AE95" s="149" t="str">
        <f ca="1">IF($AA95=0,"",IF($X95&gt;$Y95,Einstellungen!$C$4,IF($X95=$Y95,1,0)))</f>
        <v/>
      </c>
      <c r="AF95" s="144" t="str">
        <f ca="1">IF($AA95=0,"",IF($X95&lt;$Y95,Einstellungen!$C$4,IF($X95=$Y95,1,0)))</f>
        <v/>
      </c>
    </row>
    <row r="96" spans="2:32" s="2" customFormat="1" x14ac:dyDescent="0.2">
      <c r="B96" s="4"/>
      <c r="C96" s="4"/>
      <c r="D96" s="4"/>
      <c r="E96" s="4"/>
      <c r="F96" s="13"/>
      <c r="G96" s="13"/>
      <c r="H96" s="13"/>
      <c r="I96" s="13"/>
      <c r="J96" s="13"/>
      <c r="K96" s="13"/>
      <c r="L96" s="13"/>
      <c r="M96" s="13"/>
      <c r="U96" s="67" t="s">
        <v>48</v>
      </c>
      <c r="V96" s="41" t="str">
        <f ca="1">Planung!$L38</f>
        <v>1. FC Riedwald</v>
      </c>
      <c r="W96" s="13" t="str">
        <f ca="1">Planung!$N38</f>
        <v>Maibach 1822 eV</v>
      </c>
      <c r="X96" s="13" t="str">
        <f ca="1">IF(AND(Vorrunde!$I44&lt;&gt;"",Vorrunde!$K44&lt;&gt;"",Vorrunde!$F44&lt;&gt;Vorrunde!$H44,$V96&lt;&gt;"",$W96&lt;&gt;""),Vorrunde!$I44,"")</f>
        <v/>
      </c>
      <c r="Y96" s="36" t="str">
        <f ca="1">IF(AND(Vorrunde!$I44&lt;&gt;"",Vorrunde!$K44&lt;&gt;"",Vorrunde!$F44&lt;&gt;Vorrunde!$H44,$V96&lt;&gt;"",$W96&lt;&gt;""),Vorrunde!$K44,"")</f>
        <v/>
      </c>
      <c r="Z96" s="35" t="str">
        <f t="shared" ca="1" si="69"/>
        <v>1. FC RiedwaldMaibach 1822 eV</v>
      </c>
      <c r="AA96" s="13">
        <f t="shared" ca="1" si="70"/>
        <v>0</v>
      </c>
      <c r="AB96" s="13" t="str">
        <f ca="1">IF(AA96&gt;0,X96&amp;Sprache!$E$80&amp;Y96,"")</f>
        <v/>
      </c>
      <c r="AD96" s="144"/>
      <c r="AE96" s="149" t="str">
        <f ca="1">IF($AA96=0,"",IF($X96&gt;$Y96,Einstellungen!$C$4,IF($X96=$Y96,1,0)))</f>
        <v/>
      </c>
      <c r="AF96" s="144" t="str">
        <f ca="1">IF($AA96=0,"",IF($X96&lt;$Y96,Einstellungen!$C$4,IF($X96=$Y96,1,0)))</f>
        <v/>
      </c>
    </row>
    <row r="97" spans="2:32" s="2" customFormat="1" x14ac:dyDescent="0.2">
      <c r="B97" s="4"/>
      <c r="C97" s="4"/>
      <c r="D97" s="4"/>
      <c r="E97" s="4"/>
      <c r="F97" s="13"/>
      <c r="G97" s="13"/>
      <c r="H97" s="13"/>
      <c r="I97" s="13"/>
      <c r="J97" s="13"/>
      <c r="K97" s="13"/>
      <c r="L97" s="13"/>
      <c r="M97" s="13"/>
      <c r="U97" s="67" t="s">
        <v>49</v>
      </c>
      <c r="V97" s="41" t="str">
        <f ca="1">Planung!$L39</f>
        <v>Mainz 05</v>
      </c>
      <c r="W97" s="13" t="str">
        <f ca="1">Planung!$N39</f>
        <v>Manchester City</v>
      </c>
      <c r="X97" s="13" t="str">
        <f ca="1">IF(AND(Vorrunde!$I45&lt;&gt;"",Vorrunde!$K45&lt;&gt;"",Vorrunde!$F45&lt;&gt;Vorrunde!$H45,$V97&lt;&gt;"",$W97&lt;&gt;""),Vorrunde!$I45,"")</f>
        <v/>
      </c>
      <c r="Y97" s="36" t="str">
        <f ca="1">IF(AND(Vorrunde!$I45&lt;&gt;"",Vorrunde!$K45&lt;&gt;"",Vorrunde!$F45&lt;&gt;Vorrunde!$H45,$V97&lt;&gt;"",$W97&lt;&gt;""),Vorrunde!$K45,"")</f>
        <v/>
      </c>
      <c r="Z97" s="35" t="str">
        <f t="shared" ca="1" si="69"/>
        <v>Mainz 05Manchester City</v>
      </c>
      <c r="AA97" s="13">
        <f t="shared" ca="1" si="70"/>
        <v>0</v>
      </c>
      <c r="AB97" s="13" t="str">
        <f ca="1">IF(AA97&gt;0,X97&amp;Sprache!$E$80&amp;Y97,"")</f>
        <v/>
      </c>
      <c r="AD97" s="144"/>
      <c r="AE97" s="149" t="str">
        <f ca="1">IF($AA97=0,"",IF($X97&gt;$Y97,Einstellungen!$C$4,IF($X97=$Y97,1,0)))</f>
        <v/>
      </c>
      <c r="AF97" s="144" t="str">
        <f ca="1">IF($AA97=0,"",IF($X97&lt;$Y97,Einstellungen!$C$4,IF($X97=$Y97,1,0)))</f>
        <v/>
      </c>
    </row>
    <row r="98" spans="2:32" s="2" customFormat="1" x14ac:dyDescent="0.2">
      <c r="B98" s="4"/>
      <c r="C98" s="4"/>
      <c r="D98" s="4"/>
      <c r="E98" s="4"/>
      <c r="F98" s="13"/>
      <c r="G98" s="13"/>
      <c r="H98" s="13"/>
      <c r="I98" s="13"/>
      <c r="J98" s="13"/>
      <c r="K98" s="13"/>
      <c r="L98" s="13"/>
      <c r="M98" s="13"/>
      <c r="U98" s="67" t="s">
        <v>50</v>
      </c>
      <c r="V98" s="41" t="str">
        <f ca="1">Planung!$L40</f>
        <v>Eintracht Frankfurt</v>
      </c>
      <c r="W98" s="13" t="str">
        <f ca="1">Planung!$N40</f>
        <v>VFB Essenheim</v>
      </c>
      <c r="X98" s="13" t="str">
        <f ca="1">IF(AND(Vorrunde!$I46&lt;&gt;"",Vorrunde!$K46&lt;&gt;"",Vorrunde!$F46&lt;&gt;Vorrunde!$H46,$V98&lt;&gt;"",$W98&lt;&gt;""),Vorrunde!$I46,"")</f>
        <v/>
      </c>
      <c r="Y98" s="36" t="str">
        <f ca="1">IF(AND(Vorrunde!$I46&lt;&gt;"",Vorrunde!$K46&lt;&gt;"",Vorrunde!$F46&lt;&gt;Vorrunde!$H46,$V98&lt;&gt;"",$W98&lt;&gt;""),Vorrunde!$K46,"")</f>
        <v/>
      </c>
      <c r="Z98" s="35" t="str">
        <f t="shared" ca="1" si="69"/>
        <v>Eintracht FrankfurtVFB Essenheim</v>
      </c>
      <c r="AA98" s="13">
        <f t="shared" ca="1" si="70"/>
        <v>0</v>
      </c>
      <c r="AB98" s="13" t="str">
        <f ca="1">IF(AA98&gt;0,X98&amp;Sprache!$E$80&amp;Y98,"")</f>
        <v/>
      </c>
      <c r="AD98" s="144"/>
      <c r="AE98" s="149" t="str">
        <f ca="1">IF($AA98=0,"",IF($X98&gt;$Y98,Einstellungen!$C$4,IF($X98=$Y98,1,0)))</f>
        <v/>
      </c>
      <c r="AF98" s="144" t="str">
        <f ca="1">IF($AA98=0,"",IF($X98&lt;$Y98,Einstellungen!$C$4,IF($X98=$Y98,1,0)))</f>
        <v/>
      </c>
    </row>
    <row r="99" spans="2:32" s="2" customFormat="1" x14ac:dyDescent="0.2">
      <c r="B99" s="4"/>
      <c r="C99" s="4"/>
      <c r="D99" s="4"/>
      <c r="E99" s="4"/>
      <c r="F99" s="13"/>
      <c r="G99" s="13"/>
      <c r="H99" s="13"/>
      <c r="I99" s="13"/>
      <c r="J99" s="13"/>
      <c r="K99" s="13"/>
      <c r="L99" s="13"/>
      <c r="M99" s="13"/>
      <c r="U99" s="67" t="s">
        <v>51</v>
      </c>
      <c r="V99" s="41" t="str">
        <f ca="1">Planung!$L41</f>
        <v>SSV Wildbach</v>
      </c>
      <c r="W99" s="13" t="str">
        <f ca="1">Planung!$N41</f>
        <v>FC Grönlingen</v>
      </c>
      <c r="X99" s="13" t="str">
        <f ca="1">IF(AND(Vorrunde!$I47&lt;&gt;"",Vorrunde!$K47&lt;&gt;"",Vorrunde!$F47&lt;&gt;Vorrunde!$H47,$V99&lt;&gt;"",$W99&lt;&gt;""),Vorrunde!$I47,"")</f>
        <v/>
      </c>
      <c r="Y99" s="36" t="str">
        <f ca="1">IF(AND(Vorrunde!$I47&lt;&gt;"",Vorrunde!$K47&lt;&gt;"",Vorrunde!$F47&lt;&gt;Vorrunde!$H47,$V99&lt;&gt;"",$W99&lt;&gt;""),Vorrunde!$K47,"")</f>
        <v/>
      </c>
      <c r="Z99" s="35" t="str">
        <f t="shared" ca="1" si="69"/>
        <v>SSV WildbachFC Grönlingen</v>
      </c>
      <c r="AA99" s="13">
        <f t="shared" ca="1" si="70"/>
        <v>0</v>
      </c>
      <c r="AB99" s="13" t="str">
        <f ca="1">IF(AA99&gt;0,X99&amp;Sprache!$E$80&amp;Y99,"")</f>
        <v/>
      </c>
      <c r="AD99" s="144"/>
      <c r="AE99" s="149" t="str">
        <f ca="1">IF($AA99=0,"",IF($X99&gt;$Y99,Einstellungen!$C$4,IF($X99=$Y99,1,0)))</f>
        <v/>
      </c>
      <c r="AF99" s="144" t="str">
        <f ca="1">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 ca="1">Planung!$L42</f>
        <v>Fun Kickers Oes</v>
      </c>
      <c r="W100" s="13" t="str">
        <f ca="1">Planung!$N42</f>
        <v>FC Barcelona</v>
      </c>
      <c r="X100" s="13" t="str">
        <f ca="1">IF(AND(Vorrunde!$I48&lt;&gt;"",Vorrunde!$K48&lt;&gt;"",Vorrunde!$F48&lt;&gt;Vorrunde!$H48,$V100&lt;&gt;"",$W100&lt;&gt;""),Vorrunde!$I48,"")</f>
        <v/>
      </c>
      <c r="Y100" s="36" t="str">
        <f ca="1">IF(AND(Vorrunde!$I48&lt;&gt;"",Vorrunde!$K48&lt;&gt;"",Vorrunde!$F48&lt;&gt;Vorrunde!$H48,$V100&lt;&gt;"",$W100&lt;&gt;""),Vorrunde!$K48,"")</f>
        <v/>
      </c>
      <c r="Z100" s="35" t="str">
        <f t="shared" ca="1" si="69"/>
        <v>Fun Kickers OesFC Barcelona</v>
      </c>
      <c r="AA100" s="13">
        <f t="shared" ca="1" si="70"/>
        <v>0</v>
      </c>
      <c r="AB100" s="13" t="str">
        <f ca="1">IF(AA100&gt;0,X100&amp;Sprache!$E$80&amp;Y100,"")</f>
        <v/>
      </c>
      <c r="AD100" s="144"/>
      <c r="AE100" s="149" t="str">
        <f ca="1">IF($AA100=0,"",IF($X100&gt;$Y100,Einstellungen!$C$4,IF($X100=$Y100,1,0)))</f>
        <v/>
      </c>
      <c r="AF100" s="144" t="str">
        <f ca="1">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 ca="1">Planung!$L43</f>
        <v>AC Roma</v>
      </c>
      <c r="W101" s="13" t="str">
        <f ca="1">Planung!$N43</f>
        <v>Inter Mailand</v>
      </c>
      <c r="X101" s="13" t="str">
        <f ca="1">IF(AND(Vorrunde!$I49&lt;&gt;"",Vorrunde!$K49&lt;&gt;"",Vorrunde!$F49&lt;&gt;Vorrunde!$H49,$V101&lt;&gt;"",$W101&lt;&gt;""),Vorrunde!$I49,"")</f>
        <v/>
      </c>
      <c r="Y101" s="36" t="str">
        <f ca="1">IF(AND(Vorrunde!$I49&lt;&gt;"",Vorrunde!$K49&lt;&gt;"",Vorrunde!$F49&lt;&gt;Vorrunde!$H49,$V101&lt;&gt;"",$W101&lt;&gt;""),Vorrunde!$K49,"")</f>
        <v/>
      </c>
      <c r="Z101" s="35" t="str">
        <f t="shared" ca="1" si="69"/>
        <v>AC RomaInter Mailand</v>
      </c>
      <c r="AA101" s="13">
        <f t="shared" ca="1" si="70"/>
        <v>0</v>
      </c>
      <c r="AB101" s="13" t="str">
        <f ca="1">IF(AA101&gt;0,X101&amp;Sprache!$E$80&amp;Y101,"")</f>
        <v/>
      </c>
      <c r="AD101" s="144"/>
      <c r="AE101" s="149" t="str">
        <f ca="1">IF($AA101=0,"",IF($X101&gt;$Y101,Einstellungen!$C$4,IF($X101=$Y101,1,0)))</f>
        <v/>
      </c>
      <c r="AF101" s="144" t="str">
        <f ca="1">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 ca="1">Planung!$L44</f>
        <v>Knock Out Rangers</v>
      </c>
      <c r="W102" s="13" t="str">
        <f ca="1">Planung!$N44</f>
        <v>Raslo Winners</v>
      </c>
      <c r="X102" s="13" t="str">
        <f ca="1">IF(AND(Vorrunde!$I50&lt;&gt;"",Vorrunde!$K50&lt;&gt;"",Vorrunde!$F50&lt;&gt;Vorrunde!$H50,$V102&lt;&gt;"",$W102&lt;&gt;""),Vorrunde!$I50,"")</f>
        <v/>
      </c>
      <c r="Y102" s="36" t="str">
        <f ca="1">IF(AND(Vorrunde!$I50&lt;&gt;"",Vorrunde!$K50&lt;&gt;"",Vorrunde!$F50&lt;&gt;Vorrunde!$H50,$V102&lt;&gt;"",$W102&lt;&gt;""),Vorrunde!$K50,"")</f>
        <v/>
      </c>
      <c r="Z102" s="35" t="str">
        <f t="shared" ca="1" si="69"/>
        <v>Knock Out RangersRaslo Winners</v>
      </c>
      <c r="AA102" s="13">
        <f t="shared" ca="1" si="70"/>
        <v>0</v>
      </c>
      <c r="AB102" s="13" t="str">
        <f ca="1">IF(AA102&gt;0,X102&amp;Sprache!$E$80&amp;Y102,"")</f>
        <v/>
      </c>
      <c r="AD102" s="144"/>
      <c r="AE102" s="149" t="str">
        <f ca="1">IF($AA102=0,"",IF($X102&gt;$Y102,Einstellungen!$C$4,IF($X102=$Y102,1,0)))</f>
        <v/>
      </c>
      <c r="AF102" s="144" t="str">
        <f ca="1">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 ca="1">Planung!$L45</f>
        <v>Borussia Heine</v>
      </c>
      <c r="W103" s="13" t="str">
        <f ca="1">Planung!$N45</f>
        <v>VFL Ronsdorf</v>
      </c>
      <c r="X103" s="13" t="str">
        <f ca="1">IF(AND(Vorrunde!$I51&lt;&gt;"",Vorrunde!$K51&lt;&gt;"",Vorrunde!$F51&lt;&gt;Vorrunde!$H51,$V103&lt;&gt;"",$W103&lt;&gt;""),Vorrunde!$I51,"")</f>
        <v/>
      </c>
      <c r="Y103" s="36" t="str">
        <f ca="1">IF(AND(Vorrunde!$I51&lt;&gt;"",Vorrunde!$K51&lt;&gt;"",Vorrunde!$F51&lt;&gt;Vorrunde!$H51,$V103&lt;&gt;"",$W103&lt;&gt;""),Vorrunde!$K51,"")</f>
        <v/>
      </c>
      <c r="Z103" s="35" t="str">
        <f t="shared" ca="1" si="69"/>
        <v>Borussia HeineVFL Ronsdorf</v>
      </c>
      <c r="AA103" s="13">
        <f t="shared" ca="1" si="70"/>
        <v>0</v>
      </c>
      <c r="AB103" s="13" t="str">
        <f ca="1">IF(AA103&gt;0,X103&amp;Sprache!$E$80&amp;Y103,"")</f>
        <v/>
      </c>
      <c r="AD103" s="144"/>
      <c r="AE103" s="149" t="str">
        <f ca="1">IF($AA103=0,"",IF($X103&gt;$Y103,Einstellungen!$C$4,IF($X103=$Y103,1,0)))</f>
        <v/>
      </c>
      <c r="AF103" s="144" t="str">
        <f ca="1">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 ca="1">Planung!$L46</f>
        <v>Eintracht Frankfurt</v>
      </c>
      <c r="W104" s="13" t="str">
        <f ca="1">Planung!$N46</f>
        <v>1. FC Riedwald</v>
      </c>
      <c r="X104" s="13" t="str">
        <f ca="1">IF(AND(Vorrunde!$I52&lt;&gt;"",Vorrunde!$K52&lt;&gt;"",Vorrunde!$F52&lt;&gt;Vorrunde!$H52,$V104&lt;&gt;"",$W104&lt;&gt;""),Vorrunde!$I52,"")</f>
        <v/>
      </c>
      <c r="Y104" s="36" t="str">
        <f ca="1">IF(AND(Vorrunde!$I52&lt;&gt;"",Vorrunde!$K52&lt;&gt;"",Vorrunde!$F52&lt;&gt;Vorrunde!$H52,$V104&lt;&gt;"",$W104&lt;&gt;""),Vorrunde!$K52,"")</f>
        <v/>
      </c>
      <c r="Z104" s="35" t="str">
        <f t="shared" ca="1" si="69"/>
        <v>Eintracht Frankfurt1. FC Riedwald</v>
      </c>
      <c r="AA104" s="13">
        <f t="shared" ca="1" si="70"/>
        <v>0</v>
      </c>
      <c r="AB104" s="13" t="str">
        <f ca="1">IF(AA104&gt;0,X104&amp;Sprache!$E$80&amp;Y104,"")</f>
        <v/>
      </c>
      <c r="AD104" s="144"/>
      <c r="AE104" s="149" t="str">
        <f ca="1">IF($AA104=0,"",IF($X104&gt;$Y104,Einstellungen!$C$4,IF($X104=$Y104,1,0)))</f>
        <v/>
      </c>
      <c r="AF104" s="144" t="str">
        <f ca="1">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 ca="1">Planung!$L47</f>
        <v>SSV Wildbach</v>
      </c>
      <c r="W105" s="13" t="str">
        <f ca="1">Planung!$N47</f>
        <v>Mainz 05</v>
      </c>
      <c r="X105" s="13" t="str">
        <f ca="1">IF(AND(Vorrunde!$I53&lt;&gt;"",Vorrunde!$K53&lt;&gt;"",Vorrunde!$F53&lt;&gt;Vorrunde!$H53,$V105&lt;&gt;"",$W105&lt;&gt;""),Vorrunde!$I53,"")</f>
        <v/>
      </c>
      <c r="Y105" s="36" t="str">
        <f ca="1">IF(AND(Vorrunde!$I53&lt;&gt;"",Vorrunde!$K53&lt;&gt;"",Vorrunde!$F53&lt;&gt;Vorrunde!$H53,$V105&lt;&gt;"",$W105&lt;&gt;""),Vorrunde!$K53,"")</f>
        <v/>
      </c>
      <c r="Z105" s="35" t="str">
        <f t="shared" ca="1" si="69"/>
        <v>SSV WildbachMainz 05</v>
      </c>
      <c r="AA105" s="13">
        <f t="shared" ca="1" si="70"/>
        <v>0</v>
      </c>
      <c r="AB105" s="13" t="str">
        <f ca="1">IF(AA105&gt;0,X105&amp;Sprache!$E$80&amp;Y105,"")</f>
        <v/>
      </c>
      <c r="AD105" s="144"/>
      <c r="AE105" s="149" t="str">
        <f ca="1">IF($AA105=0,"",IF($X105&gt;$Y105,Einstellungen!$C$4,IF($X105=$Y105,1,0)))</f>
        <v/>
      </c>
      <c r="AF105" s="144" t="str">
        <f ca="1">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 ca="1">Planung!$L48</f>
        <v>FC Barcelona</v>
      </c>
      <c r="W106" s="13" t="str">
        <f ca="1">Planung!$N48</f>
        <v>Maibach 1822 eV</v>
      </c>
      <c r="X106" s="13" t="str">
        <f ca="1">IF(AND(Vorrunde!$I54&lt;&gt;"",Vorrunde!$K54&lt;&gt;"",Vorrunde!$F54&lt;&gt;Vorrunde!$H54,$V106&lt;&gt;"",$W106&lt;&gt;""),Vorrunde!$I54,"")</f>
        <v/>
      </c>
      <c r="Y106" s="36" t="str">
        <f ca="1">IF(AND(Vorrunde!$I54&lt;&gt;"",Vorrunde!$K54&lt;&gt;"",Vorrunde!$F54&lt;&gt;Vorrunde!$H54,$V106&lt;&gt;"",$W106&lt;&gt;""),Vorrunde!$K54,"")</f>
        <v/>
      </c>
      <c r="Z106" s="35" t="str">
        <f t="shared" ca="1" si="69"/>
        <v>FC BarcelonaMaibach 1822 eV</v>
      </c>
      <c r="AA106" s="13">
        <f t="shared" ca="1" si="70"/>
        <v>0</v>
      </c>
      <c r="AB106" s="13" t="str">
        <f ca="1">IF(AA106&gt;0,X106&amp;Sprache!$E$80&amp;Y106,"")</f>
        <v/>
      </c>
      <c r="AD106" s="144"/>
      <c r="AE106" s="149" t="str">
        <f ca="1">IF($AA106=0,"",IF($X106&gt;$Y106,Einstellungen!$C$4,IF($X106=$Y106,1,0)))</f>
        <v/>
      </c>
      <c r="AF106" s="144" t="str">
        <f ca="1">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 ca="1">Planung!$L49</f>
        <v>Inter Mailand</v>
      </c>
      <c r="W107" s="13" t="str">
        <f ca="1">Planung!$N49</f>
        <v>Manchester City</v>
      </c>
      <c r="X107" s="13" t="str">
        <f ca="1">IF(AND(Vorrunde!$I55&lt;&gt;"",Vorrunde!$K55&lt;&gt;"",Vorrunde!$F55&lt;&gt;Vorrunde!$H55,$V107&lt;&gt;"",$W107&lt;&gt;""),Vorrunde!$I55,"")</f>
        <v/>
      </c>
      <c r="Y107" s="36" t="str">
        <f ca="1">IF(AND(Vorrunde!$I55&lt;&gt;"",Vorrunde!$K55&lt;&gt;"",Vorrunde!$F55&lt;&gt;Vorrunde!$H55,$V107&lt;&gt;"",$W107&lt;&gt;""),Vorrunde!$K55,"")</f>
        <v/>
      </c>
      <c r="Z107" s="35" t="str">
        <f t="shared" ca="1" si="69"/>
        <v>Inter MailandManchester City</v>
      </c>
      <c r="AA107" s="13">
        <f t="shared" ca="1" si="70"/>
        <v>0</v>
      </c>
      <c r="AB107" s="13" t="str">
        <f ca="1">IF(AA107&gt;0,X107&amp;Sprache!$E$80&amp;Y107,"")</f>
        <v/>
      </c>
      <c r="AD107" s="144"/>
      <c r="AE107" s="149" t="str">
        <f ca="1">IF($AA107=0,"",IF($X107&gt;$Y107,Einstellungen!$C$4,IF($X107=$Y107,1,0)))</f>
        <v/>
      </c>
      <c r="AF107" s="144" t="str">
        <f ca="1">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 ca="1">Planung!$L50</f>
        <v>VFB Essenheim</v>
      </c>
      <c r="W108" s="13" t="str">
        <f ca="1">Planung!$N50</f>
        <v>Knock Out Rangers</v>
      </c>
      <c r="X108" s="13" t="str">
        <f ca="1">IF(AND(Vorrunde!$I56&lt;&gt;"",Vorrunde!$K56&lt;&gt;"",Vorrunde!$F56&lt;&gt;Vorrunde!$H56,$V108&lt;&gt;"",$W108&lt;&gt;""),Vorrunde!$I56,"")</f>
        <v/>
      </c>
      <c r="Y108" s="36" t="str">
        <f ca="1">IF(AND(Vorrunde!$I56&lt;&gt;"",Vorrunde!$K56&lt;&gt;"",Vorrunde!$F56&lt;&gt;Vorrunde!$H56,$V108&lt;&gt;"",$W108&lt;&gt;""),Vorrunde!$K56,"")</f>
        <v/>
      </c>
      <c r="Z108" s="35" t="str">
        <f t="shared" ca="1" si="69"/>
        <v>VFB EssenheimKnock Out Rangers</v>
      </c>
      <c r="AA108" s="13">
        <f t="shared" ca="1" si="70"/>
        <v>0</v>
      </c>
      <c r="AB108" s="13" t="str">
        <f ca="1">IF(AA108&gt;0,X108&amp;Sprache!$E$80&amp;Y108,"")</f>
        <v/>
      </c>
      <c r="AD108" s="144"/>
      <c r="AE108" s="149" t="str">
        <f ca="1">IF($AA108=0,"",IF($X108&gt;$Y108,Einstellungen!$C$4,IF($X108=$Y108,1,0)))</f>
        <v/>
      </c>
      <c r="AF108" s="144" t="str">
        <f ca="1">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 ca="1">Planung!$L51</f>
        <v>FC Grönlingen</v>
      </c>
      <c r="W109" s="13" t="str">
        <f ca="1">Planung!$N51</f>
        <v>Borussia Heine</v>
      </c>
      <c r="X109" s="13" t="str">
        <f ca="1">IF(AND(Vorrunde!$I57&lt;&gt;"",Vorrunde!$K57&lt;&gt;"",Vorrunde!$F57&lt;&gt;Vorrunde!$H57,$V109&lt;&gt;"",$W109&lt;&gt;""),Vorrunde!$I57,"")</f>
        <v/>
      </c>
      <c r="Y109" s="36" t="str">
        <f ca="1">IF(AND(Vorrunde!$I57&lt;&gt;"",Vorrunde!$K57&lt;&gt;"",Vorrunde!$F57&lt;&gt;Vorrunde!$H57,$V109&lt;&gt;"",$W109&lt;&gt;""),Vorrunde!$K57,"")</f>
        <v/>
      </c>
      <c r="Z109" s="35" t="str">
        <f t="shared" ca="1" si="69"/>
        <v>FC GrönlingenBorussia Heine</v>
      </c>
      <c r="AA109" s="13">
        <f t="shared" ca="1" si="70"/>
        <v>0</v>
      </c>
      <c r="AB109" s="13" t="str">
        <f ca="1">IF(AA109&gt;0,X109&amp;Sprache!$E$80&amp;Y109,"")</f>
        <v/>
      </c>
      <c r="AD109" s="144"/>
      <c r="AE109" s="149" t="str">
        <f ca="1">IF($AA109=0,"",IF($X109&gt;$Y109,Einstellungen!$C$4,IF($X109=$Y109,1,0)))</f>
        <v/>
      </c>
      <c r="AF109" s="144" t="str">
        <f ca="1">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 ca="1">Planung!$L52</f>
        <v>Raslo Winners</v>
      </c>
      <c r="W110" s="13" t="str">
        <f ca="1">Planung!$N52</f>
        <v>Fun Kickers Oes</v>
      </c>
      <c r="X110" s="13" t="str">
        <f ca="1">IF(AND(Vorrunde!$I58&lt;&gt;"",Vorrunde!$K58&lt;&gt;"",Vorrunde!$F58&lt;&gt;Vorrunde!$H58,$V110&lt;&gt;"",$W110&lt;&gt;""),Vorrunde!$I58,"")</f>
        <v/>
      </c>
      <c r="Y110" s="36" t="str">
        <f ca="1">IF(AND(Vorrunde!$I58&lt;&gt;"",Vorrunde!$K58&lt;&gt;"",Vorrunde!$F58&lt;&gt;Vorrunde!$H58,$V110&lt;&gt;"",$W110&lt;&gt;""),Vorrunde!$K58,"")</f>
        <v/>
      </c>
      <c r="Z110" s="35" t="str">
        <f t="shared" ca="1" si="69"/>
        <v>Raslo WinnersFun Kickers Oes</v>
      </c>
      <c r="AA110" s="13">
        <f t="shared" ca="1" si="70"/>
        <v>0</v>
      </c>
      <c r="AB110" s="13" t="str">
        <f ca="1">IF(AA110&gt;0,X110&amp;Sprache!$E$80&amp;Y110,"")</f>
        <v/>
      </c>
      <c r="AD110" s="144"/>
      <c r="AE110" s="149" t="str">
        <f ca="1">IF($AA110=0,"",IF($X110&gt;$Y110,Einstellungen!$C$4,IF($X110=$Y110,1,0)))</f>
        <v/>
      </c>
      <c r="AF110" s="144" t="str">
        <f ca="1">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 ca="1">Planung!$L53</f>
        <v>VFL Ronsdorf</v>
      </c>
      <c r="W111" s="13" t="str">
        <f ca="1">Planung!$N53</f>
        <v>AC Roma</v>
      </c>
      <c r="X111" s="13" t="str">
        <f ca="1">IF(AND(Vorrunde!$I59&lt;&gt;"",Vorrunde!$K59&lt;&gt;"",Vorrunde!$F59&lt;&gt;Vorrunde!$H59,$V111&lt;&gt;"",$W111&lt;&gt;""),Vorrunde!$I59,"")</f>
        <v/>
      </c>
      <c r="Y111" s="36" t="str">
        <f ca="1">IF(AND(Vorrunde!$I59&lt;&gt;"",Vorrunde!$K59&lt;&gt;"",Vorrunde!$F59&lt;&gt;Vorrunde!$H59,$V111&lt;&gt;"",$W111&lt;&gt;""),Vorrunde!$K59,"")</f>
        <v/>
      </c>
      <c r="Z111" s="35" t="str">
        <f t="shared" ca="1" si="69"/>
        <v>VFL RonsdorfAC Roma</v>
      </c>
      <c r="AA111" s="13">
        <f t="shared" ca="1" si="70"/>
        <v>0</v>
      </c>
      <c r="AB111" s="13" t="str">
        <f ca="1">IF(AA111&gt;0,X111&amp;Sprache!$E$80&amp;Y111,"")</f>
        <v/>
      </c>
      <c r="AD111" s="144"/>
      <c r="AE111" s="149" t="str">
        <f ca="1">IF($AA111=0,"",IF($X111&gt;$Y111,Einstellungen!$C$4,IF($X111=$Y111,1,0)))</f>
        <v/>
      </c>
      <c r="AF111" s="144" t="str">
        <f ca="1">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 ca="1">Planung!$L54</f>
        <v>1. FC Riedwald</v>
      </c>
      <c r="W112" s="13" t="str">
        <f ca="1">Planung!$N54</f>
        <v>FC Barcelona</v>
      </c>
      <c r="X112" s="13" t="str">
        <f ca="1">IF(AND(Vorrunde!$I60&lt;&gt;"",Vorrunde!$K60&lt;&gt;"",Vorrunde!$F60&lt;&gt;Vorrunde!$H60,$V112&lt;&gt;"",$W112&lt;&gt;""),Vorrunde!$I60,"")</f>
        <v/>
      </c>
      <c r="Y112" s="36" t="str">
        <f ca="1">IF(AND(Vorrunde!$I60&lt;&gt;"",Vorrunde!$K60&lt;&gt;"",Vorrunde!$F60&lt;&gt;Vorrunde!$H60,$V112&lt;&gt;"",$W112&lt;&gt;""),Vorrunde!$K60,"")</f>
        <v/>
      </c>
      <c r="Z112" s="35" t="str">
        <f t="shared" ca="1" si="69"/>
        <v>1. FC RiedwaldFC Barcelona</v>
      </c>
      <c r="AA112" s="13">
        <f t="shared" ca="1" si="70"/>
        <v>0</v>
      </c>
      <c r="AB112" s="13" t="str">
        <f ca="1">IF(AA112&gt;0,X112&amp;Sprache!$E$80&amp;Y112,"")</f>
        <v/>
      </c>
      <c r="AD112" s="144"/>
      <c r="AE112" s="149" t="str">
        <f ca="1">IF($AA112=0,"",IF($X112&gt;$Y112,Einstellungen!$C$4,IF($X112=$Y112,1,0)))</f>
        <v/>
      </c>
      <c r="AF112" s="144" t="str">
        <f ca="1">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 ca="1">Planung!$L55</f>
        <v>Mainz 05</v>
      </c>
      <c r="W113" s="13" t="str">
        <f ca="1">Planung!$N55</f>
        <v>Inter Mailand</v>
      </c>
      <c r="X113" s="13" t="str">
        <f ca="1">IF(AND(Vorrunde!$I61&lt;&gt;"",Vorrunde!$K61&lt;&gt;"",Vorrunde!$F61&lt;&gt;Vorrunde!$H61,$V113&lt;&gt;"",$W113&lt;&gt;""),Vorrunde!$I61,"")</f>
        <v/>
      </c>
      <c r="Y113" s="36" t="str">
        <f ca="1">IF(AND(Vorrunde!$I61&lt;&gt;"",Vorrunde!$K61&lt;&gt;"",Vorrunde!$F61&lt;&gt;Vorrunde!$H61,$V113&lt;&gt;"",$W113&lt;&gt;""),Vorrunde!$K61,"")</f>
        <v/>
      </c>
      <c r="Z113" s="35" t="str">
        <f t="shared" ca="1" si="69"/>
        <v>Mainz 05Inter Mailand</v>
      </c>
      <c r="AA113" s="13">
        <f t="shared" ca="1" si="70"/>
        <v>0</v>
      </c>
      <c r="AB113" s="13" t="str">
        <f ca="1">IF(AA113&gt;0,X113&amp;Sprache!$E$80&amp;Y113,"")</f>
        <v/>
      </c>
      <c r="AD113" s="144"/>
      <c r="AE113" s="149" t="str">
        <f ca="1">IF($AA113=0,"",IF($X113&gt;$Y113,Einstellungen!$C$4,IF($X113=$Y113,1,0)))</f>
        <v/>
      </c>
      <c r="AF113" s="144" t="str">
        <f ca="1">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 ca="1">Planung!$L56</f>
        <v>Knock Out Rangers</v>
      </c>
      <c r="W114" s="13" t="str">
        <f ca="1">Planung!$N56</f>
        <v>Eintracht Frankfurt</v>
      </c>
      <c r="X114" s="13" t="str">
        <f ca="1">IF(AND(Vorrunde!$I62&lt;&gt;"",Vorrunde!$K62&lt;&gt;"",Vorrunde!$F62&lt;&gt;Vorrunde!$H62,$V114&lt;&gt;"",$W114&lt;&gt;""),Vorrunde!$I62,"")</f>
        <v/>
      </c>
      <c r="Y114" s="36" t="str">
        <f ca="1">IF(AND(Vorrunde!$I62&lt;&gt;"",Vorrunde!$K62&lt;&gt;"",Vorrunde!$F62&lt;&gt;Vorrunde!$H62,$V114&lt;&gt;"",$W114&lt;&gt;""),Vorrunde!$K62,"")</f>
        <v/>
      </c>
      <c r="Z114" s="35" t="str">
        <f t="shared" ca="1" si="69"/>
        <v>Knock Out RangersEintracht Frankfurt</v>
      </c>
      <c r="AA114" s="13">
        <f t="shared" ca="1" si="70"/>
        <v>0</v>
      </c>
      <c r="AB114" s="13" t="str">
        <f ca="1">IF(AA114&gt;0,X114&amp;Sprache!$E$80&amp;Y114,"")</f>
        <v/>
      </c>
      <c r="AD114" s="144"/>
      <c r="AE114" s="149" t="str">
        <f ca="1">IF($AA114=0,"",IF($X114&gt;$Y114,Einstellungen!$C$4,IF($X114=$Y114,1,0)))</f>
        <v/>
      </c>
      <c r="AF114" s="144" t="str">
        <f ca="1">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 ca="1">Planung!$L57</f>
        <v>Borussia Heine</v>
      </c>
      <c r="W115" s="13" t="str">
        <f ca="1">Planung!$N57</f>
        <v>SSV Wildbach</v>
      </c>
      <c r="X115" s="13" t="str">
        <f ca="1">IF(AND(Vorrunde!$I63&lt;&gt;"",Vorrunde!$K63&lt;&gt;"",Vorrunde!$F63&lt;&gt;Vorrunde!$H63,$V115&lt;&gt;"",$W115&lt;&gt;""),Vorrunde!$I63,"")</f>
        <v/>
      </c>
      <c r="Y115" s="36" t="str">
        <f ca="1">IF(AND(Vorrunde!$I63&lt;&gt;"",Vorrunde!$K63&lt;&gt;"",Vorrunde!$F63&lt;&gt;Vorrunde!$H63,$V115&lt;&gt;"",$W115&lt;&gt;""),Vorrunde!$K63,"")</f>
        <v/>
      </c>
      <c r="Z115" s="35" t="str">
        <f t="shared" ca="1" si="69"/>
        <v>Borussia HeineSSV Wildbach</v>
      </c>
      <c r="AA115" s="13">
        <f t="shared" ca="1" si="70"/>
        <v>0</v>
      </c>
      <c r="AB115" s="13" t="str">
        <f ca="1">IF(AA115&gt;0,X115&amp;Sprache!$E$80&amp;Y115,"")</f>
        <v/>
      </c>
      <c r="AD115" s="144"/>
      <c r="AE115" s="149" t="str">
        <f ca="1">IF($AA115=0,"",IF($X115&gt;$Y115,Einstellungen!$C$4,IF($X115=$Y115,1,0)))</f>
        <v/>
      </c>
      <c r="AF115" s="144" t="str">
        <f ca="1">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 ca="1">Planung!$L58</f>
        <v>Maibach 1822 eV</v>
      </c>
      <c r="W116" s="13" t="str">
        <f ca="1">Planung!$N58</f>
        <v>Raslo Winners</v>
      </c>
      <c r="X116" s="13" t="str">
        <f ca="1">IF(AND(Vorrunde!$I64&lt;&gt;"",Vorrunde!$K64&lt;&gt;"",Vorrunde!$F64&lt;&gt;Vorrunde!$H64,$V116&lt;&gt;"",$W116&lt;&gt;""),Vorrunde!$I64,"")</f>
        <v/>
      </c>
      <c r="Y116" s="36" t="str">
        <f ca="1">IF(AND(Vorrunde!$I64&lt;&gt;"",Vorrunde!$K64&lt;&gt;"",Vorrunde!$F64&lt;&gt;Vorrunde!$H64,$V116&lt;&gt;"",$W116&lt;&gt;""),Vorrunde!$K64,"")</f>
        <v/>
      </c>
      <c r="Z116" s="35" t="str">
        <f t="shared" ca="1" si="69"/>
        <v>Maibach 1822 eVRaslo Winners</v>
      </c>
      <c r="AA116" s="13">
        <f t="shared" ca="1" si="70"/>
        <v>0</v>
      </c>
      <c r="AB116" s="13" t="str">
        <f ca="1">IF(AA116&gt;0,X116&amp;Sprache!$E$80&amp;Y116,"")</f>
        <v/>
      </c>
      <c r="AD116" s="144"/>
      <c r="AE116" s="149" t="str">
        <f ca="1">IF($AA116=0,"",IF($X116&gt;$Y116,Einstellungen!$C$4,IF($X116=$Y116,1,0)))</f>
        <v/>
      </c>
      <c r="AF116" s="144" t="str">
        <f ca="1">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 ca="1">Planung!$L59</f>
        <v>Manchester City</v>
      </c>
      <c r="W117" s="13" t="str">
        <f ca="1">Planung!$N59</f>
        <v>VFL Ronsdorf</v>
      </c>
      <c r="X117" s="13" t="str">
        <f ca="1">IF(AND(Vorrunde!$I65&lt;&gt;"",Vorrunde!$K65&lt;&gt;"",Vorrunde!$F65&lt;&gt;Vorrunde!$H65,$V117&lt;&gt;"",$W117&lt;&gt;""),Vorrunde!$I65,"")</f>
        <v/>
      </c>
      <c r="Y117" s="36" t="str">
        <f ca="1">IF(AND(Vorrunde!$I65&lt;&gt;"",Vorrunde!$K65&lt;&gt;"",Vorrunde!$F65&lt;&gt;Vorrunde!$H65,$V117&lt;&gt;"",$W117&lt;&gt;""),Vorrunde!$K65,"")</f>
        <v/>
      </c>
      <c r="Z117" s="35" t="str">
        <f t="shared" ca="1" si="69"/>
        <v>Manchester CityVFL Ronsdorf</v>
      </c>
      <c r="AA117" s="13">
        <f t="shared" ca="1" si="70"/>
        <v>0</v>
      </c>
      <c r="AB117" s="13" t="str">
        <f ca="1">IF(AA117&gt;0,X117&amp;Sprache!$E$80&amp;Y117,"")</f>
        <v/>
      </c>
      <c r="AD117" s="144"/>
      <c r="AE117" s="149" t="str">
        <f ca="1">IF($AA117=0,"",IF($X117&gt;$Y117,Einstellungen!$C$4,IF($X117=$Y117,1,0)))</f>
        <v/>
      </c>
      <c r="AF117" s="144" t="str">
        <f ca="1">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 ca="1">Planung!$L60</f>
        <v>Fun Kickers Oes</v>
      </c>
      <c r="W118" s="13" t="str">
        <f ca="1">Planung!$N60</f>
        <v>VFB Essenheim</v>
      </c>
      <c r="X118" s="13" t="str">
        <f ca="1">IF(AND(Vorrunde!$I66&lt;&gt;"",Vorrunde!$K66&lt;&gt;"",Vorrunde!$F66&lt;&gt;Vorrunde!$H66,$V118&lt;&gt;"",$W118&lt;&gt;""),Vorrunde!$I66,"")</f>
        <v/>
      </c>
      <c r="Y118" s="36" t="str">
        <f ca="1">IF(AND(Vorrunde!$I66&lt;&gt;"",Vorrunde!$K66&lt;&gt;"",Vorrunde!$F66&lt;&gt;Vorrunde!$H66,$V118&lt;&gt;"",$W118&lt;&gt;""),Vorrunde!$K66,"")</f>
        <v/>
      </c>
      <c r="Z118" s="35" t="str">
        <f t="shared" ca="1" si="69"/>
        <v>Fun Kickers OesVFB Essenheim</v>
      </c>
      <c r="AA118" s="13">
        <f t="shared" ca="1" si="70"/>
        <v>0</v>
      </c>
      <c r="AB118" s="13" t="str">
        <f ca="1">IF(AA118&gt;0,X118&amp;Sprache!$E$80&amp;Y118,"")</f>
        <v/>
      </c>
      <c r="AD118" s="144"/>
      <c r="AE118" s="149" t="str">
        <f ca="1">IF($AA118=0,"",IF($X118&gt;$Y118,Einstellungen!$C$4,IF($X118=$Y118,1,0)))</f>
        <v/>
      </c>
      <c r="AF118" s="144" t="str">
        <f ca="1">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 ca="1">Planung!$L61</f>
        <v>AC Roma</v>
      </c>
      <c r="W119" s="13" t="str">
        <f ca="1">Planung!$N61</f>
        <v>FC Grönlingen</v>
      </c>
      <c r="X119" s="13" t="str">
        <f ca="1">IF(AND(Vorrunde!$I67&lt;&gt;"",Vorrunde!$K67&lt;&gt;"",Vorrunde!$F67&lt;&gt;Vorrunde!$H67,$V119&lt;&gt;"",$W119&lt;&gt;""),Vorrunde!$I67,"")</f>
        <v/>
      </c>
      <c r="Y119" s="36" t="str">
        <f ca="1">IF(AND(Vorrunde!$I67&lt;&gt;"",Vorrunde!$K67&lt;&gt;"",Vorrunde!$F67&lt;&gt;Vorrunde!$H67,$V119&lt;&gt;"",$W119&lt;&gt;""),Vorrunde!$K67,"")</f>
        <v/>
      </c>
      <c r="Z119" s="35" t="str">
        <f t="shared" ca="1" si="69"/>
        <v>AC RomaFC Grönlingen</v>
      </c>
      <c r="AA119" s="13">
        <f t="shared" ca="1" si="70"/>
        <v>0</v>
      </c>
      <c r="AB119" s="13" t="str">
        <f ca="1">IF(AA119&gt;0,X119&amp;Sprache!$E$80&amp;Y119,"")</f>
        <v/>
      </c>
      <c r="AD119" s="144"/>
      <c r="AE119" s="149" t="str">
        <f ca="1">IF($AA119=0,"",IF($X119&gt;$Y119,Einstellungen!$C$4,IF($X119=$Y119,1,0)))</f>
        <v/>
      </c>
      <c r="AF119" s="144" t="str">
        <f ca="1">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 ca="1">Planung!$L62</f>
        <v/>
      </c>
      <c r="W120" s="13" t="str">
        <f ca="1">Planung!$N62</f>
        <v/>
      </c>
      <c r="X120" s="13" t="str">
        <f ca="1">IF(AND(Vorrunde!$I68&lt;&gt;"",Vorrunde!$K68&lt;&gt;"",Vorrunde!$F68&lt;&gt;Vorrunde!$H68,$V120&lt;&gt;"",$W120&lt;&gt;""),Vorrunde!$I68,"")</f>
        <v/>
      </c>
      <c r="Y120" s="36" t="str">
        <f ca="1">IF(AND(Vorrunde!$I68&lt;&gt;"",Vorrunde!$K68&lt;&gt;"",Vorrunde!$F68&lt;&gt;Vorrunde!$H68,$V120&lt;&gt;"",$W120&lt;&gt;""),Vorrunde!$K68,"")</f>
        <v/>
      </c>
      <c r="Z120" s="35" t="str">
        <f t="shared" ca="1" si="69"/>
        <v/>
      </c>
      <c r="AA120" s="13">
        <f t="shared" ca="1" si="70"/>
        <v>0</v>
      </c>
      <c r="AB120" s="13" t="str">
        <f ca="1">IF(AA120&gt;0,X120&amp;Sprache!$E$80&amp;Y120,"")</f>
        <v/>
      </c>
      <c r="AD120" s="144"/>
      <c r="AE120" s="149" t="str">
        <f ca="1">IF($AA120=0,"",IF($X120&gt;$Y120,Einstellungen!$C$4,IF($X120=$Y120,1,0)))</f>
        <v/>
      </c>
      <c r="AF120" s="144" t="str">
        <f ca="1">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 ca="1">Planung!$L63</f>
        <v/>
      </c>
      <c r="W121" s="13" t="str">
        <f ca="1">Planung!$N63</f>
        <v/>
      </c>
      <c r="X121" s="13" t="str">
        <f ca="1">IF(AND(Vorrunde!$I69&lt;&gt;"",Vorrunde!$K69&lt;&gt;"",Vorrunde!$F69&lt;&gt;Vorrunde!$H69,$V121&lt;&gt;"",$W121&lt;&gt;""),Vorrunde!$I69,"")</f>
        <v/>
      </c>
      <c r="Y121" s="36" t="str">
        <f ca="1">IF(AND(Vorrunde!$I69&lt;&gt;"",Vorrunde!$K69&lt;&gt;"",Vorrunde!$F69&lt;&gt;Vorrunde!$H69,$V121&lt;&gt;"",$W121&lt;&gt;""),Vorrunde!$K69,"")</f>
        <v/>
      </c>
      <c r="Z121" s="35" t="str">
        <f t="shared" ca="1" si="69"/>
        <v/>
      </c>
      <c r="AA121" s="13">
        <f t="shared" ca="1" si="70"/>
        <v>0</v>
      </c>
      <c r="AB121" s="13" t="str">
        <f ca="1">IF(AA121&gt;0,X121&amp;Sprache!$E$80&amp;Y121,"")</f>
        <v/>
      </c>
      <c r="AD121" s="144"/>
      <c r="AE121" s="149" t="str">
        <f ca="1">IF($AA121=0,"",IF($X121&gt;$Y121,Einstellungen!$C$4,IF($X121=$Y121,1,0)))</f>
        <v/>
      </c>
      <c r="AF121" s="144" t="str">
        <f ca="1">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 ca="1">Planung!$L64</f>
        <v/>
      </c>
      <c r="W122" s="13" t="str">
        <f ca="1">Planung!$N64</f>
        <v/>
      </c>
      <c r="X122" s="13" t="str">
        <f ca="1">IF(AND(Vorrunde!$I70&lt;&gt;"",Vorrunde!$K70&lt;&gt;"",Vorrunde!$F70&lt;&gt;Vorrunde!$H70,$V122&lt;&gt;"",$W122&lt;&gt;""),Vorrunde!$I70,"")</f>
        <v/>
      </c>
      <c r="Y122" s="36" t="str">
        <f ca="1">IF(AND(Vorrunde!$I70&lt;&gt;"",Vorrunde!$K70&lt;&gt;"",Vorrunde!$F70&lt;&gt;Vorrunde!$H70,$V122&lt;&gt;"",$W122&lt;&gt;""),Vorrunde!$K70,"")</f>
        <v/>
      </c>
      <c r="Z122" s="35" t="str">
        <f t="shared" ca="1" si="69"/>
        <v/>
      </c>
      <c r="AA122" s="13">
        <f t="shared" ca="1" si="70"/>
        <v>0</v>
      </c>
      <c r="AB122" s="13" t="str">
        <f ca="1">IF(AA122&gt;0,X122&amp;Sprache!$E$80&amp;Y122,"")</f>
        <v/>
      </c>
      <c r="AD122" s="144"/>
      <c r="AE122" s="149" t="str">
        <f ca="1">IF($AA122=0,"",IF($X122&gt;$Y122,Einstellungen!$C$4,IF($X122=$Y122,1,0)))</f>
        <v/>
      </c>
      <c r="AF122" s="144" t="str">
        <f ca="1">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 ca="1">Planung!$L65</f>
        <v/>
      </c>
      <c r="W123" s="13" t="str">
        <f ca="1">Planung!$N65</f>
        <v/>
      </c>
      <c r="X123" s="13" t="str">
        <f ca="1">IF(AND(Vorrunde!$I71&lt;&gt;"",Vorrunde!$K71&lt;&gt;"",Vorrunde!$F71&lt;&gt;Vorrunde!$H71,$V123&lt;&gt;"",$W123&lt;&gt;""),Vorrunde!$I71,"")</f>
        <v/>
      </c>
      <c r="Y123" s="36" t="str">
        <f ca="1">IF(AND(Vorrunde!$I71&lt;&gt;"",Vorrunde!$K71&lt;&gt;"",Vorrunde!$F71&lt;&gt;Vorrunde!$H71,$V123&lt;&gt;"",$W123&lt;&gt;""),Vorrunde!$K71,"")</f>
        <v/>
      </c>
      <c r="Z123" s="35" t="str">
        <f t="shared" ca="1" si="69"/>
        <v/>
      </c>
      <c r="AA123" s="13">
        <f t="shared" ca="1" si="70"/>
        <v>0</v>
      </c>
      <c r="AB123" s="13" t="str">
        <f ca="1">IF(AA123&gt;0,X123&amp;Sprache!$E$80&amp;Y123,"")</f>
        <v/>
      </c>
      <c r="AD123" s="144"/>
      <c r="AE123" s="149" t="str">
        <f ca="1">IF($AA123=0,"",IF($X123&gt;$Y123,Einstellungen!$C$4,IF($X123=$Y123,1,0)))</f>
        <v/>
      </c>
      <c r="AF123" s="144" t="str">
        <f ca="1">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 ca="1">Planung!$L66</f>
        <v/>
      </c>
      <c r="W124" s="13" t="str">
        <f ca="1">Planung!$N66</f>
        <v/>
      </c>
      <c r="X124" s="13" t="str">
        <f ca="1">IF(AND(Vorrunde!$I72&lt;&gt;"",Vorrunde!$K72&lt;&gt;"",Vorrunde!$F72&lt;&gt;Vorrunde!$H72,$V124&lt;&gt;"",$W124&lt;&gt;""),Vorrunde!$I72,"")</f>
        <v/>
      </c>
      <c r="Y124" s="36" t="str">
        <f ca="1">IF(AND(Vorrunde!$I72&lt;&gt;"",Vorrunde!$K72&lt;&gt;"",Vorrunde!$F72&lt;&gt;Vorrunde!$H72,$V124&lt;&gt;"",$W124&lt;&gt;""),Vorrunde!$K72,"")</f>
        <v/>
      </c>
      <c r="Z124" s="35" t="str">
        <f t="shared" ca="1" si="69"/>
        <v/>
      </c>
      <c r="AA124" s="13">
        <f t="shared" ca="1" si="70"/>
        <v>0</v>
      </c>
      <c r="AB124" s="13" t="str">
        <f ca="1">IF(AA124&gt;0,X124&amp;Sprache!$E$80&amp;Y124,"")</f>
        <v/>
      </c>
      <c r="AD124" s="144"/>
      <c r="AE124" s="149" t="str">
        <f ca="1">IF($AA124=0,"",IF($X124&gt;$Y124,Einstellungen!$C$4,IF($X124=$Y124,1,0)))</f>
        <v/>
      </c>
      <c r="AF124" s="144" t="str">
        <f ca="1">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 ca="1">Planung!$L67</f>
        <v/>
      </c>
      <c r="W125" s="13" t="str">
        <f ca="1">Planung!$N67</f>
        <v/>
      </c>
      <c r="X125" s="13" t="str">
        <f ca="1">IF(AND(Vorrunde!$I73&lt;&gt;"",Vorrunde!$K73&lt;&gt;"",Vorrunde!$F73&lt;&gt;Vorrunde!$H73,$V125&lt;&gt;"",$W125&lt;&gt;""),Vorrunde!$I73,"")</f>
        <v/>
      </c>
      <c r="Y125" s="36" t="str">
        <f ca="1">IF(AND(Vorrunde!$I73&lt;&gt;"",Vorrunde!$K73&lt;&gt;"",Vorrunde!$F73&lt;&gt;Vorrunde!$H73,$V125&lt;&gt;"",$W125&lt;&gt;""),Vorrunde!$K73,"")</f>
        <v/>
      </c>
      <c r="Z125" s="35" t="str">
        <f t="shared" ca="1" si="69"/>
        <v/>
      </c>
      <c r="AA125" s="13">
        <f t="shared" ca="1" si="70"/>
        <v>0</v>
      </c>
      <c r="AB125" s="13" t="str">
        <f ca="1">IF(AA125&gt;0,X125&amp;Sprache!$E$80&amp;Y125,"")</f>
        <v/>
      </c>
      <c r="AD125" s="144"/>
      <c r="AE125" s="149" t="str">
        <f ca="1">IF($AA125=0,"",IF($X125&gt;$Y125,Einstellungen!$C$4,IF($X125=$Y125,1,0)))</f>
        <v/>
      </c>
      <c r="AF125" s="144" t="str">
        <f ca="1">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 ca="1">Planung!$L68</f>
        <v/>
      </c>
      <c r="W126" s="13" t="str">
        <f ca="1">Planung!$N68</f>
        <v/>
      </c>
      <c r="X126" s="13" t="str">
        <f ca="1">IF(AND(Vorrunde!$I74&lt;&gt;"",Vorrunde!$K74&lt;&gt;"",Vorrunde!$F74&lt;&gt;Vorrunde!$H74,$V126&lt;&gt;"",$W126&lt;&gt;""),Vorrunde!$I74,"")</f>
        <v/>
      </c>
      <c r="Y126" s="36" t="str">
        <f ca="1">IF(AND(Vorrunde!$I74&lt;&gt;"",Vorrunde!$K74&lt;&gt;"",Vorrunde!$F74&lt;&gt;Vorrunde!$H74,$V126&lt;&gt;"",$W126&lt;&gt;""),Vorrunde!$K74,"")</f>
        <v/>
      </c>
      <c r="Z126" s="35" t="str">
        <f t="shared" ca="1" si="69"/>
        <v/>
      </c>
      <c r="AA126" s="13">
        <f t="shared" ca="1" si="70"/>
        <v>0</v>
      </c>
      <c r="AB126" s="13" t="str">
        <f ca="1">IF(AA126&gt;0,X126&amp;Sprache!$E$80&amp;Y126,"")</f>
        <v/>
      </c>
      <c r="AD126" s="144"/>
      <c r="AE126" s="149" t="str">
        <f ca="1">IF($AA126=0,"",IF($X126&gt;$Y126,Einstellungen!$C$4,IF($X126=$Y126,1,0)))</f>
        <v/>
      </c>
      <c r="AF126" s="144" t="str">
        <f ca="1">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 ca="1">Planung!$L69</f>
        <v/>
      </c>
      <c r="W127" s="13" t="str">
        <f ca="1">Planung!$N69</f>
        <v/>
      </c>
      <c r="X127" s="13" t="str">
        <f ca="1">IF(AND(Vorrunde!$I75&lt;&gt;"",Vorrunde!$K75&lt;&gt;"",Vorrunde!$F75&lt;&gt;Vorrunde!$H75,$V127&lt;&gt;"",$W127&lt;&gt;""),Vorrunde!$I75,"")</f>
        <v/>
      </c>
      <c r="Y127" s="36" t="str">
        <f ca="1">IF(AND(Vorrunde!$I75&lt;&gt;"",Vorrunde!$K75&lt;&gt;"",Vorrunde!$F75&lt;&gt;Vorrunde!$H75,$V127&lt;&gt;"",$W127&lt;&gt;""),Vorrunde!$K75,"")</f>
        <v/>
      </c>
      <c r="Z127" s="35" t="str">
        <f t="shared" ca="1" si="69"/>
        <v/>
      </c>
      <c r="AA127" s="13">
        <f t="shared" ca="1" si="70"/>
        <v>0</v>
      </c>
      <c r="AB127" s="13" t="str">
        <f ca="1">IF(AA127&gt;0,X127&amp;Sprache!$E$80&amp;Y127,"")</f>
        <v/>
      </c>
      <c r="AD127" s="144"/>
      <c r="AE127" s="149" t="str">
        <f ca="1">IF($AA127=0,"",IF($X127&gt;$Y127,Einstellungen!$C$4,IF($X127=$Y127,1,0)))</f>
        <v/>
      </c>
      <c r="AF127" s="144" t="str">
        <f ca="1">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 ca="1">Planung!$L70</f>
        <v/>
      </c>
      <c r="W128" s="13" t="str">
        <f ca="1">Planung!$N70</f>
        <v/>
      </c>
      <c r="X128" s="13" t="str">
        <f ca="1">IF(AND(Vorrunde!$I76&lt;&gt;"",Vorrunde!$K76&lt;&gt;"",Vorrunde!$F76&lt;&gt;Vorrunde!$H76,$V128&lt;&gt;"",$W128&lt;&gt;""),Vorrunde!$I76,"")</f>
        <v/>
      </c>
      <c r="Y128" s="36" t="str">
        <f ca="1">IF(AND(Vorrunde!$I76&lt;&gt;"",Vorrunde!$K76&lt;&gt;"",Vorrunde!$F76&lt;&gt;Vorrunde!$H76,$V128&lt;&gt;"",$W128&lt;&gt;""),Vorrunde!$K76,"")</f>
        <v/>
      </c>
      <c r="Z128" s="35" t="str">
        <f t="shared" ca="1" si="69"/>
        <v/>
      </c>
      <c r="AA128" s="13">
        <f t="shared" ca="1" si="70"/>
        <v>0</v>
      </c>
      <c r="AB128" s="13" t="str">
        <f ca="1">IF(AA128&gt;0,X128&amp;Sprache!$E$80&amp;Y128,"")</f>
        <v/>
      </c>
      <c r="AD128" s="144"/>
      <c r="AE128" s="149" t="str">
        <f ca="1">IF($AA128=0,"",IF($X128&gt;$Y128,Einstellungen!$C$4,IF($X128=$Y128,1,0)))</f>
        <v/>
      </c>
      <c r="AF128" s="144" t="str">
        <f ca="1">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 ca="1">Planung!$L71</f>
        <v/>
      </c>
      <c r="W129" s="13" t="str">
        <f ca="1">Planung!$N71</f>
        <v/>
      </c>
      <c r="X129" s="13" t="str">
        <f ca="1">IF(AND(Vorrunde!$I77&lt;&gt;"",Vorrunde!$K77&lt;&gt;"",Vorrunde!$F77&lt;&gt;Vorrunde!$H77,$V129&lt;&gt;"",$W129&lt;&gt;""),Vorrunde!$I77,"")</f>
        <v/>
      </c>
      <c r="Y129" s="36" t="str">
        <f ca="1">IF(AND(Vorrunde!$I77&lt;&gt;"",Vorrunde!$K77&lt;&gt;"",Vorrunde!$F77&lt;&gt;Vorrunde!$H77,$V129&lt;&gt;"",$W129&lt;&gt;""),Vorrunde!$K77,"")</f>
        <v/>
      </c>
      <c r="Z129" s="35" t="str">
        <f t="shared" ca="1" si="69"/>
        <v/>
      </c>
      <c r="AA129" s="13">
        <f t="shared" ca="1" si="70"/>
        <v>0</v>
      </c>
      <c r="AB129" s="13" t="str">
        <f ca="1">IF(AA129&gt;0,X129&amp;Sprache!$E$80&amp;Y129,"")</f>
        <v/>
      </c>
      <c r="AC129" s="4"/>
      <c r="AD129" s="144"/>
      <c r="AE129" s="149" t="str">
        <f ca="1">IF($AA129=0,"",IF($X129&gt;$Y129,Einstellungen!$C$4,IF($X129=$Y129,1,0)))</f>
        <v/>
      </c>
      <c r="AF129" s="144" t="str">
        <f ca="1">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 ca="1">Planung!$L72</f>
        <v/>
      </c>
      <c r="W130" s="13" t="str">
        <f ca="1">Planung!$N72</f>
        <v/>
      </c>
      <c r="X130" s="13" t="str">
        <f ca="1">IF(AND(Vorrunde!$I78&lt;&gt;"",Vorrunde!$K78&lt;&gt;"",Vorrunde!$F78&lt;&gt;Vorrunde!$H78,$V130&lt;&gt;"",$W130&lt;&gt;""),Vorrunde!$I78,"")</f>
        <v/>
      </c>
      <c r="Y130" s="36" t="str">
        <f ca="1">IF(AND(Vorrunde!$I78&lt;&gt;"",Vorrunde!$K78&lt;&gt;"",Vorrunde!$F78&lt;&gt;Vorrunde!$H78,$V130&lt;&gt;"",$W130&lt;&gt;""),Vorrunde!$K78,"")</f>
        <v/>
      </c>
      <c r="Z130" s="35" t="str">
        <f t="shared" ca="1" si="69"/>
        <v/>
      </c>
      <c r="AA130" s="13">
        <f t="shared" ca="1" si="70"/>
        <v>0</v>
      </c>
      <c r="AB130" s="13" t="str">
        <f ca="1">IF(AA130&gt;0,X130&amp;Sprache!$E$80&amp;Y130,"")</f>
        <v/>
      </c>
      <c r="AC130" s="4"/>
      <c r="AD130" s="144"/>
      <c r="AE130" s="149" t="str">
        <f ca="1">IF($AA130=0,"",IF($X130&gt;$Y130,Einstellungen!$C$4,IF($X130=$Y130,1,0)))</f>
        <v/>
      </c>
      <c r="AF130" s="144" t="str">
        <f ca="1">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 ca="1">Planung!$L73</f>
        <v/>
      </c>
      <c r="W131" s="13" t="str">
        <f ca="1">Planung!$N73</f>
        <v/>
      </c>
      <c r="X131" s="13" t="str">
        <f ca="1">IF(AND(Vorrunde!$I79&lt;&gt;"",Vorrunde!$K79&lt;&gt;"",Vorrunde!$F79&lt;&gt;Vorrunde!$H79,$V131&lt;&gt;"",$W131&lt;&gt;""),Vorrunde!$I79,"")</f>
        <v/>
      </c>
      <c r="Y131" s="36" t="str">
        <f ca="1">IF(AND(Vorrunde!$I79&lt;&gt;"",Vorrunde!$K79&lt;&gt;"",Vorrunde!$F79&lt;&gt;Vorrunde!$H79,$V131&lt;&gt;"",$W131&lt;&gt;""),Vorrunde!$K79,"")</f>
        <v/>
      </c>
      <c r="Z131" s="35" t="str">
        <f t="shared" ca="1" si="69"/>
        <v/>
      </c>
      <c r="AA131" s="13">
        <f t="shared" ca="1" si="70"/>
        <v>0</v>
      </c>
      <c r="AB131" s="13" t="str">
        <f ca="1">IF(AA131&gt;0,X131&amp;Sprache!$E$80&amp;Y131,"")</f>
        <v/>
      </c>
      <c r="AC131" s="4"/>
      <c r="AD131" s="144"/>
      <c r="AE131" s="149" t="str">
        <f ca="1">IF($AA131=0,"",IF($X131&gt;$Y131,Einstellungen!$C$4,IF($X131=$Y131,1,0)))</f>
        <v/>
      </c>
      <c r="AF131" s="144" t="str">
        <f ca="1">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 ca="1">Planung!$L74</f>
        <v/>
      </c>
      <c r="W132" s="13" t="str">
        <f ca="1">Planung!$N74</f>
        <v/>
      </c>
      <c r="X132" s="13" t="str">
        <f ca="1">IF(AND(Vorrunde!$I80&lt;&gt;"",Vorrunde!$K80&lt;&gt;"",Vorrunde!$F80&lt;&gt;Vorrunde!$H80,$V132&lt;&gt;"",$W132&lt;&gt;""),Vorrunde!$I80,"")</f>
        <v/>
      </c>
      <c r="Y132" s="36" t="str">
        <f ca="1">IF(AND(Vorrunde!$I80&lt;&gt;"",Vorrunde!$K80&lt;&gt;"",Vorrunde!$F80&lt;&gt;Vorrunde!$H80,$V132&lt;&gt;"",$W132&lt;&gt;""),Vorrunde!$K80,"")</f>
        <v/>
      </c>
      <c r="Z132" s="35" t="str">
        <f t="shared" ca="1" si="69"/>
        <v/>
      </c>
      <c r="AA132" s="13">
        <f t="shared" ca="1" si="70"/>
        <v>0</v>
      </c>
      <c r="AB132" s="13" t="str">
        <f ca="1">IF(AA132&gt;0,X132&amp;Sprache!$E$80&amp;Y132,"")</f>
        <v/>
      </c>
      <c r="AC132" s="4"/>
      <c r="AD132" s="144"/>
      <c r="AE132" s="149" t="str">
        <f ca="1">IF($AA132=0,"",IF($X132&gt;$Y132,Einstellungen!$C$4,IF($X132=$Y132,1,0)))</f>
        <v/>
      </c>
      <c r="AF132" s="144" t="str">
        <f ca="1">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 ca="1">Planung!$L75</f>
        <v/>
      </c>
      <c r="W133" s="13" t="str">
        <f ca="1">Planung!$N75</f>
        <v/>
      </c>
      <c r="X133" s="13" t="str">
        <f ca="1">IF(AND(Vorrunde!$I81&lt;&gt;"",Vorrunde!$K81&lt;&gt;"",Vorrunde!$F81&lt;&gt;Vorrunde!$H81,$V133&lt;&gt;"",$W133&lt;&gt;""),Vorrunde!$I81,"")</f>
        <v/>
      </c>
      <c r="Y133" s="36" t="str">
        <f ca="1">IF(AND(Vorrunde!$I81&lt;&gt;"",Vorrunde!$K81&lt;&gt;"",Vorrunde!$F81&lt;&gt;Vorrunde!$H81,$V133&lt;&gt;"",$W133&lt;&gt;""),Vorrunde!$K81,"")</f>
        <v/>
      </c>
      <c r="Z133" s="35" t="str">
        <f t="shared" ca="1" si="69"/>
        <v/>
      </c>
      <c r="AA133" s="13">
        <f t="shared" ca="1" si="70"/>
        <v>0</v>
      </c>
      <c r="AB133" s="13" t="str">
        <f ca="1">IF(AA133&gt;0,X133&amp;Sprache!$E$80&amp;Y133,"")</f>
        <v/>
      </c>
      <c r="AC133" s="4"/>
      <c r="AD133" s="144"/>
      <c r="AE133" s="149" t="str">
        <f ca="1">IF($AA133=0,"",IF($X133&gt;$Y133,Einstellungen!$C$4,IF($X133=$Y133,1,0)))</f>
        <v/>
      </c>
      <c r="AF133" s="144" t="str">
        <f ca="1">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 ca="1">Planung!$L76</f>
        <v/>
      </c>
      <c r="W134" s="13" t="str">
        <f ca="1">Planung!$N76</f>
        <v/>
      </c>
      <c r="X134" s="13" t="str">
        <f ca="1">IF(AND(Vorrunde!$I82&lt;&gt;"",Vorrunde!$K82&lt;&gt;"",Vorrunde!$F82&lt;&gt;Vorrunde!$H82,$V134&lt;&gt;"",$W134&lt;&gt;""),Vorrunde!$I82,"")</f>
        <v/>
      </c>
      <c r="Y134" s="36" t="str">
        <f ca="1">IF(AND(Vorrunde!$I82&lt;&gt;"",Vorrunde!$K82&lt;&gt;"",Vorrunde!$F82&lt;&gt;Vorrunde!$H82,$V134&lt;&gt;"",$W134&lt;&gt;""),Vorrunde!$K82,"")</f>
        <v/>
      </c>
      <c r="Z134" s="35" t="str">
        <f t="shared" ca="1" si="69"/>
        <v/>
      </c>
      <c r="AA134" s="13">
        <f t="shared" ca="1" si="70"/>
        <v>0</v>
      </c>
      <c r="AB134" s="13" t="str">
        <f ca="1">IF(AA134&gt;0,X134&amp;Sprache!$E$80&amp;Y134,"")</f>
        <v/>
      </c>
      <c r="AC134" s="4"/>
      <c r="AD134" s="144"/>
      <c r="AE134" s="149" t="str">
        <f ca="1">IF($AA134=0,"",IF($X134&gt;$Y134,Einstellungen!$C$4,IF($X134=$Y134,1,0)))</f>
        <v/>
      </c>
      <c r="AF134" s="144" t="str">
        <f ca="1">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 ca="1">Planung!$L77</f>
        <v/>
      </c>
      <c r="W135" s="38" t="str">
        <f ca="1">Planung!$N77</f>
        <v/>
      </c>
      <c r="X135" s="38" t="str">
        <f ca="1">IF(AND(Vorrunde!$I83&lt;&gt;"",Vorrunde!$K83&lt;&gt;"",Vorrunde!$F83&lt;&gt;Vorrunde!$H83,$V135&lt;&gt;"",$W135&lt;&gt;""),Vorrunde!$I83,"")</f>
        <v/>
      </c>
      <c r="Y135" s="39" t="str">
        <f ca="1">IF(AND(Vorrunde!$I83&lt;&gt;"",Vorrunde!$K83&lt;&gt;"",Vorrunde!$F83&lt;&gt;Vorrunde!$H83,$V135&lt;&gt;"",$W135&lt;&gt;""),Vorrunde!$K83,"")</f>
        <v/>
      </c>
      <c r="Z135" s="37" t="str">
        <f t="shared" ca="1" si="69"/>
        <v/>
      </c>
      <c r="AA135" s="38">
        <f t="shared" ca="1" si="70"/>
        <v>0</v>
      </c>
      <c r="AB135" s="38" t="str">
        <f ca="1">IF(AA135&gt;0,X135&amp;Sprache!$E$80&amp;Y135,"")</f>
        <v/>
      </c>
      <c r="AC135" s="542"/>
      <c r="AD135" s="543"/>
      <c r="AE135" s="150" t="str">
        <f ca="1">IF($AA135=0,"",IF($X135&gt;$Y135,Einstellungen!$C$4,IF($X135=$Y135,1,0)))</f>
        <v/>
      </c>
      <c r="AF135" s="146" t="str">
        <f ca="1">IF($AA135=0,"",IF($X135&lt;$Y135,Einstellungen!$C$4,IF($X135=$Y135,1,0)))</f>
        <v/>
      </c>
    </row>
    <row r="136" spans="2:32" s="2" customFormat="1" ht="12.75" thickTop="1" x14ac:dyDescent="0.2">
      <c r="B136" s="4"/>
      <c r="C136" s="4"/>
      <c r="D136" s="4"/>
      <c r="E136" s="4"/>
      <c r="F136" s="13"/>
      <c r="G136" s="13"/>
      <c r="H136" s="13"/>
      <c r="I136" s="13"/>
      <c r="J136" s="13"/>
      <c r="K136" s="13"/>
      <c r="L136" s="13"/>
      <c r="M136" s="13"/>
      <c r="Y136" s="67" t="s">
        <v>7</v>
      </c>
      <c r="Z136" s="35" t="str">
        <f ca="1">W64&amp;V64</f>
        <v>Knock Out Rangers1. FC Riedwald</v>
      </c>
      <c r="AA136" s="13">
        <f ca="1">AA64</f>
        <v>1</v>
      </c>
      <c r="AB136" s="13" t="str">
        <f ca="1">IF(AA136&gt;0,Y64&amp;Sprache!$E$80&amp;X64,"")</f>
        <v>6:2</v>
      </c>
      <c r="AD136" s="144"/>
    </row>
    <row r="137" spans="2:32" x14ac:dyDescent="0.2">
      <c r="Y137" s="67" t="s">
        <v>8</v>
      </c>
      <c r="Z137" s="35" t="str">
        <f ca="1">W65&amp;V65</f>
        <v>Borussia HeineMainz 05</v>
      </c>
      <c r="AA137" s="13">
        <f t="shared" ref="AA137:AA200" ca="1" si="71">AA65</f>
        <v>1</v>
      </c>
      <c r="AB137" s="13" t="str">
        <f ca="1">IF(AA137&gt;0,Y65&amp;Sprache!$E$80&amp;X65,"")</f>
        <v>4:2</v>
      </c>
      <c r="AC137" s="2"/>
      <c r="AD137" s="144"/>
    </row>
    <row r="138" spans="2:32" x14ac:dyDescent="0.2">
      <c r="Y138" s="67" t="s">
        <v>9</v>
      </c>
      <c r="Z138" s="35" t="str">
        <f t="shared" ref="Z138:Z201" ca="1" si="72">W66&amp;V66</f>
        <v>FC BarcelonaRaslo Winners</v>
      </c>
      <c r="AA138" s="13">
        <f t="shared" ca="1" si="71"/>
        <v>1</v>
      </c>
      <c r="AB138" s="13" t="str">
        <f ca="1">IF(AA138&gt;0,Y66&amp;Sprache!$E$80&amp;X66,"")</f>
        <v>4:1</v>
      </c>
      <c r="AC138" s="2"/>
      <c r="AD138" s="144"/>
    </row>
    <row r="139" spans="2:32" x14ac:dyDescent="0.2">
      <c r="Y139" s="67" t="s">
        <v>10</v>
      </c>
      <c r="Z139" s="35" t="str">
        <f t="shared" ca="1" si="72"/>
        <v>Inter MailandVFL Ronsdorf</v>
      </c>
      <c r="AA139" s="13">
        <f t="shared" ca="1" si="71"/>
        <v>1</v>
      </c>
      <c r="AB139" s="13" t="str">
        <f ca="1">IF(AA139&gt;0,Y67&amp;Sprache!$E$80&amp;X67,"")</f>
        <v>5:2</v>
      </c>
      <c r="AC139" s="2"/>
      <c r="AD139" s="144"/>
    </row>
    <row r="140" spans="2:32" x14ac:dyDescent="0.2">
      <c r="Y140" s="67" t="s">
        <v>11</v>
      </c>
      <c r="Z140" s="35" t="str">
        <f t="shared" ca="1" si="72"/>
        <v>Fun Kickers OesEintracht Frankfurt</v>
      </c>
      <c r="AA140" s="13">
        <f t="shared" ca="1" si="71"/>
        <v>1</v>
      </c>
      <c r="AB140" s="13" t="str">
        <f ca="1">IF(AA140&gt;0,Y68&amp;Sprache!$E$80&amp;X68,"")</f>
        <v>2:4</v>
      </c>
      <c r="AC140" s="2"/>
      <c r="AD140" s="144"/>
    </row>
    <row r="141" spans="2:32" x14ac:dyDescent="0.2">
      <c r="Y141" s="67" t="s">
        <v>12</v>
      </c>
      <c r="Z141" s="35" t="str">
        <f t="shared" ca="1" si="72"/>
        <v>AC RomaSSV Wildbach</v>
      </c>
      <c r="AA141" s="13">
        <f t="shared" ca="1" si="71"/>
        <v>1</v>
      </c>
      <c r="AB141" s="13" t="str">
        <f ca="1">IF(AA141&gt;0,Y69&amp;Sprache!$E$80&amp;X69,"")</f>
        <v>5:0</v>
      </c>
      <c r="AC141" s="2"/>
      <c r="AD141" s="144"/>
    </row>
    <row r="142" spans="2:32" x14ac:dyDescent="0.2">
      <c r="Y142" s="67" t="s">
        <v>17</v>
      </c>
      <c r="Z142" s="35" t="str">
        <f t="shared" ca="1" si="72"/>
        <v>Maibach 1822 eVVFB Essenheim</v>
      </c>
      <c r="AA142" s="13">
        <f t="shared" ca="1" si="71"/>
        <v>1</v>
      </c>
      <c r="AB142" s="13" t="str">
        <f ca="1">IF(AA142&gt;0,Y70&amp;Sprache!$E$80&amp;X70,"")</f>
        <v>2:2</v>
      </c>
      <c r="AC142" s="2"/>
      <c r="AD142" s="144"/>
    </row>
    <row r="143" spans="2:32" x14ac:dyDescent="0.2">
      <c r="Y143" s="67" t="s">
        <v>18</v>
      </c>
      <c r="Z143" s="35" t="str">
        <f t="shared" ca="1" si="72"/>
        <v>Manchester CityFC Grönlingen</v>
      </c>
      <c r="AA143" s="13">
        <f t="shared" ca="1" si="71"/>
        <v>1</v>
      </c>
      <c r="AB143" s="13" t="str">
        <f ca="1">IF(AA143&gt;0,Y71&amp;Sprache!$E$80&amp;X71,"")</f>
        <v>5:2</v>
      </c>
      <c r="AC143" s="2"/>
      <c r="AD143" s="144"/>
    </row>
    <row r="144" spans="2:32" x14ac:dyDescent="0.2">
      <c r="Y144" s="67" t="s">
        <v>19</v>
      </c>
      <c r="Z144" s="35" t="str">
        <f t="shared" ca="1" si="72"/>
        <v>1. FC RiedwaldRaslo Winners</v>
      </c>
      <c r="AA144" s="13">
        <f t="shared" ca="1" si="71"/>
        <v>1</v>
      </c>
      <c r="AB144" s="13" t="str">
        <f ca="1">IF(AA144&gt;0,Y72&amp;Sprache!$E$80&amp;X72,"")</f>
        <v>0:2</v>
      </c>
      <c r="AC144" s="2"/>
      <c r="AD144" s="144"/>
    </row>
    <row r="145" spans="25:30" x14ac:dyDescent="0.2">
      <c r="Y145" s="67" t="s">
        <v>25</v>
      </c>
      <c r="Z145" s="35" t="str">
        <f t="shared" ca="1" si="72"/>
        <v>Mainz 05VFL Ronsdorf</v>
      </c>
      <c r="AA145" s="13">
        <f t="shared" ca="1" si="71"/>
        <v>1</v>
      </c>
      <c r="AB145" s="13" t="str">
        <f ca="1">IF(AA145&gt;0,Y73&amp;Sprache!$E$80&amp;X73,"")</f>
        <v>6:2</v>
      </c>
      <c r="AC145" s="2"/>
      <c r="AD145" s="144"/>
    </row>
    <row r="146" spans="25:30" x14ac:dyDescent="0.2">
      <c r="Y146" s="67" t="s">
        <v>26</v>
      </c>
      <c r="Z146" s="35" t="str">
        <f t="shared" ca="1" si="72"/>
        <v>Knock Out RangersFun Kickers Oes</v>
      </c>
      <c r="AA146" s="13">
        <f t="shared" ca="1" si="71"/>
        <v>1</v>
      </c>
      <c r="AB146" s="13" t="str">
        <f ca="1">IF(AA146&gt;0,Y74&amp;Sprache!$E$80&amp;X74,"")</f>
        <v>2:3</v>
      </c>
      <c r="AC146" s="2"/>
      <c r="AD146" s="144"/>
    </row>
    <row r="147" spans="25:30" x14ac:dyDescent="0.2">
      <c r="Y147" s="67" t="s">
        <v>27</v>
      </c>
      <c r="Z147" s="35" t="str">
        <f t="shared" ca="1" si="72"/>
        <v>Borussia HeineAC Roma</v>
      </c>
      <c r="AA147" s="13">
        <f t="shared" ca="1" si="71"/>
        <v>1</v>
      </c>
      <c r="AB147" s="13" t="str">
        <f ca="1">IF(AA147&gt;0,Y75&amp;Sprache!$E$80&amp;X75,"")</f>
        <v>1:2</v>
      </c>
      <c r="AC147" s="2"/>
      <c r="AD147" s="144"/>
    </row>
    <row r="148" spans="25:30" x14ac:dyDescent="0.2">
      <c r="Y148" s="67" t="s">
        <v>28</v>
      </c>
      <c r="Z148" s="35" t="str">
        <f t="shared" ca="1" si="72"/>
        <v>VFB EssenheimFC Barcelona</v>
      </c>
      <c r="AA148" s="13">
        <f t="shared" ca="1" si="71"/>
        <v>1</v>
      </c>
      <c r="AB148" s="13" t="str">
        <f ca="1">IF(AA148&gt;0,Y76&amp;Sprache!$E$80&amp;X76,"")</f>
        <v>0:6</v>
      </c>
      <c r="AC148" s="2"/>
      <c r="AD148" s="144"/>
    </row>
    <row r="149" spans="25:30" x14ac:dyDescent="0.2">
      <c r="Y149" s="67" t="s">
        <v>29</v>
      </c>
      <c r="Z149" s="35" t="str">
        <f t="shared" ca="1" si="72"/>
        <v>FC GrönlingenInter Mailand</v>
      </c>
      <c r="AA149" s="13">
        <f t="shared" ca="1" si="71"/>
        <v>1</v>
      </c>
      <c r="AB149" s="13" t="str">
        <f ca="1">IF(AA149&gt;0,Y77&amp;Sprache!$E$80&amp;X77,"")</f>
        <v>0:2</v>
      </c>
      <c r="AC149" s="2"/>
      <c r="AD149" s="144"/>
    </row>
    <row r="150" spans="25:30" x14ac:dyDescent="0.2">
      <c r="Y150" s="67" t="s">
        <v>30</v>
      </c>
      <c r="Z150" s="35" t="str">
        <f t="shared" ca="1" si="72"/>
        <v>Eintracht FrankfurtMaibach 1822 eV</v>
      </c>
      <c r="AA150" s="13">
        <f t="shared" ca="1" si="71"/>
        <v>1</v>
      </c>
      <c r="AB150" s="13" t="str">
        <f ca="1">IF(AA150&gt;0,Y78&amp;Sprache!$E$80&amp;X78,"")</f>
        <v>3:1</v>
      </c>
      <c r="AC150" s="2"/>
      <c r="AD150" s="144"/>
    </row>
    <row r="151" spans="25:30" x14ac:dyDescent="0.2">
      <c r="Y151" s="67" t="s">
        <v>31</v>
      </c>
      <c r="Z151" s="35" t="str">
        <f t="shared" ca="1" si="72"/>
        <v>SSV WildbachManchester City</v>
      </c>
      <c r="AA151" s="13">
        <f t="shared" ca="1" si="71"/>
        <v>1</v>
      </c>
      <c r="AB151" s="13" t="str">
        <f ca="1">IF(AA151&gt;0,Y79&amp;Sprache!$E$80&amp;X79,"")</f>
        <v>2:7</v>
      </c>
      <c r="AC151" s="2"/>
      <c r="AD151" s="144"/>
    </row>
    <row r="152" spans="25:30" x14ac:dyDescent="0.2">
      <c r="Y152" s="67" t="s">
        <v>32</v>
      </c>
      <c r="Z152" s="35" t="str">
        <f t="shared" ca="1" si="72"/>
        <v>Fun Kickers Oes1. FC Riedwald</v>
      </c>
      <c r="AA152" s="13">
        <f t="shared" ca="1" si="71"/>
        <v>1</v>
      </c>
      <c r="AB152" s="13" t="str">
        <f ca="1">IF(AA152&gt;0,Y80&amp;Sprache!$E$80&amp;X80,"")</f>
        <v>4:2</v>
      </c>
      <c r="AC152" s="2"/>
      <c r="AD152" s="144"/>
    </row>
    <row r="153" spans="25:30" x14ac:dyDescent="0.2">
      <c r="Y153" s="67" t="s">
        <v>33</v>
      </c>
      <c r="Z153" s="35" t="str">
        <f t="shared" ca="1" si="72"/>
        <v>AC RomaMainz 05</v>
      </c>
      <c r="AA153" s="13">
        <f t="shared" ca="1" si="71"/>
        <v>1</v>
      </c>
      <c r="AB153" s="13" t="str">
        <f ca="1">IF(AA153&gt;0,Y81&amp;Sprache!$E$80&amp;X81,"")</f>
        <v>5:1</v>
      </c>
      <c r="AC153" s="2"/>
      <c r="AD153" s="144"/>
    </row>
    <row r="154" spans="25:30" x14ac:dyDescent="0.2">
      <c r="Y154" s="67" t="s">
        <v>34</v>
      </c>
      <c r="Z154" s="35" t="str">
        <f t="shared" ca="1" si="72"/>
        <v>Raslo WinnersVFB Essenheim</v>
      </c>
      <c r="AA154" s="13">
        <f t="shared" ca="1" si="71"/>
        <v>1</v>
      </c>
      <c r="AB154" s="13" t="str">
        <f ca="1">IF(AA154&gt;0,Y82&amp;Sprache!$E$80&amp;X82,"")</f>
        <v>3:0</v>
      </c>
      <c r="AC154" s="2"/>
      <c r="AD154" s="144"/>
    </row>
    <row r="155" spans="25:30" x14ac:dyDescent="0.2">
      <c r="Y155" s="67" t="s">
        <v>35</v>
      </c>
      <c r="Z155" s="35" t="str">
        <f t="shared" ca="1" si="72"/>
        <v>VFL RonsdorfFC Grönlingen</v>
      </c>
      <c r="AA155" s="13">
        <f t="shared" ca="1" si="71"/>
        <v>1</v>
      </c>
      <c r="AB155" s="13" t="str">
        <f ca="1">IF(AA155&gt;0,Y83&amp;Sprache!$E$80&amp;X83,"")</f>
        <v>1:1</v>
      </c>
      <c r="AC155" s="2"/>
      <c r="AD155" s="144"/>
    </row>
    <row r="156" spans="25:30" x14ac:dyDescent="0.2">
      <c r="Y156" s="67" t="s">
        <v>36</v>
      </c>
      <c r="Z156" s="35" t="str">
        <f t="shared" ca="1" si="72"/>
        <v>Maibach 1822 eVKnock Out Rangers</v>
      </c>
      <c r="AA156" s="13">
        <f t="shared" ca="1" si="71"/>
        <v>1</v>
      </c>
      <c r="AB156" s="13" t="str">
        <f ca="1">IF(AA156&gt;0,Y84&amp;Sprache!$E$80&amp;X84,"")</f>
        <v>1:1</v>
      </c>
      <c r="AC156" s="2"/>
      <c r="AD156" s="144"/>
    </row>
    <row r="157" spans="25:30" x14ac:dyDescent="0.2">
      <c r="Y157" s="67" t="s">
        <v>37</v>
      </c>
      <c r="Z157" s="35" t="str">
        <f t="shared" ca="1" si="72"/>
        <v>Manchester CityBorussia Heine</v>
      </c>
      <c r="AA157" s="13">
        <f t="shared" ca="1" si="71"/>
        <v>1</v>
      </c>
      <c r="AB157" s="13" t="str">
        <f ca="1">IF(AA157&gt;0,Y85&amp;Sprache!$E$80&amp;X85,"")</f>
        <v>4:1</v>
      </c>
      <c r="AC157" s="2"/>
      <c r="AD157" s="144"/>
    </row>
    <row r="158" spans="25:30" x14ac:dyDescent="0.2">
      <c r="Y158" s="67" t="s">
        <v>38</v>
      </c>
      <c r="Z158" s="35" t="str">
        <f t="shared" ca="1" si="72"/>
        <v>FC BarcelonaEintracht Frankfurt</v>
      </c>
      <c r="AA158" s="13">
        <f t="shared" ca="1" si="71"/>
        <v>0</v>
      </c>
      <c r="AB158" s="13" t="str">
        <f ca="1">IF(AA158&gt;0,Y86&amp;Sprache!$E$80&amp;X86,"")</f>
        <v/>
      </c>
      <c r="AC158" s="2"/>
      <c r="AD158" s="144"/>
    </row>
    <row r="159" spans="25:30" x14ac:dyDescent="0.2">
      <c r="Y159" s="67" t="s">
        <v>39</v>
      </c>
      <c r="Z159" s="35" t="str">
        <f t="shared" ca="1" si="72"/>
        <v>Inter MailandSSV Wildbach</v>
      </c>
      <c r="AA159" s="13">
        <f t="shared" ca="1" si="71"/>
        <v>0</v>
      </c>
      <c r="AB159" s="13" t="str">
        <f ca="1">IF(AA159&gt;0,Y87&amp;Sprache!$E$80&amp;X87,"")</f>
        <v/>
      </c>
      <c r="AC159" s="2"/>
      <c r="AD159" s="144"/>
    </row>
    <row r="160" spans="25:30" x14ac:dyDescent="0.2">
      <c r="Y160" s="67" t="s">
        <v>40</v>
      </c>
      <c r="Z160" s="35" t="str">
        <f t="shared" ca="1" si="72"/>
        <v>1. FC RiedwaldVFB Essenheim</v>
      </c>
      <c r="AA160" s="13">
        <f t="shared" ca="1" si="71"/>
        <v>0</v>
      </c>
      <c r="AB160" s="13" t="str">
        <f ca="1">IF(AA160&gt;0,Y88&amp;Sprache!$E$80&amp;X88,"")</f>
        <v/>
      </c>
      <c r="AC160" s="2"/>
      <c r="AD160" s="144"/>
    </row>
    <row r="161" spans="25:30" x14ac:dyDescent="0.2">
      <c r="Y161" s="67" t="s">
        <v>41</v>
      </c>
      <c r="Z161" s="35" t="str">
        <f t="shared" ca="1" si="72"/>
        <v>Mainz 05FC Grönlingen</v>
      </c>
      <c r="AA161" s="13">
        <f t="shared" ca="1" si="71"/>
        <v>0</v>
      </c>
      <c r="AB161" s="13" t="str">
        <f ca="1">IF(AA161&gt;0,Y89&amp;Sprache!$E$80&amp;X89,"")</f>
        <v/>
      </c>
      <c r="AC161" s="2"/>
      <c r="AD161" s="144"/>
    </row>
    <row r="162" spans="25:30" x14ac:dyDescent="0.2">
      <c r="Y162" s="67" t="s">
        <v>42</v>
      </c>
      <c r="Z162" s="35" t="str">
        <f t="shared" ca="1" si="72"/>
        <v>Fun Kickers OesMaibach 1822 eV</v>
      </c>
      <c r="AA162" s="13">
        <f t="shared" ca="1" si="71"/>
        <v>0</v>
      </c>
      <c r="AB162" s="13" t="str">
        <f ca="1">IF(AA162&gt;0,Y90&amp;Sprache!$E$80&amp;X90,"")</f>
        <v/>
      </c>
      <c r="AC162" s="2"/>
      <c r="AD162" s="144"/>
    </row>
    <row r="163" spans="25:30" x14ac:dyDescent="0.2">
      <c r="Y163" s="67" t="s">
        <v>43</v>
      </c>
      <c r="Z163" s="35" t="str">
        <f t="shared" ca="1" si="72"/>
        <v>AC RomaManchester City</v>
      </c>
      <c r="AA163" s="13">
        <f t="shared" ca="1" si="71"/>
        <v>0</v>
      </c>
      <c r="AB163" s="13" t="str">
        <f ca="1">IF(AA163&gt;0,Y91&amp;Sprache!$E$80&amp;X91,"")</f>
        <v/>
      </c>
      <c r="AC163" s="2"/>
      <c r="AD163" s="144"/>
    </row>
    <row r="164" spans="25:30" x14ac:dyDescent="0.2">
      <c r="Y164" s="67" t="s">
        <v>44</v>
      </c>
      <c r="Z164" s="35" t="str">
        <f t="shared" ca="1" si="72"/>
        <v>Eintracht FrankfurtRaslo Winners</v>
      </c>
      <c r="AA164" s="13">
        <f t="shared" ca="1" si="71"/>
        <v>0</v>
      </c>
      <c r="AB164" s="13" t="str">
        <f ca="1">IF(AA164&gt;0,Y92&amp;Sprache!$E$80&amp;X92,"")</f>
        <v/>
      </c>
      <c r="AC164" s="2"/>
      <c r="AD164" s="144"/>
    </row>
    <row r="165" spans="25:30" x14ac:dyDescent="0.2">
      <c r="Y165" s="67" t="s">
        <v>45</v>
      </c>
      <c r="Z165" s="35" t="str">
        <f t="shared" ca="1" si="72"/>
        <v>SSV WildbachVFL Ronsdorf</v>
      </c>
      <c r="AA165" s="13">
        <f t="shared" ca="1" si="71"/>
        <v>0</v>
      </c>
      <c r="AB165" s="13" t="str">
        <f ca="1">IF(AA165&gt;0,Y93&amp;Sprache!$E$80&amp;X93,"")</f>
        <v/>
      </c>
      <c r="AC165" s="2"/>
      <c r="AD165" s="144"/>
    </row>
    <row r="166" spans="25:30" x14ac:dyDescent="0.2">
      <c r="Y166" s="67" t="s">
        <v>46</v>
      </c>
      <c r="Z166" s="35" t="str">
        <f t="shared" ca="1" si="72"/>
        <v>Knock Out RangersFC Barcelona</v>
      </c>
      <c r="AA166" s="13">
        <f t="shared" ca="1" si="71"/>
        <v>0</v>
      </c>
      <c r="AB166" s="13" t="str">
        <f ca="1">IF(AA166&gt;0,Y94&amp;Sprache!$E$80&amp;X94,"")</f>
        <v/>
      </c>
      <c r="AC166" s="2"/>
      <c r="AD166" s="144"/>
    </row>
    <row r="167" spans="25:30" x14ac:dyDescent="0.2">
      <c r="Y167" s="67" t="s">
        <v>47</v>
      </c>
      <c r="Z167" s="35" t="str">
        <f t="shared" ca="1" si="72"/>
        <v>Borussia HeineInter Mailand</v>
      </c>
      <c r="AA167" s="13">
        <f t="shared" ca="1" si="71"/>
        <v>0</v>
      </c>
      <c r="AB167" s="13" t="str">
        <f ca="1">IF(AA167&gt;0,Y95&amp;Sprache!$E$80&amp;X95,"")</f>
        <v/>
      </c>
      <c r="AC167" s="2"/>
      <c r="AD167" s="144"/>
    </row>
    <row r="168" spans="25:30" x14ac:dyDescent="0.2">
      <c r="Y168" s="67" t="s">
        <v>48</v>
      </c>
      <c r="Z168" s="35" t="str">
        <f t="shared" ca="1" si="72"/>
        <v>Maibach 1822 eV1. FC Riedwald</v>
      </c>
      <c r="AA168" s="13">
        <f t="shared" ca="1" si="71"/>
        <v>0</v>
      </c>
      <c r="AB168" s="13" t="str">
        <f ca="1">IF(AA168&gt;0,Y96&amp;Sprache!$E$80&amp;X96,"")</f>
        <v/>
      </c>
      <c r="AC168" s="2"/>
      <c r="AD168" s="144"/>
    </row>
    <row r="169" spans="25:30" x14ac:dyDescent="0.2">
      <c r="Y169" s="67" t="s">
        <v>49</v>
      </c>
      <c r="Z169" s="35" t="str">
        <f t="shared" ca="1" si="72"/>
        <v>Manchester CityMainz 05</v>
      </c>
      <c r="AA169" s="13">
        <f t="shared" ca="1" si="71"/>
        <v>0</v>
      </c>
      <c r="AB169" s="13" t="str">
        <f ca="1">IF(AA169&gt;0,Y97&amp;Sprache!$E$80&amp;X97,"")</f>
        <v/>
      </c>
      <c r="AC169" s="2"/>
      <c r="AD169" s="144"/>
    </row>
    <row r="170" spans="25:30" x14ac:dyDescent="0.2">
      <c r="Y170" s="67" t="s">
        <v>50</v>
      </c>
      <c r="Z170" s="35" t="str">
        <f t="shared" ca="1" si="72"/>
        <v>VFB EssenheimEintracht Frankfurt</v>
      </c>
      <c r="AA170" s="13">
        <f t="shared" ca="1" si="71"/>
        <v>0</v>
      </c>
      <c r="AB170" s="13" t="str">
        <f ca="1">IF(AA170&gt;0,Y98&amp;Sprache!$E$80&amp;X98,"")</f>
        <v/>
      </c>
      <c r="AC170" s="2"/>
      <c r="AD170" s="144"/>
    </row>
    <row r="171" spans="25:30" x14ac:dyDescent="0.2">
      <c r="Y171" s="67" t="s">
        <v>51</v>
      </c>
      <c r="Z171" s="35" t="str">
        <f t="shared" ca="1" si="72"/>
        <v>FC GrönlingenSSV Wildbach</v>
      </c>
      <c r="AA171" s="13">
        <f t="shared" ca="1" si="71"/>
        <v>0</v>
      </c>
      <c r="AB171" s="13" t="str">
        <f ca="1">IF(AA171&gt;0,Y99&amp;Sprache!$E$80&amp;X99,"")</f>
        <v/>
      </c>
      <c r="AC171" s="2"/>
      <c r="AD171" s="144"/>
    </row>
    <row r="172" spans="25:30" x14ac:dyDescent="0.2">
      <c r="Y172" s="67" t="s">
        <v>60</v>
      </c>
      <c r="Z172" s="35" t="str">
        <f t="shared" ca="1" si="72"/>
        <v>FC BarcelonaFun Kickers Oes</v>
      </c>
      <c r="AA172" s="13">
        <f t="shared" ca="1" si="71"/>
        <v>0</v>
      </c>
      <c r="AB172" s="13" t="str">
        <f ca="1">IF(AA172&gt;0,Y100&amp;Sprache!$E$80&amp;X100,"")</f>
        <v/>
      </c>
      <c r="AC172" s="2"/>
      <c r="AD172" s="144"/>
    </row>
    <row r="173" spans="25:30" x14ac:dyDescent="0.2">
      <c r="Y173" s="67" t="s">
        <v>61</v>
      </c>
      <c r="Z173" s="35" t="str">
        <f t="shared" ca="1" si="72"/>
        <v>Inter MailandAC Roma</v>
      </c>
      <c r="AA173" s="13">
        <f t="shared" ca="1" si="71"/>
        <v>0</v>
      </c>
      <c r="AB173" s="13" t="str">
        <f ca="1">IF(AA173&gt;0,Y101&amp;Sprache!$E$80&amp;X101,"")</f>
        <v/>
      </c>
      <c r="AC173" s="2"/>
      <c r="AD173" s="144"/>
    </row>
    <row r="174" spans="25:30" x14ac:dyDescent="0.2">
      <c r="Y174" s="67" t="s">
        <v>62</v>
      </c>
      <c r="Z174" s="35" t="str">
        <f t="shared" ca="1" si="72"/>
        <v>Raslo WinnersKnock Out Rangers</v>
      </c>
      <c r="AA174" s="13">
        <f t="shared" ca="1" si="71"/>
        <v>0</v>
      </c>
      <c r="AB174" s="13" t="str">
        <f ca="1">IF(AA174&gt;0,Y102&amp;Sprache!$E$80&amp;X102,"")</f>
        <v/>
      </c>
      <c r="AC174" s="2"/>
      <c r="AD174" s="144"/>
    </row>
    <row r="175" spans="25:30" x14ac:dyDescent="0.2">
      <c r="Y175" s="67" t="s">
        <v>63</v>
      </c>
      <c r="Z175" s="35" t="str">
        <f t="shared" ca="1" si="72"/>
        <v>VFL RonsdorfBorussia Heine</v>
      </c>
      <c r="AA175" s="13">
        <f t="shared" ca="1" si="71"/>
        <v>0</v>
      </c>
      <c r="AB175" s="13" t="str">
        <f ca="1">IF(AA175&gt;0,Y103&amp;Sprache!$E$80&amp;X103,"")</f>
        <v/>
      </c>
      <c r="AC175" s="2"/>
      <c r="AD175" s="144"/>
    </row>
    <row r="176" spans="25:30" x14ac:dyDescent="0.2">
      <c r="Y176" s="67" t="s">
        <v>64</v>
      </c>
      <c r="Z176" s="35" t="str">
        <f t="shared" ca="1" si="72"/>
        <v>1. FC RiedwaldEintracht Frankfurt</v>
      </c>
      <c r="AA176" s="13">
        <f t="shared" ca="1" si="71"/>
        <v>0</v>
      </c>
      <c r="AB176" s="13" t="str">
        <f ca="1">IF(AA176&gt;0,Y104&amp;Sprache!$E$80&amp;X104,"")</f>
        <v/>
      </c>
      <c r="AC176" s="2"/>
      <c r="AD176" s="144"/>
    </row>
    <row r="177" spans="25:30" x14ac:dyDescent="0.2">
      <c r="Y177" s="67" t="s">
        <v>65</v>
      </c>
      <c r="Z177" s="35" t="str">
        <f t="shared" ca="1" si="72"/>
        <v>Mainz 05SSV Wildbach</v>
      </c>
      <c r="AA177" s="13">
        <f t="shared" ca="1" si="71"/>
        <v>0</v>
      </c>
      <c r="AB177" s="13" t="str">
        <f ca="1">IF(AA177&gt;0,Y105&amp;Sprache!$E$80&amp;X105,"")</f>
        <v/>
      </c>
      <c r="AC177" s="2"/>
      <c r="AD177" s="144"/>
    </row>
    <row r="178" spans="25:30" x14ac:dyDescent="0.2">
      <c r="Y178" s="67" t="s">
        <v>66</v>
      </c>
      <c r="Z178" s="35" t="str">
        <f t="shared" ca="1" si="72"/>
        <v>Maibach 1822 eVFC Barcelona</v>
      </c>
      <c r="AA178" s="13">
        <f t="shared" ca="1" si="71"/>
        <v>0</v>
      </c>
      <c r="AB178" s="13" t="str">
        <f ca="1">IF(AA178&gt;0,Y106&amp;Sprache!$E$80&amp;X106,"")</f>
        <v/>
      </c>
      <c r="AC178" s="2"/>
      <c r="AD178" s="144"/>
    </row>
    <row r="179" spans="25:30" x14ac:dyDescent="0.2">
      <c r="Y179" s="67" t="s">
        <v>67</v>
      </c>
      <c r="Z179" s="35" t="str">
        <f t="shared" ca="1" si="72"/>
        <v>Manchester CityInter Mailand</v>
      </c>
      <c r="AA179" s="13">
        <f t="shared" ca="1" si="71"/>
        <v>0</v>
      </c>
      <c r="AB179" s="13" t="str">
        <f ca="1">IF(AA179&gt;0,Y107&amp;Sprache!$E$80&amp;X107,"")</f>
        <v/>
      </c>
      <c r="AC179" s="2"/>
      <c r="AD179" s="144"/>
    </row>
    <row r="180" spans="25:30" x14ac:dyDescent="0.2">
      <c r="Y180" s="67" t="s">
        <v>68</v>
      </c>
      <c r="Z180" s="35" t="str">
        <f t="shared" ca="1" si="72"/>
        <v>Knock Out RangersVFB Essenheim</v>
      </c>
      <c r="AA180" s="13">
        <f t="shared" ca="1" si="71"/>
        <v>0</v>
      </c>
      <c r="AB180" s="13" t="str">
        <f ca="1">IF(AA180&gt;0,Y108&amp;Sprache!$E$80&amp;X108,"")</f>
        <v/>
      </c>
      <c r="AC180" s="2"/>
      <c r="AD180" s="144"/>
    </row>
    <row r="181" spans="25:30" x14ac:dyDescent="0.2">
      <c r="Y181" s="67" t="s">
        <v>69</v>
      </c>
      <c r="Z181" s="35" t="str">
        <f t="shared" ca="1" si="72"/>
        <v>Borussia HeineFC Grönlingen</v>
      </c>
      <c r="AA181" s="13">
        <f t="shared" ca="1" si="71"/>
        <v>0</v>
      </c>
      <c r="AB181" s="13" t="str">
        <f ca="1">IF(AA181&gt;0,Y109&amp;Sprache!$E$80&amp;X109,"")</f>
        <v/>
      </c>
      <c r="AC181" s="2"/>
      <c r="AD181" s="144"/>
    </row>
    <row r="182" spans="25:30" x14ac:dyDescent="0.2">
      <c r="Y182" s="67" t="s">
        <v>70</v>
      </c>
      <c r="Z182" s="35" t="str">
        <f t="shared" ca="1" si="72"/>
        <v>Fun Kickers OesRaslo Winners</v>
      </c>
      <c r="AA182" s="13">
        <f t="shared" ca="1" si="71"/>
        <v>0</v>
      </c>
      <c r="AB182" s="13" t="str">
        <f ca="1">IF(AA182&gt;0,Y110&amp;Sprache!$E$80&amp;X110,"")</f>
        <v/>
      </c>
      <c r="AC182" s="2"/>
      <c r="AD182" s="144"/>
    </row>
    <row r="183" spans="25:30" x14ac:dyDescent="0.2">
      <c r="Y183" s="67" t="s">
        <v>71</v>
      </c>
      <c r="Z183" s="35" t="str">
        <f t="shared" ca="1" si="72"/>
        <v>AC RomaVFL Ronsdorf</v>
      </c>
      <c r="AA183" s="13">
        <f t="shared" ca="1" si="71"/>
        <v>0</v>
      </c>
      <c r="AB183" s="13" t="str">
        <f ca="1">IF(AA183&gt;0,Y111&amp;Sprache!$E$80&amp;X111,"")</f>
        <v/>
      </c>
      <c r="AC183" s="2"/>
      <c r="AD183" s="144"/>
    </row>
    <row r="184" spans="25:30" x14ac:dyDescent="0.2">
      <c r="Y184" s="67" t="s">
        <v>72</v>
      </c>
      <c r="Z184" s="35" t="str">
        <f t="shared" ca="1" si="72"/>
        <v>FC Barcelona1. FC Riedwald</v>
      </c>
      <c r="AA184" s="13">
        <f t="shared" ca="1" si="71"/>
        <v>0</v>
      </c>
      <c r="AB184" s="13" t="str">
        <f ca="1">IF(AA184&gt;0,Y112&amp;Sprache!$E$80&amp;X112,"")</f>
        <v/>
      </c>
      <c r="AC184" s="2"/>
      <c r="AD184" s="144"/>
    </row>
    <row r="185" spans="25:30" x14ac:dyDescent="0.2">
      <c r="Y185" s="67" t="s">
        <v>73</v>
      </c>
      <c r="Z185" s="35" t="str">
        <f t="shared" ca="1" si="72"/>
        <v>Inter MailandMainz 05</v>
      </c>
      <c r="AA185" s="13">
        <f t="shared" ca="1" si="71"/>
        <v>0</v>
      </c>
      <c r="AB185" s="13" t="str">
        <f ca="1">IF(AA185&gt;0,Y113&amp;Sprache!$E$80&amp;X113,"")</f>
        <v/>
      </c>
      <c r="AC185" s="2"/>
      <c r="AD185" s="144"/>
    </row>
    <row r="186" spans="25:30" x14ac:dyDescent="0.2">
      <c r="Y186" s="67" t="s">
        <v>74</v>
      </c>
      <c r="Z186" s="35" t="str">
        <f t="shared" ca="1" si="72"/>
        <v>Eintracht FrankfurtKnock Out Rangers</v>
      </c>
      <c r="AA186" s="13">
        <f t="shared" ca="1" si="71"/>
        <v>0</v>
      </c>
      <c r="AB186" s="13" t="str">
        <f ca="1">IF(AA186&gt;0,Y114&amp;Sprache!$E$80&amp;X114,"")</f>
        <v/>
      </c>
      <c r="AC186" s="2"/>
      <c r="AD186" s="144"/>
    </row>
    <row r="187" spans="25:30" x14ac:dyDescent="0.2">
      <c r="Y187" s="67" t="s">
        <v>75</v>
      </c>
      <c r="Z187" s="35" t="str">
        <f t="shared" ca="1" si="72"/>
        <v>SSV WildbachBorussia Heine</v>
      </c>
      <c r="AA187" s="13">
        <f t="shared" ca="1" si="71"/>
        <v>0</v>
      </c>
      <c r="AB187" s="13" t="str">
        <f ca="1">IF(AA187&gt;0,Y115&amp;Sprache!$E$80&amp;X115,"")</f>
        <v/>
      </c>
      <c r="AC187" s="2"/>
      <c r="AD187" s="144"/>
    </row>
    <row r="188" spans="25:30" x14ac:dyDescent="0.2">
      <c r="Y188" s="67" t="s">
        <v>76</v>
      </c>
      <c r="Z188" s="35" t="str">
        <f t="shared" ca="1" si="72"/>
        <v>Raslo WinnersMaibach 1822 eV</v>
      </c>
      <c r="AA188" s="13">
        <f t="shared" ca="1" si="71"/>
        <v>0</v>
      </c>
      <c r="AB188" s="13" t="str">
        <f ca="1">IF(AA188&gt;0,Y116&amp;Sprache!$E$80&amp;X116,"")</f>
        <v/>
      </c>
      <c r="AC188" s="2"/>
      <c r="AD188" s="144"/>
    </row>
    <row r="189" spans="25:30" x14ac:dyDescent="0.2">
      <c r="Y189" s="67" t="s">
        <v>77</v>
      </c>
      <c r="Z189" s="35" t="str">
        <f t="shared" ca="1" si="72"/>
        <v>VFL RonsdorfManchester City</v>
      </c>
      <c r="AA189" s="13">
        <f t="shared" ca="1" si="71"/>
        <v>0</v>
      </c>
      <c r="AB189" s="13" t="str">
        <f ca="1">IF(AA189&gt;0,Y117&amp;Sprache!$E$80&amp;X117,"")</f>
        <v/>
      </c>
      <c r="AC189" s="2"/>
      <c r="AD189" s="144"/>
    </row>
    <row r="190" spans="25:30" x14ac:dyDescent="0.2">
      <c r="Y190" s="67" t="s">
        <v>78</v>
      </c>
      <c r="Z190" s="35" t="str">
        <f t="shared" ca="1" si="72"/>
        <v>VFB EssenheimFun Kickers Oes</v>
      </c>
      <c r="AA190" s="13">
        <f t="shared" ca="1" si="71"/>
        <v>0</v>
      </c>
      <c r="AB190" s="13" t="str">
        <f ca="1">IF(AA190&gt;0,Y118&amp;Sprache!$E$80&amp;X118,"")</f>
        <v/>
      </c>
      <c r="AC190" s="2"/>
      <c r="AD190" s="144"/>
    </row>
    <row r="191" spans="25:30" x14ac:dyDescent="0.2">
      <c r="Y191" s="67" t="s">
        <v>79</v>
      </c>
      <c r="Z191" s="35" t="str">
        <f t="shared" ca="1" si="72"/>
        <v>FC GrönlingenAC Roma</v>
      </c>
      <c r="AA191" s="13">
        <f t="shared" ca="1" si="71"/>
        <v>0</v>
      </c>
      <c r="AB191" s="13" t="str">
        <f ca="1">IF(AA191&gt;0,Y119&amp;Sprache!$E$80&amp;X119,"")</f>
        <v/>
      </c>
      <c r="AC191" s="2"/>
      <c r="AD191" s="144"/>
    </row>
    <row r="192" spans="25:30" x14ac:dyDescent="0.2">
      <c r="Y192" s="67" t="s">
        <v>80</v>
      </c>
      <c r="Z192" s="35" t="str">
        <f t="shared" ca="1" si="72"/>
        <v/>
      </c>
      <c r="AA192" s="13">
        <f t="shared" ca="1" si="71"/>
        <v>0</v>
      </c>
      <c r="AB192" s="13" t="str">
        <f ca="1">IF(AA192&gt;0,Y120&amp;Sprache!$E$80&amp;X120,"")</f>
        <v/>
      </c>
      <c r="AC192" s="2"/>
      <c r="AD192" s="144"/>
    </row>
    <row r="193" spans="25:30" x14ac:dyDescent="0.2">
      <c r="Y193" s="67" t="s">
        <v>81</v>
      </c>
      <c r="Z193" s="35" t="str">
        <f t="shared" ca="1" si="72"/>
        <v/>
      </c>
      <c r="AA193" s="13">
        <f t="shared" ca="1" si="71"/>
        <v>0</v>
      </c>
      <c r="AB193" s="13" t="str">
        <f ca="1">IF(AA193&gt;0,Y121&amp;Sprache!$E$80&amp;X121,"")</f>
        <v/>
      </c>
      <c r="AC193" s="2"/>
      <c r="AD193" s="144"/>
    </row>
    <row r="194" spans="25:30" x14ac:dyDescent="0.2">
      <c r="Y194" s="67" t="s">
        <v>82</v>
      </c>
      <c r="Z194" s="35" t="str">
        <f t="shared" ca="1" si="72"/>
        <v/>
      </c>
      <c r="AA194" s="13">
        <f t="shared" ca="1" si="71"/>
        <v>0</v>
      </c>
      <c r="AB194" s="13" t="str">
        <f ca="1">IF(AA194&gt;0,Y122&amp;Sprache!$E$80&amp;X122,"")</f>
        <v/>
      </c>
      <c r="AC194" s="2"/>
      <c r="AD194" s="144"/>
    </row>
    <row r="195" spans="25:30" x14ac:dyDescent="0.2">
      <c r="Y195" s="67" t="s">
        <v>83</v>
      </c>
      <c r="Z195" s="35" t="str">
        <f t="shared" ca="1" si="72"/>
        <v/>
      </c>
      <c r="AA195" s="13">
        <f t="shared" ca="1" si="71"/>
        <v>0</v>
      </c>
      <c r="AB195" s="13" t="str">
        <f ca="1">IF(AA195&gt;0,Y123&amp;Sprache!$E$80&amp;X123,"")</f>
        <v/>
      </c>
      <c r="AC195" s="2"/>
      <c r="AD195" s="144"/>
    </row>
    <row r="196" spans="25:30" x14ac:dyDescent="0.2">
      <c r="Y196" s="67" t="s">
        <v>84</v>
      </c>
      <c r="Z196" s="35" t="str">
        <f t="shared" ca="1" si="72"/>
        <v/>
      </c>
      <c r="AA196" s="13">
        <f t="shared" ca="1" si="71"/>
        <v>0</v>
      </c>
      <c r="AB196" s="13" t="str">
        <f ca="1">IF(AA196&gt;0,Y124&amp;Sprache!$E$80&amp;X124,"")</f>
        <v/>
      </c>
      <c r="AC196" s="2"/>
      <c r="AD196" s="144"/>
    </row>
    <row r="197" spans="25:30" x14ac:dyDescent="0.2">
      <c r="Y197" s="67" t="s">
        <v>85</v>
      </c>
      <c r="Z197" s="35" t="str">
        <f t="shared" ca="1" si="72"/>
        <v/>
      </c>
      <c r="AA197" s="13">
        <f t="shared" ca="1" si="71"/>
        <v>0</v>
      </c>
      <c r="AB197" s="13" t="str">
        <f ca="1">IF(AA197&gt;0,Y125&amp;Sprache!$E$80&amp;X125,"")</f>
        <v/>
      </c>
      <c r="AC197" s="2"/>
      <c r="AD197" s="144"/>
    </row>
    <row r="198" spans="25:30" x14ac:dyDescent="0.2">
      <c r="Y198" s="67" t="s">
        <v>86</v>
      </c>
      <c r="Z198" s="35" t="str">
        <f t="shared" ca="1" si="72"/>
        <v/>
      </c>
      <c r="AA198" s="13">
        <f t="shared" ca="1" si="71"/>
        <v>0</v>
      </c>
      <c r="AB198" s="13" t="str">
        <f ca="1">IF(AA198&gt;0,Y126&amp;Sprache!$E$80&amp;X126,"")</f>
        <v/>
      </c>
      <c r="AC198" s="2"/>
      <c r="AD198" s="144"/>
    </row>
    <row r="199" spans="25:30" x14ac:dyDescent="0.2">
      <c r="Y199" s="67" t="s">
        <v>87</v>
      </c>
      <c r="Z199" s="35" t="str">
        <f t="shared" ca="1" si="72"/>
        <v/>
      </c>
      <c r="AA199" s="13">
        <f t="shared" ca="1" si="71"/>
        <v>0</v>
      </c>
      <c r="AB199" s="13" t="str">
        <f ca="1">IF(AA199&gt;0,Y127&amp;Sprache!$E$80&amp;X127,"")</f>
        <v/>
      </c>
      <c r="AC199" s="2"/>
      <c r="AD199" s="144"/>
    </row>
    <row r="200" spans="25:30" x14ac:dyDescent="0.2">
      <c r="Y200" s="67" t="s">
        <v>88</v>
      </c>
      <c r="Z200" s="35" t="str">
        <f t="shared" ca="1" si="72"/>
        <v/>
      </c>
      <c r="AA200" s="13">
        <f t="shared" ca="1" si="71"/>
        <v>0</v>
      </c>
      <c r="AB200" s="13" t="str">
        <f ca="1">IF(AA200&gt;0,Y128&amp;Sprache!$E$80&amp;X128,"")</f>
        <v/>
      </c>
      <c r="AC200" s="2"/>
      <c r="AD200" s="144"/>
    </row>
    <row r="201" spans="25:30" x14ac:dyDescent="0.2">
      <c r="Y201" s="67" t="s">
        <v>89</v>
      </c>
      <c r="Z201" s="35" t="str">
        <f t="shared" ca="1" si="72"/>
        <v/>
      </c>
      <c r="AA201" s="13">
        <f t="shared" ref="AA201:AA207" ca="1" si="73">AA129</f>
        <v>0</v>
      </c>
      <c r="AB201" s="13" t="str">
        <f ca="1">IF(AA201&gt;0,Y129&amp;Sprache!$E$80&amp;X129,"")</f>
        <v/>
      </c>
      <c r="AC201" s="2"/>
      <c r="AD201" s="144"/>
    </row>
    <row r="202" spans="25:30" x14ac:dyDescent="0.2">
      <c r="Y202" s="67" t="s">
        <v>90</v>
      </c>
      <c r="Z202" s="35" t="str">
        <f t="shared" ref="Z202:Z206" ca="1" si="74">W130&amp;V130</f>
        <v/>
      </c>
      <c r="AA202" s="13">
        <f t="shared" ca="1" si="73"/>
        <v>0</v>
      </c>
      <c r="AB202" s="13" t="str">
        <f ca="1">IF(AA202&gt;0,Y130&amp;Sprache!$E$80&amp;X130,"")</f>
        <v/>
      </c>
      <c r="AC202" s="2"/>
      <c r="AD202" s="144"/>
    </row>
    <row r="203" spans="25:30" x14ac:dyDescent="0.2">
      <c r="Y203" s="67" t="s">
        <v>91</v>
      </c>
      <c r="Z203" s="35" t="str">
        <f t="shared" ca="1" si="74"/>
        <v/>
      </c>
      <c r="AA203" s="13">
        <f t="shared" ca="1" si="73"/>
        <v>0</v>
      </c>
      <c r="AB203" s="13" t="str">
        <f ca="1">IF(AA203&gt;0,Y131&amp;Sprache!$E$80&amp;X131,"")</f>
        <v/>
      </c>
      <c r="AC203" s="2"/>
      <c r="AD203" s="144"/>
    </row>
    <row r="204" spans="25:30" x14ac:dyDescent="0.2">
      <c r="Y204" s="67" t="s">
        <v>92</v>
      </c>
      <c r="Z204" s="35" t="str">
        <f t="shared" ca="1" si="74"/>
        <v/>
      </c>
      <c r="AA204" s="13">
        <f t="shared" ca="1" si="73"/>
        <v>0</v>
      </c>
      <c r="AB204" s="13" t="str">
        <f ca="1">IF(AA204&gt;0,Y132&amp;Sprache!$E$80&amp;X132,"")</f>
        <v/>
      </c>
      <c r="AC204" s="2"/>
      <c r="AD204" s="144"/>
    </row>
    <row r="205" spans="25:30" x14ac:dyDescent="0.2">
      <c r="Y205" s="67" t="s">
        <v>93</v>
      </c>
      <c r="Z205" s="35" t="str">
        <f t="shared" ca="1" si="74"/>
        <v/>
      </c>
      <c r="AA205" s="13">
        <f t="shared" ca="1" si="73"/>
        <v>0</v>
      </c>
      <c r="AB205" s="13" t="str">
        <f ca="1">IF(AA205&gt;0,Y133&amp;Sprache!$E$80&amp;X133,"")</f>
        <v/>
      </c>
      <c r="AC205" s="2"/>
      <c r="AD205" s="144"/>
    </row>
    <row r="206" spans="25:30" x14ac:dyDescent="0.2">
      <c r="Y206" s="67" t="s">
        <v>94</v>
      </c>
      <c r="Z206" s="35" t="str">
        <f t="shared" ca="1" si="74"/>
        <v/>
      </c>
      <c r="AA206" s="13">
        <f t="shared" ca="1" si="73"/>
        <v>0</v>
      </c>
      <c r="AB206" s="13" t="str">
        <f ca="1">IF(AA206&gt;0,Y134&amp;Sprache!$E$80&amp;X134,"")</f>
        <v/>
      </c>
      <c r="AC206" s="2"/>
      <c r="AD206" s="144"/>
    </row>
    <row r="207" spans="25:30" ht="12.75" thickBot="1" x14ac:dyDescent="0.25">
      <c r="Y207" s="68" t="s">
        <v>95</v>
      </c>
      <c r="Z207" s="37" t="str">
        <f ca="1">W135&amp;V135</f>
        <v/>
      </c>
      <c r="AA207" s="38">
        <f t="shared" ca="1" si="73"/>
        <v>0</v>
      </c>
      <c r="AB207" s="145" t="str">
        <f ca="1">IF(AA207&gt;0,Y135&amp;Sprache!$E$80&amp;X135,"")</f>
        <v/>
      </c>
      <c r="AC207" s="147"/>
      <c r="AD207" s="146"/>
    </row>
    <row r="208" spans="25:30" ht="12.75" thickTop="1" x14ac:dyDescent="0.2"/>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B8FCE-00C8-4784-8A2D-A68F65E0ADBF}">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01"/>
      <c r="X3" s="802"/>
      <c r="Y3" s="802"/>
      <c r="Z3" s="802"/>
      <c r="AA3" s="802"/>
      <c r="AB3" s="801"/>
      <c r="AC3" s="802"/>
      <c r="AD3" s="802"/>
      <c r="AE3" s="802"/>
      <c r="AF3" s="802"/>
      <c r="AG3" s="801"/>
      <c r="AH3" s="802"/>
      <c r="AI3" s="802"/>
      <c r="AJ3" s="802"/>
      <c r="AK3" s="802"/>
      <c r="AL3" s="801"/>
      <c r="AM3" s="802"/>
      <c r="AN3" s="802"/>
      <c r="AO3" s="802"/>
      <c r="AP3" s="802"/>
    </row>
    <row r="4" spans="1:42" s="2" customFormat="1" ht="12.75" thickTop="1" x14ac:dyDescent="0.2">
      <c r="A4" s="237"/>
      <c r="B4" s="1">
        <v>1</v>
      </c>
      <c r="C4" s="21">
        <f ca="1">RANK(D4,$D$4:$D$12,1)</f>
        <v>1</v>
      </c>
      <c r="D4" s="13">
        <f ca="1">E4+ROW()/1000+(F4="")*10</f>
        <v>1.004</v>
      </c>
      <c r="E4" s="248">
        <f ca="1">IF($AI$15,RANK(AH17,AH$17:AH$25,1),RANK(X17,X$17:X$25,1))</f>
        <v>1</v>
      </c>
      <c r="F4" s="1" t="str">
        <f ca="1">$Q64</f>
        <v>FC Barcelona</v>
      </c>
      <c r="G4" s="1">
        <f t="shared" ref="G4:G12" ca="1" si="0">SUMIFS($X$64:$X$135,$V$64:$V$135,$F4)+SUMIFS($Y$64:$Y$135,$W$64:$W$135,$F4)</f>
        <v>9</v>
      </c>
      <c r="H4" s="1">
        <f t="shared" ref="H4:H12" ca="1" si="1">SUMIFS($Y$64:$Y$135,$V$64:$V$135,$F4)+SUMIFS($X$64:$X$135,$W$64:$W$135,$F4)</f>
        <v>1</v>
      </c>
      <c r="I4" s="13">
        <f t="shared" ref="I4:I12" ca="1" si="2">G4-H4</f>
        <v>8</v>
      </c>
      <c r="J4" s="1">
        <f ca="1">SUMIF($V$64:$V$135,F4,$AE$64:$AE$135)+SUMIF($W$64:$W$135,F4,$AF$64:$AF$135)</f>
        <v>7</v>
      </c>
      <c r="K4" s="1">
        <f t="shared" ref="K4:K12" ca="1" si="3">SUMPRODUCT(($V$64:$V$135=F4)*($X$64:$X$135&lt;&gt;""))+SUMPRODUCT(($W$64:$W$135=F4)*($Y$64:$Y$135&lt;&gt;""))</f>
        <v>3</v>
      </c>
      <c r="L4" s="1">
        <f t="shared" ref="L4:L12" ca="1" si="4">SUMPRODUCT(($V$64:$V$135=F4)*($X$64:$X$135&gt;$Y$64:$Y$135))+SUMPRODUCT(($W$64:$W$135=F4)*($X$64:$X$135&lt;$Y$64:$Y$135))</f>
        <v>2</v>
      </c>
      <c r="M4" s="1">
        <f t="shared" ref="M4:M12" ca="1" si="5">SUMPRODUCT(($V$64:$W$135=F4)*($X$64:$X$135=$Y$64:$Y$135)*($X$64:$X$135&lt;&gt;"")*($Y$64:$Y$135&lt;&gt;""))</f>
        <v>1</v>
      </c>
      <c r="N4" s="1">
        <f t="shared" ref="N4:N12" ca="1" si="6">SUMPRODUCT(($V$64:$V$135=F4)*($X$64:$X$135&lt;$Y$64:$Y$135))+SUMPRODUCT(($W$64:$W$135=F4)*($X$64:$X$135&gt;$Y$64:$Y$135))</f>
        <v>0</v>
      </c>
      <c r="O4" s="120"/>
      <c r="P4" s="120"/>
      <c r="Q4" s="120"/>
      <c r="R4" s="120"/>
      <c r="V4" s="1"/>
      <c r="W4" s="519"/>
      <c r="X4" s="520"/>
      <c r="Y4" s="521"/>
      <c r="Z4" s="522"/>
      <c r="AA4" s="523"/>
      <c r="AB4" s="524"/>
      <c r="AC4" s="525"/>
      <c r="AD4" s="526"/>
      <c r="AE4" s="522"/>
      <c r="AF4" s="522"/>
      <c r="AG4" s="524"/>
      <c r="AH4" s="525"/>
      <c r="AI4" s="526"/>
      <c r="AJ4" s="522"/>
      <c r="AK4" s="527"/>
      <c r="AL4" s="525"/>
      <c r="AM4" s="525"/>
      <c r="AN4" s="526"/>
      <c r="AO4" s="522"/>
      <c r="AP4" s="527"/>
    </row>
    <row r="5" spans="1:42" s="2" customFormat="1" x14ac:dyDescent="0.2">
      <c r="A5" s="237"/>
      <c r="B5" s="1">
        <v>2</v>
      </c>
      <c r="C5" s="22">
        <f t="shared" ref="C5:C12" ca="1" si="7">RANK(D5,$D$4:$D$12,1)</f>
        <v>3</v>
      </c>
      <c r="D5" s="13">
        <f t="shared" ref="D5:D12" ca="1" si="8">E5+ROW()/1000+(F5="")*10</f>
        <v>3.0049999999999999</v>
      </c>
      <c r="E5" s="248">
        <f t="shared" ref="E5:E12" ca="1" si="9">IF($AI$15,RANK(AH18,AH$17:AH$25,1),RANK(X18,X$17:X$25,1))</f>
        <v>3</v>
      </c>
      <c r="F5" s="1" t="str">
        <f t="shared" ref="F5:F12" ca="1" si="10">$Q65</f>
        <v>Manchester City</v>
      </c>
      <c r="G5" s="1">
        <f t="shared" ca="1" si="0"/>
        <v>4</v>
      </c>
      <c r="H5" s="1">
        <f t="shared" ca="1" si="1"/>
        <v>13</v>
      </c>
      <c r="I5" s="13">
        <f t="shared" ca="1" si="2"/>
        <v>-9</v>
      </c>
      <c r="J5" s="1">
        <f t="shared" ref="J5:J12" ca="1" si="11">SUMIF($V$64:$V$135,F5,$AE$64:$AE$135)+SUMIF($W$64:$W$135,F5,$AF$64:$AF$135)</f>
        <v>3</v>
      </c>
      <c r="K5" s="1">
        <f t="shared" ca="1" si="3"/>
        <v>3</v>
      </c>
      <c r="L5" s="1">
        <f t="shared" ca="1" si="4"/>
        <v>1</v>
      </c>
      <c r="M5" s="1">
        <f t="shared" ca="1" si="5"/>
        <v>0</v>
      </c>
      <c r="N5" s="1">
        <f t="shared" ca="1" si="6"/>
        <v>2</v>
      </c>
      <c r="O5" s="24"/>
      <c r="P5" s="25"/>
      <c r="V5" s="1"/>
      <c r="W5" s="524"/>
      <c r="X5" s="525"/>
      <c r="Y5" s="522"/>
      <c r="Z5" s="522"/>
      <c r="AA5" s="527"/>
      <c r="AB5" s="524"/>
      <c r="AC5" s="525"/>
      <c r="AD5" s="526"/>
      <c r="AE5" s="522"/>
      <c r="AF5" s="522"/>
      <c r="AG5" s="524"/>
      <c r="AH5" s="525"/>
      <c r="AI5" s="526"/>
      <c r="AJ5" s="522"/>
      <c r="AK5" s="527"/>
      <c r="AL5" s="525"/>
      <c r="AM5" s="525"/>
      <c r="AN5" s="526"/>
      <c r="AO5" s="522"/>
      <c r="AP5" s="527"/>
    </row>
    <row r="6" spans="1:42" s="2" customFormat="1" x14ac:dyDescent="0.2">
      <c r="A6" s="237"/>
      <c r="B6" s="1">
        <v>3</v>
      </c>
      <c r="C6" s="22">
        <f t="shared" ca="1" si="7"/>
        <v>4</v>
      </c>
      <c r="D6" s="13">
        <f t="shared" ca="1" si="8"/>
        <v>4.0060000000000002</v>
      </c>
      <c r="E6" s="248">
        <f t="shared" ca="1" si="9"/>
        <v>4</v>
      </c>
      <c r="F6" s="1" t="str">
        <f t="shared" ca="1" si="10"/>
        <v>Eintracht Frankfurt</v>
      </c>
      <c r="G6" s="1">
        <f t="shared" ca="1" si="0"/>
        <v>7</v>
      </c>
      <c r="H6" s="1">
        <f t="shared" ca="1" si="1"/>
        <v>14</v>
      </c>
      <c r="I6" s="13">
        <f t="shared" ca="1" si="2"/>
        <v>-7</v>
      </c>
      <c r="J6" s="1">
        <f t="shared" ca="1" si="11"/>
        <v>1</v>
      </c>
      <c r="K6" s="1">
        <f t="shared" ca="1" si="3"/>
        <v>3</v>
      </c>
      <c r="L6" s="1">
        <f t="shared" ca="1" si="4"/>
        <v>0</v>
      </c>
      <c r="M6" s="1">
        <f t="shared" ca="1" si="5"/>
        <v>1</v>
      </c>
      <c r="N6" s="1">
        <f t="shared" ca="1" si="6"/>
        <v>2</v>
      </c>
      <c r="O6" s="24"/>
      <c r="P6" s="25"/>
      <c r="V6" s="1"/>
      <c r="W6" s="524"/>
      <c r="X6" s="525"/>
      <c r="Y6" s="522"/>
      <c r="Z6" s="522"/>
      <c r="AA6" s="527"/>
      <c r="AB6" s="524"/>
      <c r="AC6" s="525"/>
      <c r="AD6" s="526"/>
      <c r="AE6" s="522"/>
      <c r="AF6" s="522"/>
      <c r="AG6" s="524"/>
      <c r="AH6" s="525"/>
      <c r="AI6" s="526"/>
      <c r="AJ6" s="522"/>
      <c r="AK6" s="527"/>
      <c r="AL6" s="525"/>
      <c r="AM6" s="525"/>
      <c r="AN6" s="526"/>
      <c r="AO6" s="522"/>
      <c r="AP6" s="527"/>
    </row>
    <row r="7" spans="1:42" s="2" customFormat="1" x14ac:dyDescent="0.2">
      <c r="A7" s="237"/>
      <c r="B7" s="1">
        <v>4</v>
      </c>
      <c r="C7" s="22">
        <f t="shared" ca="1" si="7"/>
        <v>2</v>
      </c>
      <c r="D7" s="13">
        <f t="shared" ca="1" si="8"/>
        <v>2.0070000000000001</v>
      </c>
      <c r="E7" s="248">
        <f t="shared" ca="1" si="9"/>
        <v>2</v>
      </c>
      <c r="F7" s="1" t="str">
        <f t="shared" ca="1" si="10"/>
        <v>AC Roma</v>
      </c>
      <c r="G7" s="1">
        <f t="shared" ca="1" si="0"/>
        <v>21</v>
      </c>
      <c r="H7" s="1">
        <f t="shared" ca="1" si="1"/>
        <v>13</v>
      </c>
      <c r="I7" s="13">
        <f t="shared" ca="1" si="2"/>
        <v>8</v>
      </c>
      <c r="J7" s="1">
        <f t="shared" ca="1" si="11"/>
        <v>6</v>
      </c>
      <c r="K7" s="1">
        <f t="shared" ca="1" si="3"/>
        <v>3</v>
      </c>
      <c r="L7" s="1">
        <f t="shared" ca="1" si="4"/>
        <v>2</v>
      </c>
      <c r="M7" s="1">
        <f t="shared" ca="1" si="5"/>
        <v>0</v>
      </c>
      <c r="N7" s="1">
        <f t="shared" ca="1" si="6"/>
        <v>1</v>
      </c>
      <c r="O7" s="24"/>
      <c r="P7" s="25"/>
      <c r="V7" s="1"/>
      <c r="W7" s="524"/>
      <c r="X7" s="525"/>
      <c r="Y7" s="522"/>
      <c r="Z7" s="522"/>
      <c r="AA7" s="527"/>
      <c r="AB7" s="524"/>
      <c r="AC7" s="525"/>
      <c r="AD7" s="526"/>
      <c r="AE7" s="522"/>
      <c r="AF7" s="522"/>
      <c r="AG7" s="524"/>
      <c r="AH7" s="525"/>
      <c r="AI7" s="526"/>
      <c r="AJ7" s="522"/>
      <c r="AK7" s="527"/>
      <c r="AL7" s="525"/>
      <c r="AM7" s="525"/>
      <c r="AN7" s="526"/>
      <c r="AO7" s="522"/>
      <c r="AP7" s="527"/>
    </row>
    <row r="8" spans="1:42" s="2" customFormat="1" x14ac:dyDescent="0.2">
      <c r="A8" s="237"/>
      <c r="B8" s="1">
        <v>5</v>
      </c>
      <c r="C8" s="22">
        <f t="shared" ca="1" si="7"/>
        <v>5</v>
      </c>
      <c r="D8" s="13">
        <f t="shared" ca="1" si="8"/>
        <v>15.007999999999999</v>
      </c>
      <c r="E8" s="248">
        <f t="shared" ca="1" si="9"/>
        <v>5</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524"/>
      <c r="X8" s="525"/>
      <c r="Y8" s="522"/>
      <c r="Z8" s="522"/>
      <c r="AA8" s="527"/>
      <c r="AB8" s="524"/>
      <c r="AC8" s="525"/>
      <c r="AD8" s="526"/>
      <c r="AE8" s="522"/>
      <c r="AF8" s="522"/>
      <c r="AG8" s="524"/>
      <c r="AH8" s="525"/>
      <c r="AI8" s="526"/>
      <c r="AJ8" s="522"/>
      <c r="AK8" s="527"/>
      <c r="AL8" s="525"/>
      <c r="AM8" s="525"/>
      <c r="AN8" s="526"/>
      <c r="AO8" s="522"/>
      <c r="AP8" s="527"/>
    </row>
    <row r="9" spans="1:42" s="2" customFormat="1" x14ac:dyDescent="0.2">
      <c r="A9" s="237"/>
      <c r="B9" s="1">
        <v>6</v>
      </c>
      <c r="C9" s="22">
        <f t="shared" ca="1" si="7"/>
        <v>6</v>
      </c>
      <c r="D9" s="13">
        <f t="shared" ca="1" si="8"/>
        <v>15.009</v>
      </c>
      <c r="E9" s="248">
        <f t="shared" ca="1" si="9"/>
        <v>5</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524"/>
      <c r="X9" s="525"/>
      <c r="Y9" s="522"/>
      <c r="Z9" s="522"/>
      <c r="AA9" s="527"/>
      <c r="AB9" s="524"/>
      <c r="AC9" s="525"/>
      <c r="AD9" s="526"/>
      <c r="AE9" s="522"/>
      <c r="AF9" s="522"/>
      <c r="AG9" s="524"/>
      <c r="AH9" s="525"/>
      <c r="AI9" s="526"/>
      <c r="AJ9" s="522"/>
      <c r="AK9" s="527"/>
      <c r="AL9" s="525"/>
      <c r="AM9" s="525"/>
      <c r="AN9" s="526"/>
      <c r="AO9" s="522"/>
      <c r="AP9" s="527"/>
    </row>
    <row r="10" spans="1:42" s="2" customFormat="1" x14ac:dyDescent="0.2">
      <c r="A10" s="237"/>
      <c r="B10" s="1">
        <v>7</v>
      </c>
      <c r="C10" s="22">
        <f t="shared" ca="1" si="7"/>
        <v>7</v>
      </c>
      <c r="D10" s="13">
        <f t="shared" ca="1" si="8"/>
        <v>15.01</v>
      </c>
      <c r="E10" s="248">
        <f t="shared" ca="1" si="9"/>
        <v>5</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524"/>
      <c r="X10" s="525"/>
      <c r="Y10" s="522"/>
      <c r="Z10" s="522"/>
      <c r="AA10" s="527"/>
      <c r="AB10" s="524"/>
      <c r="AC10" s="525"/>
      <c r="AD10" s="526"/>
      <c r="AE10" s="522"/>
      <c r="AF10" s="522"/>
      <c r="AG10" s="524"/>
      <c r="AH10" s="525"/>
      <c r="AI10" s="526"/>
      <c r="AJ10" s="522"/>
      <c r="AK10" s="527"/>
      <c r="AL10" s="525"/>
      <c r="AM10" s="525"/>
      <c r="AN10" s="526"/>
      <c r="AO10" s="522"/>
      <c r="AP10" s="527"/>
    </row>
    <row r="11" spans="1:42" s="2" customFormat="1" x14ac:dyDescent="0.2">
      <c r="A11" s="237"/>
      <c r="B11" s="1">
        <v>8</v>
      </c>
      <c r="C11" s="22">
        <f t="shared" ca="1" si="7"/>
        <v>8</v>
      </c>
      <c r="D11" s="13">
        <f t="shared" ca="1" si="8"/>
        <v>15.010999999999999</v>
      </c>
      <c r="E11" s="248">
        <f t="shared" ca="1" si="9"/>
        <v>5</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524"/>
      <c r="X11" s="525"/>
      <c r="Y11" s="522"/>
      <c r="Z11" s="522"/>
      <c r="AA11" s="527"/>
      <c r="AB11" s="524"/>
      <c r="AC11" s="525"/>
      <c r="AD11" s="526"/>
      <c r="AE11" s="522"/>
      <c r="AF11" s="522"/>
      <c r="AG11" s="524"/>
      <c r="AH11" s="525"/>
      <c r="AI11" s="526"/>
      <c r="AJ11" s="522"/>
      <c r="AK11" s="527"/>
      <c r="AL11" s="525"/>
      <c r="AM11" s="525"/>
      <c r="AN11" s="526"/>
      <c r="AO11" s="522"/>
      <c r="AP11" s="527"/>
    </row>
    <row r="12" spans="1:42" s="2" customFormat="1" ht="12.75" thickBot="1" x14ac:dyDescent="0.25">
      <c r="A12" s="237"/>
      <c r="B12" s="1">
        <v>9</v>
      </c>
      <c r="C12" s="23">
        <f t="shared" ca="1" si="7"/>
        <v>9</v>
      </c>
      <c r="D12" s="13">
        <f t="shared" ca="1" si="8"/>
        <v>15.012</v>
      </c>
      <c r="E12" s="248">
        <f t="shared" ca="1" si="9"/>
        <v>5</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528"/>
      <c r="X12" s="529"/>
      <c r="Y12" s="530"/>
      <c r="Z12" s="530"/>
      <c r="AA12" s="531"/>
      <c r="AB12" s="528"/>
      <c r="AC12" s="529"/>
      <c r="AD12" s="532"/>
      <c r="AE12" s="530"/>
      <c r="AF12" s="530"/>
      <c r="AG12" s="528"/>
      <c r="AH12" s="529"/>
      <c r="AI12" s="532"/>
      <c r="AJ12" s="530"/>
      <c r="AK12" s="531"/>
      <c r="AL12" s="529"/>
      <c r="AM12" s="529"/>
      <c r="AN12" s="532"/>
      <c r="AO12" s="530"/>
      <c r="AP12" s="531"/>
    </row>
    <row r="13" spans="1:42"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42" s="2" customFormat="1" x14ac:dyDescent="0.2">
      <c r="O14" s="1"/>
      <c r="P14" s="1"/>
      <c r="Q14" s="1"/>
      <c r="R14" s="1"/>
      <c r="S14" s="1"/>
      <c r="T14" s="1"/>
      <c r="U14" s="1"/>
      <c r="V14" s="1"/>
      <c r="W14" s="1"/>
      <c r="Y14" s="1"/>
      <c r="Z14" s="1"/>
    </row>
    <row r="15" spans="1:42" s="2" customFormat="1" x14ac:dyDescent="0.2">
      <c r="O15" s="12"/>
      <c r="AD15" s="803" t="s">
        <v>190</v>
      </c>
      <c r="AE15" s="804"/>
      <c r="AF15" s="804"/>
      <c r="AG15" s="804"/>
      <c r="AH15" s="805"/>
      <c r="AI15" s="2" t="b">
        <f>(Einstellungen!$B$9=Sprache!$E$85)</f>
        <v>0</v>
      </c>
      <c r="AK15" s="237"/>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7" t="s">
        <v>176</v>
      </c>
      <c r="Y16" s="11" t="s">
        <v>223</v>
      </c>
      <c r="Z16" s="187" t="s">
        <v>224</v>
      </c>
      <c r="AA16" s="1" t="s">
        <v>112</v>
      </c>
      <c r="AB16" s="1" t="s">
        <v>111</v>
      </c>
      <c r="AC16" s="1" t="s">
        <v>109</v>
      </c>
      <c r="AD16" s="243" t="s">
        <v>112</v>
      </c>
      <c r="AE16" s="247" t="s">
        <v>188</v>
      </c>
      <c r="AF16" s="1" t="s">
        <v>188</v>
      </c>
      <c r="AG16" s="1" t="s">
        <v>189</v>
      </c>
      <c r="AH16" s="187" t="s">
        <v>176</v>
      </c>
    </row>
    <row r="17" spans="2:80" s="2" customFormat="1" ht="12.75" thickTop="1" x14ac:dyDescent="0.2">
      <c r="C17" s="2" t="str">
        <f ca="1">$Q64</f>
        <v>FC Barcelona</v>
      </c>
      <c r="D17" s="1">
        <f t="shared" ref="D17:G25" ca="1" si="12">K4</f>
        <v>3</v>
      </c>
      <c r="E17" s="1">
        <f t="shared" ca="1" si="12"/>
        <v>2</v>
      </c>
      <c r="F17" s="1">
        <f t="shared" ca="1" si="12"/>
        <v>1</v>
      </c>
      <c r="G17" s="1">
        <f t="shared" ca="1" si="12"/>
        <v>0</v>
      </c>
      <c r="H17" s="1">
        <f t="shared" ref="H17:K25" ca="1" si="13">G4</f>
        <v>9</v>
      </c>
      <c r="I17" s="1">
        <f t="shared" ca="1" si="13"/>
        <v>1</v>
      </c>
      <c r="J17" s="13">
        <f t="shared" ca="1" si="13"/>
        <v>8</v>
      </c>
      <c r="K17" s="1">
        <f t="shared" ca="1" si="13"/>
        <v>7</v>
      </c>
      <c r="L17" s="30">
        <f t="shared" ref="L17:L25" ca="1" si="14">K17*$F$64+(J17+$H$65)*$F$65+H17*$F$66</f>
        <v>7508009</v>
      </c>
      <c r="M17" s="14">
        <f ca="1">IF($AI$15,COUNTIF($K$17:$K$25,K17),COUNTIF($L$17:$L$25,L17))</f>
        <v>1</v>
      </c>
      <c r="N17" s="14">
        <f t="array" aca="1" ref="N17" ca="1">IF($AI$15,SUM(($K$17:$K$25&gt;=K17)/COUNTIF($K$17:$K$25,$K$17:$K$25)),SUM(($L$17:$L$25&gt;=L17)/COUNTIF($L$17:$L$25,$L$17:$L$25)))</f>
        <v>1</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ca="1">AA17*$F$64+(AB17+$H$65)*$F$65+AC17*$F$66</f>
        <v>500000</v>
      </c>
      <c r="X17" s="21">
        <f ca="1">RANK($L17,$L$17:$L$25)+RANK($W17,$W$17:$W$25)/100+(9-$Y17)/10000</f>
        <v>1.0108999999999999</v>
      </c>
      <c r="Y17" s="13">
        <f>'Endrunde 4'!$AF12</f>
        <v>0</v>
      </c>
      <c r="Z17" s="1">
        <f ca="1">RANK($W17,$W$17:$W$25)+(9-$Y17)/10</f>
        <v>1.9</v>
      </c>
      <c r="AA17" s="1">
        <f ca="1">SUM(E30:BP30)</f>
        <v>0</v>
      </c>
      <c r="AB17" s="1">
        <f ca="1">SUM(E41:BP41)</f>
        <v>0</v>
      </c>
      <c r="AC17" s="1">
        <f ca="1">SUM(E52:BP52)</f>
        <v>0</v>
      </c>
      <c r="AD17" s="242">
        <f ca="1">RANK($K17,$K$17:$K$25)</f>
        <v>1</v>
      </c>
      <c r="AE17" s="30">
        <f ca="1">(J17+$H$65)*$F$65+H17*$F$66</f>
        <v>508009</v>
      </c>
      <c r="AF17" s="1">
        <f ca="1">RANK($AE17,$AE$17:$AE$25)</f>
        <v>2</v>
      </c>
      <c r="AG17" s="1">
        <f ca="1">RANK($W17,$W$17:$W$25)</f>
        <v>1</v>
      </c>
      <c r="AH17" s="244">
        <f ca="1">AD17+AG17/100+AF17/10000+(10-Y17)/1000000</f>
        <v>1.0102100000000001</v>
      </c>
      <c r="AI17" s="1"/>
    </row>
    <row r="18" spans="2:80" s="2" customFormat="1" x14ac:dyDescent="0.2">
      <c r="C18" s="2" t="str">
        <f t="shared" ref="C18:C25" ca="1" si="23">$Q65</f>
        <v>Manchester City</v>
      </c>
      <c r="D18" s="1">
        <f t="shared" ca="1" si="12"/>
        <v>3</v>
      </c>
      <c r="E18" s="1">
        <f t="shared" ca="1" si="12"/>
        <v>1</v>
      </c>
      <c r="F18" s="1">
        <f t="shared" ca="1" si="12"/>
        <v>0</v>
      </c>
      <c r="G18" s="1">
        <f t="shared" ca="1" si="12"/>
        <v>2</v>
      </c>
      <c r="H18" s="1">
        <f t="shared" ca="1" si="13"/>
        <v>4</v>
      </c>
      <c r="I18" s="1">
        <f t="shared" ca="1" si="13"/>
        <v>13</v>
      </c>
      <c r="J18" s="13">
        <f t="shared" ca="1" si="13"/>
        <v>-9</v>
      </c>
      <c r="K18" s="1">
        <f t="shared" ca="1" si="13"/>
        <v>3</v>
      </c>
      <c r="L18" s="30">
        <f t="shared" ca="1" si="14"/>
        <v>3491004</v>
      </c>
      <c r="M18" s="14">
        <f t="shared" ref="M18:M25" ca="1" si="24">IF($AI$15,COUNTIF($K$17:$K$25,K18),COUNTIF($L$17:$L$25,L18))</f>
        <v>1</v>
      </c>
      <c r="N18" s="14">
        <f t="array" aca="1" ref="N18" ca="1">IF($AI$15,SUM(($K$17:$K$25&gt;=K18)/COUNTIF($K$17:$K$25,$K$17:$K$25)),SUM(($L$17:$L$25&gt;=L18)/COUNTIF($L$17:$L$25,$L$17:$L$25)))</f>
        <v>3</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ca="1">AA18*$F$64+(AB18+$H$65)*$F$65+AC18*$F$66</f>
        <v>500000</v>
      </c>
      <c r="X18" s="22">
        <f t="shared" ref="X18:X25" ca="1" si="25">RANK($L18,$L$17:$L$25)+RANK($W18,$W$17:$W$25)/100+(9-$Y18)/10000</f>
        <v>3.0108999999999999</v>
      </c>
      <c r="Y18" s="13">
        <f>'Endrunde 4'!$AF13</f>
        <v>0</v>
      </c>
      <c r="Z18" s="1">
        <f t="shared" ref="Z18:Z25" ca="1" si="26">RANK($W18,$W$17:$W$25)+(9-$Y18)/10</f>
        <v>1.9</v>
      </c>
      <c r="AA18" s="1">
        <f t="shared" ref="AA18:AA25" ca="1" si="27">SUM(E31:BP31)</f>
        <v>0</v>
      </c>
      <c r="AB18" s="1">
        <f t="shared" ref="AB18:AB25" ca="1" si="28">SUM(E42:BP42)</f>
        <v>0</v>
      </c>
      <c r="AC18" s="1">
        <f t="shared" ref="AC18:AC25" ca="1" si="29">SUM(E53:BP53)</f>
        <v>0</v>
      </c>
      <c r="AD18" s="242">
        <f t="shared" ref="AD18:AD25" ca="1" si="30">RANK($K18,$K$17:$K$25)</f>
        <v>3</v>
      </c>
      <c r="AE18" s="30">
        <f ca="1">(J18+$H$65)*$F$65+H18*$F$66</f>
        <v>491004</v>
      </c>
      <c r="AF18" s="1">
        <f t="shared" ref="AF18:AF25" ca="1" si="31">RANK($AE18,$AE$17:$AE$25)</f>
        <v>4</v>
      </c>
      <c r="AG18" s="1">
        <f t="shared" ref="AG18:AG25" ca="1" si="32">RANK($W18,$W$17:$W$25)</f>
        <v>1</v>
      </c>
      <c r="AH18" s="245">
        <f t="shared" ref="AH18:AH25" ca="1" si="33">AD18+AG18/100+AF18/10000+(10-Y18)/1000000</f>
        <v>3.0104099999999998</v>
      </c>
      <c r="AI18" s="1"/>
    </row>
    <row r="19" spans="2:80" s="2" customFormat="1" x14ac:dyDescent="0.2">
      <c r="C19" s="2" t="str">
        <f t="shared" ca="1" si="23"/>
        <v>Eintracht Frankfurt</v>
      </c>
      <c r="D19" s="1">
        <f t="shared" ca="1" si="12"/>
        <v>3</v>
      </c>
      <c r="E19" s="1">
        <f t="shared" ca="1" si="12"/>
        <v>0</v>
      </c>
      <c r="F19" s="1">
        <f t="shared" ca="1" si="12"/>
        <v>1</v>
      </c>
      <c r="G19" s="1">
        <f t="shared" ca="1" si="12"/>
        <v>2</v>
      </c>
      <c r="H19" s="1">
        <f t="shared" ca="1" si="13"/>
        <v>7</v>
      </c>
      <c r="I19" s="1">
        <f t="shared" ca="1" si="13"/>
        <v>14</v>
      </c>
      <c r="J19" s="13">
        <f t="shared" ca="1" si="13"/>
        <v>-7</v>
      </c>
      <c r="K19" s="1">
        <f t="shared" ca="1" si="13"/>
        <v>1</v>
      </c>
      <c r="L19" s="30">
        <f t="shared" ca="1" si="14"/>
        <v>1493007</v>
      </c>
      <c r="M19" s="14">
        <f t="shared" ca="1" si="24"/>
        <v>1</v>
      </c>
      <c r="N19" s="14">
        <f t="array" aca="1" ref="N19" ca="1">IF($AI$15,SUM(($K$17:$K$25&gt;=K19)/COUNTIF($K$17:$K$25,$K$17:$K$25)),SUM(($L$17:$L$25&gt;=L19)/COUNTIF($L$17:$L$25,$L$17:$L$25)))</f>
        <v>4</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ca="1">AA19*$F$64+(AB19+$H$65)*$F$65+AC19*$F$66</f>
        <v>500000</v>
      </c>
      <c r="X19" s="22">
        <f t="shared" ca="1" si="25"/>
        <v>4.0108999999999995</v>
      </c>
      <c r="Y19" s="13">
        <f>'Endrunde 4'!$AF14</f>
        <v>0</v>
      </c>
      <c r="Z19" s="1">
        <f t="shared" ca="1" si="26"/>
        <v>1.9</v>
      </c>
      <c r="AA19" s="1">
        <f t="shared" ca="1" si="27"/>
        <v>0</v>
      </c>
      <c r="AB19" s="1">
        <f t="shared" ca="1" si="28"/>
        <v>0</v>
      </c>
      <c r="AC19" s="1">
        <f t="shared" ca="1" si="29"/>
        <v>0</v>
      </c>
      <c r="AD19" s="242">
        <f t="shared" ca="1" si="30"/>
        <v>4</v>
      </c>
      <c r="AE19" s="30">
        <f ca="1">(J19+$H$65)*$F$65+H19*$F$66</f>
        <v>493007</v>
      </c>
      <c r="AF19" s="1">
        <f t="shared" ca="1" si="31"/>
        <v>3</v>
      </c>
      <c r="AG19" s="1">
        <f t="shared" ca="1" si="32"/>
        <v>1</v>
      </c>
      <c r="AH19" s="245">
        <f t="shared" ca="1" si="33"/>
        <v>4.0103099999999996</v>
      </c>
      <c r="AI19" s="1"/>
    </row>
    <row r="20" spans="2:80" s="2" customFormat="1" x14ac:dyDescent="0.2">
      <c r="C20" s="2" t="str">
        <f t="shared" ca="1" si="23"/>
        <v>AC Roma</v>
      </c>
      <c r="D20" s="1">
        <f t="shared" ca="1" si="12"/>
        <v>3</v>
      </c>
      <c r="E20" s="1">
        <f t="shared" ca="1" si="12"/>
        <v>2</v>
      </c>
      <c r="F20" s="1">
        <f t="shared" ca="1" si="12"/>
        <v>0</v>
      </c>
      <c r="G20" s="1">
        <f t="shared" ca="1" si="12"/>
        <v>1</v>
      </c>
      <c r="H20" s="1">
        <f t="shared" ca="1" si="13"/>
        <v>21</v>
      </c>
      <c r="I20" s="1">
        <f t="shared" ca="1" si="13"/>
        <v>13</v>
      </c>
      <c r="J20" s="13">
        <f t="shared" ca="1" si="13"/>
        <v>8</v>
      </c>
      <c r="K20" s="1">
        <f t="shared" ca="1" si="13"/>
        <v>6</v>
      </c>
      <c r="L20" s="30">
        <f t="shared" ca="1" si="14"/>
        <v>6508021</v>
      </c>
      <c r="M20" s="14">
        <f t="shared" ca="1" si="24"/>
        <v>1</v>
      </c>
      <c r="N20" s="14">
        <f t="array" aca="1" ref="N20" ca="1">IF($AI$15,SUM(($K$17:$K$25&gt;=K20)/COUNTIF($K$17:$K$25,$K$17:$K$25)),SUM(($L$17:$L$25&gt;=L20)/COUNTIF($L$17:$L$25,$L$17:$L$25)))</f>
        <v>2</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ca="1">AA20*$F$64+(AB20+$H$65)*$F$65+AC20*$F$66</f>
        <v>500000</v>
      </c>
      <c r="X20" s="22">
        <f t="shared" ca="1" si="25"/>
        <v>2.0108999999999999</v>
      </c>
      <c r="Y20" s="13">
        <f>'Endrunde 4'!$AF15</f>
        <v>0</v>
      </c>
      <c r="Z20" s="1">
        <f t="shared" ca="1" si="26"/>
        <v>1.9</v>
      </c>
      <c r="AA20" s="1">
        <f t="shared" ca="1" si="27"/>
        <v>0</v>
      </c>
      <c r="AB20" s="1">
        <f t="shared" ca="1" si="28"/>
        <v>0</v>
      </c>
      <c r="AC20" s="1">
        <f t="shared" ca="1" si="29"/>
        <v>0</v>
      </c>
      <c r="AD20" s="242">
        <f t="shared" ca="1" si="30"/>
        <v>2</v>
      </c>
      <c r="AE20" s="30">
        <f ca="1">(J20+$H$65)*$F$65+H20*$F$66</f>
        <v>508021</v>
      </c>
      <c r="AF20" s="1">
        <f t="shared" ca="1" si="31"/>
        <v>1</v>
      </c>
      <c r="AG20" s="1">
        <f t="shared" ca="1" si="32"/>
        <v>1</v>
      </c>
      <c r="AH20" s="245">
        <f t="shared" ca="1" si="33"/>
        <v>2.0101100000000001</v>
      </c>
      <c r="AI20" s="1"/>
    </row>
    <row r="21" spans="2:80" s="2" customFormat="1" x14ac:dyDescent="0.2">
      <c r="C21" s="2" t="str">
        <f t="shared" si="23"/>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4"/>
        <v>5</v>
      </c>
      <c r="N21" s="14">
        <f t="array" aca="1" ref="N21" ca="1">IF($AI$15,SUM(($K$17:$K$25&gt;=K21)/COUNTIF($K$17:$K$25,$K$17:$K$25)),SUM(($L$17:$L$25&gt;=L21)/COUNTIF($L$17:$L$25,$L$17:$L$25)))</f>
        <v>5.0000000000000009</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v>0</v>
      </c>
      <c r="X21" s="22">
        <f t="shared" ca="1" si="25"/>
        <v>5.0508999999999995</v>
      </c>
      <c r="Y21" s="13">
        <v>0</v>
      </c>
      <c r="Z21" s="1">
        <f t="shared" ca="1" si="26"/>
        <v>5.9</v>
      </c>
      <c r="AA21" s="1">
        <f t="shared" ca="1" si="27"/>
        <v>0</v>
      </c>
      <c r="AB21" s="1">
        <f t="shared" ca="1" si="28"/>
        <v>0</v>
      </c>
      <c r="AC21" s="1">
        <f t="shared" ca="1" si="29"/>
        <v>0</v>
      </c>
      <c r="AD21" s="242">
        <f t="shared" ca="1" si="30"/>
        <v>5</v>
      </c>
      <c r="AE21" s="30">
        <v>0</v>
      </c>
      <c r="AF21" s="1">
        <f t="shared" ca="1" si="31"/>
        <v>5</v>
      </c>
      <c r="AG21" s="1">
        <f t="shared" ca="1" si="32"/>
        <v>5</v>
      </c>
      <c r="AH21" s="245">
        <f t="shared" ca="1" si="33"/>
        <v>5.0505099999999992</v>
      </c>
      <c r="AI21" s="1"/>
    </row>
    <row r="22" spans="2:80" s="2" customFormat="1" x14ac:dyDescent="0.2">
      <c r="C22" s="2" t="str">
        <f t="shared" si="23"/>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4"/>
        <v>5</v>
      </c>
      <c r="N22" s="14">
        <f t="array" aca="1" ref="N22" ca="1">IF($AI$15,SUM(($K$17:$K$25&gt;=K22)/COUNTIF($K$17:$K$25,$K$17:$K$25)),SUM(($L$17:$L$25&gt;=L22)/COUNTIF($L$17:$L$25,$L$17:$L$25)))</f>
        <v>5.0000000000000009</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v>0</v>
      </c>
      <c r="X22" s="22">
        <f t="shared" ca="1" si="25"/>
        <v>5.0508999999999995</v>
      </c>
      <c r="Y22" s="13">
        <v>0</v>
      </c>
      <c r="Z22" s="1">
        <f t="shared" ca="1" si="26"/>
        <v>5.9</v>
      </c>
      <c r="AA22" s="1">
        <f t="shared" ca="1" si="27"/>
        <v>0</v>
      </c>
      <c r="AB22" s="1">
        <f t="shared" ca="1" si="28"/>
        <v>0</v>
      </c>
      <c r="AC22" s="1">
        <f t="shared" ca="1" si="29"/>
        <v>0</v>
      </c>
      <c r="AD22" s="242">
        <f t="shared" ca="1" si="30"/>
        <v>5</v>
      </c>
      <c r="AE22" s="30">
        <v>0</v>
      </c>
      <c r="AF22" s="1">
        <f t="shared" ca="1" si="31"/>
        <v>5</v>
      </c>
      <c r="AG22" s="1">
        <f t="shared" ca="1" si="32"/>
        <v>5</v>
      </c>
      <c r="AH22" s="245">
        <f t="shared" ca="1" si="33"/>
        <v>5.0505099999999992</v>
      </c>
      <c r="AI22" s="1"/>
    </row>
    <row r="23" spans="2:80" s="2" customFormat="1" x14ac:dyDescent="0.2">
      <c r="C23" s="2" t="str">
        <f t="shared" si="23"/>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4"/>
        <v>5</v>
      </c>
      <c r="N23" s="14">
        <f t="array" aca="1" ref="N23" ca="1">IF($AI$15,SUM(($K$17:$K$25&gt;=K23)/COUNTIF($K$17:$K$25,$K$17:$K$25)),SUM(($L$17:$L$25&gt;=L23)/COUNTIF($L$17:$L$25,$L$17:$L$25)))</f>
        <v>5.0000000000000009</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5"/>
        <v>5.0508999999999995</v>
      </c>
      <c r="Y23" s="13">
        <v>0</v>
      </c>
      <c r="Z23" s="1">
        <f t="shared" ca="1" si="26"/>
        <v>5.9</v>
      </c>
      <c r="AA23" s="1">
        <f t="shared" ca="1" si="27"/>
        <v>0</v>
      </c>
      <c r="AB23" s="1">
        <f t="shared" ca="1" si="28"/>
        <v>0</v>
      </c>
      <c r="AC23" s="1">
        <f t="shared" ca="1" si="29"/>
        <v>0</v>
      </c>
      <c r="AD23" s="242">
        <f t="shared" ca="1" si="30"/>
        <v>5</v>
      </c>
      <c r="AE23" s="30">
        <v>0</v>
      </c>
      <c r="AF23" s="1">
        <f t="shared" ca="1" si="31"/>
        <v>5</v>
      </c>
      <c r="AG23" s="1">
        <f t="shared" ca="1" si="32"/>
        <v>5</v>
      </c>
      <c r="AH23" s="245">
        <f t="shared" ca="1" si="33"/>
        <v>5.0505099999999992</v>
      </c>
      <c r="AI23" s="1"/>
    </row>
    <row r="24" spans="2:80" s="2" customFormat="1" x14ac:dyDescent="0.2">
      <c r="C24" s="2" t="str">
        <f t="shared" si="23"/>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4"/>
        <v>5</v>
      </c>
      <c r="N24" s="14">
        <f t="array" aca="1" ref="N24" ca="1">IF($AI$15,SUM(($K$17:$K$25&gt;=K24)/COUNTIF($K$17:$K$25,$K$17:$K$25)),SUM(($L$17:$L$25&gt;=L24)/COUNTIF($L$17:$L$25,$L$17:$L$25)))</f>
        <v>5.0000000000000009</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5"/>
        <v>5.0508999999999995</v>
      </c>
      <c r="Y24" s="13">
        <v>0</v>
      </c>
      <c r="Z24" s="1">
        <f t="shared" ca="1" si="26"/>
        <v>5.9</v>
      </c>
      <c r="AA24" s="1">
        <f t="shared" ca="1" si="27"/>
        <v>0</v>
      </c>
      <c r="AB24" s="1">
        <f t="shared" ca="1" si="28"/>
        <v>0</v>
      </c>
      <c r="AC24" s="1">
        <f t="shared" ca="1" si="29"/>
        <v>0</v>
      </c>
      <c r="AD24" s="242">
        <f t="shared" ca="1" si="30"/>
        <v>5</v>
      </c>
      <c r="AE24" s="30">
        <v>0</v>
      </c>
      <c r="AF24" s="1">
        <f t="shared" ca="1" si="31"/>
        <v>5</v>
      </c>
      <c r="AG24" s="1">
        <f t="shared" ca="1" si="32"/>
        <v>5</v>
      </c>
      <c r="AH24" s="245">
        <f t="shared" ca="1" si="33"/>
        <v>5.0505099999999992</v>
      </c>
      <c r="AI24" s="1"/>
    </row>
    <row r="25" spans="2:80" s="2" customFormat="1" ht="12.75" thickBot="1" x14ac:dyDescent="0.25">
      <c r="C25" s="2" t="str">
        <f t="shared" si="23"/>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4"/>
        <v>5</v>
      </c>
      <c r="N25" s="14">
        <f t="array" aca="1" ref="N25" ca="1">IF($AI$15,SUM(($K$17:$K$25&gt;=K25)/COUNTIF($K$17:$K$25,$K$17:$K$25)),SUM(($L$17:$L$25&gt;=L25)/COUNTIF($L$17:$L$25,$L$17:$L$25)))</f>
        <v>5.0000000000000009</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5"/>
        <v>5.0508999999999995</v>
      </c>
      <c r="Y25" s="13">
        <v>0</v>
      </c>
      <c r="Z25" s="1">
        <f t="shared" ca="1" si="26"/>
        <v>5.9</v>
      </c>
      <c r="AA25" s="1">
        <f t="shared" ca="1" si="27"/>
        <v>0</v>
      </c>
      <c r="AB25" s="1">
        <f t="shared" ca="1" si="28"/>
        <v>0</v>
      </c>
      <c r="AC25" s="1">
        <f t="shared" ca="1" si="29"/>
        <v>0</v>
      </c>
      <c r="AD25" s="242">
        <f t="shared" ca="1" si="30"/>
        <v>5</v>
      </c>
      <c r="AE25" s="30">
        <v>0</v>
      </c>
      <c r="AF25" s="1">
        <f t="shared" ca="1" si="31"/>
        <v>5</v>
      </c>
      <c r="AG25" s="1">
        <f t="shared" ca="1" si="32"/>
        <v>5</v>
      </c>
      <c r="AH25" s="246">
        <f t="shared" ca="1" si="33"/>
        <v>5.0505099999999992</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799">
        <v>1</v>
      </c>
      <c r="F29" s="796"/>
      <c r="G29" s="796"/>
      <c r="H29" s="796"/>
      <c r="I29" s="796"/>
      <c r="J29" s="796"/>
      <c r="K29" s="796"/>
      <c r="L29" s="798"/>
      <c r="M29" s="795">
        <v>2</v>
      </c>
      <c r="N29" s="796"/>
      <c r="O29" s="796"/>
      <c r="P29" s="796"/>
      <c r="Q29" s="796"/>
      <c r="R29" s="796"/>
      <c r="S29" s="796"/>
      <c r="T29" s="798"/>
      <c r="U29" s="795">
        <v>3</v>
      </c>
      <c r="V29" s="796"/>
      <c r="W29" s="796"/>
      <c r="X29" s="796"/>
      <c r="Y29" s="796"/>
      <c r="Z29" s="796"/>
      <c r="AA29" s="796"/>
      <c r="AB29" s="798"/>
      <c r="AC29" s="795">
        <v>4</v>
      </c>
      <c r="AD29" s="796"/>
      <c r="AE29" s="796"/>
      <c r="AF29" s="796"/>
      <c r="AG29" s="796"/>
      <c r="AH29" s="796"/>
      <c r="AI29" s="796"/>
      <c r="AJ29" s="798"/>
      <c r="AK29" s="795">
        <v>5</v>
      </c>
      <c r="AL29" s="796"/>
      <c r="AM29" s="796"/>
      <c r="AN29" s="796"/>
      <c r="AO29" s="796"/>
      <c r="AP29" s="796"/>
      <c r="AQ29" s="796"/>
      <c r="AR29" s="798"/>
      <c r="AS29" s="795">
        <v>6</v>
      </c>
      <c r="AT29" s="796"/>
      <c r="AU29" s="796"/>
      <c r="AV29" s="796"/>
      <c r="AW29" s="796"/>
      <c r="AX29" s="796"/>
      <c r="AY29" s="796"/>
      <c r="AZ29" s="798"/>
      <c r="BA29" s="795">
        <v>7</v>
      </c>
      <c r="BB29" s="796"/>
      <c r="BC29" s="796"/>
      <c r="BD29" s="796"/>
      <c r="BE29" s="796"/>
      <c r="BF29" s="796"/>
      <c r="BG29" s="796"/>
      <c r="BH29" s="798"/>
      <c r="BI29" s="795">
        <v>8</v>
      </c>
      <c r="BJ29" s="796"/>
      <c r="BK29" s="796"/>
      <c r="BL29" s="796"/>
      <c r="BM29" s="796"/>
      <c r="BN29" s="796"/>
      <c r="BO29" s="796"/>
      <c r="BP29" s="797"/>
      <c r="BQ29" s="13"/>
      <c r="BR29" s="5" t="s">
        <v>96</v>
      </c>
      <c r="BS29" s="2" t="str">
        <f ca="1">$F$4</f>
        <v>FC Barcelona</v>
      </c>
      <c r="BT29" s="2" t="str">
        <f ca="1">$F$5</f>
        <v>Manchester City</v>
      </c>
      <c r="BU29" s="2" t="str">
        <f ca="1">$F$6</f>
        <v>Eintracht Frankfurt</v>
      </c>
      <c r="BV29" s="2" t="str">
        <f ca="1">$F$7</f>
        <v>AC Roma</v>
      </c>
      <c r="BW29" s="2" t="str">
        <f>$F$8</f>
        <v/>
      </c>
      <c r="BX29" s="2" t="str">
        <f>$F$9</f>
        <v/>
      </c>
      <c r="BY29" s="2" t="str">
        <f>$F$10</f>
        <v/>
      </c>
      <c r="BZ29" s="2" t="str">
        <f>$F$11</f>
        <v/>
      </c>
      <c r="CA29" s="2" t="str">
        <f>$F$12</f>
        <v/>
      </c>
      <c r="CB29" s="53"/>
    </row>
    <row r="30" spans="2:80" s="2" customFormat="1" x14ac:dyDescent="0.2">
      <c r="C30" s="2" t="str">
        <f ca="1">$Q64</f>
        <v>FC Barcelona</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4">F4</f>
        <v>FC Barcelona</v>
      </c>
      <c r="BS30" s="7"/>
      <c r="BT30" s="8">
        <f t="shared" ref="BT30:CA32" ca="1" si="35">SUMIFS($X$64:$X$135,$V$64:$V$135,$BR30,$W$64:$W$135,BT$29)+SUMIFS($Y$64:$Y$135,$W$64:$W$135,$BR30,$V$64:$V$135,BT$29)</f>
        <v>4</v>
      </c>
      <c r="BU30" s="8">
        <f t="shared" ca="1" si="35"/>
        <v>0</v>
      </c>
      <c r="BV30" s="8">
        <f t="shared" ca="1" si="35"/>
        <v>5</v>
      </c>
      <c r="BW30" s="8">
        <f t="shared" ca="1" si="35"/>
        <v>0</v>
      </c>
      <c r="BX30" s="8">
        <f t="shared" ca="1" si="35"/>
        <v>0</v>
      </c>
      <c r="BY30" s="8">
        <f t="shared" ca="1" si="35"/>
        <v>0</v>
      </c>
      <c r="BZ30" s="8">
        <f t="shared" ca="1" si="35"/>
        <v>0</v>
      </c>
      <c r="CA30" s="8">
        <f t="shared" ca="1" si="35"/>
        <v>0</v>
      </c>
      <c r="CB30" s="4"/>
    </row>
    <row r="31" spans="2:80" s="2" customFormat="1" x14ac:dyDescent="0.2">
      <c r="C31" s="2" t="str">
        <f t="shared" ref="C31:C38" ca="1" si="36">$Q65</f>
        <v>Manchester City</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4"/>
        <v>Manchester City</v>
      </c>
      <c r="BS31" s="9">
        <f t="shared" ref="BS31:BU38" ca="1" si="37">SUMIFS($X$64:$X$135,$V$64:$V$135,$BR31,$W$64:$W$135,BS$29)+SUMIFS($Y$64:$Y$135,$W$64:$W$135,$BR31,$V$64:$V$135,BS$29)</f>
        <v>0</v>
      </c>
      <c r="BT31" s="7"/>
      <c r="BU31" s="8">
        <f t="shared" ca="1" si="35"/>
        <v>2</v>
      </c>
      <c r="BV31" s="8">
        <f t="shared" ca="1" si="35"/>
        <v>2</v>
      </c>
      <c r="BW31" s="8">
        <f t="shared" ca="1" si="35"/>
        <v>0</v>
      </c>
      <c r="BX31" s="8">
        <f t="shared" ca="1" si="35"/>
        <v>0</v>
      </c>
      <c r="BY31" s="8">
        <f t="shared" ca="1" si="35"/>
        <v>0</v>
      </c>
      <c r="BZ31" s="8">
        <f t="shared" ca="1" si="35"/>
        <v>0</v>
      </c>
      <c r="CA31" s="8">
        <f t="shared" ca="1" si="35"/>
        <v>0</v>
      </c>
      <c r="CB31" s="4"/>
    </row>
    <row r="32" spans="2:80" s="2" customFormat="1" x14ac:dyDescent="0.2">
      <c r="C32" s="2" t="str">
        <f t="shared" ca="1" si="36"/>
        <v>Eintracht Frankfurt</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4"/>
        <v>Eintracht Frankfurt</v>
      </c>
      <c r="BS32" s="9">
        <f t="shared" ca="1" si="37"/>
        <v>0</v>
      </c>
      <c r="BT32" s="9">
        <f t="shared" ca="1" si="37"/>
        <v>1</v>
      </c>
      <c r="BU32" s="7"/>
      <c r="BV32" s="8">
        <f t="shared" ca="1" si="35"/>
        <v>6</v>
      </c>
      <c r="BW32" s="8">
        <f t="shared" ca="1" si="35"/>
        <v>0</v>
      </c>
      <c r="BX32" s="8">
        <f t="shared" ca="1" si="35"/>
        <v>0</v>
      </c>
      <c r="BY32" s="8">
        <f t="shared" ca="1" si="35"/>
        <v>0</v>
      </c>
      <c r="BZ32" s="8">
        <f t="shared" ca="1" si="35"/>
        <v>0</v>
      </c>
      <c r="CA32" s="8">
        <f t="shared" ca="1" si="35"/>
        <v>0</v>
      </c>
      <c r="CB32" s="4"/>
    </row>
    <row r="33" spans="2:80" s="2" customFormat="1" x14ac:dyDescent="0.2">
      <c r="C33" s="2" t="str">
        <f t="shared" ca="1" si="36"/>
        <v>AC Roma</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4"/>
        <v>AC Roma</v>
      </c>
      <c r="BS33" s="9">
        <f t="shared" ca="1" si="37"/>
        <v>1</v>
      </c>
      <c r="BT33" s="9">
        <f t="shared" ca="1" si="37"/>
        <v>8</v>
      </c>
      <c r="BU33" s="9">
        <f t="shared" ca="1" si="37"/>
        <v>12</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6"/>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4"/>
        <v/>
      </c>
      <c r="BS34" s="9">
        <f t="shared" ca="1" si="37"/>
        <v>0</v>
      </c>
      <c r="BT34" s="9">
        <f t="shared" ca="1" si="37"/>
        <v>0</v>
      </c>
      <c r="BU34" s="9">
        <f t="shared" ca="1" si="37"/>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6"/>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4"/>
        <v/>
      </c>
      <c r="BS35" s="9">
        <f t="shared" ca="1" si="37"/>
        <v>0</v>
      </c>
      <c r="BT35" s="9">
        <f t="shared" ca="1" si="37"/>
        <v>0</v>
      </c>
      <c r="BU35" s="9">
        <f t="shared" ca="1" si="37"/>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6"/>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4"/>
        <v/>
      </c>
      <c r="BS36" s="9">
        <f t="shared" ca="1" si="37"/>
        <v>0</v>
      </c>
      <c r="BT36" s="9">
        <f t="shared" ca="1" si="37"/>
        <v>0</v>
      </c>
      <c r="BU36" s="9">
        <f t="shared" ca="1" si="37"/>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6"/>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4"/>
        <v/>
      </c>
      <c r="BS37" s="9">
        <f t="shared" ca="1" si="37"/>
        <v>0</v>
      </c>
      <c r="BT37" s="9">
        <f t="shared" ca="1" si="37"/>
        <v>0</v>
      </c>
      <c r="BU37" s="9">
        <f t="shared" ca="1" si="37"/>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6"/>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4"/>
        <v/>
      </c>
      <c r="BS38" s="9">
        <f t="shared" ca="1" si="37"/>
        <v>0</v>
      </c>
      <c r="BT38" s="9">
        <f t="shared" ca="1" si="37"/>
        <v>0</v>
      </c>
      <c r="BU38" s="9">
        <f t="shared" ca="1" si="37"/>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FC Barcelona</v>
      </c>
      <c r="BT40" s="2" t="str">
        <f ca="1">$F$5</f>
        <v>Manchester City</v>
      </c>
      <c r="BU40" s="2" t="str">
        <f ca="1">$F$6</f>
        <v>Eintracht Frankfurt</v>
      </c>
      <c r="BV40" s="2" t="str">
        <f ca="1">$F$7</f>
        <v>AC Roma</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8">F4</f>
        <v>FC Barcelona</v>
      </c>
      <c r="BS41" s="7"/>
      <c r="BT41" s="8">
        <f ca="1">BT30-BS31</f>
        <v>4</v>
      </c>
      <c r="BU41" s="8">
        <f ca="1">BU30-BS32</f>
        <v>0</v>
      </c>
      <c r="BV41" s="8">
        <f ca="1">BV30-BS33</f>
        <v>4</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8"/>
        <v>Manchester City</v>
      </c>
      <c r="BS42" s="9">
        <f ca="1">IF(BT41="","",-1*BT41)</f>
        <v>-4</v>
      </c>
      <c r="BT42" s="7"/>
      <c r="BU42" s="8">
        <f ca="1">BU31-BT32</f>
        <v>1</v>
      </c>
      <c r="BV42" s="8">
        <f ca="1">BV31-BT33</f>
        <v>-6</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8"/>
        <v>Eintracht Frankfurt</v>
      </c>
      <c r="BS43" s="9">
        <f ca="1">IF(BU41="","",-1*BU41)</f>
        <v>0</v>
      </c>
      <c r="BT43" s="9">
        <f ca="1">IF(BU42="","",-1*BU42)</f>
        <v>-1</v>
      </c>
      <c r="BU43" s="7"/>
      <c r="BV43" s="8">
        <f ca="1">BV32-BU33</f>
        <v>-6</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38"/>
        <v>AC Roma</v>
      </c>
      <c r="BS44" s="9">
        <f ca="1">IF(BV41="","",-1*BV41)</f>
        <v>-4</v>
      </c>
      <c r="BT44" s="9">
        <f ca="1">IF(BV42="","",-1*BV42)</f>
        <v>6</v>
      </c>
      <c r="BU44" s="9">
        <f ca="1">IF(BV43="","",-1*BV43)</f>
        <v>6</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8"/>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8"/>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8"/>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8"/>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8"/>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39">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FC Barcelona</v>
      </c>
      <c r="BT51" s="2" t="str">
        <f ca="1">$F$5</f>
        <v>Manchester City</v>
      </c>
      <c r="BU51" s="2" t="str">
        <f ca="1">$F$6</f>
        <v>Eintracht Frankfurt</v>
      </c>
      <c r="BV51" s="2" t="str">
        <f ca="1">$F$7</f>
        <v>AC Roma</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0">F4</f>
        <v>FC Barcelona</v>
      </c>
      <c r="BS52" s="7"/>
      <c r="BT52" s="8">
        <f t="shared" ref="BT52:CA58" ca="1" si="41">SUMIFS($AE$64:$AE$135,$V$64:$V$135,$BR52,$W$64:$W$135,BT$51)+SUMIFS($AF$64:$AF$135,$W$64:$W$135,$BR52,$V$64:$V$135,BT$51)</f>
        <v>3</v>
      </c>
      <c r="BU52" s="8">
        <f t="shared" ca="1" si="41"/>
        <v>1</v>
      </c>
      <c r="BV52" s="8">
        <f t="shared" ca="1" si="41"/>
        <v>3</v>
      </c>
      <c r="BW52" s="8">
        <f t="shared" ca="1" si="41"/>
        <v>0</v>
      </c>
      <c r="BX52" s="8">
        <f t="shared" ca="1" si="41"/>
        <v>0</v>
      </c>
      <c r="BY52" s="8">
        <f t="shared" ca="1" si="41"/>
        <v>0</v>
      </c>
      <c r="BZ52" s="8">
        <f t="shared" ca="1" si="41"/>
        <v>0</v>
      </c>
      <c r="CA52" s="8">
        <f t="shared" ca="1" si="41"/>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0"/>
        <v>Manchester City</v>
      </c>
      <c r="BS53" s="9">
        <f t="shared" ref="BS53:BU60" ca="1" si="42">SUMIFS($AE$64:$AE$135,$V$64:$V$135,$BR53,$W$64:$W$135,BS$51)+SUMIFS($AF$64:$AF$135,$W$64:$W$135,$BR53,$V$64:$V$135,BS$51)</f>
        <v>0</v>
      </c>
      <c r="BT53" s="7"/>
      <c r="BU53" s="8">
        <f ca="1">SUMIFS($AE$64:$AE$135,$V$64:$V$135,$BR53,$W$64:$W$135,BU$51)+SUMIFS($AF$64:$AF$135,$W$64:$W$135,$BR53,$V$64:$V$135,BU$51)</f>
        <v>3</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1"/>
        <v>0</v>
      </c>
      <c r="CA53" s="8">
        <f t="shared" ca="1" si="41"/>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0"/>
        <v>Eintracht Frankfurt</v>
      </c>
      <c r="BS54" s="9">
        <f t="shared" ca="1" si="42"/>
        <v>1</v>
      </c>
      <c r="BT54" s="9">
        <f t="shared" ca="1" si="42"/>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1"/>
        <v>0</v>
      </c>
      <c r="CA54" s="8">
        <f t="shared" ca="1" si="41"/>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0"/>
        <v>AC Roma</v>
      </c>
      <c r="BS55" s="9">
        <f t="shared" ca="1" si="42"/>
        <v>0</v>
      </c>
      <c r="BT55" s="9">
        <f t="shared" ca="1" si="42"/>
        <v>3</v>
      </c>
      <c r="BU55" s="9">
        <f t="shared" ca="1" si="42"/>
        <v>3</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1"/>
        <v>0</v>
      </c>
      <c r="CA55" s="8">
        <f t="shared" ca="1" si="41"/>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0"/>
        <v/>
      </c>
      <c r="BS56" s="9">
        <f t="shared" ca="1" si="42"/>
        <v>0</v>
      </c>
      <c r="BT56" s="9">
        <f t="shared" ca="1" si="42"/>
        <v>0</v>
      </c>
      <c r="BU56" s="9">
        <f t="shared" ca="1" si="42"/>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1"/>
        <v>0</v>
      </c>
      <c r="CA56" s="8">
        <f t="shared" ca="1" si="41"/>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0"/>
        <v/>
      </c>
      <c r="BS57" s="9">
        <f t="shared" ca="1" si="42"/>
        <v>0</v>
      </c>
      <c r="BT57" s="9">
        <f t="shared" ca="1" si="42"/>
        <v>0</v>
      </c>
      <c r="BU57" s="9">
        <f t="shared" ca="1" si="42"/>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1"/>
        <v>0</v>
      </c>
      <c r="CA57" s="8">
        <f t="shared" ca="1" si="41"/>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0"/>
        <v/>
      </c>
      <c r="BS58" s="9">
        <f t="shared" ca="1" si="42"/>
        <v>0</v>
      </c>
      <c r="BT58" s="9">
        <f t="shared" ca="1" si="42"/>
        <v>0</v>
      </c>
      <c r="BU58" s="9">
        <f t="shared" ca="1" si="42"/>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1"/>
        <v>0</v>
      </c>
      <c r="CA58" s="8">
        <f t="shared" ca="1" si="41"/>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0"/>
        <v/>
      </c>
      <c r="BS59" s="9">
        <f t="shared" ca="1" si="42"/>
        <v>0</v>
      </c>
      <c r="BT59" s="9">
        <f t="shared" ca="1" si="42"/>
        <v>0</v>
      </c>
      <c r="BU59" s="9">
        <f t="shared" ca="1" si="42"/>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0"/>
        <v/>
      </c>
      <c r="BS60" s="9">
        <f t="shared" ca="1" si="42"/>
        <v>0</v>
      </c>
      <c r="BT60" s="9">
        <f t="shared" ca="1" si="42"/>
        <v>0</v>
      </c>
      <c r="BU60" s="9">
        <f t="shared" ca="1" si="42"/>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7" t="s">
        <v>177</v>
      </c>
      <c r="Z63" s="160" t="s">
        <v>162</v>
      </c>
      <c r="AA63" s="160" t="s">
        <v>16</v>
      </c>
      <c r="AB63" s="160" t="s">
        <v>160</v>
      </c>
      <c r="AC63" s="467" t="s">
        <v>163</v>
      </c>
      <c r="AD63" s="160" t="s">
        <v>161</v>
      </c>
      <c r="AE63" s="800" t="s">
        <v>112</v>
      </c>
      <c r="AF63" s="800"/>
      <c r="AG63" s="4"/>
      <c r="AH63" s="4"/>
      <c r="AI63" s="4"/>
      <c r="AJ63" s="4"/>
      <c r="AK63" s="4"/>
      <c r="AL63" s="4"/>
      <c r="AM63" s="4"/>
      <c r="AN63" s="4"/>
      <c r="AO63" s="4"/>
      <c r="AP63" s="4"/>
      <c r="AQ63" s="4"/>
      <c r="AR63" s="4"/>
    </row>
    <row r="64" spans="2:80" s="2" customFormat="1" ht="14.25" thickTop="1" thickBot="1" x14ac:dyDescent="0.25">
      <c r="F64" s="188">
        <v>1000000</v>
      </c>
      <c r="G64" s="189" t="s">
        <v>112</v>
      </c>
      <c r="P64" s="46" t="s">
        <v>7</v>
      </c>
      <c r="Q64" s="61" t="str">
        <f ca="1">IF('Endrunde 4'!$AE12="","",'Endrunde 4'!$AE12)</f>
        <v>FC Barcelona</v>
      </c>
      <c r="U64" s="66" t="s">
        <v>7</v>
      </c>
      <c r="V64" s="40" t="str">
        <f ca="1">'Endrunde 4'!$I12</f>
        <v/>
      </c>
      <c r="W64" s="33" t="str">
        <f ca="1">'Endrunde 4'!$K12</f>
        <v/>
      </c>
      <c r="X64" s="33" t="str">
        <f ca="1">IF(AND('Endrunde 4'!$L12&lt;&gt;"",'Endrunde 4'!$N12&lt;&gt;"",$V64&lt;&gt;$W64,$V64&lt;&gt;"",$W64&lt;&gt;""),'Endrunde 4'!$L12,"")</f>
        <v/>
      </c>
      <c r="Y64" s="34" t="str">
        <f ca="1">IF(AND('Endrunde 4'!$L12&lt;&gt;"",'Endrunde 4'!$N12&lt;&gt;"",$V64&lt;&gt;$W64,$V64&lt;&gt;"",$W64&lt;&gt;""),'Endrunde 4'!$N12,"")</f>
        <v/>
      </c>
      <c r="Z64" s="32" t="str">
        <f ca="1">V64&amp;W64</f>
        <v/>
      </c>
      <c r="AA64" s="33">
        <f ca="1">IF(AND(V64&lt;&gt;"",W64&lt;&gt;"",V64&lt;&gt;W64,X64&lt;&gt;"",Y64&lt;&gt;""),1,0)</f>
        <v>0</v>
      </c>
      <c r="AB64" s="142" t="str">
        <f ca="1">IF(AA64&gt;0,X64&amp;Sprache!$E$80&amp;Y64,"")</f>
        <v/>
      </c>
      <c r="AD64" s="143"/>
      <c r="AE64" s="148" t="str">
        <f ca="1">IF($AA64=0,"",IF($X64&gt;$Y64,Einstellungen!$C$4,IF($X64=$Y64,1,0)))</f>
        <v/>
      </c>
      <c r="AF64" s="143" t="str">
        <f ca="1">IF($AA64=0,"",IF($X64&lt;$Y64,Einstellungen!$C$4,IF($X64=$Y64,1,0)))</f>
        <v/>
      </c>
      <c r="AG64" s="4"/>
      <c r="AH64" s="43"/>
      <c r="AI64" s="4"/>
      <c r="AJ64" s="4"/>
      <c r="AK64" s="4"/>
      <c r="AL64" s="4"/>
      <c r="AM64" s="4"/>
      <c r="AN64" s="4"/>
      <c r="AO64" s="4"/>
      <c r="AP64" s="4"/>
      <c r="AQ64" s="4"/>
      <c r="AR64" s="4"/>
    </row>
    <row r="65" spans="2:43" s="2" customFormat="1" ht="13.5" thickBot="1" x14ac:dyDescent="0.25">
      <c r="F65" s="190">
        <v>1000</v>
      </c>
      <c r="G65" s="191" t="s">
        <v>111</v>
      </c>
      <c r="H65" s="195">
        <v>500</v>
      </c>
      <c r="I65" s="194" t="s">
        <v>315</v>
      </c>
      <c r="P65" s="47" t="s">
        <v>8</v>
      </c>
      <c r="Q65" s="62" t="str">
        <f ca="1">IF('Endrunde 4'!$AE13="","",'Endrunde 4'!$AE13)</f>
        <v>Manchester City</v>
      </c>
      <c r="U65" s="67" t="s">
        <v>8</v>
      </c>
      <c r="V65" s="41" t="str">
        <f ca="1">'Endrunde 4'!$I13</f>
        <v>VFB Essenheim</v>
      </c>
      <c r="W65" s="13" t="str">
        <f ca="1">'Endrunde 4'!$K13</f>
        <v>SSV Wildbach</v>
      </c>
      <c r="X65" s="13">
        <f ca="1">IF(AND('Endrunde 4'!$L13&lt;&gt;"",'Endrunde 4'!$N13&lt;&gt;"",$V65&lt;&gt;$W65,$V65&lt;&gt;"",$W65&lt;&gt;""),'Endrunde 4'!$L13,"")</f>
        <v>2</v>
      </c>
      <c r="Y65" s="36">
        <f ca="1">IF(AND('Endrunde 4'!$L13&lt;&gt;"",'Endrunde 4'!$N13&lt;&gt;"",$V65&lt;&gt;$W65,$V65&lt;&gt;"",$W65&lt;&gt;""),'Endrunde 4'!$N13,"")</f>
        <v>4</v>
      </c>
      <c r="Z65" s="35" t="str">
        <f t="shared" ref="Z65:Z73" ca="1" si="43">V65&amp;W65</f>
        <v>VFB EssenheimSSV Wildbach</v>
      </c>
      <c r="AA65" s="13">
        <f t="shared" ref="AA65:AA88" ca="1" si="44">IF(AND(V65&lt;&gt;"",W65&lt;&gt;"",V65&lt;&gt;W65,X65&lt;&gt;"",Y65&lt;&gt;""),1,0)</f>
        <v>1</v>
      </c>
      <c r="AB65" s="13" t="str">
        <f ca="1">IF(AA65&gt;0,X65&amp;Sprache!$E$80&amp;Y65,"")</f>
        <v>2:4</v>
      </c>
      <c r="AD65" s="144"/>
      <c r="AE65" s="149">
        <f ca="1">IF($AA65=0,"",IF($X65&gt;$Y65,Einstellungen!$C$4,IF($X65=$Y65,1,0)))</f>
        <v>0</v>
      </c>
      <c r="AF65" s="144">
        <f ca="1">IF($AA65=0,"",IF($X65&lt;$Y65,Einstellungen!$C$4,IF($X65=$Y65,1,0)))</f>
        <v>3</v>
      </c>
      <c r="AH65" s="4"/>
      <c r="AI65" s="13"/>
      <c r="AJ65" s="13"/>
      <c r="AK65" s="13"/>
      <c r="AL65" s="13"/>
      <c r="AM65" s="13"/>
      <c r="AN65" s="13"/>
      <c r="AO65" s="13"/>
      <c r="AP65" s="13"/>
      <c r="AQ65" s="13"/>
    </row>
    <row r="66" spans="2:43" s="2" customFormat="1" ht="13.5" thickBot="1" x14ac:dyDescent="0.25">
      <c r="F66" s="192">
        <v>1</v>
      </c>
      <c r="G66" s="193" t="s">
        <v>109</v>
      </c>
      <c r="P66" s="47" t="s">
        <v>9</v>
      </c>
      <c r="Q66" s="62" t="str">
        <f ca="1">IF('Endrunde 4'!$AE14="","",'Endrunde 4'!$AE14)</f>
        <v>Eintracht Frankfurt</v>
      </c>
      <c r="U66" s="67" t="s">
        <v>9</v>
      </c>
      <c r="V66" s="41" t="str">
        <f ca="1">'Endrunde 4'!$I14</f>
        <v>Knock Out Rangers</v>
      </c>
      <c r="W66" s="13" t="str">
        <f ca="1">'Endrunde 4'!$K14</f>
        <v>FC Grönlingen</v>
      </c>
      <c r="X66" s="13">
        <f ca="1">IF(AND('Endrunde 4'!$L14&lt;&gt;"",'Endrunde 4'!$N14&lt;&gt;"",$V66&lt;&gt;$W66,$V66&lt;&gt;"",$W66&lt;&gt;""),'Endrunde 4'!$L14,"")</f>
        <v>2</v>
      </c>
      <c r="Y66" s="36">
        <f ca="1">IF(AND('Endrunde 4'!$L14&lt;&gt;"",'Endrunde 4'!$N14&lt;&gt;"",$V66&lt;&gt;$W66,$V66&lt;&gt;"",$W66&lt;&gt;""),'Endrunde 4'!$N14,"")</f>
        <v>1</v>
      </c>
      <c r="Z66" s="35" t="str">
        <f t="shared" ca="1" si="43"/>
        <v>Knock Out RangersFC Grönlingen</v>
      </c>
      <c r="AA66" s="13">
        <f t="shared" ca="1" si="44"/>
        <v>1</v>
      </c>
      <c r="AB66" s="13" t="str">
        <f ca="1">IF(AA66&gt;0,X66&amp;Sprache!$E$80&amp;Y66,"")</f>
        <v>2:1</v>
      </c>
      <c r="AD66" s="144"/>
      <c r="AE66" s="149">
        <f ca="1">IF($AA66=0,"",IF($X66&gt;$Y66,Einstellungen!$C$4,IF($X66=$Y66,1,0)))</f>
        <v>3</v>
      </c>
      <c r="AF66" s="144">
        <f ca="1">IF($AA66=0,"",IF($X66&lt;$Y66,Einstellungen!$C$4,IF($X66=$Y66,1,0)))</f>
        <v>0</v>
      </c>
      <c r="AH66" s="4"/>
      <c r="AI66" s="13"/>
      <c r="AJ66" s="4"/>
      <c r="AK66" s="13"/>
      <c r="AL66" s="13"/>
      <c r="AM66" s="13"/>
      <c r="AN66" s="13"/>
      <c r="AO66" s="13"/>
      <c r="AP66" s="13"/>
      <c r="AQ66" s="13"/>
    </row>
    <row r="67" spans="2:43" s="2" customFormat="1" x14ac:dyDescent="0.2">
      <c r="P67" s="47" t="s">
        <v>10</v>
      </c>
      <c r="Q67" s="62" t="str">
        <f ca="1">IF('Endrunde 4'!$AE15="","",'Endrunde 4'!$AE15)</f>
        <v>AC Roma</v>
      </c>
      <c r="U67" s="67" t="s">
        <v>10</v>
      </c>
      <c r="V67" s="41" t="str">
        <f ca="1">'Endrunde 4'!$I15</f>
        <v>Raslo Winners</v>
      </c>
      <c r="W67" s="13" t="str">
        <f ca="1">'Endrunde 4'!$K15</f>
        <v>Mainz 05</v>
      </c>
      <c r="X67" s="13">
        <f ca="1">IF(AND('Endrunde 4'!$L15&lt;&gt;"",'Endrunde 4'!$N15&lt;&gt;"",$V67&lt;&gt;$W67,$V67&lt;&gt;"",$W67&lt;&gt;""),'Endrunde 4'!$L15,"")</f>
        <v>1</v>
      </c>
      <c r="Y67" s="36">
        <f ca="1">IF(AND('Endrunde 4'!$L15&lt;&gt;"",'Endrunde 4'!$N15&lt;&gt;"",$V67&lt;&gt;$W67,$V67&lt;&gt;"",$W67&lt;&gt;""),'Endrunde 4'!$N15,"")</f>
        <v>1</v>
      </c>
      <c r="Z67" s="35" t="str">
        <f t="shared" ca="1" si="43"/>
        <v>Raslo WinnersMainz 05</v>
      </c>
      <c r="AA67" s="13">
        <f t="shared" ca="1" si="44"/>
        <v>1</v>
      </c>
      <c r="AB67" s="13" t="str">
        <f ca="1">IF(AA67&gt;0,X67&amp;Sprache!$E$80&amp;Y67,"")</f>
        <v>1:1</v>
      </c>
      <c r="AD67" s="144"/>
      <c r="AE67" s="149">
        <f ca="1">IF($AA67=0,"",IF($X67&gt;$Y67,Einstellungen!$C$4,IF($X67=$Y67,1,0)))</f>
        <v>1</v>
      </c>
      <c r="AF67" s="144">
        <f ca="1">IF($AA67=0,"",IF($X67&lt;$Y67,Einstellungen!$C$4,IF($X67=$Y67,1,0)))</f>
        <v>1</v>
      </c>
      <c r="AH67" s="4"/>
      <c r="AI67" s="13"/>
      <c r="AJ67" s="13"/>
      <c r="AK67" s="4"/>
      <c r="AL67" s="13"/>
      <c r="AM67" s="13"/>
      <c r="AN67" s="13"/>
      <c r="AO67" s="13"/>
      <c r="AP67" s="13"/>
      <c r="AQ67" s="13"/>
    </row>
    <row r="68" spans="2:43" s="2" customFormat="1" x14ac:dyDescent="0.2">
      <c r="P68" s="47"/>
      <c r="Q68" s="62" t="str">
        <f>""</f>
        <v/>
      </c>
      <c r="U68" s="67" t="s">
        <v>11</v>
      </c>
      <c r="V68" s="41" t="str">
        <f ca="1">'Endrunde 4'!$I16</f>
        <v>FC Barcelona</v>
      </c>
      <c r="W68" s="13" t="str">
        <f ca="1">'Endrunde 4'!$K16</f>
        <v>AC Roma</v>
      </c>
      <c r="X68" s="13">
        <f ca="1">IF(AND('Endrunde 4'!$L16&lt;&gt;"",'Endrunde 4'!$N16&lt;&gt;"",$V68&lt;&gt;$W68,$V68&lt;&gt;"",$W68&lt;&gt;""),'Endrunde 4'!$L16,"")</f>
        <v>5</v>
      </c>
      <c r="Y68" s="36">
        <f ca="1">IF(AND('Endrunde 4'!$L16&lt;&gt;"",'Endrunde 4'!$N16&lt;&gt;"",$V68&lt;&gt;$W68,$V68&lt;&gt;"",$W68&lt;&gt;""),'Endrunde 4'!$N16,"")</f>
        <v>1</v>
      </c>
      <c r="Z68" s="35" t="str">
        <f t="shared" ca="1" si="43"/>
        <v>FC BarcelonaAC Roma</v>
      </c>
      <c r="AA68" s="13">
        <f t="shared" ca="1" si="44"/>
        <v>1</v>
      </c>
      <c r="AB68" s="13" t="str">
        <f ca="1">IF(AA68&gt;0,X68&amp;Sprache!$E$80&amp;Y68,"")</f>
        <v>5:1</v>
      </c>
      <c r="AD68" s="144"/>
      <c r="AE68" s="149">
        <f ca="1">IF($AA68=0,"",IF($X68&gt;$Y68,Einstellungen!$C$4,IF($X68=$Y68,1,0)))</f>
        <v>3</v>
      </c>
      <c r="AF68" s="144">
        <f ca="1">IF($AA68=0,"",IF($X68&lt;$Y68,Einstellungen!$C$4,IF($X68=$Y68,1,0)))</f>
        <v>0</v>
      </c>
      <c r="AH68" s="4"/>
      <c r="AI68" s="13"/>
      <c r="AJ68" s="13"/>
      <c r="AK68" s="13"/>
      <c r="AL68" s="4"/>
      <c r="AM68" s="13"/>
      <c r="AN68" s="13"/>
      <c r="AO68" s="13"/>
      <c r="AP68" s="13"/>
      <c r="AQ68" s="13"/>
    </row>
    <row r="69" spans="2:43" s="2" customFormat="1" x14ac:dyDescent="0.2">
      <c r="P69" s="47"/>
      <c r="Q69" s="62" t="str">
        <f>""</f>
        <v/>
      </c>
      <c r="U69" s="67" t="s">
        <v>12</v>
      </c>
      <c r="V69" s="41" t="str">
        <f ca="1">'Endrunde 4'!$I17</f>
        <v>VFL Ronsdorf</v>
      </c>
      <c r="W69" s="13" t="str">
        <f ca="1">'Endrunde 4'!$K17</f>
        <v>1. FC Riedwald</v>
      </c>
      <c r="X69" s="13">
        <f ca="1">IF(AND('Endrunde 4'!$L17&lt;&gt;"",'Endrunde 4'!$N17&lt;&gt;"",$V69&lt;&gt;$W69,$V69&lt;&gt;"",$W69&lt;&gt;""),'Endrunde 4'!$L17,"")</f>
        <v>2</v>
      </c>
      <c r="Y69" s="36">
        <f ca="1">IF(AND('Endrunde 4'!$L17&lt;&gt;"",'Endrunde 4'!$N17&lt;&gt;"",$V69&lt;&gt;$W69,$V69&lt;&gt;"",$W69&lt;&gt;""),'Endrunde 4'!$N17,"")</f>
        <v>0</v>
      </c>
      <c r="Z69" s="35" t="str">
        <f t="shared" ca="1" si="43"/>
        <v>VFL Ronsdorf1. FC Riedwald</v>
      </c>
      <c r="AA69" s="13">
        <f t="shared" ca="1" si="44"/>
        <v>1</v>
      </c>
      <c r="AB69" s="13" t="str">
        <f ca="1">IF(AA69&gt;0,X69&amp;Sprache!$E$80&amp;Y69,"")</f>
        <v>2:0</v>
      </c>
      <c r="AD69" s="144"/>
      <c r="AE69" s="149">
        <f ca="1">IF($AA69=0,"",IF($X69&gt;$Y69,Einstellungen!$C$4,IF($X69=$Y69,1,0)))</f>
        <v>3</v>
      </c>
      <c r="AF69" s="144">
        <f ca="1">IF($AA69=0,"",IF($X69&lt;$Y69,Einstellungen!$C$4,IF($X69=$Y69,1,0)))</f>
        <v>0</v>
      </c>
      <c r="AH69" s="4"/>
      <c r="AI69" s="13"/>
      <c r="AJ69" s="13"/>
      <c r="AK69" s="13"/>
      <c r="AL69" s="13"/>
      <c r="AM69" s="4"/>
      <c r="AN69" s="13"/>
      <c r="AO69" s="13"/>
      <c r="AP69" s="13"/>
      <c r="AQ69" s="13"/>
    </row>
    <row r="70" spans="2:43" s="2" customFormat="1" x14ac:dyDescent="0.2">
      <c r="P70" s="47"/>
      <c r="Q70" s="62" t="str">
        <f>""</f>
        <v/>
      </c>
      <c r="U70" s="67" t="s">
        <v>17</v>
      </c>
      <c r="V70" s="41" t="str">
        <f ca="1">'Endrunde 4'!$I18</f>
        <v>Borussia Heine</v>
      </c>
      <c r="W70" s="13" t="str">
        <f ca="1">'Endrunde 4'!$K18</f>
        <v>Maibach 1822 eV</v>
      </c>
      <c r="X70" s="13">
        <f ca="1">IF(AND('Endrunde 4'!$L18&lt;&gt;"",'Endrunde 4'!$N18&lt;&gt;"",$V70&lt;&gt;$W70,$V70&lt;&gt;"",$W70&lt;&gt;""),'Endrunde 4'!$L18,"")</f>
        <v>1</v>
      </c>
      <c r="Y70" s="36">
        <f ca="1">IF(AND('Endrunde 4'!$L18&lt;&gt;"",'Endrunde 4'!$N18&lt;&gt;"",$V70&lt;&gt;$W70,$V70&lt;&gt;"",$W70&lt;&gt;""),'Endrunde 4'!$N18,"")</f>
        <v>2</v>
      </c>
      <c r="Z70" s="35" t="str">
        <f t="shared" ca="1" si="43"/>
        <v>Borussia HeineMaibach 1822 eV</v>
      </c>
      <c r="AA70" s="13">
        <f t="shared" ca="1" si="44"/>
        <v>1</v>
      </c>
      <c r="AB70" s="13" t="str">
        <f ca="1">IF(AA70&gt;0,X70&amp;Sprache!$E$80&amp;Y70,"")</f>
        <v>1:2</v>
      </c>
      <c r="AD70" s="144"/>
      <c r="AE70" s="149">
        <f ca="1">IF($AA70=0,"",IF($X70&gt;$Y70,Einstellungen!$C$4,IF($X70=$Y70,1,0)))</f>
        <v>0</v>
      </c>
      <c r="AF70" s="144">
        <f ca="1">IF($AA70=0,"",IF($X70&lt;$Y70,Einstellungen!$C$4,IF($X70=$Y70,1,0)))</f>
        <v>3</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'Endrunde 4'!$I19</f>
        <v>Inter Mailand</v>
      </c>
      <c r="W71" s="13" t="str">
        <f ca="1">'Endrunde 4'!$K19</f>
        <v>Fun Kickers Oes</v>
      </c>
      <c r="X71" s="13">
        <f ca="1">IF(AND('Endrunde 4'!$L19&lt;&gt;"",'Endrunde 4'!$N19&lt;&gt;"",$V71&lt;&gt;$W71,$V71&lt;&gt;"",$W71&lt;&gt;""),'Endrunde 4'!$L19,"")</f>
        <v>5</v>
      </c>
      <c r="Y71" s="36">
        <f ca="1">IF(AND('Endrunde 4'!$L19&lt;&gt;"",'Endrunde 4'!$N19&lt;&gt;"",$V71&lt;&gt;$W71,$V71&lt;&gt;"",$W71&lt;&gt;""),'Endrunde 4'!$N19,"")</f>
        <v>3</v>
      </c>
      <c r="Z71" s="35" t="str">
        <f t="shared" ca="1" si="43"/>
        <v>Inter MailandFun Kickers Oes</v>
      </c>
      <c r="AA71" s="13">
        <f t="shared" ca="1" si="44"/>
        <v>1</v>
      </c>
      <c r="AB71" s="13" t="str">
        <f ca="1">IF(AA71&gt;0,X71&amp;Sprache!$E$80&amp;Y71,"")</f>
        <v>5:3</v>
      </c>
      <c r="AD71" s="144"/>
      <c r="AE71" s="149">
        <f ca="1">IF($AA71=0,"",IF($X71&gt;$Y71,Einstellungen!$C$4,IF($X71=$Y71,1,0)))</f>
        <v>3</v>
      </c>
      <c r="AF71" s="144">
        <f ca="1">IF($AA71=0,"",IF($X71&lt;$Y71,Einstellungen!$C$4,IF($X71=$Y71,1,0)))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'Endrunde 4'!$I20</f>
        <v>Manchester City</v>
      </c>
      <c r="W72" s="13" t="str">
        <f ca="1">'Endrunde 4'!$K20</f>
        <v>Eintracht Frankfurt</v>
      </c>
      <c r="X72" s="13">
        <f ca="1">IF(AND('Endrunde 4'!$L20&lt;&gt;"",'Endrunde 4'!$N20&lt;&gt;"",$V72&lt;&gt;$W72,$V72&lt;&gt;"",$W72&lt;&gt;""),'Endrunde 4'!$L20,"")</f>
        <v>2</v>
      </c>
      <c r="Y72" s="36">
        <f ca="1">IF(AND('Endrunde 4'!$L20&lt;&gt;"",'Endrunde 4'!$N20&lt;&gt;"",$V72&lt;&gt;$W72,$V72&lt;&gt;"",$W72&lt;&gt;""),'Endrunde 4'!$N20,"")</f>
        <v>1</v>
      </c>
      <c r="Z72" s="35" t="str">
        <f t="shared" ca="1" si="43"/>
        <v>Manchester CityEintracht Frankfurt</v>
      </c>
      <c r="AA72" s="13">
        <f t="shared" ca="1" si="44"/>
        <v>1</v>
      </c>
      <c r="AB72" s="13" t="str">
        <f ca="1">IF(AA72&gt;0,X72&amp;Sprache!$E$80&amp;Y72,"")</f>
        <v>2:1</v>
      </c>
      <c r="AD72" s="144"/>
      <c r="AE72" s="149">
        <f ca="1">IF($AA72=0,"",IF($X72&gt;$Y72,Einstellungen!$C$4,IF($X72=$Y72,1,0)))</f>
        <v>3</v>
      </c>
      <c r="AF72" s="144">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'Endrunde 4'!$I21</f>
        <v>VFB Essenheim</v>
      </c>
      <c r="W73" s="13" t="str">
        <f ca="1">'Endrunde 4'!$K21</f>
        <v>1. FC Riedwald</v>
      </c>
      <c r="X73" s="13">
        <f ca="1">IF(AND('Endrunde 4'!$L21&lt;&gt;"",'Endrunde 4'!$N21&lt;&gt;"",$V73&lt;&gt;$W73,$V73&lt;&gt;"",$W73&lt;&gt;""),'Endrunde 4'!$L21,"")</f>
        <v>2</v>
      </c>
      <c r="Y73" s="36">
        <f ca="1">IF(AND('Endrunde 4'!$L21&lt;&gt;"",'Endrunde 4'!$N21&lt;&gt;"",$V73&lt;&gt;$W73,$V73&lt;&gt;"",$W73&lt;&gt;""),'Endrunde 4'!$N21,"")</f>
        <v>2</v>
      </c>
      <c r="Z73" s="35" t="str">
        <f t="shared" ca="1" si="43"/>
        <v>VFB Essenheim1. FC Riedwald</v>
      </c>
      <c r="AA73" s="13">
        <f t="shared" ca="1" si="44"/>
        <v>1</v>
      </c>
      <c r="AB73" s="13" t="str">
        <f ca="1">IF(AA73&gt;0,X73&amp;Sprache!$E$80&amp;Y73,"")</f>
        <v>2:2</v>
      </c>
      <c r="AD73" s="144"/>
      <c r="AE73" s="149">
        <f ca="1">IF($AA73=0,"",IF($X73&gt;$Y73,Einstellungen!$C$4,IF($X73=$Y73,1,0)))</f>
        <v>1</v>
      </c>
      <c r="AF73" s="144">
        <f ca="1">IF($AA73=0,"",IF($X73&lt;$Y73,Einstellungen!$C$4,IF($X73=$Y73,1,0)))</f>
        <v>1</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'Endrunde 4'!$I22</f>
        <v>Knock Out Rangers</v>
      </c>
      <c r="W74" s="13" t="str">
        <f ca="1">'Endrunde 4'!$K22</f>
        <v>Maibach 1822 eV</v>
      </c>
      <c r="X74" s="13">
        <f ca="1">IF(AND('Endrunde 4'!$L22&lt;&gt;"",'Endrunde 4'!$N22&lt;&gt;"",$V74&lt;&gt;$W74,$V74&lt;&gt;"",$W74&lt;&gt;""),'Endrunde 4'!$L22,"")</f>
        <v>4</v>
      </c>
      <c r="Y74" s="36">
        <f ca="1">IF(AND('Endrunde 4'!$L22&lt;&gt;"",'Endrunde 4'!$N22&lt;&gt;"",$V74&lt;&gt;$W74,$V74&lt;&gt;"",$W74&lt;&gt;""),'Endrunde 4'!$N22,"")</f>
        <v>2</v>
      </c>
      <c r="Z74" s="35" t="str">
        <f ca="1">V74&amp;W74</f>
        <v>Knock Out RangersMaibach 1822 eV</v>
      </c>
      <c r="AA74" s="13">
        <f t="shared" ca="1" si="44"/>
        <v>1</v>
      </c>
      <c r="AB74" s="13" t="str">
        <f ca="1">IF(AA74&gt;0,X74&amp;Sprache!$E$80&amp;Y74,"")</f>
        <v>4:2</v>
      </c>
      <c r="AD74" s="144"/>
      <c r="AE74" s="149">
        <f ca="1">IF($AA74=0,"",IF($X74&gt;$Y74,Einstellungen!$C$4,IF($X74=$Y74,1,0)))</f>
        <v>3</v>
      </c>
      <c r="AF74" s="144">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'Endrunde 4'!$I23</f>
        <v>Raslo Winners</v>
      </c>
      <c r="W75" s="13" t="str">
        <f ca="1">'Endrunde 4'!$K23</f>
        <v>Fun Kickers Oes</v>
      </c>
      <c r="X75" s="13">
        <f ca="1">IF(AND('Endrunde 4'!$L23&lt;&gt;"",'Endrunde 4'!$N23&lt;&gt;"",$V75&lt;&gt;$W75,$V75&lt;&gt;"",$W75&lt;&gt;""),'Endrunde 4'!$L23,"")</f>
        <v>4</v>
      </c>
      <c r="Y75" s="36">
        <f ca="1">IF(AND('Endrunde 4'!$L23&lt;&gt;"",'Endrunde 4'!$N23&lt;&gt;"",$V75&lt;&gt;$W75,$V75&lt;&gt;"",$W75&lt;&gt;""),'Endrunde 4'!$N23,"")</f>
        <v>3</v>
      </c>
      <c r="Z75" s="35" t="str">
        <f t="shared" ref="Z75:Z88" ca="1" si="45">V75&amp;W75</f>
        <v>Raslo WinnersFun Kickers Oes</v>
      </c>
      <c r="AA75" s="13">
        <f t="shared" ca="1" si="44"/>
        <v>1</v>
      </c>
      <c r="AB75" s="13" t="str">
        <f ca="1">IF(AA75&gt;0,X75&amp;Sprache!$E$80&amp;Y75,"")</f>
        <v>4:3</v>
      </c>
      <c r="AD75" s="144"/>
      <c r="AE75" s="149">
        <f ca="1">IF($AA75=0,"",IF($X75&gt;$Y75,Einstellungen!$C$4,IF($X75=$Y75,1,0)))</f>
        <v>3</v>
      </c>
      <c r="AF75" s="144">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'Endrunde 4'!$I24</f>
        <v>FC Barcelona</v>
      </c>
      <c r="W76" s="13" t="str">
        <f ca="1">'Endrunde 4'!$K24</f>
        <v>Eintracht Frankfurt</v>
      </c>
      <c r="X76" s="13">
        <f ca="1">IF(AND('Endrunde 4'!$L24&lt;&gt;"",'Endrunde 4'!$N24&lt;&gt;"",$V76&lt;&gt;$W76,$V76&lt;&gt;"",$W76&lt;&gt;""),'Endrunde 4'!$L24,"")</f>
        <v>0</v>
      </c>
      <c r="Y76" s="36">
        <f ca="1">IF(AND('Endrunde 4'!$L24&lt;&gt;"",'Endrunde 4'!$N24&lt;&gt;"",$V76&lt;&gt;$W76,$V76&lt;&gt;"",$W76&lt;&gt;""),'Endrunde 4'!$N24,"")</f>
        <v>0</v>
      </c>
      <c r="Z76" s="35" t="str">
        <f t="shared" ca="1" si="45"/>
        <v>FC BarcelonaEintracht Frankfurt</v>
      </c>
      <c r="AA76" s="13">
        <f t="shared" ca="1" si="44"/>
        <v>1</v>
      </c>
      <c r="AB76" s="13" t="str">
        <f ca="1">IF(AA76&gt;0,X76&amp;Sprache!$E$80&amp;Y76,"")</f>
        <v>0:0</v>
      </c>
      <c r="AD76" s="144"/>
      <c r="AE76" s="149">
        <f ca="1">IF($AA76=0,"",IF($X76&gt;$Y76,Einstellungen!$C$4,IF($X76=$Y76,1,0)))</f>
        <v>1</v>
      </c>
      <c r="AF76" s="144">
        <f ca="1">IF($AA76=0,"",IF($X76&lt;$Y76,Einstellungen!$C$4,IF($X76=$Y76,1,0)))</f>
        <v>1</v>
      </c>
    </row>
    <row r="77" spans="2:43" s="2" customFormat="1" x14ac:dyDescent="0.2">
      <c r="B77" s="4"/>
      <c r="C77" s="4"/>
      <c r="D77" s="4"/>
      <c r="E77" s="4"/>
      <c r="F77" s="13"/>
      <c r="G77" s="13"/>
      <c r="H77" s="13"/>
      <c r="I77" s="13"/>
      <c r="J77" s="13"/>
      <c r="K77" s="13"/>
      <c r="L77" s="13"/>
      <c r="M77" s="13"/>
      <c r="U77" s="67" t="s">
        <v>29</v>
      </c>
      <c r="V77" s="41" t="str">
        <f ca="1">'Endrunde 4'!$I25</f>
        <v>VFL Ronsdorf</v>
      </c>
      <c r="W77" s="13" t="str">
        <f ca="1">'Endrunde 4'!$K25</f>
        <v>SSV Wildbach</v>
      </c>
      <c r="X77" s="13">
        <f ca="1">IF(AND('Endrunde 4'!$L25&lt;&gt;"",'Endrunde 4'!$N25&lt;&gt;"",$V77&lt;&gt;$W77,$V77&lt;&gt;"",$W77&lt;&gt;""),'Endrunde 4'!$L25,"")</f>
        <v>1</v>
      </c>
      <c r="Y77" s="36">
        <f ca="1">IF(AND('Endrunde 4'!$L25&lt;&gt;"",'Endrunde 4'!$N25&lt;&gt;"",$V77&lt;&gt;$W77,$V77&lt;&gt;"",$W77&lt;&gt;""),'Endrunde 4'!$N25,"")</f>
        <v>5</v>
      </c>
      <c r="Z77" s="35" t="str">
        <f t="shared" ca="1" si="45"/>
        <v>VFL RonsdorfSSV Wildbach</v>
      </c>
      <c r="AA77" s="13">
        <f t="shared" ca="1" si="44"/>
        <v>1</v>
      </c>
      <c r="AB77" s="13" t="str">
        <f ca="1">IF(AA77&gt;0,X77&amp;Sprache!$E$80&amp;Y77,"")</f>
        <v>1:5</v>
      </c>
      <c r="AD77" s="144"/>
      <c r="AE77" s="149">
        <f ca="1">IF($AA77=0,"",IF($X77&gt;$Y77,Einstellungen!$C$4,IF($X77=$Y77,1,0)))</f>
        <v>0</v>
      </c>
      <c r="AF77" s="144">
        <f ca="1">IF($AA77=0,"",IF($X77&lt;$Y77,Einstellungen!$C$4,IF($X77=$Y77,1,0)))</f>
        <v>3</v>
      </c>
    </row>
    <row r="78" spans="2:43" s="2" customFormat="1" x14ac:dyDescent="0.2">
      <c r="B78" s="4"/>
      <c r="C78" s="4"/>
      <c r="D78" s="4"/>
      <c r="E78" s="4"/>
      <c r="F78" s="13"/>
      <c r="G78" s="13"/>
      <c r="H78" s="13"/>
      <c r="I78" s="13"/>
      <c r="J78" s="13"/>
      <c r="K78" s="13"/>
      <c r="L78" s="13"/>
      <c r="M78" s="13"/>
      <c r="U78" s="67" t="s">
        <v>30</v>
      </c>
      <c r="V78" s="41" t="str">
        <f ca="1">'Endrunde 4'!$I26</f>
        <v>Borussia Heine</v>
      </c>
      <c r="W78" s="13" t="str">
        <f ca="1">'Endrunde 4'!$K26</f>
        <v>FC Grönlingen</v>
      </c>
      <c r="X78" s="13">
        <f ca="1">IF(AND('Endrunde 4'!$L26&lt;&gt;"",'Endrunde 4'!$N26&lt;&gt;"",$V78&lt;&gt;$W78,$V78&lt;&gt;"",$W78&lt;&gt;""),'Endrunde 4'!$L26,"")</f>
        <v>4</v>
      </c>
      <c r="Y78" s="36">
        <f ca="1">IF(AND('Endrunde 4'!$L26&lt;&gt;"",'Endrunde 4'!$N26&lt;&gt;"",$V78&lt;&gt;$W78,$V78&lt;&gt;"",$W78&lt;&gt;""),'Endrunde 4'!$N26,"")</f>
        <v>4</v>
      </c>
      <c r="Z78" s="35" t="str">
        <f t="shared" ca="1" si="45"/>
        <v>Borussia HeineFC Grönlingen</v>
      </c>
      <c r="AA78" s="13">
        <f t="shared" ca="1" si="44"/>
        <v>1</v>
      </c>
      <c r="AB78" s="13" t="str">
        <f ca="1">IF(AA78&gt;0,X78&amp;Sprache!$E$80&amp;Y78,"")</f>
        <v>4:4</v>
      </c>
      <c r="AD78" s="144"/>
      <c r="AE78" s="149">
        <f ca="1">IF($AA78=0,"",IF($X78&gt;$Y78,Einstellungen!$C$4,IF($X78=$Y78,1,0)))</f>
        <v>1</v>
      </c>
      <c r="AF78" s="144">
        <f ca="1">IF($AA78=0,"",IF($X78&lt;$Y78,Einstellungen!$C$4,IF($X78=$Y78,1,0)))</f>
        <v>1</v>
      </c>
    </row>
    <row r="79" spans="2:43" s="2" customFormat="1" x14ac:dyDescent="0.2">
      <c r="B79" s="4"/>
      <c r="C79" s="4"/>
      <c r="D79" s="4"/>
      <c r="E79" s="4"/>
      <c r="F79" s="13"/>
      <c r="G79" s="13"/>
      <c r="H79" s="13"/>
      <c r="I79" s="13"/>
      <c r="J79" s="13"/>
      <c r="K79" s="13"/>
      <c r="L79" s="13"/>
      <c r="M79" s="13"/>
      <c r="U79" s="67" t="s">
        <v>31</v>
      </c>
      <c r="V79" s="41" t="str">
        <f ca="1">'Endrunde 4'!$I27</f>
        <v>Inter Mailand</v>
      </c>
      <c r="W79" s="13" t="str">
        <f ca="1">'Endrunde 4'!$K27</f>
        <v>Mainz 05</v>
      </c>
      <c r="X79" s="13">
        <f ca="1">IF(AND('Endrunde 4'!$L27&lt;&gt;"",'Endrunde 4'!$N27&lt;&gt;"",$V79&lt;&gt;$W79,$V79&lt;&gt;"",$W79&lt;&gt;""),'Endrunde 4'!$L27,"")</f>
        <v>0</v>
      </c>
      <c r="Y79" s="36">
        <f ca="1">IF(AND('Endrunde 4'!$L27&lt;&gt;"",'Endrunde 4'!$N27&lt;&gt;"",$V79&lt;&gt;$W79,$V79&lt;&gt;"",$W79&lt;&gt;""),'Endrunde 4'!$N27,"")</f>
        <v>7</v>
      </c>
      <c r="Z79" s="35" t="str">
        <f t="shared" ca="1" si="45"/>
        <v>Inter MailandMainz 05</v>
      </c>
      <c r="AA79" s="13">
        <f t="shared" ca="1" si="44"/>
        <v>1</v>
      </c>
      <c r="AB79" s="13" t="str">
        <f ca="1">IF(AA79&gt;0,X79&amp;Sprache!$E$80&amp;Y79,"")</f>
        <v>0:7</v>
      </c>
      <c r="AD79" s="144"/>
      <c r="AE79" s="149">
        <f ca="1">IF($AA79=0,"",IF($X79&gt;$Y79,Einstellungen!$C$4,IF($X79=$Y79,1,0)))</f>
        <v>0</v>
      </c>
      <c r="AF79" s="144">
        <f ca="1">IF($AA79=0,"",IF($X79&lt;$Y79,Einstellungen!$C$4,IF($X79=$Y79,1,0)))</f>
        <v>3</v>
      </c>
    </row>
    <row r="80" spans="2:43" s="2" customFormat="1" x14ac:dyDescent="0.2">
      <c r="B80" s="4"/>
      <c r="C80" s="4"/>
      <c r="D80" s="4"/>
      <c r="E80" s="4"/>
      <c r="F80" s="13"/>
      <c r="G80" s="13"/>
      <c r="H80" s="13"/>
      <c r="I80" s="13"/>
      <c r="J80" s="13"/>
      <c r="K80" s="13"/>
      <c r="L80" s="13"/>
      <c r="M80" s="13"/>
      <c r="U80" s="67" t="s">
        <v>32</v>
      </c>
      <c r="V80" s="41" t="str">
        <f ca="1">'Endrunde 4'!$I28</f>
        <v>Manchester City</v>
      </c>
      <c r="W80" s="13" t="str">
        <f ca="1">'Endrunde 4'!$K28</f>
        <v>AC Roma</v>
      </c>
      <c r="X80" s="13">
        <f ca="1">IF(AND('Endrunde 4'!$L28&lt;&gt;"",'Endrunde 4'!$N28&lt;&gt;"",$V80&lt;&gt;$W80,$V80&lt;&gt;"",$W80&lt;&gt;""),'Endrunde 4'!$L28,"")</f>
        <v>2</v>
      </c>
      <c r="Y80" s="36">
        <f ca="1">IF(AND('Endrunde 4'!$L28&lt;&gt;"",'Endrunde 4'!$N28&lt;&gt;"",$V80&lt;&gt;$W80,$V80&lt;&gt;"",$W80&lt;&gt;""),'Endrunde 4'!$N28,"")</f>
        <v>8</v>
      </c>
      <c r="Z80" s="35" t="str">
        <f t="shared" ca="1" si="45"/>
        <v>Manchester CityAC Roma</v>
      </c>
      <c r="AA80" s="13">
        <f t="shared" ca="1" si="44"/>
        <v>1</v>
      </c>
      <c r="AB80" s="13" t="str">
        <f ca="1">IF(AA80&gt;0,X80&amp;Sprache!$E$80&amp;Y80,"")</f>
        <v>2:8</v>
      </c>
      <c r="AD80" s="144"/>
      <c r="AE80" s="149">
        <f ca="1">IF($AA80=0,"",IF($X80&gt;$Y80,Einstellungen!$C$4,IF($X80=$Y80,1,0)))</f>
        <v>0</v>
      </c>
      <c r="AF80" s="144">
        <f ca="1">IF($AA80=0,"",IF($X80&lt;$Y80,Einstellungen!$C$4,IF($X80=$Y80,1,0)))</f>
        <v>3</v>
      </c>
    </row>
    <row r="81" spans="2:32" s="2" customFormat="1" x14ac:dyDescent="0.2">
      <c r="B81" s="4"/>
      <c r="C81" s="4"/>
      <c r="D81" s="4"/>
      <c r="E81" s="4"/>
      <c r="F81" s="13"/>
      <c r="G81" s="13"/>
      <c r="H81" s="13"/>
      <c r="I81" s="13"/>
      <c r="J81" s="13"/>
      <c r="K81" s="13"/>
      <c r="L81" s="13"/>
      <c r="M81" s="13"/>
      <c r="U81" s="67" t="s">
        <v>33</v>
      </c>
      <c r="V81" s="41" t="str">
        <f ca="1">'Endrunde 4'!$I29</f>
        <v>1. FC Riedwald</v>
      </c>
      <c r="W81" s="13" t="str">
        <f ca="1">'Endrunde 4'!$K29</f>
        <v>SSV Wildbach</v>
      </c>
      <c r="X81" s="13">
        <f ca="1">IF(AND('Endrunde 4'!$L29&lt;&gt;"",'Endrunde 4'!$N29&lt;&gt;"",$V81&lt;&gt;$W81,$V81&lt;&gt;"",$W81&lt;&gt;""),'Endrunde 4'!$L29,"")</f>
        <v>3</v>
      </c>
      <c r="Y81" s="36">
        <f ca="1">IF(AND('Endrunde 4'!$L29&lt;&gt;"",'Endrunde 4'!$N29&lt;&gt;"",$V81&lt;&gt;$W81,$V81&lt;&gt;"",$W81&lt;&gt;""),'Endrunde 4'!$N29,"")</f>
        <v>9</v>
      </c>
      <c r="Z81" s="35" t="str">
        <f t="shared" ca="1" si="45"/>
        <v>1. FC RiedwaldSSV Wildbach</v>
      </c>
      <c r="AA81" s="13">
        <f t="shared" ca="1" si="44"/>
        <v>1</v>
      </c>
      <c r="AB81" s="13" t="str">
        <f ca="1">IF(AA81&gt;0,X81&amp;Sprache!$E$80&amp;Y81,"")</f>
        <v>3:9</v>
      </c>
      <c r="AC81" s="4"/>
      <c r="AD81" s="144"/>
      <c r="AE81" s="149">
        <f ca="1">IF($AA81=0,"",IF($X81&gt;$Y81,Einstellungen!$C$4,IF($X81=$Y81,1,0)))</f>
        <v>0</v>
      </c>
      <c r="AF81" s="144">
        <f ca="1">IF($AA81=0,"",IF($X81&lt;$Y81,Einstellungen!$C$4,IF($X81=$Y81,1,0)))</f>
        <v>3</v>
      </c>
    </row>
    <row r="82" spans="2:32" s="2" customFormat="1" x14ac:dyDescent="0.2">
      <c r="B82" s="4"/>
      <c r="C82" s="4"/>
      <c r="D82" s="4"/>
      <c r="E82" s="4"/>
      <c r="F82" s="13"/>
      <c r="G82" s="13"/>
      <c r="H82" s="13"/>
      <c r="I82" s="13"/>
      <c r="J82" s="13"/>
      <c r="K82" s="13"/>
      <c r="L82" s="13"/>
      <c r="M82" s="13"/>
      <c r="U82" s="67" t="s">
        <v>34</v>
      </c>
      <c r="V82" s="41" t="str">
        <f ca="1">'Endrunde 4'!$I30</f>
        <v>Maibach 1822 eV</v>
      </c>
      <c r="W82" s="13" t="str">
        <f ca="1">'Endrunde 4'!$K30</f>
        <v>FC Grönlingen</v>
      </c>
      <c r="X82" s="13">
        <f ca="1">IF(AND('Endrunde 4'!$L30&lt;&gt;"",'Endrunde 4'!$N30&lt;&gt;"",$V82&lt;&gt;$W82,$V82&lt;&gt;"",$W82&lt;&gt;""),'Endrunde 4'!$L30,"")</f>
        <v>4</v>
      </c>
      <c r="Y82" s="36">
        <f ca="1">IF(AND('Endrunde 4'!$L30&lt;&gt;"",'Endrunde 4'!$N30&lt;&gt;"",$V82&lt;&gt;$W82,$V82&lt;&gt;"",$W82&lt;&gt;""),'Endrunde 4'!$N30,"")</f>
        <v>10</v>
      </c>
      <c r="Z82" s="35" t="str">
        <f t="shared" ca="1" si="45"/>
        <v>Maibach 1822 eVFC Grönlingen</v>
      </c>
      <c r="AA82" s="13">
        <f t="shared" ca="1" si="44"/>
        <v>1</v>
      </c>
      <c r="AB82" s="13" t="str">
        <f ca="1">IF(AA82&gt;0,X82&amp;Sprache!$E$80&amp;Y82,"")</f>
        <v>4:10</v>
      </c>
      <c r="AC82" s="4"/>
      <c r="AD82" s="144"/>
      <c r="AE82" s="149">
        <f ca="1">IF($AA82=0,"",IF($X82&gt;$Y82,Einstellungen!$C$4,IF($X82=$Y82,1,0)))</f>
        <v>0</v>
      </c>
      <c r="AF82" s="144">
        <f ca="1">IF($AA82=0,"",IF($X82&lt;$Y82,Einstellungen!$C$4,IF($X82=$Y82,1,0)))</f>
        <v>3</v>
      </c>
    </row>
    <row r="83" spans="2:32" s="2" customFormat="1" x14ac:dyDescent="0.2">
      <c r="B83" s="4"/>
      <c r="C83" s="4"/>
      <c r="D83" s="4"/>
      <c r="E83" s="4"/>
      <c r="F83" s="13"/>
      <c r="G83" s="13"/>
      <c r="H83" s="13"/>
      <c r="I83" s="13"/>
      <c r="J83" s="13"/>
      <c r="K83" s="13"/>
      <c r="L83" s="13"/>
      <c r="M83" s="13"/>
      <c r="U83" s="67" t="s">
        <v>35</v>
      </c>
      <c r="V83" s="41" t="str">
        <f ca="1">'Endrunde 4'!$I31</f>
        <v>Fun Kickers Oes</v>
      </c>
      <c r="W83" s="13" t="str">
        <f ca="1">'Endrunde 4'!$K31</f>
        <v>Mainz 05</v>
      </c>
      <c r="X83" s="13">
        <f ca="1">IF(AND('Endrunde 4'!$L31&lt;&gt;"",'Endrunde 4'!$N31&lt;&gt;"",$V83&lt;&gt;$W83,$V83&lt;&gt;"",$W83&lt;&gt;""),'Endrunde 4'!$L31,"")</f>
        <v>5</v>
      </c>
      <c r="Y83" s="36">
        <f ca="1">IF(AND('Endrunde 4'!$L31&lt;&gt;"",'Endrunde 4'!$N31&lt;&gt;"",$V83&lt;&gt;$W83,$V83&lt;&gt;"",$W83&lt;&gt;""),'Endrunde 4'!$N31,"")</f>
        <v>11</v>
      </c>
      <c r="Z83" s="35" t="str">
        <f t="shared" ca="1" si="45"/>
        <v>Fun Kickers OesMainz 05</v>
      </c>
      <c r="AA83" s="13">
        <f t="shared" ca="1" si="44"/>
        <v>1</v>
      </c>
      <c r="AB83" s="13" t="str">
        <f ca="1">IF(AA83&gt;0,X83&amp;Sprache!$E$80&amp;Y83,"")</f>
        <v>5:11</v>
      </c>
      <c r="AD83" s="144"/>
      <c r="AE83" s="149">
        <f ca="1">IF($AA83=0,"",IF($X83&gt;$Y83,Einstellungen!$C$4,IF($X83=$Y83,1,0)))</f>
        <v>0</v>
      </c>
      <c r="AF83" s="144">
        <f ca="1">IF($AA83=0,"",IF($X83&lt;$Y83,Einstellungen!$C$4,IF($X83=$Y83,1,0)))</f>
        <v>3</v>
      </c>
    </row>
    <row r="84" spans="2:32" s="2" customFormat="1" x14ac:dyDescent="0.2">
      <c r="B84" s="4"/>
      <c r="C84" s="4"/>
      <c r="D84" s="4"/>
      <c r="E84" s="4"/>
      <c r="F84" s="13"/>
      <c r="G84" s="13"/>
      <c r="H84" s="13"/>
      <c r="I84" s="13"/>
      <c r="J84" s="13"/>
      <c r="K84" s="13"/>
      <c r="L84" s="13"/>
      <c r="M84" s="13"/>
      <c r="U84" s="67" t="s">
        <v>36</v>
      </c>
      <c r="V84" s="41" t="str">
        <f ca="1">'Endrunde 4'!$I32</f>
        <v>Eintracht Frankfurt</v>
      </c>
      <c r="W84" s="13" t="str">
        <f ca="1">'Endrunde 4'!$K32</f>
        <v>AC Roma</v>
      </c>
      <c r="X84" s="13">
        <f ca="1">IF(AND('Endrunde 4'!$L32&lt;&gt;"",'Endrunde 4'!$N32&lt;&gt;"",$V84&lt;&gt;$W84,$V84&lt;&gt;"",$W84&lt;&gt;""),'Endrunde 4'!$L32,"")</f>
        <v>6</v>
      </c>
      <c r="Y84" s="36">
        <f ca="1">IF(AND('Endrunde 4'!$L32&lt;&gt;"",'Endrunde 4'!$N32&lt;&gt;"",$V84&lt;&gt;$W84,$V84&lt;&gt;"",$W84&lt;&gt;""),'Endrunde 4'!$N32,"")</f>
        <v>12</v>
      </c>
      <c r="Z84" s="35" t="str">
        <f t="shared" ca="1" si="45"/>
        <v>Eintracht FrankfurtAC Roma</v>
      </c>
      <c r="AA84" s="13">
        <f t="shared" ca="1" si="44"/>
        <v>1</v>
      </c>
      <c r="AB84" s="13" t="str">
        <f ca="1">IF(AA84&gt;0,X84&amp;Sprache!$E$80&amp;Y84,"")</f>
        <v>6:12</v>
      </c>
      <c r="AD84" s="144"/>
      <c r="AE84" s="149">
        <f ca="1">IF($AA84=0,"",IF($X84&gt;$Y84,Einstellungen!$C$4,IF($X84=$Y84,1,0)))</f>
        <v>0</v>
      </c>
      <c r="AF84" s="144">
        <f ca="1">IF($AA84=0,"",IF($X84&lt;$Y84,Einstellungen!$C$4,IF($X84=$Y84,1,0)))</f>
        <v>3</v>
      </c>
    </row>
    <row r="85" spans="2:32" s="2" customFormat="1" x14ac:dyDescent="0.2">
      <c r="B85" s="4"/>
      <c r="C85" s="4"/>
      <c r="D85" s="4"/>
      <c r="E85" s="4"/>
      <c r="F85" s="13"/>
      <c r="G85" s="13"/>
      <c r="H85" s="13"/>
      <c r="I85" s="13"/>
      <c r="J85" s="13"/>
      <c r="K85" s="13"/>
      <c r="L85" s="13"/>
      <c r="M85" s="13"/>
      <c r="U85" s="67" t="s">
        <v>37</v>
      </c>
      <c r="V85" s="41" t="str">
        <f ca="1">'Endrunde 4'!$I33</f>
        <v>VFB Essenheim</v>
      </c>
      <c r="W85" s="13" t="str">
        <f ca="1">'Endrunde 4'!$K33</f>
        <v>VFL Ronsdorf</v>
      </c>
      <c r="X85" s="13">
        <f ca="1">IF(AND('Endrunde 4'!$L33&lt;&gt;"",'Endrunde 4'!$N33&lt;&gt;"",$V85&lt;&gt;$W85,$V85&lt;&gt;"",$W85&lt;&gt;""),'Endrunde 4'!$L33,"")</f>
        <v>7</v>
      </c>
      <c r="Y85" s="36">
        <f ca="1">IF(AND('Endrunde 4'!$L33&lt;&gt;"",'Endrunde 4'!$N33&lt;&gt;"",$V85&lt;&gt;$W85,$V85&lt;&gt;"",$W85&lt;&gt;""),'Endrunde 4'!$N33,"")</f>
        <v>13</v>
      </c>
      <c r="Z85" s="35" t="str">
        <f t="shared" ca="1" si="45"/>
        <v>VFB EssenheimVFL Ronsdorf</v>
      </c>
      <c r="AA85" s="13">
        <f t="shared" ca="1" si="44"/>
        <v>1</v>
      </c>
      <c r="AB85" s="13" t="str">
        <f ca="1">IF(AA85&gt;0,X85&amp;Sprache!$E$80&amp;Y85,"")</f>
        <v>7:13</v>
      </c>
      <c r="AD85" s="144"/>
      <c r="AE85" s="149">
        <f ca="1">IF($AA85=0,"",IF($X85&gt;$Y85,Einstellungen!$C$4,IF($X85=$Y85,1,0)))</f>
        <v>0</v>
      </c>
      <c r="AF85" s="144">
        <f ca="1">IF($AA85=0,"",IF($X85&lt;$Y85,Einstellungen!$C$4,IF($X85=$Y85,1,0)))</f>
        <v>3</v>
      </c>
    </row>
    <row r="86" spans="2:32" s="2" customFormat="1" x14ac:dyDescent="0.2">
      <c r="B86" s="4"/>
      <c r="C86" s="4"/>
      <c r="D86" s="4"/>
      <c r="E86" s="4"/>
      <c r="F86" s="13"/>
      <c r="G86" s="13"/>
      <c r="H86" s="13"/>
      <c r="I86" s="13"/>
      <c r="J86" s="13"/>
      <c r="K86" s="13"/>
      <c r="L86" s="13"/>
      <c r="M86" s="13"/>
      <c r="U86" s="67" t="s">
        <v>38</v>
      </c>
      <c r="V86" s="41" t="str">
        <f ca="1">'Endrunde 4'!$I34</f>
        <v>Knock Out Rangers</v>
      </c>
      <c r="W86" s="13" t="str">
        <f ca="1">'Endrunde 4'!$K34</f>
        <v>Borussia Heine</v>
      </c>
      <c r="X86" s="13">
        <f ca="1">IF(AND('Endrunde 4'!$L34&lt;&gt;"",'Endrunde 4'!$N34&lt;&gt;"",$V86&lt;&gt;$W86,$V86&lt;&gt;"",$W86&lt;&gt;""),'Endrunde 4'!$L34,"")</f>
        <v>8</v>
      </c>
      <c r="Y86" s="36">
        <f ca="1">IF(AND('Endrunde 4'!$L34&lt;&gt;"",'Endrunde 4'!$N34&lt;&gt;"",$V86&lt;&gt;$W86,$V86&lt;&gt;"",$W86&lt;&gt;""),'Endrunde 4'!$N34,"")</f>
        <v>14</v>
      </c>
      <c r="Z86" s="35" t="str">
        <f t="shared" ca="1" si="45"/>
        <v>Knock Out RangersBorussia Heine</v>
      </c>
      <c r="AA86" s="13">
        <f t="shared" ca="1" si="44"/>
        <v>1</v>
      </c>
      <c r="AB86" s="13" t="str">
        <f ca="1">IF(AA86&gt;0,X86&amp;Sprache!$E$80&amp;Y86,"")</f>
        <v>8:14</v>
      </c>
      <c r="AD86" s="144"/>
      <c r="AE86" s="149">
        <f ca="1">IF($AA86=0,"",IF($X86&gt;$Y86,Einstellungen!$C$4,IF($X86=$Y86,1,0)))</f>
        <v>0</v>
      </c>
      <c r="AF86" s="144">
        <f ca="1">IF($AA86=0,"",IF($X86&lt;$Y86,Einstellungen!$C$4,IF($X86=$Y86,1,0)))</f>
        <v>3</v>
      </c>
    </row>
    <row r="87" spans="2:32" s="2" customFormat="1" x14ac:dyDescent="0.2">
      <c r="B87" s="4"/>
      <c r="C87" s="4"/>
      <c r="D87" s="4"/>
      <c r="E87" s="4"/>
      <c r="F87" s="13"/>
      <c r="G87" s="13"/>
      <c r="H87" s="13"/>
      <c r="I87" s="13"/>
      <c r="J87" s="13"/>
      <c r="K87" s="13"/>
      <c r="L87" s="13"/>
      <c r="M87" s="13"/>
      <c r="U87" s="67" t="s">
        <v>39</v>
      </c>
      <c r="V87" s="41" t="str">
        <f ca="1">'Endrunde 4'!$I35</f>
        <v>Raslo Winners</v>
      </c>
      <c r="W87" s="13" t="str">
        <f ca="1">'Endrunde 4'!$K35</f>
        <v>Inter Mailand</v>
      </c>
      <c r="X87" s="13">
        <f ca="1">IF(AND('Endrunde 4'!$L35&lt;&gt;"",'Endrunde 4'!$N35&lt;&gt;"",$V87&lt;&gt;$W87,$V87&lt;&gt;"",$W87&lt;&gt;""),'Endrunde 4'!$L35,"")</f>
        <v>9</v>
      </c>
      <c r="Y87" s="36">
        <f ca="1">IF(AND('Endrunde 4'!$L35&lt;&gt;"",'Endrunde 4'!$N35&lt;&gt;"",$V87&lt;&gt;$W87,$V87&lt;&gt;"",$W87&lt;&gt;""),'Endrunde 4'!$N35,"")</f>
        <v>15</v>
      </c>
      <c r="Z87" s="35" t="str">
        <f t="shared" ca="1" si="45"/>
        <v>Raslo WinnersInter Mailand</v>
      </c>
      <c r="AA87" s="13">
        <f t="shared" ca="1" si="44"/>
        <v>1</v>
      </c>
      <c r="AB87" s="13" t="str">
        <f ca="1">IF(AA87&gt;0,X87&amp;Sprache!$E$80&amp;Y87,"")</f>
        <v>9:15</v>
      </c>
      <c r="AD87" s="144"/>
      <c r="AE87" s="149">
        <f ca="1">IF($AA87=0,"",IF($X87&gt;$Y87,Einstellungen!$C$4,IF($X87=$Y87,1,0)))</f>
        <v>0</v>
      </c>
      <c r="AF87" s="144">
        <f ca="1">IF($AA87=0,"",IF($X87&lt;$Y87,Einstellungen!$C$4,IF($X87=$Y87,1,0)))</f>
        <v>3</v>
      </c>
    </row>
    <row r="88" spans="2:32" s="2" customFormat="1" x14ac:dyDescent="0.2">
      <c r="B88" s="4"/>
      <c r="C88" s="4"/>
      <c r="D88" s="4"/>
      <c r="E88" s="4"/>
      <c r="F88" s="13"/>
      <c r="G88" s="13"/>
      <c r="H88" s="13"/>
      <c r="I88" s="13"/>
      <c r="J88" s="13"/>
      <c r="K88" s="13"/>
      <c r="L88" s="13"/>
      <c r="M88" s="13"/>
      <c r="U88" s="67" t="s">
        <v>40</v>
      </c>
      <c r="V88" s="41" t="str">
        <f ca="1">'Endrunde 4'!$I36</f>
        <v>FC Barcelona</v>
      </c>
      <c r="W88" s="13" t="str">
        <f ca="1">'Endrunde 4'!$K36</f>
        <v>Manchester City</v>
      </c>
      <c r="X88" s="13">
        <f ca="1">IF(AND('Endrunde 4'!$L36&lt;&gt;"",'Endrunde 4'!$N36&lt;&gt;"",$V88&lt;&gt;$W88,$V88&lt;&gt;"",$W88&lt;&gt;""),'Endrunde 4'!$L36,"")</f>
        <v>4</v>
      </c>
      <c r="Y88" s="36">
        <f ca="1">IF(AND('Endrunde 4'!$L36&lt;&gt;"",'Endrunde 4'!$N36&lt;&gt;"",$V88&lt;&gt;$W88,$V88&lt;&gt;"",$W88&lt;&gt;""),'Endrunde 4'!$N36,"")</f>
        <v>0</v>
      </c>
      <c r="Z88" s="35" t="str">
        <f t="shared" ca="1" si="45"/>
        <v>FC BarcelonaManchester City</v>
      </c>
      <c r="AA88" s="13">
        <f t="shared" ca="1" si="44"/>
        <v>1</v>
      </c>
      <c r="AB88" s="13" t="str">
        <f ca="1">IF(AA88&gt;0,X88&amp;Sprache!$E$80&amp;Y88,"")</f>
        <v>4:0</v>
      </c>
      <c r="AD88" s="144"/>
      <c r="AE88" s="149">
        <f ca="1">IF($AA88=0,"",IF($X88&gt;$Y88,Einstellungen!$C$4,IF($X88=$Y88,1,0)))</f>
        <v>3</v>
      </c>
      <c r="AF88" s="144">
        <f ca="1">IF($AA88=0,"",IF($X88&lt;$Y88,Einstellungen!$C$4,IF($X88=$Y88,1,0)))</f>
        <v>0</v>
      </c>
    </row>
    <row r="89" spans="2:32" s="2" customFormat="1" x14ac:dyDescent="0.2">
      <c r="B89" s="4"/>
      <c r="C89" s="4"/>
      <c r="D89" s="4"/>
      <c r="E89" s="4"/>
      <c r="F89" s="13"/>
      <c r="G89" s="13"/>
      <c r="H89" s="13"/>
      <c r="I89" s="13"/>
      <c r="J89" s="13"/>
      <c r="K89" s="13"/>
      <c r="L89" s="13"/>
      <c r="M89" s="13"/>
      <c r="U89" s="67" t="s">
        <v>41</v>
      </c>
      <c r="V89" s="41" t="str">
        <f>""</f>
        <v/>
      </c>
      <c r="W89" s="13" t="str">
        <f>""</f>
        <v/>
      </c>
      <c r="X89" s="13" t="str">
        <f>""</f>
        <v/>
      </c>
      <c r="Y89" s="36" t="str">
        <f>""</f>
        <v/>
      </c>
      <c r="Z89" s="35" t="str">
        <f t="shared" ref="Z89:Z93" si="46">V89&amp;W89</f>
        <v/>
      </c>
      <c r="AA89" s="13">
        <f t="shared" ref="AA89:AA128" si="47">IF(AND(V89&lt;&gt;"",W89&lt;&gt;"",V89&lt;&gt;W89,X89&lt;&gt;"",Y89&lt;&gt;""),1,0)</f>
        <v>0</v>
      </c>
      <c r="AB89" s="13" t="str">
        <f>IF(AA89&gt;0,X89&amp;Sprache!$E$80&amp;Y89,"")</f>
        <v/>
      </c>
      <c r="AD89" s="144"/>
      <c r="AE89" s="149" t="str">
        <f>IF($AA89=0,"",IF($X89&gt;$Y89,Einstellungen!$C$4,IF($X89=$Y89,1,0)))</f>
        <v/>
      </c>
      <c r="AF89" s="144" t="str">
        <f>IF($AA89=0,"",IF($X89&lt;$Y89,Einstellungen!$C$4,IF($X89=$Y89,1,0)))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6"/>
        <v/>
      </c>
      <c r="AA90" s="13">
        <f t="shared" si="47"/>
        <v>0</v>
      </c>
      <c r="AB90" s="13" t="str">
        <f>IF(AA90&gt;0,X90&amp;Sprache!$E$80&amp;Y90,"")</f>
        <v/>
      </c>
      <c r="AD90" s="144"/>
      <c r="AE90" s="149" t="str">
        <f>IF($AA90=0,"",IF($X90&gt;$Y90,Einstellungen!$C$4,IF($X90=$Y90,1,0)))</f>
        <v/>
      </c>
      <c r="AF90" s="144" t="str">
        <f>IF($AA90=0,"",IF($X90&lt;$Y90,Einstellungen!$C$4,IF($X90=$Y90,1,0)))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6"/>
        <v/>
      </c>
      <c r="AA91" s="13">
        <f t="shared" si="47"/>
        <v>0</v>
      </c>
      <c r="AB91" s="13" t="str">
        <f>IF(AA91&gt;0,X91&amp;Sprache!$E$80&amp;Y91,"")</f>
        <v/>
      </c>
      <c r="AD91" s="144"/>
      <c r="AE91" s="149" t="str">
        <f>IF($AA91=0,"",IF($X91&gt;$Y91,Einstellungen!$C$4,IF($X91=$Y91,1,0)))</f>
        <v/>
      </c>
      <c r="AF91" s="144" t="str">
        <f>IF($AA91=0,"",IF($X91&lt;$Y91,Einstellungen!$C$4,IF($X91=$Y91,1,0)))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6"/>
        <v/>
      </c>
      <c r="AA92" s="13">
        <f t="shared" si="47"/>
        <v>0</v>
      </c>
      <c r="AB92" s="13" t="str">
        <f>IF(AA92&gt;0,X92&amp;Sprache!$E$80&amp;Y92,"")</f>
        <v/>
      </c>
      <c r="AD92" s="144"/>
      <c r="AE92" s="149" t="str">
        <f>IF($AA92=0,"",IF($X92&gt;$Y92,Einstellungen!$C$4,IF($X92=$Y92,1,0)))</f>
        <v/>
      </c>
      <c r="AF92" s="144" t="str">
        <f>IF($AA92=0,"",IF($X92&lt;$Y92,Einstellungen!$C$4,IF($X92=$Y92,1,0)))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6"/>
        <v/>
      </c>
      <c r="AA93" s="13">
        <f t="shared" si="47"/>
        <v>0</v>
      </c>
      <c r="AB93" s="13" t="str">
        <f>IF(AA93&gt;0,X93&amp;Sprache!$E$80&amp;Y93,"")</f>
        <v/>
      </c>
      <c r="AD93" s="144"/>
      <c r="AE93" s="149" t="str">
        <f>IF($AA93=0,"",IF($X93&gt;$Y93,Einstellungen!$C$4,IF($X93=$Y93,1,0)))</f>
        <v/>
      </c>
      <c r="AF93" s="144" t="str">
        <f>IF($AA93=0,"",IF($X93&lt;$Y93,Einstellungen!$C$4,IF($X93=$Y93,1,0)))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f>
        <v/>
      </c>
      <c r="AA94" s="13">
        <f t="shared" si="47"/>
        <v>0</v>
      </c>
      <c r="AB94" s="13" t="str">
        <f>""</f>
        <v/>
      </c>
      <c r="AD94" s="144"/>
      <c r="AE94" s="149" t="str">
        <f>IF($AA94=0,"",IF($X94&gt;$Y94,Einstellungen!$C$4,IF($X94=$Y94,1,0)))</f>
        <v/>
      </c>
      <c r="AF94" s="144" t="str">
        <f>IF($AA94=0,"",IF($X94&lt;$Y94,Einstellungen!$C$4,IF($X94=$Y94,1,0)))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f>
        <v/>
      </c>
      <c r="AA95" s="13">
        <f t="shared" si="47"/>
        <v>0</v>
      </c>
      <c r="AB95" s="13" t="str">
        <f>""</f>
        <v/>
      </c>
      <c r="AD95" s="144"/>
      <c r="AE95" s="149" t="str">
        <f>IF($AA95=0,"",IF($X95&gt;$Y95,Einstellungen!$C$4,IF($X95=$Y95,1,0)))</f>
        <v/>
      </c>
      <c r="AF95" s="144" t="str">
        <f>IF($AA95=0,"",IF($X95&lt;$Y95,Einstellungen!$C$4,IF($X95=$Y95,1,0)))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f>
        <v/>
      </c>
      <c r="AA96" s="13">
        <f t="shared" si="47"/>
        <v>0</v>
      </c>
      <c r="AB96" s="13" t="str">
        <f>""</f>
        <v/>
      </c>
      <c r="AD96" s="144"/>
      <c r="AE96" s="149" t="str">
        <f>IF($AA96=0,"",IF($X96&gt;$Y96,Einstellungen!$C$4,IF($X96=$Y96,1,0)))</f>
        <v/>
      </c>
      <c r="AF96" s="144" t="str">
        <f>IF($AA96=0,"",IF($X96&lt;$Y96,Einstellungen!$C$4,IF($X96=$Y96,1,0)))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f>
        <v/>
      </c>
      <c r="AA97" s="13">
        <f t="shared" si="47"/>
        <v>0</v>
      </c>
      <c r="AB97" s="13" t="str">
        <f>""</f>
        <v/>
      </c>
      <c r="AD97" s="144"/>
      <c r="AE97" s="149" t="str">
        <f>IF($AA97=0,"",IF($X97&gt;$Y97,Einstellungen!$C$4,IF($X97=$Y97,1,0)))</f>
        <v/>
      </c>
      <c r="AF97" s="144" t="str">
        <f>IF($AA97=0,"",IF($X97&lt;$Y97,Einstellungen!$C$4,IF($X97=$Y97,1,0)))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f>
        <v/>
      </c>
      <c r="AA98" s="13">
        <f t="shared" si="47"/>
        <v>0</v>
      </c>
      <c r="AB98" s="13" t="str">
        <f>""</f>
        <v/>
      </c>
      <c r="AD98" s="144"/>
      <c r="AE98" s="149" t="str">
        <f>IF($AA98=0,"",IF($X98&gt;$Y98,Einstellungen!$C$4,IF($X98=$Y98,1,0)))</f>
        <v/>
      </c>
      <c r="AF98" s="144" t="str">
        <f>IF($AA98=0,"",IF($X98&lt;$Y98,Einstellungen!$C$4,IF($X98=$Y98,1,0)))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f>
        <v/>
      </c>
      <c r="AA99" s="13">
        <f t="shared" si="47"/>
        <v>0</v>
      </c>
      <c r="AB99" s="13" t="str">
        <f>""</f>
        <v/>
      </c>
      <c r="AD99" s="144"/>
      <c r="AE99" s="149" t="str">
        <f>IF($AA99=0,"",IF($X99&gt;$Y99,Einstellungen!$C$4,IF($X99=$Y99,1,0)))</f>
        <v/>
      </c>
      <c r="AF99" s="144" t="str">
        <f>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f>
        <v/>
      </c>
      <c r="AA100" s="13">
        <f t="shared" si="47"/>
        <v>0</v>
      </c>
      <c r="AB100" s="13" t="str">
        <f>""</f>
        <v/>
      </c>
      <c r="AD100" s="144"/>
      <c r="AE100" s="149" t="str">
        <f>IF($AA100=0,"",IF($X100&gt;$Y100,Einstellungen!$C$4,IF($X100=$Y100,1,0)))</f>
        <v/>
      </c>
      <c r="AF100" s="144" t="str">
        <f>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f>
        <v/>
      </c>
      <c r="AA101" s="13">
        <f t="shared" si="47"/>
        <v>0</v>
      </c>
      <c r="AB101" s="13" t="str">
        <f>""</f>
        <v/>
      </c>
      <c r="AD101" s="144"/>
      <c r="AE101" s="149" t="str">
        <f>IF($AA101=0,"",IF($X101&gt;$Y101,Einstellungen!$C$4,IF($X101=$Y101,1,0)))</f>
        <v/>
      </c>
      <c r="AF101" s="144" t="str">
        <f>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f>
        <v/>
      </c>
      <c r="AA102" s="13">
        <f t="shared" si="47"/>
        <v>0</v>
      </c>
      <c r="AB102" s="13" t="str">
        <f>""</f>
        <v/>
      </c>
      <c r="AD102" s="144"/>
      <c r="AE102" s="149" t="str">
        <f>IF($AA102=0,"",IF($X102&gt;$Y102,Einstellungen!$C$4,IF($X102=$Y102,1,0)))</f>
        <v/>
      </c>
      <c r="AF102" s="144" t="str">
        <f>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f>
        <v/>
      </c>
      <c r="AA103" s="13">
        <f t="shared" si="47"/>
        <v>0</v>
      </c>
      <c r="AB103" s="13" t="str">
        <f>""</f>
        <v/>
      </c>
      <c r="AD103" s="144"/>
      <c r="AE103" s="149" t="str">
        <f>IF($AA103=0,"",IF($X103&gt;$Y103,Einstellungen!$C$4,IF($X103=$Y103,1,0)))</f>
        <v/>
      </c>
      <c r="AF103" s="144" t="str">
        <f>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f>
        <v/>
      </c>
      <c r="AA104" s="13">
        <f t="shared" si="47"/>
        <v>0</v>
      </c>
      <c r="AB104" s="13" t="str">
        <f>""</f>
        <v/>
      </c>
      <c r="AD104" s="144"/>
      <c r="AE104" s="149" t="str">
        <f>IF($AA104=0,"",IF($X104&gt;$Y104,Einstellungen!$C$4,IF($X104=$Y104,1,0)))</f>
        <v/>
      </c>
      <c r="AF104" s="144" t="str">
        <f>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f>
        <v/>
      </c>
      <c r="AA105" s="13">
        <f t="shared" si="47"/>
        <v>0</v>
      </c>
      <c r="AB105" s="13" t="str">
        <f>""</f>
        <v/>
      </c>
      <c r="AD105" s="144"/>
      <c r="AE105" s="149" t="str">
        <f>IF($AA105=0,"",IF($X105&gt;$Y105,Einstellungen!$C$4,IF($X105=$Y105,1,0)))</f>
        <v/>
      </c>
      <c r="AF105" s="144" t="str">
        <f>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f>
        <v/>
      </c>
      <c r="AA106" s="13">
        <f t="shared" si="47"/>
        <v>0</v>
      </c>
      <c r="AB106" s="13" t="str">
        <f>""</f>
        <v/>
      </c>
      <c r="AD106" s="144"/>
      <c r="AE106" s="149" t="str">
        <f>IF($AA106=0,"",IF($X106&gt;$Y106,Einstellungen!$C$4,IF($X106=$Y106,1,0)))</f>
        <v/>
      </c>
      <c r="AF106" s="144" t="str">
        <f>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f>
        <v/>
      </c>
      <c r="AA107" s="13">
        <f t="shared" si="47"/>
        <v>0</v>
      </c>
      <c r="AB107" s="13" t="str">
        <f>""</f>
        <v/>
      </c>
      <c r="AD107" s="144"/>
      <c r="AE107" s="149" t="str">
        <f>IF($AA107=0,"",IF($X107&gt;$Y107,Einstellungen!$C$4,IF($X107=$Y107,1,0)))</f>
        <v/>
      </c>
      <c r="AF107" s="144" t="str">
        <f>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f>
        <v/>
      </c>
      <c r="AA108" s="13">
        <f t="shared" si="47"/>
        <v>0</v>
      </c>
      <c r="AB108" s="13" t="str">
        <f>""</f>
        <v/>
      </c>
      <c r="AD108" s="144"/>
      <c r="AE108" s="149" t="str">
        <f>IF($AA108=0,"",IF($X108&gt;$Y108,Einstellungen!$C$4,IF($X108=$Y108,1,0)))</f>
        <v/>
      </c>
      <c r="AF108" s="144" t="str">
        <f>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7"/>
        <v>0</v>
      </c>
      <c r="AB109" s="13" t="str">
        <f>""</f>
        <v/>
      </c>
      <c r="AD109" s="144"/>
      <c r="AE109" s="149" t="str">
        <f>IF($AA109=0,"",IF($X109&gt;$Y109,Einstellungen!$C$4,IF($X109=$Y109,1,0)))</f>
        <v/>
      </c>
      <c r="AF109" s="144"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7"/>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7"/>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7"/>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7"/>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7"/>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7"/>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7"/>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7"/>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7"/>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7"/>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7"/>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7"/>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7"/>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7"/>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7"/>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7"/>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7"/>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7"/>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7"/>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7" t="s">
        <v>7</v>
      </c>
      <c r="Z136" s="32" t="str">
        <f ca="1">W64&amp;V64</f>
        <v/>
      </c>
      <c r="AA136" s="33">
        <f ca="1">AA64</f>
        <v>0</v>
      </c>
      <c r="AB136" s="13" t="str">
        <f ca="1">IF(AA136&gt;0,Y64&amp;Sprache!$E$80&amp;X64,"")</f>
        <v/>
      </c>
      <c r="AD136" s="144"/>
    </row>
    <row r="137" spans="2:32" x14ac:dyDescent="0.2">
      <c r="Y137" s="67" t="s">
        <v>8</v>
      </c>
      <c r="Z137" s="35" t="str">
        <f ca="1">W65&amp;V65</f>
        <v>SSV WildbachVFB Essenheim</v>
      </c>
      <c r="AA137" s="13">
        <f t="shared" ref="AA137:AA200" ca="1" si="49">AA65</f>
        <v>1</v>
      </c>
      <c r="AB137" s="13" t="str">
        <f ca="1">IF(AA137&gt;0,Y65&amp;Sprache!$E$80&amp;X65,"")</f>
        <v>4:2</v>
      </c>
      <c r="AC137" s="2"/>
      <c r="AD137" s="144"/>
    </row>
    <row r="138" spans="2:32" x14ac:dyDescent="0.2">
      <c r="Y138" s="67" t="s">
        <v>9</v>
      </c>
      <c r="Z138" s="35" t="str">
        <f t="shared" ref="Z138:Z201" ca="1" si="50">W66&amp;V66</f>
        <v>FC GrönlingenKnock Out Rangers</v>
      </c>
      <c r="AA138" s="13">
        <f t="shared" ca="1" si="49"/>
        <v>1</v>
      </c>
      <c r="AB138" s="13" t="str">
        <f ca="1">IF(AA138&gt;0,Y66&amp;Sprache!$E$80&amp;X66,"")</f>
        <v>1:2</v>
      </c>
      <c r="AC138" s="2"/>
      <c r="AD138" s="144"/>
    </row>
    <row r="139" spans="2:32" x14ac:dyDescent="0.2">
      <c r="Y139" s="67" t="s">
        <v>10</v>
      </c>
      <c r="Z139" s="35" t="str">
        <f t="shared" ca="1" si="50"/>
        <v>Mainz 05Raslo Winners</v>
      </c>
      <c r="AA139" s="13">
        <f t="shared" ca="1" si="49"/>
        <v>1</v>
      </c>
      <c r="AB139" s="13" t="str">
        <f ca="1">IF(AA139&gt;0,Y67&amp;Sprache!$E$80&amp;X67,"")</f>
        <v>1:1</v>
      </c>
      <c r="AC139" s="2"/>
      <c r="AD139" s="144"/>
    </row>
    <row r="140" spans="2:32" x14ac:dyDescent="0.2">
      <c r="Y140" s="67" t="s">
        <v>11</v>
      </c>
      <c r="Z140" s="35" t="str">
        <f t="shared" ca="1" si="50"/>
        <v>AC RomaFC Barcelona</v>
      </c>
      <c r="AA140" s="13">
        <f t="shared" ca="1" si="49"/>
        <v>1</v>
      </c>
      <c r="AB140" s="13" t="str">
        <f ca="1">IF(AA140&gt;0,Y68&amp;Sprache!$E$80&amp;X68,"")</f>
        <v>1:5</v>
      </c>
      <c r="AC140" s="2"/>
      <c r="AD140" s="144"/>
    </row>
    <row r="141" spans="2:32" x14ac:dyDescent="0.2">
      <c r="Y141" s="67" t="s">
        <v>12</v>
      </c>
      <c r="Z141" s="35" t="str">
        <f t="shared" ca="1" si="50"/>
        <v>1. FC RiedwaldVFL Ronsdorf</v>
      </c>
      <c r="AA141" s="13">
        <f t="shared" ca="1" si="49"/>
        <v>1</v>
      </c>
      <c r="AB141" s="13" t="str">
        <f ca="1">IF(AA141&gt;0,Y69&amp;Sprache!$E$80&amp;X69,"")</f>
        <v>0:2</v>
      </c>
      <c r="AC141" s="2"/>
      <c r="AD141" s="144"/>
    </row>
    <row r="142" spans="2:32" x14ac:dyDescent="0.2">
      <c r="Y142" s="67" t="s">
        <v>17</v>
      </c>
      <c r="Z142" s="35" t="str">
        <f t="shared" ca="1" si="50"/>
        <v>Maibach 1822 eVBorussia Heine</v>
      </c>
      <c r="AA142" s="13">
        <f t="shared" ca="1" si="49"/>
        <v>1</v>
      </c>
      <c r="AB142" s="13" t="str">
        <f ca="1">IF(AA142&gt;0,Y70&amp;Sprache!$E$80&amp;X70,"")</f>
        <v>2:1</v>
      </c>
      <c r="AC142" s="2"/>
      <c r="AD142" s="144"/>
    </row>
    <row r="143" spans="2:32" x14ac:dyDescent="0.2">
      <c r="Y143" s="67" t="s">
        <v>18</v>
      </c>
      <c r="Z143" s="35" t="str">
        <f t="shared" ca="1" si="50"/>
        <v>Fun Kickers OesInter Mailand</v>
      </c>
      <c r="AA143" s="13">
        <f t="shared" ca="1" si="49"/>
        <v>1</v>
      </c>
      <c r="AB143" s="13" t="str">
        <f ca="1">IF(AA143&gt;0,Y71&amp;Sprache!$E$80&amp;X71,"")</f>
        <v>3:5</v>
      </c>
      <c r="AC143" s="2"/>
      <c r="AD143" s="144"/>
    </row>
    <row r="144" spans="2:32" x14ac:dyDescent="0.2">
      <c r="Y144" s="67" t="s">
        <v>19</v>
      </c>
      <c r="Z144" s="35" t="str">
        <f t="shared" ca="1" si="50"/>
        <v>Eintracht FrankfurtManchester City</v>
      </c>
      <c r="AA144" s="13">
        <f t="shared" ca="1" si="49"/>
        <v>1</v>
      </c>
      <c r="AB144" s="13" t="str">
        <f ca="1">IF(AA144&gt;0,Y72&amp;Sprache!$E$80&amp;X72,"")</f>
        <v>1:2</v>
      </c>
      <c r="AC144" s="2"/>
      <c r="AD144" s="144"/>
    </row>
    <row r="145" spans="25:30" x14ac:dyDescent="0.2">
      <c r="Y145" s="67" t="s">
        <v>25</v>
      </c>
      <c r="Z145" s="35" t="str">
        <f t="shared" ca="1" si="50"/>
        <v>1. FC RiedwaldVFB Essenheim</v>
      </c>
      <c r="AA145" s="13">
        <f t="shared" ca="1" si="49"/>
        <v>1</v>
      </c>
      <c r="AB145" s="13" t="str">
        <f ca="1">IF(AA145&gt;0,Y73&amp;Sprache!$E$80&amp;X73,"")</f>
        <v>2:2</v>
      </c>
      <c r="AC145" s="2"/>
      <c r="AD145" s="144"/>
    </row>
    <row r="146" spans="25:30" x14ac:dyDescent="0.2">
      <c r="Y146" s="67" t="s">
        <v>26</v>
      </c>
      <c r="Z146" s="35" t="str">
        <f t="shared" ca="1" si="50"/>
        <v>Maibach 1822 eVKnock Out Rangers</v>
      </c>
      <c r="AA146" s="13">
        <f t="shared" ca="1" si="49"/>
        <v>1</v>
      </c>
      <c r="AB146" s="13" t="str">
        <f ca="1">IF(AA146&gt;0,Y74&amp;Sprache!$E$80&amp;X74,"")</f>
        <v>2:4</v>
      </c>
      <c r="AC146" s="2"/>
      <c r="AD146" s="144"/>
    </row>
    <row r="147" spans="25:30" x14ac:dyDescent="0.2">
      <c r="Y147" s="67" t="s">
        <v>27</v>
      </c>
      <c r="Z147" s="35" t="str">
        <f t="shared" ca="1" si="50"/>
        <v>Fun Kickers OesRaslo Winners</v>
      </c>
      <c r="AA147" s="13">
        <f t="shared" ca="1" si="49"/>
        <v>1</v>
      </c>
      <c r="AB147" s="13" t="str">
        <f ca="1">IF(AA147&gt;0,Y75&amp;Sprache!$E$80&amp;X75,"")</f>
        <v>3:4</v>
      </c>
      <c r="AC147" s="2"/>
      <c r="AD147" s="144"/>
    </row>
    <row r="148" spans="25:30" x14ac:dyDescent="0.2">
      <c r="Y148" s="67" t="s">
        <v>28</v>
      </c>
      <c r="Z148" s="35" t="str">
        <f t="shared" ca="1" si="50"/>
        <v>Eintracht FrankfurtFC Barcelona</v>
      </c>
      <c r="AA148" s="13">
        <f t="shared" ca="1" si="49"/>
        <v>1</v>
      </c>
      <c r="AB148" s="13" t="str">
        <f ca="1">IF(AA148&gt;0,Y76&amp;Sprache!$E$80&amp;X76,"")</f>
        <v>0:0</v>
      </c>
      <c r="AC148" s="2"/>
      <c r="AD148" s="144"/>
    </row>
    <row r="149" spans="25:30" x14ac:dyDescent="0.2">
      <c r="Y149" s="67" t="s">
        <v>29</v>
      </c>
      <c r="Z149" s="35" t="str">
        <f t="shared" ca="1" si="50"/>
        <v>SSV WildbachVFL Ronsdorf</v>
      </c>
      <c r="AA149" s="13">
        <f t="shared" ca="1" si="49"/>
        <v>1</v>
      </c>
      <c r="AB149" s="13" t="str">
        <f ca="1">IF(AA149&gt;0,Y77&amp;Sprache!$E$80&amp;X77,"")</f>
        <v>5:1</v>
      </c>
      <c r="AC149" s="2"/>
      <c r="AD149" s="144"/>
    </row>
    <row r="150" spans="25:30" x14ac:dyDescent="0.2">
      <c r="Y150" s="67" t="s">
        <v>30</v>
      </c>
      <c r="Z150" s="35" t="str">
        <f t="shared" ca="1" si="50"/>
        <v>FC GrönlingenBorussia Heine</v>
      </c>
      <c r="AA150" s="13">
        <f t="shared" ca="1" si="49"/>
        <v>1</v>
      </c>
      <c r="AB150" s="13" t="str">
        <f ca="1">IF(AA150&gt;0,Y78&amp;Sprache!$E$80&amp;X78,"")</f>
        <v>4:4</v>
      </c>
      <c r="AC150" s="2"/>
      <c r="AD150" s="144"/>
    </row>
    <row r="151" spans="25:30" x14ac:dyDescent="0.2">
      <c r="Y151" s="67" t="s">
        <v>31</v>
      </c>
      <c r="Z151" s="35" t="str">
        <f t="shared" ca="1" si="50"/>
        <v>Mainz 05Inter Mailand</v>
      </c>
      <c r="AA151" s="13">
        <f t="shared" ca="1" si="49"/>
        <v>1</v>
      </c>
      <c r="AB151" s="13" t="str">
        <f ca="1">IF(AA151&gt;0,Y79&amp;Sprache!$E$80&amp;X79,"")</f>
        <v>7:0</v>
      </c>
      <c r="AC151" s="2"/>
      <c r="AD151" s="144"/>
    </row>
    <row r="152" spans="25:30" x14ac:dyDescent="0.2">
      <c r="Y152" s="67" t="s">
        <v>32</v>
      </c>
      <c r="Z152" s="35" t="str">
        <f t="shared" ca="1" si="50"/>
        <v>AC RomaManchester City</v>
      </c>
      <c r="AA152" s="13">
        <f t="shared" ca="1" si="49"/>
        <v>1</v>
      </c>
      <c r="AB152" s="13" t="str">
        <f ca="1">IF(AA152&gt;0,Y80&amp;Sprache!$E$80&amp;X80,"")</f>
        <v>8:2</v>
      </c>
      <c r="AC152" s="2"/>
      <c r="AD152" s="144"/>
    </row>
    <row r="153" spans="25:30" x14ac:dyDescent="0.2">
      <c r="Y153" s="67" t="s">
        <v>33</v>
      </c>
      <c r="Z153" s="35" t="str">
        <f t="shared" ca="1" si="50"/>
        <v>SSV Wildbach1. FC Riedwald</v>
      </c>
      <c r="AA153" s="13">
        <f t="shared" ca="1" si="49"/>
        <v>1</v>
      </c>
      <c r="AB153" s="13" t="str">
        <f ca="1">IF(AA153&gt;0,Y81&amp;Sprache!$E$80&amp;X81,"")</f>
        <v>9:3</v>
      </c>
      <c r="AC153" s="2"/>
      <c r="AD153" s="144"/>
    </row>
    <row r="154" spans="25:30" x14ac:dyDescent="0.2">
      <c r="Y154" s="67" t="s">
        <v>34</v>
      </c>
      <c r="Z154" s="35" t="str">
        <f t="shared" ca="1" si="50"/>
        <v>FC GrönlingenMaibach 1822 eV</v>
      </c>
      <c r="AA154" s="13">
        <f t="shared" ca="1" si="49"/>
        <v>1</v>
      </c>
      <c r="AB154" s="13" t="str">
        <f ca="1">IF(AA154&gt;0,Y82&amp;Sprache!$E$80&amp;X82,"")</f>
        <v>10:4</v>
      </c>
      <c r="AC154" s="2"/>
      <c r="AD154" s="144"/>
    </row>
    <row r="155" spans="25:30" x14ac:dyDescent="0.2">
      <c r="Y155" s="67" t="s">
        <v>35</v>
      </c>
      <c r="Z155" s="35" t="str">
        <f t="shared" ca="1" si="50"/>
        <v>Mainz 05Fun Kickers Oes</v>
      </c>
      <c r="AA155" s="13">
        <f t="shared" ca="1" si="49"/>
        <v>1</v>
      </c>
      <c r="AB155" s="13" t="str">
        <f ca="1">IF(AA155&gt;0,Y83&amp;Sprache!$E$80&amp;X83,"")</f>
        <v>11:5</v>
      </c>
      <c r="AC155" s="2"/>
      <c r="AD155" s="144"/>
    </row>
    <row r="156" spans="25:30" x14ac:dyDescent="0.2">
      <c r="Y156" s="67" t="s">
        <v>36</v>
      </c>
      <c r="Z156" s="35" t="str">
        <f t="shared" ca="1" si="50"/>
        <v>AC RomaEintracht Frankfurt</v>
      </c>
      <c r="AA156" s="13">
        <f t="shared" ca="1" si="49"/>
        <v>1</v>
      </c>
      <c r="AB156" s="13" t="str">
        <f ca="1">IF(AA156&gt;0,Y84&amp;Sprache!$E$80&amp;X84,"")</f>
        <v>12:6</v>
      </c>
      <c r="AC156" s="2"/>
      <c r="AD156" s="144"/>
    </row>
    <row r="157" spans="25:30" x14ac:dyDescent="0.2">
      <c r="Y157" s="67" t="s">
        <v>37</v>
      </c>
      <c r="Z157" s="35" t="str">
        <f t="shared" ca="1" si="50"/>
        <v>VFL RonsdorfVFB Essenheim</v>
      </c>
      <c r="AA157" s="13">
        <f t="shared" ca="1" si="49"/>
        <v>1</v>
      </c>
      <c r="AB157" s="13" t="str">
        <f ca="1">IF(AA157&gt;0,Y85&amp;Sprache!$E$80&amp;X85,"")</f>
        <v>13:7</v>
      </c>
      <c r="AC157" s="2"/>
      <c r="AD157" s="144"/>
    </row>
    <row r="158" spans="25:30" x14ac:dyDescent="0.2">
      <c r="Y158" s="67" t="s">
        <v>38</v>
      </c>
      <c r="Z158" s="35" t="str">
        <f t="shared" ca="1" si="50"/>
        <v>Borussia HeineKnock Out Rangers</v>
      </c>
      <c r="AA158" s="13">
        <f t="shared" ca="1" si="49"/>
        <v>1</v>
      </c>
      <c r="AB158" s="13" t="str">
        <f ca="1">IF(AA158&gt;0,Y86&amp;Sprache!$E$80&amp;X86,"")</f>
        <v>14:8</v>
      </c>
      <c r="AC158" s="2"/>
      <c r="AD158" s="144"/>
    </row>
    <row r="159" spans="25:30" x14ac:dyDescent="0.2">
      <c r="Y159" s="67" t="s">
        <v>39</v>
      </c>
      <c r="Z159" s="35" t="str">
        <f t="shared" ca="1" si="50"/>
        <v>Inter MailandRaslo Winners</v>
      </c>
      <c r="AA159" s="13">
        <f t="shared" ca="1" si="49"/>
        <v>1</v>
      </c>
      <c r="AB159" s="13" t="str">
        <f ca="1">IF(AA159&gt;0,Y87&amp;Sprache!$E$80&amp;X87,"")</f>
        <v>15:9</v>
      </c>
      <c r="AC159" s="2"/>
      <c r="AD159" s="144"/>
    </row>
    <row r="160" spans="25:30" x14ac:dyDescent="0.2">
      <c r="Y160" s="67" t="s">
        <v>40</v>
      </c>
      <c r="Z160" s="35" t="str">
        <f t="shared" ca="1" si="50"/>
        <v>Manchester CityFC Barcelona</v>
      </c>
      <c r="AA160" s="13">
        <f t="shared" ca="1" si="49"/>
        <v>1</v>
      </c>
      <c r="AB160" s="13" t="str">
        <f ca="1">IF(AA160&gt;0,Y88&amp;Sprache!$E$80&amp;X88,"")</f>
        <v>0:4</v>
      </c>
      <c r="AC160" s="2"/>
      <c r="AD160" s="144"/>
    </row>
    <row r="161" spans="25:30" x14ac:dyDescent="0.2">
      <c r="Y161" s="67" t="s">
        <v>41</v>
      </c>
      <c r="Z161" s="35" t="str">
        <f t="shared" si="50"/>
        <v/>
      </c>
      <c r="AA161" s="13">
        <f t="shared" si="49"/>
        <v>0</v>
      </c>
      <c r="AB161" s="13" t="str">
        <f>IF(AA161&gt;0,Y89&amp;Sprache!$E$80&amp;X89,"")</f>
        <v/>
      </c>
      <c r="AC161" s="2"/>
      <c r="AD161" s="144"/>
    </row>
    <row r="162" spans="25:30" x14ac:dyDescent="0.2">
      <c r="Y162" s="67" t="s">
        <v>42</v>
      </c>
      <c r="Z162" s="35" t="str">
        <f t="shared" si="50"/>
        <v/>
      </c>
      <c r="AA162" s="13">
        <f t="shared" si="49"/>
        <v>0</v>
      </c>
      <c r="AB162" s="13" t="str">
        <f>IF(AA162&gt;0,Y90&amp;Sprache!$E$80&amp;X90,"")</f>
        <v/>
      </c>
      <c r="AC162" s="2"/>
      <c r="AD162" s="144"/>
    </row>
    <row r="163" spans="25:30" x14ac:dyDescent="0.2">
      <c r="Y163" s="67" t="s">
        <v>43</v>
      </c>
      <c r="Z163" s="35" t="str">
        <f t="shared" si="50"/>
        <v/>
      </c>
      <c r="AA163" s="13">
        <f t="shared" si="49"/>
        <v>0</v>
      </c>
      <c r="AB163" s="13" t="str">
        <f>IF(AA163&gt;0,Y91&amp;Sprache!$E$80&amp;X91,"")</f>
        <v/>
      </c>
      <c r="AC163" s="2"/>
      <c r="AD163" s="144"/>
    </row>
    <row r="164" spans="25:30" x14ac:dyDescent="0.2">
      <c r="Y164" s="67" t="s">
        <v>44</v>
      </c>
      <c r="Z164" s="35" t="str">
        <f t="shared" si="50"/>
        <v/>
      </c>
      <c r="AA164" s="13">
        <f t="shared" si="49"/>
        <v>0</v>
      </c>
      <c r="AB164" s="13" t="str">
        <f>IF(AA164&gt;0,Y92&amp;Sprache!$E$80&amp;X92,"")</f>
        <v/>
      </c>
      <c r="AC164" s="2"/>
      <c r="AD164" s="144"/>
    </row>
    <row r="165" spans="25:30" x14ac:dyDescent="0.2">
      <c r="Y165" s="67" t="s">
        <v>45</v>
      </c>
      <c r="Z165" s="35" t="str">
        <f t="shared" si="50"/>
        <v/>
      </c>
      <c r="AA165" s="13">
        <f t="shared" si="49"/>
        <v>0</v>
      </c>
      <c r="AB165" s="13" t="str">
        <f>IF(AA165&gt;0,Y93&amp;Sprache!$E$80&amp;X93,"")</f>
        <v/>
      </c>
      <c r="AC165" s="2"/>
      <c r="AD165" s="144"/>
    </row>
    <row r="166" spans="25:30" x14ac:dyDescent="0.2">
      <c r="Y166" s="67" t="s">
        <v>46</v>
      </c>
      <c r="Z166" s="35" t="str">
        <f t="shared" si="50"/>
        <v/>
      </c>
      <c r="AA166" s="13">
        <f t="shared" si="49"/>
        <v>0</v>
      </c>
      <c r="AB166" s="13" t="str">
        <f>IF(AA166&gt;0,Y94&amp;Sprache!$E$80&amp;X94,"")</f>
        <v/>
      </c>
      <c r="AC166" s="2"/>
      <c r="AD166" s="144"/>
    </row>
    <row r="167" spans="25:30" x14ac:dyDescent="0.2">
      <c r="Y167" s="67" t="s">
        <v>47</v>
      </c>
      <c r="Z167" s="35" t="str">
        <f t="shared" si="50"/>
        <v/>
      </c>
      <c r="AA167" s="13">
        <f t="shared" si="49"/>
        <v>0</v>
      </c>
      <c r="AB167" s="13" t="str">
        <f>IF(AA167&gt;0,Y95&amp;Sprache!$E$80&amp;X95,"")</f>
        <v/>
      </c>
      <c r="AC167" s="2"/>
      <c r="AD167" s="144"/>
    </row>
    <row r="168" spans="25:30" x14ac:dyDescent="0.2">
      <c r="Y168" s="67" t="s">
        <v>48</v>
      </c>
      <c r="Z168" s="35" t="str">
        <f t="shared" si="50"/>
        <v/>
      </c>
      <c r="AA168" s="13">
        <f t="shared" si="49"/>
        <v>0</v>
      </c>
      <c r="AB168" s="13" t="str">
        <f>IF(AA168&gt;0,Y96&amp;Sprache!$E$80&amp;X96,"")</f>
        <v/>
      </c>
      <c r="AC168" s="2"/>
      <c r="AD168" s="144"/>
    </row>
    <row r="169" spans="25:30" x14ac:dyDescent="0.2">
      <c r="Y169" s="67" t="s">
        <v>49</v>
      </c>
      <c r="Z169" s="35" t="str">
        <f t="shared" si="50"/>
        <v/>
      </c>
      <c r="AA169" s="13">
        <f t="shared" si="49"/>
        <v>0</v>
      </c>
      <c r="AB169" s="13" t="str">
        <f>IF(AA169&gt;0,Y97&amp;Sprache!$E$80&amp;X97,"")</f>
        <v/>
      </c>
      <c r="AC169" s="2"/>
      <c r="AD169" s="144"/>
    </row>
    <row r="170" spans="25:30" x14ac:dyDescent="0.2">
      <c r="Y170" s="67" t="s">
        <v>50</v>
      </c>
      <c r="Z170" s="35" t="str">
        <f t="shared" si="50"/>
        <v/>
      </c>
      <c r="AA170" s="13">
        <f t="shared" si="49"/>
        <v>0</v>
      </c>
      <c r="AB170" s="13" t="str">
        <f>IF(AA170&gt;0,Y98&amp;Sprache!$E$80&amp;X98,"")</f>
        <v/>
      </c>
      <c r="AC170" s="2"/>
      <c r="AD170" s="144"/>
    </row>
    <row r="171" spans="25:30" x14ac:dyDescent="0.2">
      <c r="Y171" s="67" t="s">
        <v>51</v>
      </c>
      <c r="Z171" s="35" t="str">
        <f t="shared" si="50"/>
        <v/>
      </c>
      <c r="AA171" s="13">
        <f t="shared" si="49"/>
        <v>0</v>
      </c>
      <c r="AB171" s="13" t="str">
        <f>IF(AA171&gt;0,Y99&amp;Sprache!$E$80&amp;X99,"")</f>
        <v/>
      </c>
      <c r="AC171" s="2"/>
      <c r="AD171" s="144"/>
    </row>
    <row r="172" spans="25:30" x14ac:dyDescent="0.2">
      <c r="Y172" s="67" t="s">
        <v>60</v>
      </c>
      <c r="Z172" s="35" t="str">
        <f t="shared" si="50"/>
        <v/>
      </c>
      <c r="AA172" s="13">
        <f t="shared" si="49"/>
        <v>0</v>
      </c>
      <c r="AB172" s="13" t="str">
        <f>IF(AA172&gt;0,Y100&amp;Sprache!$E$80&amp;X100,"")</f>
        <v/>
      </c>
      <c r="AC172" s="2"/>
      <c r="AD172" s="144"/>
    </row>
    <row r="173" spans="25:30" x14ac:dyDescent="0.2">
      <c r="Y173" s="67" t="s">
        <v>61</v>
      </c>
      <c r="Z173" s="35" t="str">
        <f t="shared" si="50"/>
        <v/>
      </c>
      <c r="AA173" s="13">
        <f t="shared" si="49"/>
        <v>0</v>
      </c>
      <c r="AB173" s="13" t="str">
        <f>IF(AA173&gt;0,Y101&amp;Sprache!$E$80&amp;X101,"")</f>
        <v/>
      </c>
      <c r="AC173" s="2"/>
      <c r="AD173" s="144"/>
    </row>
    <row r="174" spans="25:30" x14ac:dyDescent="0.2">
      <c r="Y174" s="67" t="s">
        <v>62</v>
      </c>
      <c r="Z174" s="35" t="str">
        <f t="shared" si="50"/>
        <v/>
      </c>
      <c r="AA174" s="13">
        <f t="shared" si="49"/>
        <v>0</v>
      </c>
      <c r="AB174" s="13" t="str">
        <f>IF(AA174&gt;0,Y102&amp;Sprache!$E$80&amp;X102,"")</f>
        <v/>
      </c>
      <c r="AC174" s="2"/>
      <c r="AD174" s="144"/>
    </row>
    <row r="175" spans="25:30" x14ac:dyDescent="0.2">
      <c r="Y175" s="67" t="s">
        <v>63</v>
      </c>
      <c r="Z175" s="35" t="str">
        <f t="shared" si="50"/>
        <v/>
      </c>
      <c r="AA175" s="13">
        <f t="shared" si="49"/>
        <v>0</v>
      </c>
      <c r="AB175" s="13" t="str">
        <f>IF(AA175&gt;0,Y103&amp;Sprache!$E$80&amp;X103,"")</f>
        <v/>
      </c>
      <c r="AC175" s="2"/>
      <c r="AD175" s="144"/>
    </row>
    <row r="176" spans="25:30" x14ac:dyDescent="0.2">
      <c r="Y176" s="67" t="s">
        <v>64</v>
      </c>
      <c r="Z176" s="35" t="str">
        <f t="shared" si="50"/>
        <v/>
      </c>
      <c r="AA176" s="13">
        <f t="shared" si="49"/>
        <v>0</v>
      </c>
      <c r="AB176" s="13" t="str">
        <f>IF(AA176&gt;0,Y104&amp;Sprache!$E$80&amp;X104,"")</f>
        <v/>
      </c>
      <c r="AC176" s="2"/>
      <c r="AD176" s="144"/>
    </row>
    <row r="177" spans="25:30" x14ac:dyDescent="0.2">
      <c r="Y177" s="67" t="s">
        <v>65</v>
      </c>
      <c r="Z177" s="35" t="str">
        <f t="shared" si="50"/>
        <v/>
      </c>
      <c r="AA177" s="13">
        <f t="shared" si="49"/>
        <v>0</v>
      </c>
      <c r="AB177" s="13" t="str">
        <f>IF(AA177&gt;0,Y105&amp;Sprache!$E$80&amp;X105,"")</f>
        <v/>
      </c>
      <c r="AC177" s="2"/>
      <c r="AD177" s="144"/>
    </row>
    <row r="178" spans="25:30" x14ac:dyDescent="0.2">
      <c r="Y178" s="67" t="s">
        <v>66</v>
      </c>
      <c r="Z178" s="35" t="str">
        <f t="shared" si="50"/>
        <v/>
      </c>
      <c r="AA178" s="13">
        <f t="shared" si="49"/>
        <v>0</v>
      </c>
      <c r="AB178" s="13" t="str">
        <f>IF(AA178&gt;0,Y106&amp;Sprache!$E$80&amp;X106,"")</f>
        <v/>
      </c>
      <c r="AC178" s="2"/>
      <c r="AD178" s="144"/>
    </row>
    <row r="179" spans="25:30" x14ac:dyDescent="0.2">
      <c r="Y179" s="67" t="s">
        <v>67</v>
      </c>
      <c r="Z179" s="35" t="str">
        <f t="shared" si="50"/>
        <v/>
      </c>
      <c r="AA179" s="13">
        <f t="shared" si="49"/>
        <v>0</v>
      </c>
      <c r="AB179" s="13" t="str">
        <f>IF(AA179&gt;0,Y107&amp;Sprache!$E$80&amp;X107,"")</f>
        <v/>
      </c>
      <c r="AC179" s="2"/>
      <c r="AD179" s="144"/>
    </row>
    <row r="180" spans="25:30" x14ac:dyDescent="0.2">
      <c r="Y180" s="67" t="s">
        <v>68</v>
      </c>
      <c r="Z180" s="35" t="str">
        <f t="shared" si="50"/>
        <v/>
      </c>
      <c r="AA180" s="13">
        <f t="shared" si="49"/>
        <v>0</v>
      </c>
      <c r="AB180" s="13" t="str">
        <f>IF(AA180&gt;0,Y108&amp;Sprache!$E$80&amp;X108,"")</f>
        <v/>
      </c>
      <c r="AC180" s="2"/>
      <c r="AD180" s="144"/>
    </row>
    <row r="181" spans="25:30" x14ac:dyDescent="0.2">
      <c r="Y181" s="67" t="s">
        <v>69</v>
      </c>
      <c r="Z181" s="35" t="str">
        <f t="shared" si="50"/>
        <v/>
      </c>
      <c r="AA181" s="13">
        <f t="shared" si="49"/>
        <v>0</v>
      </c>
      <c r="AB181" s="13" t="str">
        <f>IF(AA181&gt;0,Y109&amp;Sprache!$E$80&amp;X109,"")</f>
        <v/>
      </c>
      <c r="AC181" s="2"/>
      <c r="AD181" s="144"/>
    </row>
    <row r="182" spans="25:30" x14ac:dyDescent="0.2">
      <c r="Y182" s="67" t="s">
        <v>70</v>
      </c>
      <c r="Z182" s="35" t="str">
        <f t="shared" si="50"/>
        <v/>
      </c>
      <c r="AA182" s="13">
        <f t="shared" si="49"/>
        <v>0</v>
      </c>
      <c r="AB182" s="13" t="str">
        <f>IF(AA182&gt;0,Y110&amp;Sprache!$E$80&amp;X110,"")</f>
        <v/>
      </c>
      <c r="AC182" s="2"/>
      <c r="AD182" s="144"/>
    </row>
    <row r="183" spans="25:30" x14ac:dyDescent="0.2">
      <c r="Y183" s="67" t="s">
        <v>71</v>
      </c>
      <c r="Z183" s="35" t="str">
        <f t="shared" si="50"/>
        <v/>
      </c>
      <c r="AA183" s="13">
        <f t="shared" si="49"/>
        <v>0</v>
      </c>
      <c r="AB183" s="13" t="str">
        <f>IF(AA183&gt;0,Y111&amp;Sprache!$E$80&amp;X111,"")</f>
        <v/>
      </c>
      <c r="AC183" s="2"/>
      <c r="AD183" s="144"/>
    </row>
    <row r="184" spans="25:30" x14ac:dyDescent="0.2">
      <c r="Y184" s="67" t="s">
        <v>72</v>
      </c>
      <c r="Z184" s="35" t="str">
        <f t="shared" si="50"/>
        <v/>
      </c>
      <c r="AA184" s="13">
        <f t="shared" si="49"/>
        <v>0</v>
      </c>
      <c r="AB184" s="13" t="str">
        <f>IF(AA184&gt;0,Y112&amp;Sprache!$E$80&amp;X112,"")</f>
        <v/>
      </c>
      <c r="AC184" s="2"/>
      <c r="AD184" s="144"/>
    </row>
    <row r="185" spans="25:30" x14ac:dyDescent="0.2">
      <c r="Y185" s="67" t="s">
        <v>73</v>
      </c>
      <c r="Z185" s="35" t="str">
        <f t="shared" si="50"/>
        <v/>
      </c>
      <c r="AA185" s="13">
        <f t="shared" si="49"/>
        <v>0</v>
      </c>
      <c r="AB185" s="13" t="str">
        <f>IF(AA185&gt;0,Y113&amp;Sprache!$E$80&amp;X113,"")</f>
        <v/>
      </c>
      <c r="AC185" s="2"/>
      <c r="AD185" s="144"/>
    </row>
    <row r="186" spans="25:30" x14ac:dyDescent="0.2">
      <c r="Y186" s="67" t="s">
        <v>74</v>
      </c>
      <c r="Z186" s="35" t="str">
        <f t="shared" si="50"/>
        <v/>
      </c>
      <c r="AA186" s="13">
        <f t="shared" si="49"/>
        <v>0</v>
      </c>
      <c r="AB186" s="13" t="str">
        <f>IF(AA186&gt;0,Y114&amp;Sprache!$E$80&amp;X114,"")</f>
        <v/>
      </c>
      <c r="AC186" s="2"/>
      <c r="AD186" s="144"/>
    </row>
    <row r="187" spans="25:30" x14ac:dyDescent="0.2">
      <c r="Y187" s="67" t="s">
        <v>75</v>
      </c>
      <c r="Z187" s="35" t="str">
        <f t="shared" si="50"/>
        <v/>
      </c>
      <c r="AA187" s="13">
        <f t="shared" si="49"/>
        <v>0</v>
      </c>
      <c r="AB187" s="13" t="str">
        <f>IF(AA187&gt;0,Y115&amp;Sprache!$E$80&amp;X115,"")</f>
        <v/>
      </c>
      <c r="AC187" s="2"/>
      <c r="AD187" s="144"/>
    </row>
    <row r="188" spans="25:30" x14ac:dyDescent="0.2">
      <c r="Y188" s="67" t="s">
        <v>76</v>
      </c>
      <c r="Z188" s="35" t="str">
        <f t="shared" si="50"/>
        <v/>
      </c>
      <c r="AA188" s="13">
        <f t="shared" si="49"/>
        <v>0</v>
      </c>
      <c r="AB188" s="13" t="str">
        <f>IF(AA188&gt;0,Y116&amp;Sprache!$E$80&amp;X116,"")</f>
        <v/>
      </c>
      <c r="AC188" s="2"/>
      <c r="AD188" s="144"/>
    </row>
    <row r="189" spans="25:30" x14ac:dyDescent="0.2">
      <c r="Y189" s="67" t="s">
        <v>77</v>
      </c>
      <c r="Z189" s="35" t="str">
        <f t="shared" si="50"/>
        <v/>
      </c>
      <c r="AA189" s="13">
        <f t="shared" si="49"/>
        <v>0</v>
      </c>
      <c r="AB189" s="13" t="str">
        <f>IF(AA189&gt;0,Y117&amp;Sprache!$E$80&amp;X117,"")</f>
        <v/>
      </c>
      <c r="AC189" s="2"/>
      <c r="AD189" s="144"/>
    </row>
    <row r="190" spans="25:30" x14ac:dyDescent="0.2">
      <c r="Y190" s="67" t="s">
        <v>78</v>
      </c>
      <c r="Z190" s="35" t="str">
        <f t="shared" si="50"/>
        <v/>
      </c>
      <c r="AA190" s="13">
        <f t="shared" si="49"/>
        <v>0</v>
      </c>
      <c r="AB190" s="13" t="str">
        <f>IF(AA190&gt;0,Y118&amp;Sprache!$E$80&amp;X118,"")</f>
        <v/>
      </c>
      <c r="AC190" s="2"/>
      <c r="AD190" s="144"/>
    </row>
    <row r="191" spans="25:30" x14ac:dyDescent="0.2">
      <c r="Y191" s="67" t="s">
        <v>79</v>
      </c>
      <c r="Z191" s="35" t="str">
        <f t="shared" si="50"/>
        <v/>
      </c>
      <c r="AA191" s="13">
        <f t="shared" si="49"/>
        <v>0</v>
      </c>
      <c r="AB191" s="13" t="str">
        <f>IF(AA191&gt;0,Y119&amp;Sprache!$E$80&amp;X119,"")</f>
        <v/>
      </c>
      <c r="AC191" s="2"/>
      <c r="AD191" s="144"/>
    </row>
    <row r="192" spans="25:30" x14ac:dyDescent="0.2">
      <c r="Y192" s="67" t="s">
        <v>80</v>
      </c>
      <c r="Z192" s="35" t="str">
        <f t="shared" si="50"/>
        <v/>
      </c>
      <c r="AA192" s="13">
        <f t="shared" si="49"/>
        <v>0</v>
      </c>
      <c r="AB192" s="13" t="str">
        <f>IF(AA192&gt;0,Y120&amp;Sprache!$E$80&amp;X120,"")</f>
        <v/>
      </c>
      <c r="AC192" s="2"/>
      <c r="AD192" s="144"/>
    </row>
    <row r="193" spans="25:30" x14ac:dyDescent="0.2">
      <c r="Y193" s="67" t="s">
        <v>81</v>
      </c>
      <c r="Z193" s="35" t="str">
        <f t="shared" si="50"/>
        <v/>
      </c>
      <c r="AA193" s="13">
        <f t="shared" si="49"/>
        <v>0</v>
      </c>
      <c r="AB193" s="13" t="str">
        <f>IF(AA193&gt;0,Y121&amp;Sprache!$E$80&amp;X121,"")</f>
        <v/>
      </c>
      <c r="AC193" s="2"/>
      <c r="AD193" s="144"/>
    </row>
    <row r="194" spans="25:30" x14ac:dyDescent="0.2">
      <c r="Y194" s="67" t="s">
        <v>82</v>
      </c>
      <c r="Z194" s="35" t="str">
        <f t="shared" si="50"/>
        <v/>
      </c>
      <c r="AA194" s="13">
        <f t="shared" si="49"/>
        <v>0</v>
      </c>
      <c r="AB194" s="13" t="str">
        <f>IF(AA194&gt;0,Y122&amp;Sprache!$E$80&amp;X122,"")</f>
        <v/>
      </c>
      <c r="AC194" s="2"/>
      <c r="AD194" s="144"/>
    </row>
    <row r="195" spans="25:30" x14ac:dyDescent="0.2">
      <c r="Y195" s="67" t="s">
        <v>83</v>
      </c>
      <c r="Z195" s="35" t="str">
        <f t="shared" si="50"/>
        <v/>
      </c>
      <c r="AA195" s="13">
        <f t="shared" si="49"/>
        <v>0</v>
      </c>
      <c r="AB195" s="13" t="str">
        <f>IF(AA195&gt;0,Y123&amp;Sprache!$E$80&amp;X123,"")</f>
        <v/>
      </c>
      <c r="AC195" s="2"/>
      <c r="AD195" s="144"/>
    </row>
    <row r="196" spans="25:30" x14ac:dyDescent="0.2">
      <c r="Y196" s="67" t="s">
        <v>84</v>
      </c>
      <c r="Z196" s="35" t="str">
        <f t="shared" si="50"/>
        <v/>
      </c>
      <c r="AA196" s="13">
        <f t="shared" si="49"/>
        <v>0</v>
      </c>
      <c r="AB196" s="13" t="str">
        <f>IF(AA196&gt;0,Y124&amp;Sprache!$E$80&amp;X124,"")</f>
        <v/>
      </c>
      <c r="AC196" s="2"/>
      <c r="AD196" s="144"/>
    </row>
    <row r="197" spans="25:30" x14ac:dyDescent="0.2">
      <c r="Y197" s="67" t="s">
        <v>85</v>
      </c>
      <c r="Z197" s="35" t="str">
        <f t="shared" si="50"/>
        <v/>
      </c>
      <c r="AA197" s="13">
        <f t="shared" si="49"/>
        <v>0</v>
      </c>
      <c r="AB197" s="13" t="str">
        <f>IF(AA197&gt;0,Y125&amp;Sprache!$E$80&amp;X125,"")</f>
        <v/>
      </c>
      <c r="AC197" s="2"/>
      <c r="AD197" s="144"/>
    </row>
    <row r="198" spans="25:30" x14ac:dyDescent="0.2">
      <c r="Y198" s="67" t="s">
        <v>86</v>
      </c>
      <c r="Z198" s="35" t="str">
        <f t="shared" si="50"/>
        <v/>
      </c>
      <c r="AA198" s="13">
        <f t="shared" si="49"/>
        <v>0</v>
      </c>
      <c r="AB198" s="13" t="str">
        <f>IF(AA198&gt;0,Y126&amp;Sprache!$E$80&amp;X126,"")</f>
        <v/>
      </c>
      <c r="AC198" s="2"/>
      <c r="AD198" s="144"/>
    </row>
    <row r="199" spans="25:30" x14ac:dyDescent="0.2">
      <c r="Y199" s="67" t="s">
        <v>87</v>
      </c>
      <c r="Z199" s="35" t="str">
        <f t="shared" si="50"/>
        <v/>
      </c>
      <c r="AA199" s="13">
        <f t="shared" si="49"/>
        <v>0</v>
      </c>
      <c r="AB199" s="13" t="str">
        <f>IF(AA199&gt;0,Y127&amp;Sprache!$E$80&amp;X127,"")</f>
        <v/>
      </c>
      <c r="AC199" s="2"/>
      <c r="AD199" s="144"/>
    </row>
    <row r="200" spans="25:30" x14ac:dyDescent="0.2">
      <c r="Y200" s="67" t="s">
        <v>88</v>
      </c>
      <c r="Z200" s="35" t="str">
        <f t="shared" si="50"/>
        <v/>
      </c>
      <c r="AA200" s="13">
        <f t="shared" si="49"/>
        <v>0</v>
      </c>
      <c r="AB200" s="13" t="str">
        <f>IF(AA200&gt;0,Y128&amp;Sprache!$E$80&amp;X128,"")</f>
        <v/>
      </c>
      <c r="AC200" s="2"/>
      <c r="AD200" s="144"/>
    </row>
    <row r="201" spans="25:30" x14ac:dyDescent="0.2">
      <c r="Y201" s="67" t="s">
        <v>89</v>
      </c>
      <c r="Z201" s="35" t="str">
        <f t="shared" si="50"/>
        <v/>
      </c>
      <c r="AA201" s="13">
        <f t="shared" ref="AA201:AA207" si="51">AA129</f>
        <v>0</v>
      </c>
      <c r="AB201" s="13" t="str">
        <f>IF(AA201&gt;0,Y129&amp;Sprache!$E$80&amp;X129,"")</f>
        <v/>
      </c>
      <c r="AC201" s="2"/>
      <c r="AD201" s="144"/>
    </row>
    <row r="202" spans="25:30" x14ac:dyDescent="0.2">
      <c r="Y202" s="67" t="s">
        <v>90</v>
      </c>
      <c r="Z202" s="35" t="str">
        <f t="shared" ref="Z202:Z206" si="52">W130&amp;V130</f>
        <v/>
      </c>
      <c r="AA202" s="13">
        <f t="shared" si="51"/>
        <v>0</v>
      </c>
      <c r="AB202" s="13" t="str">
        <f>IF(AA202&gt;0,Y130&amp;Sprache!$E$80&amp;X130,"")</f>
        <v/>
      </c>
      <c r="AC202" s="2"/>
      <c r="AD202" s="144"/>
    </row>
    <row r="203" spans="25:30" x14ac:dyDescent="0.2">
      <c r="Y203" s="67" t="s">
        <v>91</v>
      </c>
      <c r="Z203" s="35" t="str">
        <f t="shared" si="52"/>
        <v/>
      </c>
      <c r="AA203" s="13">
        <f t="shared" si="51"/>
        <v>0</v>
      </c>
      <c r="AB203" s="13" t="str">
        <f>IF(AA203&gt;0,Y131&amp;Sprache!$E$80&amp;X131,"")</f>
        <v/>
      </c>
      <c r="AC203" s="2"/>
      <c r="AD203" s="144"/>
    </row>
    <row r="204" spans="25:30" x14ac:dyDescent="0.2">
      <c r="Y204" s="67" t="s">
        <v>92</v>
      </c>
      <c r="Z204" s="35" t="str">
        <f t="shared" si="52"/>
        <v/>
      </c>
      <c r="AA204" s="13">
        <f t="shared" si="51"/>
        <v>0</v>
      </c>
      <c r="AB204" s="13" t="str">
        <f>IF(AA204&gt;0,Y132&amp;Sprache!$E$80&amp;X132,"")</f>
        <v/>
      </c>
      <c r="AC204" s="2"/>
      <c r="AD204" s="144"/>
    </row>
    <row r="205" spans="25:30" x14ac:dyDescent="0.2">
      <c r="Y205" s="67" t="s">
        <v>93</v>
      </c>
      <c r="Z205" s="35" t="str">
        <f t="shared" si="52"/>
        <v/>
      </c>
      <c r="AA205" s="13">
        <f t="shared" si="51"/>
        <v>0</v>
      </c>
      <c r="AB205" s="13" t="str">
        <f>IF(AA205&gt;0,Y133&amp;Sprache!$E$80&amp;X133,"")</f>
        <v/>
      </c>
      <c r="AC205" s="2"/>
      <c r="AD205" s="144"/>
    </row>
    <row r="206" spans="25:30" x14ac:dyDescent="0.2">
      <c r="Y206" s="67" t="s">
        <v>94</v>
      </c>
      <c r="Z206" s="35" t="str">
        <f t="shared" si="52"/>
        <v/>
      </c>
      <c r="AA206" s="13">
        <f t="shared" si="51"/>
        <v>0</v>
      </c>
      <c r="AB206" s="13" t="str">
        <f>IF(AA206&gt;0,Y134&amp;Sprache!$E$80&amp;X134,"")</f>
        <v/>
      </c>
      <c r="AC206" s="2"/>
      <c r="AD206" s="144"/>
    </row>
    <row r="207" spans="25:30" ht="12.75" thickBot="1" x14ac:dyDescent="0.25">
      <c r="Y207" s="68" t="s">
        <v>95</v>
      </c>
      <c r="Z207" s="37" t="str">
        <f>W135&amp;V135</f>
        <v/>
      </c>
      <c r="AA207" s="38">
        <f t="shared" si="51"/>
        <v>0</v>
      </c>
      <c r="AB207" s="145" t="str">
        <f>IF(AA207&gt;0,Y135&amp;Sprache!$E$80&amp;X135,"")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01DC9-F0AC-42FA-9808-2B76ABCEF7E0}">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01"/>
      <c r="X3" s="802"/>
      <c r="Y3" s="802"/>
      <c r="Z3" s="802"/>
      <c r="AA3" s="802"/>
      <c r="AB3" s="801"/>
      <c r="AC3" s="802"/>
      <c r="AD3" s="802"/>
      <c r="AE3" s="802"/>
      <c r="AF3" s="802"/>
      <c r="AG3" s="801"/>
      <c r="AH3" s="802"/>
      <c r="AI3" s="802"/>
      <c r="AJ3" s="802"/>
      <c r="AK3" s="802"/>
      <c r="AL3" s="801"/>
      <c r="AM3" s="802"/>
      <c r="AN3" s="802"/>
      <c r="AO3" s="802"/>
      <c r="AP3" s="802"/>
    </row>
    <row r="4" spans="1:42" s="2" customFormat="1" ht="12.75" thickTop="1" x14ac:dyDescent="0.2">
      <c r="A4" s="237"/>
      <c r="B4" s="1">
        <v>1</v>
      </c>
      <c r="C4" s="21">
        <f ca="1">RANK(D4,$D$4:$D$12,1)</f>
        <v>3</v>
      </c>
      <c r="D4" s="13">
        <f ca="1">E4+ROW()/1000+(F4="")*10</f>
        <v>3.004</v>
      </c>
      <c r="E4" s="248">
        <f ca="1">IF($AI$15,RANK(AH17,AH$17:AH$25,1),RANK(X17,X$17:X$25,1))</f>
        <v>3</v>
      </c>
      <c r="F4" s="1" t="str">
        <f ca="1">$Q64</f>
        <v>Raslo Winners</v>
      </c>
      <c r="G4" s="1">
        <f t="shared" ref="G4:G12" ca="1" si="0">SUMIFS($X$64:$X$135,$V$64:$V$135,$F4)+SUMIFS($Y$64:$Y$135,$W$64:$W$135,$F4)</f>
        <v>14</v>
      </c>
      <c r="H4" s="1">
        <f t="shared" ref="H4:H12" ca="1" si="1">SUMIFS($Y$64:$Y$135,$V$64:$V$135,$F4)+SUMIFS($X$64:$X$135,$W$64:$W$135,$F4)</f>
        <v>19</v>
      </c>
      <c r="I4" s="13">
        <f t="shared" ref="I4:I12" ca="1" si="2">G4-H4</f>
        <v>-5</v>
      </c>
      <c r="J4" s="1">
        <f ca="1">SUMIF($V$64:$V$135,F4,$AE$64:$AE$135)+SUMIF($W$64:$W$135,F4,$AF$64:$AF$135)</f>
        <v>4</v>
      </c>
      <c r="K4" s="1">
        <f t="shared" ref="K4:K12" ca="1" si="3">SUMPRODUCT(($V$64:$V$135=F4)*($X$64:$X$135&lt;&gt;""))+SUMPRODUCT(($W$64:$W$135=F4)*($Y$64:$Y$135&lt;&gt;""))</f>
        <v>3</v>
      </c>
      <c r="L4" s="1">
        <f t="shared" ref="L4:L12" ca="1" si="4">SUMPRODUCT(($V$64:$V$135=F4)*($X$64:$X$135&gt;$Y$64:$Y$135))+SUMPRODUCT(($W$64:$W$135=F4)*($X$64:$X$135&lt;$Y$64:$Y$135))</f>
        <v>1</v>
      </c>
      <c r="M4" s="1">
        <f t="shared" ref="M4:M12" ca="1" si="5">SUMPRODUCT(($V$64:$W$135=F4)*($X$64:$X$135=$Y$64:$Y$135)*($X$64:$X$135&lt;&gt;"")*($Y$64:$Y$135&lt;&gt;""))</f>
        <v>1</v>
      </c>
      <c r="N4" s="1">
        <f t="shared" ref="N4:N12" ca="1" si="6">SUMPRODUCT(($V$64:$V$135=F4)*($X$64:$X$135&lt;$Y$64:$Y$135))+SUMPRODUCT(($W$64:$W$135=F4)*($X$64:$X$135&gt;$Y$64:$Y$135))</f>
        <v>1</v>
      </c>
      <c r="O4" s="120"/>
      <c r="P4" s="120"/>
      <c r="Q4" s="120"/>
      <c r="R4" s="120"/>
      <c r="V4" s="1"/>
      <c r="W4" s="519"/>
      <c r="X4" s="520"/>
      <c r="Y4" s="521"/>
      <c r="Z4" s="522"/>
      <c r="AA4" s="523"/>
      <c r="AB4" s="524"/>
      <c r="AC4" s="525"/>
      <c r="AD4" s="526"/>
      <c r="AE4" s="522"/>
      <c r="AF4" s="522"/>
      <c r="AG4" s="524"/>
      <c r="AH4" s="525"/>
      <c r="AI4" s="526"/>
      <c r="AJ4" s="522"/>
      <c r="AK4" s="527"/>
      <c r="AL4" s="525"/>
      <c r="AM4" s="525"/>
      <c r="AN4" s="526"/>
      <c r="AO4" s="522"/>
      <c r="AP4" s="527"/>
    </row>
    <row r="5" spans="1:42" s="2" customFormat="1" x14ac:dyDescent="0.2">
      <c r="A5" s="237"/>
      <c r="B5" s="1">
        <v>2</v>
      </c>
      <c r="C5" s="22">
        <f t="shared" ref="C5:C12" ca="1" si="7">RANK(D5,$D$4:$D$12,1)</f>
        <v>2</v>
      </c>
      <c r="D5" s="13">
        <f t="shared" ref="D5:D12" ca="1" si="8">E5+ROW()/1000+(F5="")*10</f>
        <v>2.0049999999999999</v>
      </c>
      <c r="E5" s="248">
        <f t="shared" ref="E5:E12" ca="1" si="9">IF($AI$15,RANK(AH18,AH$17:AH$25,1),RANK(X18,X$17:X$25,1))</f>
        <v>2</v>
      </c>
      <c r="F5" s="1" t="str">
        <f t="shared" ref="F5:F12" ca="1" si="10">$Q65</f>
        <v>Inter Mailand</v>
      </c>
      <c r="G5" s="1">
        <f t="shared" ca="1" si="0"/>
        <v>20</v>
      </c>
      <c r="H5" s="1">
        <f t="shared" ca="1" si="1"/>
        <v>19</v>
      </c>
      <c r="I5" s="13">
        <f t="shared" ca="1" si="2"/>
        <v>1</v>
      </c>
      <c r="J5" s="1">
        <f t="shared" ref="J5:J12" ca="1" si="11">SUMIF($V$64:$V$135,F5,$AE$64:$AE$135)+SUMIF($W$64:$W$135,F5,$AF$64:$AF$135)</f>
        <v>6</v>
      </c>
      <c r="K5" s="1">
        <f t="shared" ca="1" si="3"/>
        <v>3</v>
      </c>
      <c r="L5" s="1">
        <f t="shared" ca="1" si="4"/>
        <v>2</v>
      </c>
      <c r="M5" s="1">
        <f t="shared" ca="1" si="5"/>
        <v>0</v>
      </c>
      <c r="N5" s="1">
        <f t="shared" ca="1" si="6"/>
        <v>1</v>
      </c>
      <c r="O5" s="24"/>
      <c r="P5" s="25"/>
      <c r="V5" s="1"/>
      <c r="W5" s="524"/>
      <c r="X5" s="525"/>
      <c r="Y5" s="522"/>
      <c r="Z5" s="522"/>
      <c r="AA5" s="527"/>
      <c r="AB5" s="524"/>
      <c r="AC5" s="525"/>
      <c r="AD5" s="526"/>
      <c r="AE5" s="522"/>
      <c r="AF5" s="522"/>
      <c r="AG5" s="524"/>
      <c r="AH5" s="525"/>
      <c r="AI5" s="526"/>
      <c r="AJ5" s="522"/>
      <c r="AK5" s="527"/>
      <c r="AL5" s="525"/>
      <c r="AM5" s="525"/>
      <c r="AN5" s="526"/>
      <c r="AO5" s="522"/>
      <c r="AP5" s="527"/>
    </row>
    <row r="6" spans="1:42" s="2" customFormat="1" x14ac:dyDescent="0.2">
      <c r="A6" s="237"/>
      <c r="B6" s="1">
        <v>3</v>
      </c>
      <c r="C6" s="22">
        <f t="shared" ca="1" si="7"/>
        <v>4</v>
      </c>
      <c r="D6" s="13">
        <f t="shared" ca="1" si="8"/>
        <v>9.0060000000000002</v>
      </c>
      <c r="E6" s="248">
        <f t="shared" ca="1" si="9"/>
        <v>9</v>
      </c>
      <c r="F6" s="1" t="str">
        <f t="shared" ca="1" si="10"/>
        <v>Fun Kickers Oes</v>
      </c>
      <c r="G6" s="1">
        <f t="shared" ca="1" si="0"/>
        <v>11</v>
      </c>
      <c r="H6" s="1">
        <f t="shared" ca="1" si="1"/>
        <v>20</v>
      </c>
      <c r="I6" s="13">
        <f t="shared" ca="1" si="2"/>
        <v>-9</v>
      </c>
      <c r="J6" s="1">
        <f t="shared" ca="1" si="11"/>
        <v>0</v>
      </c>
      <c r="K6" s="1">
        <f t="shared" ca="1" si="3"/>
        <v>3</v>
      </c>
      <c r="L6" s="1">
        <f t="shared" ca="1" si="4"/>
        <v>0</v>
      </c>
      <c r="M6" s="1">
        <f t="shared" ca="1" si="5"/>
        <v>0</v>
      </c>
      <c r="N6" s="1">
        <f t="shared" ca="1" si="6"/>
        <v>3</v>
      </c>
      <c r="O6" s="24"/>
      <c r="P6" s="25"/>
      <c r="V6" s="1"/>
      <c r="W6" s="524"/>
      <c r="X6" s="525"/>
      <c r="Y6" s="522"/>
      <c r="Z6" s="522"/>
      <c r="AA6" s="527"/>
      <c r="AB6" s="524"/>
      <c r="AC6" s="525"/>
      <c r="AD6" s="526"/>
      <c r="AE6" s="522"/>
      <c r="AF6" s="522"/>
      <c r="AG6" s="524"/>
      <c r="AH6" s="525"/>
      <c r="AI6" s="526"/>
      <c r="AJ6" s="522"/>
      <c r="AK6" s="527"/>
      <c r="AL6" s="525"/>
      <c r="AM6" s="525"/>
      <c r="AN6" s="526"/>
      <c r="AO6" s="522"/>
      <c r="AP6" s="527"/>
    </row>
    <row r="7" spans="1:42" s="2" customFormat="1" x14ac:dyDescent="0.2">
      <c r="A7" s="237"/>
      <c r="B7" s="1">
        <v>4</v>
      </c>
      <c r="C7" s="22">
        <f t="shared" ca="1" si="7"/>
        <v>1</v>
      </c>
      <c r="D7" s="13">
        <f t="shared" ca="1" si="8"/>
        <v>1.0069999999999999</v>
      </c>
      <c r="E7" s="248">
        <f t="shared" ca="1" si="9"/>
        <v>1</v>
      </c>
      <c r="F7" s="1" t="str">
        <f t="shared" ca="1" si="10"/>
        <v>Mainz 05</v>
      </c>
      <c r="G7" s="1">
        <f t="shared" ca="1" si="0"/>
        <v>19</v>
      </c>
      <c r="H7" s="1">
        <f t="shared" ca="1" si="1"/>
        <v>6</v>
      </c>
      <c r="I7" s="13">
        <f t="shared" ca="1" si="2"/>
        <v>13</v>
      </c>
      <c r="J7" s="1">
        <f t="shared" ca="1" si="11"/>
        <v>7</v>
      </c>
      <c r="K7" s="1">
        <f t="shared" ca="1" si="3"/>
        <v>3</v>
      </c>
      <c r="L7" s="1">
        <f t="shared" ca="1" si="4"/>
        <v>2</v>
      </c>
      <c r="M7" s="1">
        <f t="shared" ca="1" si="5"/>
        <v>1</v>
      </c>
      <c r="N7" s="1">
        <f t="shared" ca="1" si="6"/>
        <v>0</v>
      </c>
      <c r="O7" s="24"/>
      <c r="P7" s="25"/>
      <c r="V7" s="1"/>
      <c r="W7" s="524"/>
      <c r="X7" s="525"/>
      <c r="Y7" s="522"/>
      <c r="Z7" s="522"/>
      <c r="AA7" s="527"/>
      <c r="AB7" s="524"/>
      <c r="AC7" s="525"/>
      <c r="AD7" s="526"/>
      <c r="AE7" s="522"/>
      <c r="AF7" s="522"/>
      <c r="AG7" s="524"/>
      <c r="AH7" s="525"/>
      <c r="AI7" s="526"/>
      <c r="AJ7" s="522"/>
      <c r="AK7" s="527"/>
      <c r="AL7" s="525"/>
      <c r="AM7" s="525"/>
      <c r="AN7" s="526"/>
      <c r="AO7" s="522"/>
      <c r="AP7" s="527"/>
    </row>
    <row r="8" spans="1:42" s="2" customFormat="1" x14ac:dyDescent="0.2">
      <c r="A8" s="237"/>
      <c r="B8" s="1">
        <v>5</v>
      </c>
      <c r="C8" s="22">
        <f t="shared" ca="1" si="7"/>
        <v>5</v>
      </c>
      <c r="D8" s="13">
        <f t="shared" ca="1" si="8"/>
        <v>14.007999999999999</v>
      </c>
      <c r="E8" s="248">
        <f t="shared" ca="1" si="9"/>
        <v>4</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524"/>
      <c r="X8" s="525"/>
      <c r="Y8" s="522"/>
      <c r="Z8" s="522"/>
      <c r="AA8" s="527"/>
      <c r="AB8" s="524"/>
      <c r="AC8" s="525"/>
      <c r="AD8" s="526"/>
      <c r="AE8" s="522"/>
      <c r="AF8" s="522"/>
      <c r="AG8" s="524"/>
      <c r="AH8" s="525"/>
      <c r="AI8" s="526"/>
      <c r="AJ8" s="522"/>
      <c r="AK8" s="527"/>
      <c r="AL8" s="525"/>
      <c r="AM8" s="525"/>
      <c r="AN8" s="526"/>
      <c r="AO8" s="522"/>
      <c r="AP8" s="527"/>
    </row>
    <row r="9" spans="1:42" s="2" customFormat="1" x14ac:dyDescent="0.2">
      <c r="A9" s="237"/>
      <c r="B9" s="1">
        <v>6</v>
      </c>
      <c r="C9" s="22">
        <f t="shared" ca="1" si="7"/>
        <v>6</v>
      </c>
      <c r="D9" s="13">
        <f t="shared" ca="1" si="8"/>
        <v>14.009</v>
      </c>
      <c r="E9" s="248">
        <f t="shared" ca="1" si="9"/>
        <v>4</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524"/>
      <c r="X9" s="525"/>
      <c r="Y9" s="522"/>
      <c r="Z9" s="522"/>
      <c r="AA9" s="527"/>
      <c r="AB9" s="524"/>
      <c r="AC9" s="525"/>
      <c r="AD9" s="526"/>
      <c r="AE9" s="522"/>
      <c r="AF9" s="522"/>
      <c r="AG9" s="524"/>
      <c r="AH9" s="525"/>
      <c r="AI9" s="526"/>
      <c r="AJ9" s="522"/>
      <c r="AK9" s="527"/>
      <c r="AL9" s="525"/>
      <c r="AM9" s="525"/>
      <c r="AN9" s="526"/>
      <c r="AO9" s="522"/>
      <c r="AP9" s="527"/>
    </row>
    <row r="10" spans="1:42" s="2" customFormat="1" x14ac:dyDescent="0.2">
      <c r="A10" s="237"/>
      <c r="B10" s="1">
        <v>7</v>
      </c>
      <c r="C10" s="22">
        <f t="shared" ca="1" si="7"/>
        <v>7</v>
      </c>
      <c r="D10" s="13">
        <f t="shared" ca="1" si="8"/>
        <v>14.01</v>
      </c>
      <c r="E10" s="248">
        <f t="shared" ca="1" si="9"/>
        <v>4</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524"/>
      <c r="X10" s="525"/>
      <c r="Y10" s="522"/>
      <c r="Z10" s="522"/>
      <c r="AA10" s="527"/>
      <c r="AB10" s="524"/>
      <c r="AC10" s="525"/>
      <c r="AD10" s="526"/>
      <c r="AE10" s="522"/>
      <c r="AF10" s="522"/>
      <c r="AG10" s="524"/>
      <c r="AH10" s="525"/>
      <c r="AI10" s="526"/>
      <c r="AJ10" s="522"/>
      <c r="AK10" s="527"/>
      <c r="AL10" s="525"/>
      <c r="AM10" s="525"/>
      <c r="AN10" s="526"/>
      <c r="AO10" s="522"/>
      <c r="AP10" s="527"/>
    </row>
    <row r="11" spans="1:42" s="2" customFormat="1" x14ac:dyDescent="0.2">
      <c r="A11" s="237"/>
      <c r="B11" s="1">
        <v>8</v>
      </c>
      <c r="C11" s="22">
        <f t="shared" ca="1" si="7"/>
        <v>8</v>
      </c>
      <c r="D11" s="13">
        <f t="shared" ca="1" si="8"/>
        <v>14.010999999999999</v>
      </c>
      <c r="E11" s="248">
        <f t="shared" ca="1" si="9"/>
        <v>4</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524"/>
      <c r="X11" s="525"/>
      <c r="Y11" s="522"/>
      <c r="Z11" s="522"/>
      <c r="AA11" s="527"/>
      <c r="AB11" s="524"/>
      <c r="AC11" s="525"/>
      <c r="AD11" s="526"/>
      <c r="AE11" s="522"/>
      <c r="AF11" s="522"/>
      <c r="AG11" s="524"/>
      <c r="AH11" s="525"/>
      <c r="AI11" s="526"/>
      <c r="AJ11" s="522"/>
      <c r="AK11" s="527"/>
      <c r="AL11" s="525"/>
      <c r="AM11" s="525"/>
      <c r="AN11" s="526"/>
      <c r="AO11" s="522"/>
      <c r="AP11" s="527"/>
    </row>
    <row r="12" spans="1:42" s="2" customFormat="1" ht="12.75" thickBot="1" x14ac:dyDescent="0.25">
      <c r="A12" s="237"/>
      <c r="B12" s="1">
        <v>9</v>
      </c>
      <c r="C12" s="23">
        <f t="shared" ca="1" si="7"/>
        <v>9</v>
      </c>
      <c r="D12" s="13">
        <f t="shared" ca="1" si="8"/>
        <v>14.012</v>
      </c>
      <c r="E12" s="248">
        <f t="shared" ca="1" si="9"/>
        <v>4</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528"/>
      <c r="X12" s="529"/>
      <c r="Y12" s="530"/>
      <c r="Z12" s="530"/>
      <c r="AA12" s="531"/>
      <c r="AB12" s="528"/>
      <c r="AC12" s="529"/>
      <c r="AD12" s="532"/>
      <c r="AE12" s="530"/>
      <c r="AF12" s="530"/>
      <c r="AG12" s="528"/>
      <c r="AH12" s="529"/>
      <c r="AI12" s="532"/>
      <c r="AJ12" s="530"/>
      <c r="AK12" s="531"/>
      <c r="AL12" s="529"/>
      <c r="AM12" s="529"/>
      <c r="AN12" s="532"/>
      <c r="AO12" s="530"/>
      <c r="AP12" s="531"/>
    </row>
    <row r="13" spans="1:42"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42" s="2" customFormat="1" x14ac:dyDescent="0.2">
      <c r="O14" s="1"/>
      <c r="P14" s="1"/>
      <c r="Q14" s="1"/>
      <c r="R14" s="1"/>
      <c r="S14" s="1"/>
      <c r="T14" s="1"/>
      <c r="U14" s="1"/>
      <c r="V14" s="1"/>
      <c r="W14" s="1"/>
      <c r="Y14" s="1"/>
      <c r="Z14" s="1"/>
    </row>
    <row r="15" spans="1:42" s="2" customFormat="1" x14ac:dyDescent="0.2">
      <c r="O15" s="12"/>
      <c r="AD15" s="803" t="s">
        <v>190</v>
      </c>
      <c r="AE15" s="804"/>
      <c r="AF15" s="804"/>
      <c r="AG15" s="804"/>
      <c r="AH15" s="805"/>
      <c r="AI15" s="2" t="b">
        <f>(Einstellungen!$B$9=Sprache!$E$85)</f>
        <v>0</v>
      </c>
      <c r="AK15" s="237"/>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7" t="s">
        <v>176</v>
      </c>
      <c r="Y16" s="11" t="s">
        <v>223</v>
      </c>
      <c r="Z16" s="187" t="s">
        <v>224</v>
      </c>
      <c r="AA16" s="1" t="s">
        <v>112</v>
      </c>
      <c r="AB16" s="1" t="s">
        <v>111</v>
      </c>
      <c r="AC16" s="1" t="s">
        <v>109</v>
      </c>
      <c r="AD16" s="243" t="s">
        <v>112</v>
      </c>
      <c r="AE16" s="247" t="s">
        <v>188</v>
      </c>
      <c r="AF16" s="1" t="s">
        <v>188</v>
      </c>
      <c r="AG16" s="1" t="s">
        <v>189</v>
      </c>
      <c r="AH16" s="187" t="s">
        <v>176</v>
      </c>
    </row>
    <row r="17" spans="2:80" s="2" customFormat="1" ht="12.75" thickTop="1" x14ac:dyDescent="0.2">
      <c r="C17" s="2" t="str">
        <f ca="1">$Q64</f>
        <v>Raslo Winners</v>
      </c>
      <c r="D17" s="1">
        <f t="shared" ref="D17:G25" ca="1" si="12">K4</f>
        <v>3</v>
      </c>
      <c r="E17" s="1">
        <f t="shared" ca="1" si="12"/>
        <v>1</v>
      </c>
      <c r="F17" s="1">
        <f t="shared" ca="1" si="12"/>
        <v>1</v>
      </c>
      <c r="G17" s="1">
        <f t="shared" ca="1" si="12"/>
        <v>1</v>
      </c>
      <c r="H17" s="1">
        <f t="shared" ref="H17:K25" ca="1" si="13">G4</f>
        <v>14</v>
      </c>
      <c r="I17" s="1">
        <f t="shared" ca="1" si="13"/>
        <v>19</v>
      </c>
      <c r="J17" s="13">
        <f t="shared" ca="1" si="13"/>
        <v>-5</v>
      </c>
      <c r="K17" s="1">
        <f t="shared" ca="1" si="13"/>
        <v>4</v>
      </c>
      <c r="L17" s="30">
        <f t="shared" ref="L17:L25" ca="1" si="14">K17*$F$64+(J17+$H$65)*$F$65+H17*$F$66</f>
        <v>4495014</v>
      </c>
      <c r="M17" s="14">
        <f ca="1">IF($AI$15,COUNTIF($K$17:$K$25,K17),COUNTIF($L$17:$L$25,L17))</f>
        <v>1</v>
      </c>
      <c r="N17" s="14">
        <f t="array" aca="1" ref="N17" ca="1">IF($AI$15,SUM(($K$17:$K$25&gt;=K17)/COUNTIF($K$17:$K$25,$K$17:$K$25)),SUM(($L$17:$L$25&gt;=L17)/COUNTIF($L$17:$L$25,$L$17:$L$25)))</f>
        <v>3</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ca="1">AA17*$F$64+(AB17+$H$65)*$F$65+AC17*$F$66</f>
        <v>500000</v>
      </c>
      <c r="X17" s="21">
        <f ca="1">RANK($L17,$L$17:$L$25)+RANK($W17,$W$17:$W$25)/100+(9-$Y17)/10000</f>
        <v>3.0108999999999999</v>
      </c>
      <c r="Y17" s="13">
        <f>'Endrunde 4'!$AF19</f>
        <v>0</v>
      </c>
      <c r="Z17" s="1">
        <f ca="1">RANK($W17,$W$17:$W$25)+(9-$Y17)/10</f>
        <v>1.9</v>
      </c>
      <c r="AA17" s="1">
        <f ca="1">SUM(E30:BP30)</f>
        <v>0</v>
      </c>
      <c r="AB17" s="1">
        <f ca="1">SUM(E41:BP41)</f>
        <v>0</v>
      </c>
      <c r="AC17" s="1">
        <f ca="1">SUM(E52:BP52)</f>
        <v>0</v>
      </c>
      <c r="AD17" s="242">
        <f ca="1">RANK($K17,$K$17:$K$25)</f>
        <v>3</v>
      </c>
      <c r="AE17" s="30">
        <f ca="1">(J17+$H$65)*$F$65+H17*$F$66</f>
        <v>495014</v>
      </c>
      <c r="AF17" s="1">
        <f ca="1">RANK($AE17,$AE$17:$AE$25)</f>
        <v>3</v>
      </c>
      <c r="AG17" s="1">
        <f ca="1">RANK($W17,$W$17:$W$25)</f>
        <v>1</v>
      </c>
      <c r="AH17" s="244">
        <f ca="1">AD17+AG17/100+AF17/10000+(10-Y17)/1000000</f>
        <v>3.01031</v>
      </c>
      <c r="AI17" s="1"/>
    </row>
    <row r="18" spans="2:80" s="2" customFormat="1" x14ac:dyDescent="0.2">
      <c r="C18" s="2" t="str">
        <f t="shared" ref="C18:C25" ca="1" si="23">$Q65</f>
        <v>Inter Mailand</v>
      </c>
      <c r="D18" s="1">
        <f t="shared" ca="1" si="12"/>
        <v>3</v>
      </c>
      <c r="E18" s="1">
        <f t="shared" ca="1" si="12"/>
        <v>2</v>
      </c>
      <c r="F18" s="1">
        <f t="shared" ca="1" si="12"/>
        <v>0</v>
      </c>
      <c r="G18" s="1">
        <f t="shared" ca="1" si="12"/>
        <v>1</v>
      </c>
      <c r="H18" s="1">
        <f t="shared" ca="1" si="13"/>
        <v>20</v>
      </c>
      <c r="I18" s="1">
        <f t="shared" ca="1" si="13"/>
        <v>19</v>
      </c>
      <c r="J18" s="13">
        <f t="shared" ca="1" si="13"/>
        <v>1</v>
      </c>
      <c r="K18" s="1">
        <f t="shared" ca="1" si="13"/>
        <v>6</v>
      </c>
      <c r="L18" s="30">
        <f t="shared" ca="1" si="14"/>
        <v>6501020</v>
      </c>
      <c r="M18" s="14">
        <f t="shared" ref="M18:M25" ca="1" si="24">IF($AI$15,COUNTIF($K$17:$K$25,K18),COUNTIF($L$17:$L$25,L18))</f>
        <v>1</v>
      </c>
      <c r="N18" s="14">
        <f t="array" aca="1" ref="N18" ca="1">IF($AI$15,SUM(($K$17:$K$25&gt;=K18)/COUNTIF($K$17:$K$25,$K$17:$K$25)),SUM(($L$17:$L$25&gt;=L18)/COUNTIF($L$17:$L$25,$L$17:$L$25)))</f>
        <v>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ca="1">AA18*$F$64+(AB18+$H$65)*$F$65+AC18*$F$66</f>
        <v>500000</v>
      </c>
      <c r="X18" s="22">
        <f t="shared" ref="X18:X25" ca="1" si="25">RANK($L18,$L$17:$L$25)+RANK($W18,$W$17:$W$25)/100+(9-$Y18)/10000</f>
        <v>2.0108999999999999</v>
      </c>
      <c r="Y18" s="13">
        <f>'Endrunde 4'!$AF20</f>
        <v>0</v>
      </c>
      <c r="Z18" s="1">
        <f t="shared" ref="Z18:Z25" ca="1" si="26">RANK($W18,$W$17:$W$25)+(9-$Y18)/10</f>
        <v>1.9</v>
      </c>
      <c r="AA18" s="1">
        <f t="shared" ref="AA18:AA25" ca="1" si="27">SUM(E31:BP31)</f>
        <v>0</v>
      </c>
      <c r="AB18" s="1">
        <f t="shared" ref="AB18:AB25" ca="1" si="28">SUM(E42:BP42)</f>
        <v>0</v>
      </c>
      <c r="AC18" s="1">
        <f t="shared" ref="AC18:AC25" ca="1" si="29">SUM(E53:BP53)</f>
        <v>0</v>
      </c>
      <c r="AD18" s="242">
        <f t="shared" ref="AD18:AD25" ca="1" si="30">RANK($K18,$K$17:$K$25)</f>
        <v>2</v>
      </c>
      <c r="AE18" s="30">
        <f ca="1">(J18+$H$65)*$F$65+H18*$F$66</f>
        <v>501020</v>
      </c>
      <c r="AF18" s="1">
        <f t="shared" ref="AF18:AF25" ca="1" si="31">RANK($AE18,$AE$17:$AE$25)</f>
        <v>2</v>
      </c>
      <c r="AG18" s="1">
        <f t="shared" ref="AG18:AG25" ca="1" si="32">RANK($W18,$W$17:$W$25)</f>
        <v>1</v>
      </c>
      <c r="AH18" s="245">
        <f t="shared" ref="AH18:AH25" ca="1" si="33">AD18+AG18/100+AF18/10000+(10-Y18)/1000000</f>
        <v>2.0102099999999998</v>
      </c>
      <c r="AI18" s="1"/>
    </row>
    <row r="19" spans="2:80" s="2" customFormat="1" x14ac:dyDescent="0.2">
      <c r="C19" s="2" t="str">
        <f t="shared" ca="1" si="23"/>
        <v>Fun Kickers Oes</v>
      </c>
      <c r="D19" s="1">
        <f t="shared" ca="1" si="12"/>
        <v>3</v>
      </c>
      <c r="E19" s="1">
        <f t="shared" ca="1" si="12"/>
        <v>0</v>
      </c>
      <c r="F19" s="1">
        <f t="shared" ca="1" si="12"/>
        <v>0</v>
      </c>
      <c r="G19" s="1">
        <f t="shared" ca="1" si="12"/>
        <v>3</v>
      </c>
      <c r="H19" s="1">
        <f t="shared" ca="1" si="13"/>
        <v>11</v>
      </c>
      <c r="I19" s="1">
        <f t="shared" ca="1" si="13"/>
        <v>20</v>
      </c>
      <c r="J19" s="13">
        <f t="shared" ca="1" si="13"/>
        <v>-9</v>
      </c>
      <c r="K19" s="1">
        <f t="shared" ca="1" si="13"/>
        <v>0</v>
      </c>
      <c r="L19" s="30">
        <f t="shared" ca="1" si="14"/>
        <v>491011</v>
      </c>
      <c r="M19" s="14">
        <f t="shared" ca="1" si="24"/>
        <v>1</v>
      </c>
      <c r="N19" s="14">
        <f t="array" aca="1" ref="N19" ca="1">IF($AI$15,SUM(($K$17:$K$25&gt;=K19)/COUNTIF($K$17:$K$25,$K$17:$K$25)),SUM(($L$17:$L$25&gt;=L19)/COUNTIF($L$17:$L$25,$L$17:$L$25)))</f>
        <v>5.0000000000000009</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ca="1">AA19*$F$64+(AB19+$H$65)*$F$65+AC19*$F$66</f>
        <v>500000</v>
      </c>
      <c r="X19" s="22">
        <f t="shared" ca="1" si="25"/>
        <v>9.0108999999999995</v>
      </c>
      <c r="Y19" s="13">
        <f>'Endrunde 4'!$AF21</f>
        <v>0</v>
      </c>
      <c r="Z19" s="1">
        <f t="shared" ca="1" si="26"/>
        <v>1.9</v>
      </c>
      <c r="AA19" s="1">
        <f t="shared" ca="1" si="27"/>
        <v>0</v>
      </c>
      <c r="AB19" s="1">
        <f t="shared" ca="1" si="28"/>
        <v>0</v>
      </c>
      <c r="AC19" s="1">
        <f t="shared" ca="1" si="29"/>
        <v>0</v>
      </c>
      <c r="AD19" s="242">
        <f t="shared" ca="1" si="30"/>
        <v>4</v>
      </c>
      <c r="AE19" s="30">
        <f ca="1">(J19+$H$65)*$F$65+H19*$F$66</f>
        <v>491011</v>
      </c>
      <c r="AF19" s="1">
        <f t="shared" ca="1" si="31"/>
        <v>4</v>
      </c>
      <c r="AG19" s="1">
        <f t="shared" ca="1" si="32"/>
        <v>1</v>
      </c>
      <c r="AH19" s="245">
        <f t="shared" ca="1" si="33"/>
        <v>4.0104099999999994</v>
      </c>
      <c r="AI19" s="1"/>
    </row>
    <row r="20" spans="2:80" s="2" customFormat="1" x14ac:dyDescent="0.2">
      <c r="C20" s="2" t="str">
        <f t="shared" ca="1" si="23"/>
        <v>Mainz 05</v>
      </c>
      <c r="D20" s="1">
        <f t="shared" ca="1" si="12"/>
        <v>3</v>
      </c>
      <c r="E20" s="1">
        <f t="shared" ca="1" si="12"/>
        <v>2</v>
      </c>
      <c r="F20" s="1">
        <f t="shared" ca="1" si="12"/>
        <v>1</v>
      </c>
      <c r="G20" s="1">
        <f t="shared" ca="1" si="12"/>
        <v>0</v>
      </c>
      <c r="H20" s="1">
        <f t="shared" ca="1" si="13"/>
        <v>19</v>
      </c>
      <c r="I20" s="1">
        <f t="shared" ca="1" si="13"/>
        <v>6</v>
      </c>
      <c r="J20" s="13">
        <f t="shared" ca="1" si="13"/>
        <v>13</v>
      </c>
      <c r="K20" s="1">
        <f t="shared" ca="1" si="13"/>
        <v>7</v>
      </c>
      <c r="L20" s="30">
        <f t="shared" ca="1" si="14"/>
        <v>7513019</v>
      </c>
      <c r="M20" s="14">
        <f t="shared" ca="1" si="24"/>
        <v>1</v>
      </c>
      <c r="N20" s="14">
        <f t="array" aca="1" ref="N20" ca="1">IF($AI$15,SUM(($K$17:$K$25&gt;=K20)/COUNTIF($K$17:$K$25,$K$17:$K$25)),SUM(($L$17:$L$25&gt;=L20)/COUNTIF($L$17:$L$25,$L$17:$L$25)))</f>
        <v>1</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ca="1">AA20*$F$64+(AB20+$H$65)*$F$65+AC20*$F$66</f>
        <v>500000</v>
      </c>
      <c r="X20" s="22">
        <f t="shared" ca="1" si="25"/>
        <v>1.0108999999999999</v>
      </c>
      <c r="Y20" s="13">
        <f>'Endrunde 4'!$AF22</f>
        <v>0</v>
      </c>
      <c r="Z20" s="1">
        <f t="shared" ca="1" si="26"/>
        <v>1.9</v>
      </c>
      <c r="AA20" s="1">
        <f t="shared" ca="1" si="27"/>
        <v>0</v>
      </c>
      <c r="AB20" s="1">
        <f t="shared" ca="1" si="28"/>
        <v>0</v>
      </c>
      <c r="AC20" s="1">
        <f t="shared" ca="1" si="29"/>
        <v>0</v>
      </c>
      <c r="AD20" s="242">
        <f t="shared" ca="1" si="30"/>
        <v>1</v>
      </c>
      <c r="AE20" s="30">
        <f ca="1">(J20+$H$65)*$F$65+H20*$F$66</f>
        <v>513019</v>
      </c>
      <c r="AF20" s="1">
        <f t="shared" ca="1" si="31"/>
        <v>1</v>
      </c>
      <c r="AG20" s="1">
        <f t="shared" ca="1" si="32"/>
        <v>1</v>
      </c>
      <c r="AH20" s="245">
        <f t="shared" ca="1" si="33"/>
        <v>1.0101100000000001</v>
      </c>
      <c r="AI20" s="1"/>
    </row>
    <row r="21" spans="2:80" s="2" customFormat="1" x14ac:dyDescent="0.2">
      <c r="C21" s="2" t="str">
        <f t="shared" si="23"/>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4"/>
        <v>5</v>
      </c>
      <c r="N21" s="14">
        <f t="array" aca="1" ref="N21" ca="1">IF($AI$15,SUM(($K$17:$K$25&gt;=K21)/COUNTIF($K$17:$K$25,$K$17:$K$25)),SUM(($L$17:$L$25&gt;=L21)/COUNTIF($L$17:$L$25,$L$17:$L$25)))</f>
        <v>4.0000000000000009</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v>0</v>
      </c>
      <c r="X21" s="22">
        <f t="shared" ca="1" si="25"/>
        <v>4.0508999999999995</v>
      </c>
      <c r="Y21" s="13">
        <v>0</v>
      </c>
      <c r="Z21" s="1">
        <f t="shared" ca="1" si="26"/>
        <v>5.9</v>
      </c>
      <c r="AA21" s="1">
        <f t="shared" ca="1" si="27"/>
        <v>0</v>
      </c>
      <c r="AB21" s="1">
        <f t="shared" ca="1" si="28"/>
        <v>0</v>
      </c>
      <c r="AC21" s="1">
        <f t="shared" ca="1" si="29"/>
        <v>0</v>
      </c>
      <c r="AD21" s="242">
        <f t="shared" ca="1" si="30"/>
        <v>4</v>
      </c>
      <c r="AE21" s="30">
        <v>0</v>
      </c>
      <c r="AF21" s="1">
        <f t="shared" ca="1" si="31"/>
        <v>5</v>
      </c>
      <c r="AG21" s="1">
        <f t="shared" ca="1" si="32"/>
        <v>5</v>
      </c>
      <c r="AH21" s="245">
        <f t="shared" ca="1" si="33"/>
        <v>4.0505099999999992</v>
      </c>
      <c r="AI21" s="1"/>
    </row>
    <row r="22" spans="2:80" s="2" customFormat="1" x14ac:dyDescent="0.2">
      <c r="C22" s="2" t="str">
        <f t="shared" si="23"/>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4"/>
        <v>5</v>
      </c>
      <c r="N22" s="14">
        <f t="array" aca="1" ref="N22" ca="1">IF($AI$15,SUM(($K$17:$K$25&gt;=K22)/COUNTIF($K$17:$K$25,$K$17:$K$25)),SUM(($L$17:$L$25&gt;=L22)/COUNTIF($L$17:$L$25,$L$17:$L$25)))</f>
        <v>4.0000000000000009</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v>0</v>
      </c>
      <c r="X22" s="22">
        <f t="shared" ca="1" si="25"/>
        <v>4.0508999999999995</v>
      </c>
      <c r="Y22" s="13">
        <v>0</v>
      </c>
      <c r="Z22" s="1">
        <f t="shared" ca="1" si="26"/>
        <v>5.9</v>
      </c>
      <c r="AA22" s="1">
        <f t="shared" ca="1" si="27"/>
        <v>0</v>
      </c>
      <c r="AB22" s="1">
        <f t="shared" ca="1" si="28"/>
        <v>0</v>
      </c>
      <c r="AC22" s="1">
        <f t="shared" ca="1" si="29"/>
        <v>0</v>
      </c>
      <c r="AD22" s="242">
        <f t="shared" ca="1" si="30"/>
        <v>4</v>
      </c>
      <c r="AE22" s="30">
        <v>0</v>
      </c>
      <c r="AF22" s="1">
        <f t="shared" ca="1" si="31"/>
        <v>5</v>
      </c>
      <c r="AG22" s="1">
        <f t="shared" ca="1" si="32"/>
        <v>5</v>
      </c>
      <c r="AH22" s="245">
        <f t="shared" ca="1" si="33"/>
        <v>4.0505099999999992</v>
      </c>
      <c r="AI22" s="1"/>
    </row>
    <row r="23" spans="2:80" s="2" customFormat="1" x14ac:dyDescent="0.2">
      <c r="C23" s="2" t="str">
        <f t="shared" si="23"/>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4"/>
        <v>5</v>
      </c>
      <c r="N23" s="14">
        <f t="array" aca="1" ref="N23" ca="1">IF($AI$15,SUM(($K$17:$K$25&gt;=K23)/COUNTIF($K$17:$K$25,$K$17:$K$25)),SUM(($L$17:$L$25&gt;=L23)/COUNTIF($L$17:$L$25,$L$17:$L$25)))</f>
        <v>4.0000000000000009</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5"/>
        <v>4.0508999999999995</v>
      </c>
      <c r="Y23" s="13">
        <v>0</v>
      </c>
      <c r="Z23" s="1">
        <f t="shared" ca="1" si="26"/>
        <v>5.9</v>
      </c>
      <c r="AA23" s="1">
        <f t="shared" ca="1" si="27"/>
        <v>0</v>
      </c>
      <c r="AB23" s="1">
        <f t="shared" ca="1" si="28"/>
        <v>0</v>
      </c>
      <c r="AC23" s="1">
        <f t="shared" ca="1" si="29"/>
        <v>0</v>
      </c>
      <c r="AD23" s="242">
        <f t="shared" ca="1" si="30"/>
        <v>4</v>
      </c>
      <c r="AE23" s="30">
        <v>0</v>
      </c>
      <c r="AF23" s="1">
        <f t="shared" ca="1" si="31"/>
        <v>5</v>
      </c>
      <c r="AG23" s="1">
        <f t="shared" ca="1" si="32"/>
        <v>5</v>
      </c>
      <c r="AH23" s="245">
        <f t="shared" ca="1" si="33"/>
        <v>4.0505099999999992</v>
      </c>
      <c r="AI23" s="1"/>
    </row>
    <row r="24" spans="2:80" s="2" customFormat="1" x14ac:dyDescent="0.2">
      <c r="C24" s="2" t="str">
        <f t="shared" si="23"/>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4"/>
        <v>5</v>
      </c>
      <c r="N24" s="14">
        <f t="array" aca="1" ref="N24" ca="1">IF($AI$15,SUM(($K$17:$K$25&gt;=K24)/COUNTIF($K$17:$K$25,$K$17:$K$25)),SUM(($L$17:$L$25&gt;=L24)/COUNTIF($L$17:$L$25,$L$17:$L$25)))</f>
        <v>4.0000000000000009</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5"/>
        <v>4.0508999999999995</v>
      </c>
      <c r="Y24" s="13">
        <v>0</v>
      </c>
      <c r="Z24" s="1">
        <f t="shared" ca="1" si="26"/>
        <v>5.9</v>
      </c>
      <c r="AA24" s="1">
        <f t="shared" ca="1" si="27"/>
        <v>0</v>
      </c>
      <c r="AB24" s="1">
        <f t="shared" ca="1" si="28"/>
        <v>0</v>
      </c>
      <c r="AC24" s="1">
        <f t="shared" ca="1" si="29"/>
        <v>0</v>
      </c>
      <c r="AD24" s="242">
        <f t="shared" ca="1" si="30"/>
        <v>4</v>
      </c>
      <c r="AE24" s="30">
        <v>0</v>
      </c>
      <c r="AF24" s="1">
        <f t="shared" ca="1" si="31"/>
        <v>5</v>
      </c>
      <c r="AG24" s="1">
        <f t="shared" ca="1" si="32"/>
        <v>5</v>
      </c>
      <c r="AH24" s="245">
        <f t="shared" ca="1" si="33"/>
        <v>4.0505099999999992</v>
      </c>
      <c r="AI24" s="1"/>
    </row>
    <row r="25" spans="2:80" s="2" customFormat="1" ht="12.75" thickBot="1" x14ac:dyDescent="0.25">
      <c r="C25" s="2" t="str">
        <f t="shared" si="23"/>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4"/>
        <v>5</v>
      </c>
      <c r="N25" s="14">
        <f t="array" aca="1" ref="N25" ca="1">IF($AI$15,SUM(($K$17:$K$25&gt;=K25)/COUNTIF($K$17:$K$25,$K$17:$K$25)),SUM(($L$17:$L$25&gt;=L25)/COUNTIF($L$17:$L$25,$L$17:$L$25)))</f>
        <v>4.0000000000000009</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5"/>
        <v>4.0508999999999995</v>
      </c>
      <c r="Y25" s="13">
        <v>0</v>
      </c>
      <c r="Z25" s="1">
        <f t="shared" ca="1" si="26"/>
        <v>5.9</v>
      </c>
      <c r="AA25" s="1">
        <f t="shared" ca="1" si="27"/>
        <v>0</v>
      </c>
      <c r="AB25" s="1">
        <f t="shared" ca="1" si="28"/>
        <v>0</v>
      </c>
      <c r="AC25" s="1">
        <f t="shared" ca="1" si="29"/>
        <v>0</v>
      </c>
      <c r="AD25" s="242">
        <f t="shared" ca="1" si="30"/>
        <v>4</v>
      </c>
      <c r="AE25" s="30">
        <v>0</v>
      </c>
      <c r="AF25" s="1">
        <f t="shared" ca="1" si="31"/>
        <v>5</v>
      </c>
      <c r="AG25" s="1">
        <f t="shared" ca="1" si="32"/>
        <v>5</v>
      </c>
      <c r="AH25" s="246">
        <f t="shared" ca="1" si="33"/>
        <v>4.0505099999999992</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799">
        <v>1</v>
      </c>
      <c r="F29" s="796"/>
      <c r="G29" s="796"/>
      <c r="H29" s="796"/>
      <c r="I29" s="796"/>
      <c r="J29" s="796"/>
      <c r="K29" s="796"/>
      <c r="L29" s="798"/>
      <c r="M29" s="795">
        <v>2</v>
      </c>
      <c r="N29" s="796"/>
      <c r="O29" s="796"/>
      <c r="P29" s="796"/>
      <c r="Q29" s="796"/>
      <c r="R29" s="796"/>
      <c r="S29" s="796"/>
      <c r="T29" s="798"/>
      <c r="U29" s="795">
        <v>3</v>
      </c>
      <c r="V29" s="796"/>
      <c r="W29" s="796"/>
      <c r="X29" s="796"/>
      <c r="Y29" s="796"/>
      <c r="Z29" s="796"/>
      <c r="AA29" s="796"/>
      <c r="AB29" s="798"/>
      <c r="AC29" s="795">
        <v>4</v>
      </c>
      <c r="AD29" s="796"/>
      <c r="AE29" s="796"/>
      <c r="AF29" s="796"/>
      <c r="AG29" s="796"/>
      <c r="AH29" s="796"/>
      <c r="AI29" s="796"/>
      <c r="AJ29" s="798"/>
      <c r="AK29" s="795">
        <v>5</v>
      </c>
      <c r="AL29" s="796"/>
      <c r="AM29" s="796"/>
      <c r="AN29" s="796"/>
      <c r="AO29" s="796"/>
      <c r="AP29" s="796"/>
      <c r="AQ29" s="796"/>
      <c r="AR29" s="798"/>
      <c r="AS29" s="795">
        <v>6</v>
      </c>
      <c r="AT29" s="796"/>
      <c r="AU29" s="796"/>
      <c r="AV29" s="796"/>
      <c r="AW29" s="796"/>
      <c r="AX29" s="796"/>
      <c r="AY29" s="796"/>
      <c r="AZ29" s="798"/>
      <c r="BA29" s="795">
        <v>7</v>
      </c>
      <c r="BB29" s="796"/>
      <c r="BC29" s="796"/>
      <c r="BD29" s="796"/>
      <c r="BE29" s="796"/>
      <c r="BF29" s="796"/>
      <c r="BG29" s="796"/>
      <c r="BH29" s="798"/>
      <c r="BI29" s="795">
        <v>8</v>
      </c>
      <c r="BJ29" s="796"/>
      <c r="BK29" s="796"/>
      <c r="BL29" s="796"/>
      <c r="BM29" s="796"/>
      <c r="BN29" s="796"/>
      <c r="BO29" s="796"/>
      <c r="BP29" s="797"/>
      <c r="BQ29" s="13"/>
      <c r="BR29" s="5" t="s">
        <v>96</v>
      </c>
      <c r="BS29" s="2" t="str">
        <f ca="1">$F$4</f>
        <v>Raslo Winners</v>
      </c>
      <c r="BT29" s="2" t="str">
        <f ca="1">$F$5</f>
        <v>Inter Mailand</v>
      </c>
      <c r="BU29" s="2" t="str">
        <f ca="1">$F$6</f>
        <v>Fun Kickers Oes</v>
      </c>
      <c r="BV29" s="2" t="str">
        <f ca="1">$F$7</f>
        <v>Mainz 05</v>
      </c>
      <c r="BW29" s="2" t="str">
        <f>$F$8</f>
        <v/>
      </c>
      <c r="BX29" s="2" t="str">
        <f>$F$9</f>
        <v/>
      </c>
      <c r="BY29" s="2" t="str">
        <f>$F$10</f>
        <v/>
      </c>
      <c r="BZ29" s="2" t="str">
        <f>$F$11</f>
        <v/>
      </c>
      <c r="CA29" s="2" t="str">
        <f>$F$12</f>
        <v/>
      </c>
      <c r="CB29" s="53"/>
    </row>
    <row r="30" spans="2:80" s="2" customFormat="1" x14ac:dyDescent="0.2">
      <c r="C30" s="2" t="str">
        <f ca="1">$Q64</f>
        <v>Raslo Winners</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4">F4</f>
        <v>Raslo Winners</v>
      </c>
      <c r="BS30" s="7"/>
      <c r="BT30" s="8">
        <f t="shared" ref="BT30:CA32" ca="1" si="35">SUMIFS($X$64:$X$135,$V$64:$V$135,$BR30,$W$64:$W$135,BT$29)+SUMIFS($Y$64:$Y$135,$W$64:$W$135,$BR30,$V$64:$V$135,BT$29)</f>
        <v>9</v>
      </c>
      <c r="BU30" s="8">
        <f t="shared" ca="1" si="35"/>
        <v>4</v>
      </c>
      <c r="BV30" s="8">
        <f t="shared" ca="1" si="35"/>
        <v>1</v>
      </c>
      <c r="BW30" s="8">
        <f t="shared" ca="1" si="35"/>
        <v>0</v>
      </c>
      <c r="BX30" s="8">
        <f t="shared" ca="1" si="35"/>
        <v>0</v>
      </c>
      <c r="BY30" s="8">
        <f t="shared" ca="1" si="35"/>
        <v>0</v>
      </c>
      <c r="BZ30" s="8">
        <f t="shared" ca="1" si="35"/>
        <v>0</v>
      </c>
      <c r="CA30" s="8">
        <f t="shared" ca="1" si="35"/>
        <v>0</v>
      </c>
      <c r="CB30" s="4"/>
    </row>
    <row r="31" spans="2:80" s="2" customFormat="1" x14ac:dyDescent="0.2">
      <c r="C31" s="2" t="str">
        <f t="shared" ref="C31:C38" ca="1" si="36">$Q65</f>
        <v>Inter Mailand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4"/>
        <v>Inter Mailand</v>
      </c>
      <c r="BS31" s="9">
        <f t="shared" ref="BS31:BU38" ca="1" si="37">SUMIFS($X$64:$X$135,$V$64:$V$135,$BR31,$W$64:$W$135,BS$29)+SUMIFS($Y$64:$Y$135,$W$64:$W$135,$BR31,$V$64:$V$135,BS$29)</f>
        <v>15</v>
      </c>
      <c r="BT31" s="7"/>
      <c r="BU31" s="8">
        <f t="shared" ca="1" si="35"/>
        <v>5</v>
      </c>
      <c r="BV31" s="8">
        <f t="shared" ca="1" si="35"/>
        <v>0</v>
      </c>
      <c r="BW31" s="8">
        <f t="shared" ca="1" si="35"/>
        <v>0</v>
      </c>
      <c r="BX31" s="8">
        <f t="shared" ca="1" si="35"/>
        <v>0</v>
      </c>
      <c r="BY31" s="8">
        <f t="shared" ca="1" si="35"/>
        <v>0</v>
      </c>
      <c r="BZ31" s="8">
        <f t="shared" ca="1" si="35"/>
        <v>0</v>
      </c>
      <c r="CA31" s="8">
        <f t="shared" ca="1" si="35"/>
        <v>0</v>
      </c>
      <c r="CB31" s="4"/>
    </row>
    <row r="32" spans="2:80" s="2" customFormat="1" x14ac:dyDescent="0.2">
      <c r="C32" s="2" t="str">
        <f t="shared" ca="1" si="36"/>
        <v>Fun Kickers Oes</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4"/>
        <v>Fun Kickers Oes</v>
      </c>
      <c r="BS32" s="9">
        <f t="shared" ca="1" si="37"/>
        <v>3</v>
      </c>
      <c r="BT32" s="9">
        <f t="shared" ca="1" si="37"/>
        <v>3</v>
      </c>
      <c r="BU32" s="7"/>
      <c r="BV32" s="8">
        <f t="shared" ca="1" si="35"/>
        <v>5</v>
      </c>
      <c r="BW32" s="8">
        <f t="shared" ca="1" si="35"/>
        <v>0</v>
      </c>
      <c r="BX32" s="8">
        <f t="shared" ca="1" si="35"/>
        <v>0</v>
      </c>
      <c r="BY32" s="8">
        <f t="shared" ca="1" si="35"/>
        <v>0</v>
      </c>
      <c r="BZ32" s="8">
        <f t="shared" ca="1" si="35"/>
        <v>0</v>
      </c>
      <c r="CA32" s="8">
        <f t="shared" ca="1" si="35"/>
        <v>0</v>
      </c>
      <c r="CB32" s="4"/>
    </row>
    <row r="33" spans="2:80" s="2" customFormat="1" x14ac:dyDescent="0.2">
      <c r="C33" s="2" t="str">
        <f t="shared" ca="1" si="36"/>
        <v>Mainz 05</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4"/>
        <v>Mainz 05</v>
      </c>
      <c r="BS33" s="9">
        <f t="shared" ca="1" si="37"/>
        <v>1</v>
      </c>
      <c r="BT33" s="9">
        <f t="shared" ca="1" si="37"/>
        <v>7</v>
      </c>
      <c r="BU33" s="9">
        <f t="shared" ca="1" si="37"/>
        <v>11</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6"/>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4"/>
        <v/>
      </c>
      <c r="BS34" s="9">
        <f t="shared" ca="1" si="37"/>
        <v>0</v>
      </c>
      <c r="BT34" s="9">
        <f t="shared" ca="1" si="37"/>
        <v>0</v>
      </c>
      <c r="BU34" s="9">
        <f t="shared" ca="1" si="37"/>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6"/>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4"/>
        <v/>
      </c>
      <c r="BS35" s="9">
        <f t="shared" ca="1" si="37"/>
        <v>0</v>
      </c>
      <c r="BT35" s="9">
        <f t="shared" ca="1" si="37"/>
        <v>0</v>
      </c>
      <c r="BU35" s="9">
        <f t="shared" ca="1" si="37"/>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6"/>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4"/>
        <v/>
      </c>
      <c r="BS36" s="9">
        <f t="shared" ca="1" si="37"/>
        <v>0</v>
      </c>
      <c r="BT36" s="9">
        <f t="shared" ca="1" si="37"/>
        <v>0</v>
      </c>
      <c r="BU36" s="9">
        <f t="shared" ca="1" si="37"/>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6"/>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4"/>
        <v/>
      </c>
      <c r="BS37" s="9">
        <f t="shared" ca="1" si="37"/>
        <v>0</v>
      </c>
      <c r="BT37" s="9">
        <f t="shared" ca="1" si="37"/>
        <v>0</v>
      </c>
      <c r="BU37" s="9">
        <f t="shared" ca="1" si="37"/>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6"/>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4"/>
        <v/>
      </c>
      <c r="BS38" s="9">
        <f t="shared" ca="1" si="37"/>
        <v>0</v>
      </c>
      <c r="BT38" s="9">
        <f t="shared" ca="1" si="37"/>
        <v>0</v>
      </c>
      <c r="BU38" s="9">
        <f t="shared" ca="1" si="37"/>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Raslo Winners</v>
      </c>
      <c r="BT40" s="2" t="str">
        <f ca="1">$F$5</f>
        <v>Inter Mailand</v>
      </c>
      <c r="BU40" s="2" t="str">
        <f ca="1">$F$6</f>
        <v>Fun Kickers Oes</v>
      </c>
      <c r="BV40" s="2" t="str">
        <f ca="1">$F$7</f>
        <v>Mainz 05</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8">F4</f>
        <v>Raslo Winners</v>
      </c>
      <c r="BS41" s="7"/>
      <c r="BT41" s="8">
        <f ca="1">BT30-BS31</f>
        <v>-6</v>
      </c>
      <c r="BU41" s="8">
        <f ca="1">BU30-BS32</f>
        <v>1</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8"/>
        <v>Inter Mailand</v>
      </c>
      <c r="BS42" s="9">
        <f ca="1">IF(BT41="","",-1*BT41)</f>
        <v>6</v>
      </c>
      <c r="BT42" s="7"/>
      <c r="BU42" s="8">
        <f ca="1">BU31-BT32</f>
        <v>2</v>
      </c>
      <c r="BV42" s="8">
        <f ca="1">BV31-BT33</f>
        <v>-7</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8"/>
        <v>Fun Kickers Oes</v>
      </c>
      <c r="BS43" s="9">
        <f ca="1">IF(BU41="","",-1*BU41)</f>
        <v>-1</v>
      </c>
      <c r="BT43" s="9">
        <f ca="1">IF(BU42="","",-1*BU42)</f>
        <v>-2</v>
      </c>
      <c r="BU43" s="7"/>
      <c r="BV43" s="8">
        <f ca="1">BV32-BU33</f>
        <v>-6</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38"/>
        <v>Mainz 05</v>
      </c>
      <c r="BS44" s="9">
        <f ca="1">IF(BV41="","",-1*BV41)</f>
        <v>0</v>
      </c>
      <c r="BT44" s="9">
        <f ca="1">IF(BV42="","",-1*BV42)</f>
        <v>7</v>
      </c>
      <c r="BU44" s="9">
        <f ca="1">IF(BV43="","",-1*BV43)</f>
        <v>6</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8"/>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8"/>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8"/>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8"/>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8"/>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39">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Raslo Winners</v>
      </c>
      <c r="BT51" s="2" t="str">
        <f ca="1">$F$5</f>
        <v>Inter Mailand</v>
      </c>
      <c r="BU51" s="2" t="str">
        <f ca="1">$F$6</f>
        <v>Fun Kickers Oes</v>
      </c>
      <c r="BV51" s="2" t="str">
        <f ca="1">$F$7</f>
        <v>Mainz 05</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0">F4</f>
        <v>Raslo Winners</v>
      </c>
      <c r="BS52" s="7"/>
      <c r="BT52" s="8">
        <f t="shared" ref="BT52:CA58" ca="1" si="41">SUMIFS($AE$64:$AE$135,$V$64:$V$135,$BR52,$W$64:$W$135,BT$51)+SUMIFS($AF$64:$AF$135,$W$64:$W$135,$BR52,$V$64:$V$135,BT$51)</f>
        <v>0</v>
      </c>
      <c r="BU52" s="8">
        <f t="shared" ca="1" si="41"/>
        <v>3</v>
      </c>
      <c r="BV52" s="8">
        <f t="shared" ca="1" si="41"/>
        <v>1</v>
      </c>
      <c r="BW52" s="8">
        <f t="shared" ca="1" si="41"/>
        <v>0</v>
      </c>
      <c r="BX52" s="8">
        <f t="shared" ca="1" si="41"/>
        <v>0</v>
      </c>
      <c r="BY52" s="8">
        <f t="shared" ca="1" si="41"/>
        <v>0</v>
      </c>
      <c r="BZ52" s="8">
        <f t="shared" ca="1" si="41"/>
        <v>0</v>
      </c>
      <c r="CA52" s="8">
        <f t="shared" ca="1" si="41"/>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0"/>
        <v>Inter Mailand</v>
      </c>
      <c r="BS53" s="9">
        <f t="shared" ref="BS53:BU60" ca="1" si="42">SUMIFS($AE$64:$AE$135,$V$64:$V$135,$BR53,$W$64:$W$135,BS$51)+SUMIFS($AF$64:$AF$135,$W$64:$W$135,$BR53,$V$64:$V$135,BS$51)</f>
        <v>3</v>
      </c>
      <c r="BT53" s="7"/>
      <c r="BU53" s="8">
        <f ca="1">SUMIFS($AE$64:$AE$135,$V$64:$V$135,$BR53,$W$64:$W$135,BU$51)+SUMIFS($AF$64:$AF$135,$W$64:$W$135,$BR53,$V$64:$V$135,BU$51)</f>
        <v>3</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1"/>
        <v>0</v>
      </c>
      <c r="CA53" s="8">
        <f t="shared" ca="1" si="41"/>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0"/>
        <v>Fun Kickers Oes</v>
      </c>
      <c r="BS54" s="9">
        <f t="shared" ca="1" si="42"/>
        <v>0</v>
      </c>
      <c r="BT54" s="9">
        <f t="shared" ca="1" si="42"/>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1"/>
        <v>0</v>
      </c>
      <c r="CA54" s="8">
        <f t="shared" ca="1" si="41"/>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0"/>
        <v>Mainz 05</v>
      </c>
      <c r="BS55" s="9">
        <f t="shared" ca="1" si="42"/>
        <v>1</v>
      </c>
      <c r="BT55" s="9">
        <f t="shared" ca="1" si="42"/>
        <v>3</v>
      </c>
      <c r="BU55" s="9">
        <f t="shared" ca="1" si="42"/>
        <v>3</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1"/>
        <v>0</v>
      </c>
      <c r="CA55" s="8">
        <f t="shared" ca="1" si="41"/>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0"/>
        <v/>
      </c>
      <c r="BS56" s="9">
        <f t="shared" ca="1" si="42"/>
        <v>0</v>
      </c>
      <c r="BT56" s="9">
        <f t="shared" ca="1" si="42"/>
        <v>0</v>
      </c>
      <c r="BU56" s="9">
        <f t="shared" ca="1" si="42"/>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1"/>
        <v>0</v>
      </c>
      <c r="CA56" s="8">
        <f t="shared" ca="1" si="41"/>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0"/>
        <v/>
      </c>
      <c r="BS57" s="9">
        <f t="shared" ca="1" si="42"/>
        <v>0</v>
      </c>
      <c r="BT57" s="9">
        <f t="shared" ca="1" si="42"/>
        <v>0</v>
      </c>
      <c r="BU57" s="9">
        <f t="shared" ca="1" si="42"/>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1"/>
        <v>0</v>
      </c>
      <c r="CA57" s="8">
        <f t="shared" ca="1" si="41"/>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0"/>
        <v/>
      </c>
      <c r="BS58" s="9">
        <f t="shared" ca="1" si="42"/>
        <v>0</v>
      </c>
      <c r="BT58" s="9">
        <f t="shared" ca="1" si="42"/>
        <v>0</v>
      </c>
      <c r="BU58" s="9">
        <f t="shared" ca="1" si="42"/>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1"/>
        <v>0</v>
      </c>
      <c r="CA58" s="8">
        <f t="shared" ca="1" si="41"/>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0"/>
        <v/>
      </c>
      <c r="BS59" s="9">
        <f t="shared" ca="1" si="42"/>
        <v>0</v>
      </c>
      <c r="BT59" s="9">
        <f t="shared" ca="1" si="42"/>
        <v>0</v>
      </c>
      <c r="BU59" s="9">
        <f t="shared" ca="1" si="42"/>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0"/>
        <v/>
      </c>
      <c r="BS60" s="9">
        <f t="shared" ca="1" si="42"/>
        <v>0</v>
      </c>
      <c r="BT60" s="9">
        <f t="shared" ca="1" si="42"/>
        <v>0</v>
      </c>
      <c r="BU60" s="9">
        <f t="shared" ca="1" si="42"/>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7" t="s">
        <v>177</v>
      </c>
      <c r="Z63" s="160" t="s">
        <v>162</v>
      </c>
      <c r="AA63" s="160" t="s">
        <v>16</v>
      </c>
      <c r="AB63" s="160" t="s">
        <v>160</v>
      </c>
      <c r="AC63" s="467" t="s">
        <v>163</v>
      </c>
      <c r="AD63" s="160" t="s">
        <v>161</v>
      </c>
      <c r="AE63" s="800" t="s">
        <v>112</v>
      </c>
      <c r="AF63" s="800"/>
      <c r="AG63" s="4"/>
      <c r="AH63" s="4"/>
      <c r="AI63" s="4"/>
      <c r="AJ63" s="4"/>
      <c r="AK63" s="4"/>
      <c r="AL63" s="4"/>
      <c r="AM63" s="4"/>
      <c r="AN63" s="4"/>
      <c r="AO63" s="4"/>
      <c r="AP63" s="4"/>
      <c r="AQ63" s="4"/>
      <c r="AR63" s="4"/>
    </row>
    <row r="64" spans="2:80" s="2" customFormat="1" ht="14.25" thickTop="1" thickBot="1" x14ac:dyDescent="0.25">
      <c r="F64" s="188">
        <v>1000000</v>
      </c>
      <c r="G64" s="189" t="s">
        <v>112</v>
      </c>
      <c r="P64" s="46" t="s">
        <v>7</v>
      </c>
      <c r="Q64" s="61" t="str">
        <f ca="1">IF('Endrunde 4'!$AE19="","",'Endrunde 4'!$AE19)</f>
        <v>Raslo Winners</v>
      </c>
      <c r="U64" s="66" t="s">
        <v>7</v>
      </c>
      <c r="V64" s="40" t="str">
        <f ca="1">'Endrunde 4'!$I12</f>
        <v/>
      </c>
      <c r="W64" s="33" t="str">
        <f ca="1">'Endrunde 4'!$K12</f>
        <v/>
      </c>
      <c r="X64" s="33" t="str">
        <f ca="1">IF(AND('Endrunde 4'!$L12&lt;&gt;"",'Endrunde 4'!$N12&lt;&gt;"",$V64&lt;&gt;$W64,$V64&lt;&gt;"",$W64&lt;&gt;""),'Endrunde 4'!$L12,"")</f>
        <v/>
      </c>
      <c r="Y64" s="34" t="str">
        <f ca="1">IF(AND('Endrunde 4'!$L12&lt;&gt;"",'Endrunde 4'!$N12&lt;&gt;"",$V64&lt;&gt;$W64,$V64&lt;&gt;"",$W64&lt;&gt;""),'Endrunde 4'!$N12,"")</f>
        <v/>
      </c>
      <c r="Z64" s="32" t="str">
        <f ca="1">V64&amp;W64</f>
        <v/>
      </c>
      <c r="AA64" s="33">
        <f ca="1">IF(AND(V64&lt;&gt;"",W64&lt;&gt;"",V64&lt;&gt;W64,X64&lt;&gt;"",Y64&lt;&gt;""),1,0)</f>
        <v>0</v>
      </c>
      <c r="AB64" s="142" t="str">
        <f ca="1">IF(AA64&gt;0,X64&amp;Sprache!$E$80&amp;Y64,"")</f>
        <v/>
      </c>
      <c r="AD64" s="143"/>
      <c r="AE64" s="148" t="str">
        <f ca="1">IF($AA64=0,"",IF($X64&gt;$Y64,Einstellungen!$C$4,IF($X64=$Y64,1,0)))</f>
        <v/>
      </c>
      <c r="AF64" s="143" t="str">
        <f ca="1">IF($AA64=0,"",IF($X64&lt;$Y64,Einstellungen!$C$4,IF($X64=$Y64,1,0)))</f>
        <v/>
      </c>
      <c r="AG64" s="4"/>
      <c r="AH64" s="43"/>
      <c r="AI64" s="4"/>
      <c r="AJ64" s="4"/>
      <c r="AK64" s="4"/>
      <c r="AL64" s="4"/>
      <c r="AM64" s="4"/>
      <c r="AN64" s="4"/>
      <c r="AO64" s="4"/>
      <c r="AP64" s="4"/>
      <c r="AQ64" s="4"/>
      <c r="AR64" s="4"/>
    </row>
    <row r="65" spans="2:43" s="2" customFormat="1" ht="13.5" thickBot="1" x14ac:dyDescent="0.25">
      <c r="F65" s="190">
        <v>1000</v>
      </c>
      <c r="G65" s="191" t="s">
        <v>111</v>
      </c>
      <c r="H65" s="195">
        <v>500</v>
      </c>
      <c r="I65" s="194" t="s">
        <v>315</v>
      </c>
      <c r="P65" s="47" t="s">
        <v>8</v>
      </c>
      <c r="Q65" s="62" t="str">
        <f ca="1">IF('Endrunde 4'!$AE20="","",'Endrunde 4'!$AE20)</f>
        <v>Inter Mailand</v>
      </c>
      <c r="U65" s="67" t="s">
        <v>8</v>
      </c>
      <c r="V65" s="41" t="str">
        <f ca="1">'Endrunde 4'!$I13</f>
        <v>VFB Essenheim</v>
      </c>
      <c r="W65" s="13" t="str">
        <f ca="1">'Endrunde 4'!$K13</f>
        <v>SSV Wildbach</v>
      </c>
      <c r="X65" s="13">
        <f ca="1">IF(AND('Endrunde 4'!$L13&lt;&gt;"",'Endrunde 4'!$N13&lt;&gt;"",$V65&lt;&gt;$W65,$V65&lt;&gt;"",$W65&lt;&gt;""),'Endrunde 4'!$L13,"")</f>
        <v>2</v>
      </c>
      <c r="Y65" s="36">
        <f ca="1">IF(AND('Endrunde 4'!$L13&lt;&gt;"",'Endrunde 4'!$N13&lt;&gt;"",$V65&lt;&gt;$W65,$V65&lt;&gt;"",$W65&lt;&gt;""),'Endrunde 4'!$N13,"")</f>
        <v>4</v>
      </c>
      <c r="Z65" s="35" t="str">
        <f t="shared" ref="Z65:Z73" ca="1" si="43">V65&amp;W65</f>
        <v>VFB EssenheimSSV Wildbach</v>
      </c>
      <c r="AA65" s="13">
        <f t="shared" ref="AA65:AA88" ca="1" si="44">IF(AND(V65&lt;&gt;"",W65&lt;&gt;"",V65&lt;&gt;W65,X65&lt;&gt;"",Y65&lt;&gt;""),1,0)</f>
        <v>1</v>
      </c>
      <c r="AB65" s="13" t="str">
        <f ca="1">IF(AA65&gt;0,X65&amp;Sprache!$E$80&amp;Y65,"")</f>
        <v>2:4</v>
      </c>
      <c r="AD65" s="144"/>
      <c r="AE65" s="149">
        <f ca="1">IF($AA65=0,"",IF($X65&gt;$Y65,Einstellungen!$C$4,IF($X65=$Y65,1,0)))</f>
        <v>0</v>
      </c>
      <c r="AF65" s="144">
        <f ca="1">IF($AA65=0,"",IF($X65&lt;$Y65,Einstellungen!$C$4,IF($X65=$Y65,1,0)))</f>
        <v>3</v>
      </c>
      <c r="AH65" s="4"/>
      <c r="AI65" s="13"/>
      <c r="AJ65" s="13"/>
      <c r="AK65" s="13"/>
      <c r="AL65" s="13"/>
      <c r="AM65" s="13"/>
      <c r="AN65" s="13"/>
      <c r="AO65" s="13"/>
      <c r="AP65" s="13"/>
      <c r="AQ65" s="13"/>
    </row>
    <row r="66" spans="2:43" s="2" customFormat="1" ht="13.5" thickBot="1" x14ac:dyDescent="0.25">
      <c r="F66" s="192">
        <v>1</v>
      </c>
      <c r="G66" s="193" t="s">
        <v>109</v>
      </c>
      <c r="P66" s="47" t="s">
        <v>9</v>
      </c>
      <c r="Q66" s="62" t="str">
        <f ca="1">IF('Endrunde 4'!$AE21="","",'Endrunde 4'!$AE21)</f>
        <v>Fun Kickers Oes</v>
      </c>
      <c r="U66" s="67" t="s">
        <v>9</v>
      </c>
      <c r="V66" s="41" t="str">
        <f ca="1">'Endrunde 4'!$I14</f>
        <v>Knock Out Rangers</v>
      </c>
      <c r="W66" s="13" t="str">
        <f ca="1">'Endrunde 4'!$K14</f>
        <v>FC Grönlingen</v>
      </c>
      <c r="X66" s="13">
        <f ca="1">IF(AND('Endrunde 4'!$L14&lt;&gt;"",'Endrunde 4'!$N14&lt;&gt;"",$V66&lt;&gt;$W66,$V66&lt;&gt;"",$W66&lt;&gt;""),'Endrunde 4'!$L14,"")</f>
        <v>2</v>
      </c>
      <c r="Y66" s="36">
        <f ca="1">IF(AND('Endrunde 4'!$L14&lt;&gt;"",'Endrunde 4'!$N14&lt;&gt;"",$V66&lt;&gt;$W66,$V66&lt;&gt;"",$W66&lt;&gt;""),'Endrunde 4'!$N14,"")</f>
        <v>1</v>
      </c>
      <c r="Z66" s="35" t="str">
        <f t="shared" ca="1" si="43"/>
        <v>Knock Out RangersFC Grönlingen</v>
      </c>
      <c r="AA66" s="13">
        <f t="shared" ca="1" si="44"/>
        <v>1</v>
      </c>
      <c r="AB66" s="13" t="str">
        <f ca="1">IF(AA66&gt;0,X66&amp;Sprache!$E$80&amp;Y66,"")</f>
        <v>2:1</v>
      </c>
      <c r="AD66" s="144"/>
      <c r="AE66" s="149">
        <f ca="1">IF($AA66=0,"",IF($X66&gt;$Y66,Einstellungen!$C$4,IF($X66=$Y66,1,0)))</f>
        <v>3</v>
      </c>
      <c r="AF66" s="144">
        <f ca="1">IF($AA66=0,"",IF($X66&lt;$Y66,Einstellungen!$C$4,IF($X66=$Y66,1,0)))</f>
        <v>0</v>
      </c>
      <c r="AH66" s="4"/>
      <c r="AI66" s="13"/>
      <c r="AJ66" s="4"/>
      <c r="AK66" s="13"/>
      <c r="AL66" s="13"/>
      <c r="AM66" s="13"/>
      <c r="AN66" s="13"/>
      <c r="AO66" s="13"/>
      <c r="AP66" s="13"/>
      <c r="AQ66" s="13"/>
    </row>
    <row r="67" spans="2:43" s="2" customFormat="1" x14ac:dyDescent="0.2">
      <c r="P67" s="47" t="s">
        <v>10</v>
      </c>
      <c r="Q67" s="62" t="str">
        <f ca="1">IF('Endrunde 4'!$AE22="","",'Endrunde 4'!$AE22)</f>
        <v>Mainz 05</v>
      </c>
      <c r="U67" s="67" t="s">
        <v>10</v>
      </c>
      <c r="V67" s="41" t="str">
        <f ca="1">'Endrunde 4'!$I15</f>
        <v>Raslo Winners</v>
      </c>
      <c r="W67" s="13" t="str">
        <f ca="1">'Endrunde 4'!$K15</f>
        <v>Mainz 05</v>
      </c>
      <c r="X67" s="13">
        <f ca="1">IF(AND('Endrunde 4'!$L15&lt;&gt;"",'Endrunde 4'!$N15&lt;&gt;"",$V67&lt;&gt;$W67,$V67&lt;&gt;"",$W67&lt;&gt;""),'Endrunde 4'!$L15,"")</f>
        <v>1</v>
      </c>
      <c r="Y67" s="36">
        <f ca="1">IF(AND('Endrunde 4'!$L15&lt;&gt;"",'Endrunde 4'!$N15&lt;&gt;"",$V67&lt;&gt;$W67,$V67&lt;&gt;"",$W67&lt;&gt;""),'Endrunde 4'!$N15,"")</f>
        <v>1</v>
      </c>
      <c r="Z67" s="35" t="str">
        <f t="shared" ca="1" si="43"/>
        <v>Raslo WinnersMainz 05</v>
      </c>
      <c r="AA67" s="13">
        <f t="shared" ca="1" si="44"/>
        <v>1</v>
      </c>
      <c r="AB67" s="13" t="str">
        <f ca="1">IF(AA67&gt;0,X67&amp;Sprache!$E$80&amp;Y67,"")</f>
        <v>1:1</v>
      </c>
      <c r="AD67" s="144"/>
      <c r="AE67" s="149">
        <f ca="1">IF($AA67=0,"",IF($X67&gt;$Y67,Einstellungen!$C$4,IF($X67=$Y67,1,0)))</f>
        <v>1</v>
      </c>
      <c r="AF67" s="144">
        <f ca="1">IF($AA67=0,"",IF($X67&lt;$Y67,Einstellungen!$C$4,IF($X67=$Y67,1,0)))</f>
        <v>1</v>
      </c>
      <c r="AH67" s="4"/>
      <c r="AI67" s="13"/>
      <c r="AJ67" s="13"/>
      <c r="AK67" s="4"/>
      <c r="AL67" s="13"/>
      <c r="AM67" s="13"/>
      <c r="AN67" s="13"/>
      <c r="AO67" s="13"/>
      <c r="AP67" s="13"/>
      <c r="AQ67" s="13"/>
    </row>
    <row r="68" spans="2:43" s="2" customFormat="1" x14ac:dyDescent="0.2">
      <c r="P68" s="47"/>
      <c r="Q68" s="62" t="str">
        <f>""</f>
        <v/>
      </c>
      <c r="U68" s="67" t="s">
        <v>11</v>
      </c>
      <c r="V68" s="41" t="str">
        <f ca="1">'Endrunde 4'!$I16</f>
        <v>FC Barcelona</v>
      </c>
      <c r="W68" s="13" t="str">
        <f ca="1">'Endrunde 4'!$K16</f>
        <v>AC Roma</v>
      </c>
      <c r="X68" s="13">
        <f ca="1">IF(AND('Endrunde 4'!$L16&lt;&gt;"",'Endrunde 4'!$N16&lt;&gt;"",$V68&lt;&gt;$W68,$V68&lt;&gt;"",$W68&lt;&gt;""),'Endrunde 4'!$L16,"")</f>
        <v>5</v>
      </c>
      <c r="Y68" s="36">
        <f ca="1">IF(AND('Endrunde 4'!$L16&lt;&gt;"",'Endrunde 4'!$N16&lt;&gt;"",$V68&lt;&gt;$W68,$V68&lt;&gt;"",$W68&lt;&gt;""),'Endrunde 4'!$N16,"")</f>
        <v>1</v>
      </c>
      <c r="Z68" s="35" t="str">
        <f t="shared" ca="1" si="43"/>
        <v>FC BarcelonaAC Roma</v>
      </c>
      <c r="AA68" s="13">
        <f t="shared" ca="1" si="44"/>
        <v>1</v>
      </c>
      <c r="AB68" s="13" t="str">
        <f ca="1">IF(AA68&gt;0,X68&amp;Sprache!$E$80&amp;Y68,"")</f>
        <v>5:1</v>
      </c>
      <c r="AD68" s="144"/>
      <c r="AE68" s="149">
        <f ca="1">IF($AA68=0,"",IF($X68&gt;$Y68,Einstellungen!$C$4,IF($X68=$Y68,1,0)))</f>
        <v>3</v>
      </c>
      <c r="AF68" s="144">
        <f ca="1">IF($AA68=0,"",IF($X68&lt;$Y68,Einstellungen!$C$4,IF($X68=$Y68,1,0)))</f>
        <v>0</v>
      </c>
      <c r="AH68" s="4"/>
      <c r="AI68" s="13"/>
      <c r="AJ68" s="13"/>
      <c r="AK68" s="13"/>
      <c r="AL68" s="4"/>
      <c r="AM68" s="13"/>
      <c r="AN68" s="13"/>
      <c r="AO68" s="13"/>
      <c r="AP68" s="13"/>
      <c r="AQ68" s="13"/>
    </row>
    <row r="69" spans="2:43" s="2" customFormat="1" x14ac:dyDescent="0.2">
      <c r="P69" s="47"/>
      <c r="Q69" s="62" t="str">
        <f>""</f>
        <v/>
      </c>
      <c r="U69" s="67" t="s">
        <v>12</v>
      </c>
      <c r="V69" s="41" t="str">
        <f ca="1">'Endrunde 4'!$I17</f>
        <v>VFL Ronsdorf</v>
      </c>
      <c r="W69" s="13" t="str">
        <f ca="1">'Endrunde 4'!$K17</f>
        <v>1. FC Riedwald</v>
      </c>
      <c r="X69" s="13">
        <f ca="1">IF(AND('Endrunde 4'!$L17&lt;&gt;"",'Endrunde 4'!$N17&lt;&gt;"",$V69&lt;&gt;$W69,$V69&lt;&gt;"",$W69&lt;&gt;""),'Endrunde 4'!$L17,"")</f>
        <v>2</v>
      </c>
      <c r="Y69" s="36">
        <f ca="1">IF(AND('Endrunde 4'!$L17&lt;&gt;"",'Endrunde 4'!$N17&lt;&gt;"",$V69&lt;&gt;$W69,$V69&lt;&gt;"",$W69&lt;&gt;""),'Endrunde 4'!$N17,"")</f>
        <v>0</v>
      </c>
      <c r="Z69" s="35" t="str">
        <f t="shared" ca="1" si="43"/>
        <v>VFL Ronsdorf1. FC Riedwald</v>
      </c>
      <c r="AA69" s="13">
        <f t="shared" ca="1" si="44"/>
        <v>1</v>
      </c>
      <c r="AB69" s="13" t="str">
        <f ca="1">IF(AA69&gt;0,X69&amp;Sprache!$E$80&amp;Y69,"")</f>
        <v>2:0</v>
      </c>
      <c r="AD69" s="144"/>
      <c r="AE69" s="149">
        <f ca="1">IF($AA69=0,"",IF($X69&gt;$Y69,Einstellungen!$C$4,IF($X69=$Y69,1,0)))</f>
        <v>3</v>
      </c>
      <c r="AF69" s="144">
        <f ca="1">IF($AA69=0,"",IF($X69&lt;$Y69,Einstellungen!$C$4,IF($X69=$Y69,1,0)))</f>
        <v>0</v>
      </c>
      <c r="AH69" s="4"/>
      <c r="AI69" s="13"/>
      <c r="AJ69" s="13"/>
      <c r="AK69" s="13"/>
      <c r="AL69" s="13"/>
      <c r="AM69" s="4"/>
      <c r="AN69" s="13"/>
      <c r="AO69" s="13"/>
      <c r="AP69" s="13"/>
      <c r="AQ69" s="13"/>
    </row>
    <row r="70" spans="2:43" s="2" customFormat="1" x14ac:dyDescent="0.2">
      <c r="P70" s="47"/>
      <c r="Q70" s="62" t="str">
        <f>""</f>
        <v/>
      </c>
      <c r="U70" s="67" t="s">
        <v>17</v>
      </c>
      <c r="V70" s="41" t="str">
        <f ca="1">'Endrunde 4'!$I18</f>
        <v>Borussia Heine</v>
      </c>
      <c r="W70" s="13" t="str">
        <f ca="1">'Endrunde 4'!$K18</f>
        <v>Maibach 1822 eV</v>
      </c>
      <c r="X70" s="13">
        <f ca="1">IF(AND('Endrunde 4'!$L18&lt;&gt;"",'Endrunde 4'!$N18&lt;&gt;"",$V70&lt;&gt;$W70,$V70&lt;&gt;"",$W70&lt;&gt;""),'Endrunde 4'!$L18,"")</f>
        <v>1</v>
      </c>
      <c r="Y70" s="36">
        <f ca="1">IF(AND('Endrunde 4'!$L18&lt;&gt;"",'Endrunde 4'!$N18&lt;&gt;"",$V70&lt;&gt;$W70,$V70&lt;&gt;"",$W70&lt;&gt;""),'Endrunde 4'!$N18,"")</f>
        <v>2</v>
      </c>
      <c r="Z70" s="35" t="str">
        <f t="shared" ca="1" si="43"/>
        <v>Borussia HeineMaibach 1822 eV</v>
      </c>
      <c r="AA70" s="13">
        <f t="shared" ca="1" si="44"/>
        <v>1</v>
      </c>
      <c r="AB70" s="13" t="str">
        <f ca="1">IF(AA70&gt;0,X70&amp;Sprache!$E$80&amp;Y70,"")</f>
        <v>1:2</v>
      </c>
      <c r="AD70" s="144"/>
      <c r="AE70" s="149">
        <f ca="1">IF($AA70=0,"",IF($X70&gt;$Y70,Einstellungen!$C$4,IF($X70=$Y70,1,0)))</f>
        <v>0</v>
      </c>
      <c r="AF70" s="144">
        <f ca="1">IF($AA70=0,"",IF($X70&lt;$Y70,Einstellungen!$C$4,IF($X70=$Y70,1,0)))</f>
        <v>3</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'Endrunde 4'!$I19</f>
        <v>Inter Mailand</v>
      </c>
      <c r="W71" s="13" t="str">
        <f ca="1">'Endrunde 4'!$K19</f>
        <v>Fun Kickers Oes</v>
      </c>
      <c r="X71" s="13">
        <f ca="1">IF(AND('Endrunde 4'!$L19&lt;&gt;"",'Endrunde 4'!$N19&lt;&gt;"",$V71&lt;&gt;$W71,$V71&lt;&gt;"",$W71&lt;&gt;""),'Endrunde 4'!$L19,"")</f>
        <v>5</v>
      </c>
      <c r="Y71" s="36">
        <f ca="1">IF(AND('Endrunde 4'!$L19&lt;&gt;"",'Endrunde 4'!$N19&lt;&gt;"",$V71&lt;&gt;$W71,$V71&lt;&gt;"",$W71&lt;&gt;""),'Endrunde 4'!$N19,"")</f>
        <v>3</v>
      </c>
      <c r="Z71" s="35" t="str">
        <f t="shared" ca="1" si="43"/>
        <v>Inter MailandFun Kickers Oes</v>
      </c>
      <c r="AA71" s="13">
        <f t="shared" ca="1" si="44"/>
        <v>1</v>
      </c>
      <c r="AB71" s="13" t="str">
        <f ca="1">IF(AA71&gt;0,X71&amp;Sprache!$E$80&amp;Y71,"")</f>
        <v>5:3</v>
      </c>
      <c r="AD71" s="144"/>
      <c r="AE71" s="149">
        <f ca="1">IF($AA71=0,"",IF($X71&gt;$Y71,Einstellungen!$C$4,IF($X71=$Y71,1,0)))</f>
        <v>3</v>
      </c>
      <c r="AF71" s="144">
        <f ca="1">IF($AA71=0,"",IF($X71&lt;$Y71,Einstellungen!$C$4,IF($X71=$Y71,1,0)))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'Endrunde 4'!$I20</f>
        <v>Manchester City</v>
      </c>
      <c r="W72" s="13" t="str">
        <f ca="1">'Endrunde 4'!$K20</f>
        <v>Eintracht Frankfurt</v>
      </c>
      <c r="X72" s="13">
        <f ca="1">IF(AND('Endrunde 4'!$L20&lt;&gt;"",'Endrunde 4'!$N20&lt;&gt;"",$V72&lt;&gt;$W72,$V72&lt;&gt;"",$W72&lt;&gt;""),'Endrunde 4'!$L20,"")</f>
        <v>2</v>
      </c>
      <c r="Y72" s="36">
        <f ca="1">IF(AND('Endrunde 4'!$L20&lt;&gt;"",'Endrunde 4'!$N20&lt;&gt;"",$V72&lt;&gt;$W72,$V72&lt;&gt;"",$W72&lt;&gt;""),'Endrunde 4'!$N20,"")</f>
        <v>1</v>
      </c>
      <c r="Z72" s="35" t="str">
        <f t="shared" ca="1" si="43"/>
        <v>Manchester CityEintracht Frankfurt</v>
      </c>
      <c r="AA72" s="13">
        <f t="shared" ca="1" si="44"/>
        <v>1</v>
      </c>
      <c r="AB72" s="13" t="str">
        <f ca="1">IF(AA72&gt;0,X72&amp;Sprache!$E$80&amp;Y72,"")</f>
        <v>2:1</v>
      </c>
      <c r="AD72" s="144"/>
      <c r="AE72" s="149">
        <f ca="1">IF($AA72=0,"",IF($X72&gt;$Y72,Einstellungen!$C$4,IF($X72=$Y72,1,0)))</f>
        <v>3</v>
      </c>
      <c r="AF72" s="144">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'Endrunde 4'!$I21</f>
        <v>VFB Essenheim</v>
      </c>
      <c r="W73" s="13" t="str">
        <f ca="1">'Endrunde 4'!$K21</f>
        <v>1. FC Riedwald</v>
      </c>
      <c r="X73" s="13">
        <f ca="1">IF(AND('Endrunde 4'!$L21&lt;&gt;"",'Endrunde 4'!$N21&lt;&gt;"",$V73&lt;&gt;$W73,$V73&lt;&gt;"",$W73&lt;&gt;""),'Endrunde 4'!$L21,"")</f>
        <v>2</v>
      </c>
      <c r="Y73" s="36">
        <f ca="1">IF(AND('Endrunde 4'!$L21&lt;&gt;"",'Endrunde 4'!$N21&lt;&gt;"",$V73&lt;&gt;$W73,$V73&lt;&gt;"",$W73&lt;&gt;""),'Endrunde 4'!$N21,"")</f>
        <v>2</v>
      </c>
      <c r="Z73" s="35" t="str">
        <f t="shared" ca="1" si="43"/>
        <v>VFB Essenheim1. FC Riedwald</v>
      </c>
      <c r="AA73" s="13">
        <f t="shared" ca="1" si="44"/>
        <v>1</v>
      </c>
      <c r="AB73" s="13" t="str">
        <f ca="1">IF(AA73&gt;0,X73&amp;Sprache!$E$80&amp;Y73,"")</f>
        <v>2:2</v>
      </c>
      <c r="AD73" s="144"/>
      <c r="AE73" s="149">
        <f ca="1">IF($AA73=0,"",IF($X73&gt;$Y73,Einstellungen!$C$4,IF($X73=$Y73,1,0)))</f>
        <v>1</v>
      </c>
      <c r="AF73" s="144">
        <f ca="1">IF($AA73=0,"",IF($X73&lt;$Y73,Einstellungen!$C$4,IF($X73=$Y73,1,0)))</f>
        <v>1</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'Endrunde 4'!$I22</f>
        <v>Knock Out Rangers</v>
      </c>
      <c r="W74" s="13" t="str">
        <f ca="1">'Endrunde 4'!$K22</f>
        <v>Maibach 1822 eV</v>
      </c>
      <c r="X74" s="13">
        <f ca="1">IF(AND('Endrunde 4'!$L22&lt;&gt;"",'Endrunde 4'!$N22&lt;&gt;"",$V74&lt;&gt;$W74,$V74&lt;&gt;"",$W74&lt;&gt;""),'Endrunde 4'!$L22,"")</f>
        <v>4</v>
      </c>
      <c r="Y74" s="36">
        <f ca="1">IF(AND('Endrunde 4'!$L22&lt;&gt;"",'Endrunde 4'!$N22&lt;&gt;"",$V74&lt;&gt;$W74,$V74&lt;&gt;"",$W74&lt;&gt;""),'Endrunde 4'!$N22,"")</f>
        <v>2</v>
      </c>
      <c r="Z74" s="35" t="str">
        <f ca="1">V74&amp;W74</f>
        <v>Knock Out RangersMaibach 1822 eV</v>
      </c>
      <c r="AA74" s="13">
        <f t="shared" ca="1" si="44"/>
        <v>1</v>
      </c>
      <c r="AB74" s="13" t="str">
        <f ca="1">IF(AA74&gt;0,X74&amp;Sprache!$E$80&amp;Y74,"")</f>
        <v>4:2</v>
      </c>
      <c r="AD74" s="144"/>
      <c r="AE74" s="149">
        <f ca="1">IF($AA74=0,"",IF($X74&gt;$Y74,Einstellungen!$C$4,IF($X74=$Y74,1,0)))</f>
        <v>3</v>
      </c>
      <c r="AF74" s="144">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'Endrunde 4'!$I23</f>
        <v>Raslo Winners</v>
      </c>
      <c r="W75" s="13" t="str">
        <f ca="1">'Endrunde 4'!$K23</f>
        <v>Fun Kickers Oes</v>
      </c>
      <c r="X75" s="13">
        <f ca="1">IF(AND('Endrunde 4'!$L23&lt;&gt;"",'Endrunde 4'!$N23&lt;&gt;"",$V75&lt;&gt;$W75,$V75&lt;&gt;"",$W75&lt;&gt;""),'Endrunde 4'!$L23,"")</f>
        <v>4</v>
      </c>
      <c r="Y75" s="36">
        <f ca="1">IF(AND('Endrunde 4'!$L23&lt;&gt;"",'Endrunde 4'!$N23&lt;&gt;"",$V75&lt;&gt;$W75,$V75&lt;&gt;"",$W75&lt;&gt;""),'Endrunde 4'!$N23,"")</f>
        <v>3</v>
      </c>
      <c r="Z75" s="35" t="str">
        <f t="shared" ref="Z75:Z88" ca="1" si="45">V75&amp;W75</f>
        <v>Raslo WinnersFun Kickers Oes</v>
      </c>
      <c r="AA75" s="13">
        <f t="shared" ca="1" si="44"/>
        <v>1</v>
      </c>
      <c r="AB75" s="13" t="str">
        <f ca="1">IF(AA75&gt;0,X75&amp;Sprache!$E$80&amp;Y75,"")</f>
        <v>4:3</v>
      </c>
      <c r="AD75" s="144"/>
      <c r="AE75" s="149">
        <f ca="1">IF($AA75=0,"",IF($X75&gt;$Y75,Einstellungen!$C$4,IF($X75=$Y75,1,0)))</f>
        <v>3</v>
      </c>
      <c r="AF75" s="144">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'Endrunde 4'!$I24</f>
        <v>FC Barcelona</v>
      </c>
      <c r="W76" s="13" t="str">
        <f ca="1">'Endrunde 4'!$K24</f>
        <v>Eintracht Frankfurt</v>
      </c>
      <c r="X76" s="13">
        <f ca="1">IF(AND('Endrunde 4'!$L24&lt;&gt;"",'Endrunde 4'!$N24&lt;&gt;"",$V76&lt;&gt;$W76,$V76&lt;&gt;"",$W76&lt;&gt;""),'Endrunde 4'!$L24,"")</f>
        <v>0</v>
      </c>
      <c r="Y76" s="36">
        <f ca="1">IF(AND('Endrunde 4'!$L24&lt;&gt;"",'Endrunde 4'!$N24&lt;&gt;"",$V76&lt;&gt;$W76,$V76&lt;&gt;"",$W76&lt;&gt;""),'Endrunde 4'!$N24,"")</f>
        <v>0</v>
      </c>
      <c r="Z76" s="35" t="str">
        <f t="shared" ca="1" si="45"/>
        <v>FC BarcelonaEintracht Frankfurt</v>
      </c>
      <c r="AA76" s="13">
        <f t="shared" ca="1" si="44"/>
        <v>1</v>
      </c>
      <c r="AB76" s="13" t="str">
        <f ca="1">IF(AA76&gt;0,X76&amp;Sprache!$E$80&amp;Y76,"")</f>
        <v>0:0</v>
      </c>
      <c r="AD76" s="144"/>
      <c r="AE76" s="149">
        <f ca="1">IF($AA76=0,"",IF($X76&gt;$Y76,Einstellungen!$C$4,IF($X76=$Y76,1,0)))</f>
        <v>1</v>
      </c>
      <c r="AF76" s="144">
        <f ca="1">IF($AA76=0,"",IF($X76&lt;$Y76,Einstellungen!$C$4,IF($X76=$Y76,1,0)))</f>
        <v>1</v>
      </c>
    </row>
    <row r="77" spans="2:43" s="2" customFormat="1" x14ac:dyDescent="0.2">
      <c r="B77" s="4"/>
      <c r="C77" s="4"/>
      <c r="D77" s="4"/>
      <c r="E77" s="4"/>
      <c r="F77" s="13"/>
      <c r="G77" s="13"/>
      <c r="H77" s="13"/>
      <c r="I77" s="13"/>
      <c r="J77" s="13"/>
      <c r="K77" s="13"/>
      <c r="L77" s="13"/>
      <c r="M77" s="13"/>
      <c r="U77" s="67" t="s">
        <v>29</v>
      </c>
      <c r="V77" s="41" t="str">
        <f ca="1">'Endrunde 4'!$I25</f>
        <v>VFL Ronsdorf</v>
      </c>
      <c r="W77" s="13" t="str">
        <f ca="1">'Endrunde 4'!$K25</f>
        <v>SSV Wildbach</v>
      </c>
      <c r="X77" s="13">
        <f ca="1">IF(AND('Endrunde 4'!$L25&lt;&gt;"",'Endrunde 4'!$N25&lt;&gt;"",$V77&lt;&gt;$W77,$V77&lt;&gt;"",$W77&lt;&gt;""),'Endrunde 4'!$L25,"")</f>
        <v>1</v>
      </c>
      <c r="Y77" s="36">
        <f ca="1">IF(AND('Endrunde 4'!$L25&lt;&gt;"",'Endrunde 4'!$N25&lt;&gt;"",$V77&lt;&gt;$W77,$V77&lt;&gt;"",$W77&lt;&gt;""),'Endrunde 4'!$N25,"")</f>
        <v>5</v>
      </c>
      <c r="Z77" s="35" t="str">
        <f t="shared" ca="1" si="45"/>
        <v>VFL RonsdorfSSV Wildbach</v>
      </c>
      <c r="AA77" s="13">
        <f t="shared" ca="1" si="44"/>
        <v>1</v>
      </c>
      <c r="AB77" s="13" t="str">
        <f ca="1">IF(AA77&gt;0,X77&amp;Sprache!$E$80&amp;Y77,"")</f>
        <v>1:5</v>
      </c>
      <c r="AD77" s="144"/>
      <c r="AE77" s="149">
        <f ca="1">IF($AA77=0,"",IF($X77&gt;$Y77,Einstellungen!$C$4,IF($X77=$Y77,1,0)))</f>
        <v>0</v>
      </c>
      <c r="AF77" s="144">
        <f ca="1">IF($AA77=0,"",IF($X77&lt;$Y77,Einstellungen!$C$4,IF($X77=$Y77,1,0)))</f>
        <v>3</v>
      </c>
    </row>
    <row r="78" spans="2:43" s="2" customFormat="1" x14ac:dyDescent="0.2">
      <c r="B78" s="4"/>
      <c r="C78" s="4"/>
      <c r="D78" s="4"/>
      <c r="E78" s="4"/>
      <c r="F78" s="13"/>
      <c r="G78" s="13"/>
      <c r="H78" s="13"/>
      <c r="I78" s="13"/>
      <c r="J78" s="13"/>
      <c r="K78" s="13"/>
      <c r="L78" s="13"/>
      <c r="M78" s="13"/>
      <c r="U78" s="67" t="s">
        <v>30</v>
      </c>
      <c r="V78" s="41" t="str">
        <f ca="1">'Endrunde 4'!$I26</f>
        <v>Borussia Heine</v>
      </c>
      <c r="W78" s="13" t="str">
        <f ca="1">'Endrunde 4'!$K26</f>
        <v>FC Grönlingen</v>
      </c>
      <c r="X78" s="13">
        <f ca="1">IF(AND('Endrunde 4'!$L26&lt;&gt;"",'Endrunde 4'!$N26&lt;&gt;"",$V78&lt;&gt;$W78,$V78&lt;&gt;"",$W78&lt;&gt;""),'Endrunde 4'!$L26,"")</f>
        <v>4</v>
      </c>
      <c r="Y78" s="36">
        <f ca="1">IF(AND('Endrunde 4'!$L26&lt;&gt;"",'Endrunde 4'!$N26&lt;&gt;"",$V78&lt;&gt;$W78,$V78&lt;&gt;"",$W78&lt;&gt;""),'Endrunde 4'!$N26,"")</f>
        <v>4</v>
      </c>
      <c r="Z78" s="35" t="str">
        <f t="shared" ca="1" si="45"/>
        <v>Borussia HeineFC Grönlingen</v>
      </c>
      <c r="AA78" s="13">
        <f t="shared" ca="1" si="44"/>
        <v>1</v>
      </c>
      <c r="AB78" s="13" t="str">
        <f ca="1">IF(AA78&gt;0,X78&amp;Sprache!$E$80&amp;Y78,"")</f>
        <v>4:4</v>
      </c>
      <c r="AD78" s="144"/>
      <c r="AE78" s="149">
        <f ca="1">IF($AA78=0,"",IF($X78&gt;$Y78,Einstellungen!$C$4,IF($X78=$Y78,1,0)))</f>
        <v>1</v>
      </c>
      <c r="AF78" s="144">
        <f ca="1">IF($AA78=0,"",IF($X78&lt;$Y78,Einstellungen!$C$4,IF($X78=$Y78,1,0)))</f>
        <v>1</v>
      </c>
    </row>
    <row r="79" spans="2:43" s="2" customFormat="1" x14ac:dyDescent="0.2">
      <c r="B79" s="4"/>
      <c r="C79" s="4"/>
      <c r="D79" s="4"/>
      <c r="E79" s="4"/>
      <c r="F79" s="13"/>
      <c r="G79" s="13"/>
      <c r="H79" s="13"/>
      <c r="I79" s="13"/>
      <c r="J79" s="13"/>
      <c r="K79" s="13"/>
      <c r="L79" s="13"/>
      <c r="M79" s="13"/>
      <c r="U79" s="67" t="s">
        <v>31</v>
      </c>
      <c r="V79" s="41" t="str">
        <f ca="1">'Endrunde 4'!$I27</f>
        <v>Inter Mailand</v>
      </c>
      <c r="W79" s="13" t="str">
        <f ca="1">'Endrunde 4'!$K27</f>
        <v>Mainz 05</v>
      </c>
      <c r="X79" s="13">
        <f ca="1">IF(AND('Endrunde 4'!$L27&lt;&gt;"",'Endrunde 4'!$N27&lt;&gt;"",$V79&lt;&gt;$W79,$V79&lt;&gt;"",$W79&lt;&gt;""),'Endrunde 4'!$L27,"")</f>
        <v>0</v>
      </c>
      <c r="Y79" s="36">
        <f ca="1">IF(AND('Endrunde 4'!$L27&lt;&gt;"",'Endrunde 4'!$N27&lt;&gt;"",$V79&lt;&gt;$W79,$V79&lt;&gt;"",$W79&lt;&gt;""),'Endrunde 4'!$N27,"")</f>
        <v>7</v>
      </c>
      <c r="Z79" s="35" t="str">
        <f t="shared" ca="1" si="45"/>
        <v>Inter MailandMainz 05</v>
      </c>
      <c r="AA79" s="13">
        <f t="shared" ca="1" si="44"/>
        <v>1</v>
      </c>
      <c r="AB79" s="13" t="str">
        <f ca="1">IF(AA79&gt;0,X79&amp;Sprache!$E$80&amp;Y79,"")</f>
        <v>0:7</v>
      </c>
      <c r="AD79" s="144"/>
      <c r="AE79" s="149">
        <f ca="1">IF($AA79=0,"",IF($X79&gt;$Y79,Einstellungen!$C$4,IF($X79=$Y79,1,0)))</f>
        <v>0</v>
      </c>
      <c r="AF79" s="144">
        <f ca="1">IF($AA79=0,"",IF($X79&lt;$Y79,Einstellungen!$C$4,IF($X79=$Y79,1,0)))</f>
        <v>3</v>
      </c>
    </row>
    <row r="80" spans="2:43" s="2" customFormat="1" x14ac:dyDescent="0.2">
      <c r="B80" s="4"/>
      <c r="C80" s="4"/>
      <c r="D80" s="4"/>
      <c r="E80" s="4"/>
      <c r="F80" s="13"/>
      <c r="G80" s="13"/>
      <c r="H80" s="13"/>
      <c r="I80" s="13"/>
      <c r="J80" s="13"/>
      <c r="K80" s="13"/>
      <c r="L80" s="13"/>
      <c r="M80" s="13"/>
      <c r="U80" s="67" t="s">
        <v>32</v>
      </c>
      <c r="V80" s="41" t="str">
        <f ca="1">'Endrunde 4'!$I28</f>
        <v>Manchester City</v>
      </c>
      <c r="W80" s="13" t="str">
        <f ca="1">'Endrunde 4'!$K28</f>
        <v>AC Roma</v>
      </c>
      <c r="X80" s="13">
        <f ca="1">IF(AND('Endrunde 4'!$L28&lt;&gt;"",'Endrunde 4'!$N28&lt;&gt;"",$V80&lt;&gt;$W80,$V80&lt;&gt;"",$W80&lt;&gt;""),'Endrunde 4'!$L28,"")</f>
        <v>2</v>
      </c>
      <c r="Y80" s="36">
        <f ca="1">IF(AND('Endrunde 4'!$L28&lt;&gt;"",'Endrunde 4'!$N28&lt;&gt;"",$V80&lt;&gt;$W80,$V80&lt;&gt;"",$W80&lt;&gt;""),'Endrunde 4'!$N28,"")</f>
        <v>8</v>
      </c>
      <c r="Z80" s="35" t="str">
        <f t="shared" ca="1" si="45"/>
        <v>Manchester CityAC Roma</v>
      </c>
      <c r="AA80" s="13">
        <f t="shared" ca="1" si="44"/>
        <v>1</v>
      </c>
      <c r="AB80" s="13" t="str">
        <f ca="1">IF(AA80&gt;0,X80&amp;Sprache!$E$80&amp;Y80,"")</f>
        <v>2:8</v>
      </c>
      <c r="AD80" s="144"/>
      <c r="AE80" s="149">
        <f ca="1">IF($AA80=0,"",IF($X80&gt;$Y80,Einstellungen!$C$4,IF($X80=$Y80,1,0)))</f>
        <v>0</v>
      </c>
      <c r="AF80" s="144">
        <f ca="1">IF($AA80=0,"",IF($X80&lt;$Y80,Einstellungen!$C$4,IF($X80=$Y80,1,0)))</f>
        <v>3</v>
      </c>
    </row>
    <row r="81" spans="2:32" s="2" customFormat="1" x14ac:dyDescent="0.2">
      <c r="B81" s="4"/>
      <c r="C81" s="4"/>
      <c r="D81" s="4"/>
      <c r="E81" s="4"/>
      <c r="F81" s="13"/>
      <c r="G81" s="13"/>
      <c r="H81" s="13"/>
      <c r="I81" s="13"/>
      <c r="J81" s="13"/>
      <c r="K81" s="13"/>
      <c r="L81" s="13"/>
      <c r="M81" s="13"/>
      <c r="U81" s="67" t="s">
        <v>33</v>
      </c>
      <c r="V81" s="41" t="str">
        <f ca="1">'Endrunde 4'!$I29</f>
        <v>1. FC Riedwald</v>
      </c>
      <c r="W81" s="13" t="str">
        <f ca="1">'Endrunde 4'!$K29</f>
        <v>SSV Wildbach</v>
      </c>
      <c r="X81" s="13">
        <f ca="1">IF(AND('Endrunde 4'!$L29&lt;&gt;"",'Endrunde 4'!$N29&lt;&gt;"",$V81&lt;&gt;$W81,$V81&lt;&gt;"",$W81&lt;&gt;""),'Endrunde 4'!$L29,"")</f>
        <v>3</v>
      </c>
      <c r="Y81" s="36">
        <f ca="1">IF(AND('Endrunde 4'!$L29&lt;&gt;"",'Endrunde 4'!$N29&lt;&gt;"",$V81&lt;&gt;$W81,$V81&lt;&gt;"",$W81&lt;&gt;""),'Endrunde 4'!$N29,"")</f>
        <v>9</v>
      </c>
      <c r="Z81" s="35" t="str">
        <f t="shared" ca="1" si="45"/>
        <v>1. FC RiedwaldSSV Wildbach</v>
      </c>
      <c r="AA81" s="13">
        <f t="shared" ca="1" si="44"/>
        <v>1</v>
      </c>
      <c r="AB81" s="13" t="str">
        <f ca="1">IF(AA81&gt;0,X81&amp;Sprache!$E$80&amp;Y81,"")</f>
        <v>3:9</v>
      </c>
      <c r="AC81" s="4"/>
      <c r="AD81" s="144"/>
      <c r="AE81" s="149">
        <f ca="1">IF($AA81=0,"",IF($X81&gt;$Y81,Einstellungen!$C$4,IF($X81=$Y81,1,0)))</f>
        <v>0</v>
      </c>
      <c r="AF81" s="144">
        <f ca="1">IF($AA81=0,"",IF($X81&lt;$Y81,Einstellungen!$C$4,IF($X81=$Y81,1,0)))</f>
        <v>3</v>
      </c>
    </row>
    <row r="82" spans="2:32" s="2" customFormat="1" x14ac:dyDescent="0.2">
      <c r="B82" s="4"/>
      <c r="C82" s="4"/>
      <c r="D82" s="4"/>
      <c r="E82" s="4"/>
      <c r="F82" s="13"/>
      <c r="G82" s="13"/>
      <c r="H82" s="13"/>
      <c r="I82" s="13"/>
      <c r="J82" s="13"/>
      <c r="K82" s="13"/>
      <c r="L82" s="13"/>
      <c r="M82" s="13"/>
      <c r="U82" s="67" t="s">
        <v>34</v>
      </c>
      <c r="V82" s="41" t="str">
        <f ca="1">'Endrunde 4'!$I30</f>
        <v>Maibach 1822 eV</v>
      </c>
      <c r="W82" s="13" t="str">
        <f ca="1">'Endrunde 4'!$K30</f>
        <v>FC Grönlingen</v>
      </c>
      <c r="X82" s="13">
        <f ca="1">IF(AND('Endrunde 4'!$L30&lt;&gt;"",'Endrunde 4'!$N30&lt;&gt;"",$V82&lt;&gt;$W82,$V82&lt;&gt;"",$W82&lt;&gt;""),'Endrunde 4'!$L30,"")</f>
        <v>4</v>
      </c>
      <c r="Y82" s="36">
        <f ca="1">IF(AND('Endrunde 4'!$L30&lt;&gt;"",'Endrunde 4'!$N30&lt;&gt;"",$V82&lt;&gt;$W82,$V82&lt;&gt;"",$W82&lt;&gt;""),'Endrunde 4'!$N30,"")</f>
        <v>10</v>
      </c>
      <c r="Z82" s="35" t="str">
        <f t="shared" ca="1" si="45"/>
        <v>Maibach 1822 eVFC Grönlingen</v>
      </c>
      <c r="AA82" s="13">
        <f t="shared" ca="1" si="44"/>
        <v>1</v>
      </c>
      <c r="AB82" s="13" t="str">
        <f ca="1">IF(AA82&gt;0,X82&amp;Sprache!$E$80&amp;Y82,"")</f>
        <v>4:10</v>
      </c>
      <c r="AC82" s="4"/>
      <c r="AD82" s="144"/>
      <c r="AE82" s="149">
        <f ca="1">IF($AA82=0,"",IF($X82&gt;$Y82,Einstellungen!$C$4,IF($X82=$Y82,1,0)))</f>
        <v>0</v>
      </c>
      <c r="AF82" s="144">
        <f ca="1">IF($AA82=0,"",IF($X82&lt;$Y82,Einstellungen!$C$4,IF($X82=$Y82,1,0)))</f>
        <v>3</v>
      </c>
    </row>
    <row r="83" spans="2:32" s="2" customFormat="1" x14ac:dyDescent="0.2">
      <c r="B83" s="4"/>
      <c r="C83" s="4"/>
      <c r="D83" s="4"/>
      <c r="E83" s="4"/>
      <c r="F83" s="13"/>
      <c r="G83" s="13"/>
      <c r="H83" s="13"/>
      <c r="I83" s="13"/>
      <c r="J83" s="13"/>
      <c r="K83" s="13"/>
      <c r="L83" s="13"/>
      <c r="M83" s="13"/>
      <c r="U83" s="67" t="s">
        <v>35</v>
      </c>
      <c r="V83" s="41" t="str">
        <f ca="1">'Endrunde 4'!$I31</f>
        <v>Fun Kickers Oes</v>
      </c>
      <c r="W83" s="13" t="str">
        <f ca="1">'Endrunde 4'!$K31</f>
        <v>Mainz 05</v>
      </c>
      <c r="X83" s="13">
        <f ca="1">IF(AND('Endrunde 4'!$L31&lt;&gt;"",'Endrunde 4'!$N31&lt;&gt;"",$V83&lt;&gt;$W83,$V83&lt;&gt;"",$W83&lt;&gt;""),'Endrunde 4'!$L31,"")</f>
        <v>5</v>
      </c>
      <c r="Y83" s="36">
        <f ca="1">IF(AND('Endrunde 4'!$L31&lt;&gt;"",'Endrunde 4'!$N31&lt;&gt;"",$V83&lt;&gt;$W83,$V83&lt;&gt;"",$W83&lt;&gt;""),'Endrunde 4'!$N31,"")</f>
        <v>11</v>
      </c>
      <c r="Z83" s="35" t="str">
        <f t="shared" ca="1" si="45"/>
        <v>Fun Kickers OesMainz 05</v>
      </c>
      <c r="AA83" s="13">
        <f t="shared" ca="1" si="44"/>
        <v>1</v>
      </c>
      <c r="AB83" s="13" t="str">
        <f ca="1">IF(AA83&gt;0,X83&amp;Sprache!$E$80&amp;Y83,"")</f>
        <v>5:11</v>
      </c>
      <c r="AD83" s="144"/>
      <c r="AE83" s="149">
        <f ca="1">IF($AA83=0,"",IF($X83&gt;$Y83,Einstellungen!$C$4,IF($X83=$Y83,1,0)))</f>
        <v>0</v>
      </c>
      <c r="AF83" s="144">
        <f ca="1">IF($AA83=0,"",IF($X83&lt;$Y83,Einstellungen!$C$4,IF($X83=$Y83,1,0)))</f>
        <v>3</v>
      </c>
    </row>
    <row r="84" spans="2:32" s="2" customFormat="1" x14ac:dyDescent="0.2">
      <c r="B84" s="4"/>
      <c r="C84" s="4"/>
      <c r="D84" s="4"/>
      <c r="E84" s="4"/>
      <c r="F84" s="13"/>
      <c r="G84" s="13"/>
      <c r="H84" s="13"/>
      <c r="I84" s="13"/>
      <c r="J84" s="13"/>
      <c r="K84" s="13"/>
      <c r="L84" s="13"/>
      <c r="M84" s="13"/>
      <c r="U84" s="67" t="s">
        <v>36</v>
      </c>
      <c r="V84" s="41" t="str">
        <f ca="1">'Endrunde 4'!$I32</f>
        <v>Eintracht Frankfurt</v>
      </c>
      <c r="W84" s="13" t="str">
        <f ca="1">'Endrunde 4'!$K32</f>
        <v>AC Roma</v>
      </c>
      <c r="X84" s="13">
        <f ca="1">IF(AND('Endrunde 4'!$L32&lt;&gt;"",'Endrunde 4'!$N32&lt;&gt;"",$V84&lt;&gt;$W84,$V84&lt;&gt;"",$W84&lt;&gt;""),'Endrunde 4'!$L32,"")</f>
        <v>6</v>
      </c>
      <c r="Y84" s="36">
        <f ca="1">IF(AND('Endrunde 4'!$L32&lt;&gt;"",'Endrunde 4'!$N32&lt;&gt;"",$V84&lt;&gt;$W84,$V84&lt;&gt;"",$W84&lt;&gt;""),'Endrunde 4'!$N32,"")</f>
        <v>12</v>
      </c>
      <c r="Z84" s="35" t="str">
        <f t="shared" ca="1" si="45"/>
        <v>Eintracht FrankfurtAC Roma</v>
      </c>
      <c r="AA84" s="13">
        <f t="shared" ca="1" si="44"/>
        <v>1</v>
      </c>
      <c r="AB84" s="13" t="str">
        <f ca="1">IF(AA84&gt;0,X84&amp;Sprache!$E$80&amp;Y84,"")</f>
        <v>6:12</v>
      </c>
      <c r="AD84" s="144"/>
      <c r="AE84" s="149">
        <f ca="1">IF($AA84=0,"",IF($X84&gt;$Y84,Einstellungen!$C$4,IF($X84=$Y84,1,0)))</f>
        <v>0</v>
      </c>
      <c r="AF84" s="144">
        <f ca="1">IF($AA84=0,"",IF($X84&lt;$Y84,Einstellungen!$C$4,IF($X84=$Y84,1,0)))</f>
        <v>3</v>
      </c>
    </row>
    <row r="85" spans="2:32" s="2" customFormat="1" x14ac:dyDescent="0.2">
      <c r="B85" s="4"/>
      <c r="C85" s="4"/>
      <c r="D85" s="4"/>
      <c r="E85" s="4"/>
      <c r="F85" s="13"/>
      <c r="G85" s="13"/>
      <c r="H85" s="13"/>
      <c r="I85" s="13"/>
      <c r="J85" s="13"/>
      <c r="K85" s="13"/>
      <c r="L85" s="13"/>
      <c r="M85" s="13"/>
      <c r="U85" s="67" t="s">
        <v>37</v>
      </c>
      <c r="V85" s="41" t="str">
        <f ca="1">'Endrunde 4'!$I33</f>
        <v>VFB Essenheim</v>
      </c>
      <c r="W85" s="13" t="str">
        <f ca="1">'Endrunde 4'!$K33</f>
        <v>VFL Ronsdorf</v>
      </c>
      <c r="X85" s="13">
        <f ca="1">IF(AND('Endrunde 4'!$L33&lt;&gt;"",'Endrunde 4'!$N33&lt;&gt;"",$V85&lt;&gt;$W85,$V85&lt;&gt;"",$W85&lt;&gt;""),'Endrunde 4'!$L33,"")</f>
        <v>7</v>
      </c>
      <c r="Y85" s="36">
        <f ca="1">IF(AND('Endrunde 4'!$L33&lt;&gt;"",'Endrunde 4'!$N33&lt;&gt;"",$V85&lt;&gt;$W85,$V85&lt;&gt;"",$W85&lt;&gt;""),'Endrunde 4'!$N33,"")</f>
        <v>13</v>
      </c>
      <c r="Z85" s="35" t="str">
        <f t="shared" ca="1" si="45"/>
        <v>VFB EssenheimVFL Ronsdorf</v>
      </c>
      <c r="AA85" s="13">
        <f t="shared" ca="1" si="44"/>
        <v>1</v>
      </c>
      <c r="AB85" s="13" t="str">
        <f ca="1">IF(AA85&gt;0,X85&amp;Sprache!$E$80&amp;Y85,"")</f>
        <v>7:13</v>
      </c>
      <c r="AD85" s="144"/>
      <c r="AE85" s="149">
        <f ca="1">IF($AA85=0,"",IF($X85&gt;$Y85,Einstellungen!$C$4,IF($X85=$Y85,1,0)))</f>
        <v>0</v>
      </c>
      <c r="AF85" s="144">
        <f ca="1">IF($AA85=0,"",IF($X85&lt;$Y85,Einstellungen!$C$4,IF($X85=$Y85,1,0)))</f>
        <v>3</v>
      </c>
    </row>
    <row r="86" spans="2:32" s="2" customFormat="1" x14ac:dyDescent="0.2">
      <c r="B86" s="4"/>
      <c r="C86" s="4"/>
      <c r="D86" s="4"/>
      <c r="E86" s="4"/>
      <c r="F86" s="13"/>
      <c r="G86" s="13"/>
      <c r="H86" s="13"/>
      <c r="I86" s="13"/>
      <c r="J86" s="13"/>
      <c r="K86" s="13"/>
      <c r="L86" s="13"/>
      <c r="M86" s="13"/>
      <c r="U86" s="67" t="s">
        <v>38</v>
      </c>
      <c r="V86" s="41" t="str">
        <f ca="1">'Endrunde 4'!$I34</f>
        <v>Knock Out Rangers</v>
      </c>
      <c r="W86" s="13" t="str">
        <f ca="1">'Endrunde 4'!$K34</f>
        <v>Borussia Heine</v>
      </c>
      <c r="X86" s="13">
        <f ca="1">IF(AND('Endrunde 4'!$L34&lt;&gt;"",'Endrunde 4'!$N34&lt;&gt;"",$V86&lt;&gt;$W86,$V86&lt;&gt;"",$W86&lt;&gt;""),'Endrunde 4'!$L34,"")</f>
        <v>8</v>
      </c>
      <c r="Y86" s="36">
        <f ca="1">IF(AND('Endrunde 4'!$L34&lt;&gt;"",'Endrunde 4'!$N34&lt;&gt;"",$V86&lt;&gt;$W86,$V86&lt;&gt;"",$W86&lt;&gt;""),'Endrunde 4'!$N34,"")</f>
        <v>14</v>
      </c>
      <c r="Z86" s="35" t="str">
        <f t="shared" ca="1" si="45"/>
        <v>Knock Out RangersBorussia Heine</v>
      </c>
      <c r="AA86" s="13">
        <f t="shared" ca="1" si="44"/>
        <v>1</v>
      </c>
      <c r="AB86" s="13" t="str">
        <f ca="1">IF(AA86&gt;0,X86&amp;Sprache!$E$80&amp;Y86,"")</f>
        <v>8:14</v>
      </c>
      <c r="AD86" s="144"/>
      <c r="AE86" s="149">
        <f ca="1">IF($AA86=0,"",IF($X86&gt;$Y86,Einstellungen!$C$4,IF($X86=$Y86,1,0)))</f>
        <v>0</v>
      </c>
      <c r="AF86" s="144">
        <f ca="1">IF($AA86=0,"",IF($X86&lt;$Y86,Einstellungen!$C$4,IF($X86=$Y86,1,0)))</f>
        <v>3</v>
      </c>
    </row>
    <row r="87" spans="2:32" s="2" customFormat="1" x14ac:dyDescent="0.2">
      <c r="B87" s="4"/>
      <c r="C87" s="4"/>
      <c r="D87" s="4"/>
      <c r="E87" s="4"/>
      <c r="F87" s="13"/>
      <c r="G87" s="13"/>
      <c r="H87" s="13"/>
      <c r="I87" s="13"/>
      <c r="J87" s="13"/>
      <c r="K87" s="13"/>
      <c r="L87" s="13"/>
      <c r="M87" s="13"/>
      <c r="U87" s="67" t="s">
        <v>39</v>
      </c>
      <c r="V87" s="41" t="str">
        <f ca="1">'Endrunde 4'!$I35</f>
        <v>Raslo Winners</v>
      </c>
      <c r="W87" s="13" t="str">
        <f ca="1">'Endrunde 4'!$K35</f>
        <v>Inter Mailand</v>
      </c>
      <c r="X87" s="13">
        <f ca="1">IF(AND('Endrunde 4'!$L35&lt;&gt;"",'Endrunde 4'!$N35&lt;&gt;"",$V87&lt;&gt;$W87,$V87&lt;&gt;"",$W87&lt;&gt;""),'Endrunde 4'!$L35,"")</f>
        <v>9</v>
      </c>
      <c r="Y87" s="36">
        <f ca="1">IF(AND('Endrunde 4'!$L35&lt;&gt;"",'Endrunde 4'!$N35&lt;&gt;"",$V87&lt;&gt;$W87,$V87&lt;&gt;"",$W87&lt;&gt;""),'Endrunde 4'!$N35,"")</f>
        <v>15</v>
      </c>
      <c r="Z87" s="35" t="str">
        <f t="shared" ca="1" si="45"/>
        <v>Raslo WinnersInter Mailand</v>
      </c>
      <c r="AA87" s="13">
        <f t="shared" ca="1" si="44"/>
        <v>1</v>
      </c>
      <c r="AB87" s="13" t="str">
        <f ca="1">IF(AA87&gt;0,X87&amp;Sprache!$E$80&amp;Y87,"")</f>
        <v>9:15</v>
      </c>
      <c r="AD87" s="144"/>
      <c r="AE87" s="149">
        <f ca="1">IF($AA87=0,"",IF($X87&gt;$Y87,Einstellungen!$C$4,IF($X87=$Y87,1,0)))</f>
        <v>0</v>
      </c>
      <c r="AF87" s="144">
        <f ca="1">IF($AA87=0,"",IF($X87&lt;$Y87,Einstellungen!$C$4,IF($X87=$Y87,1,0)))</f>
        <v>3</v>
      </c>
    </row>
    <row r="88" spans="2:32" s="2" customFormat="1" x14ac:dyDescent="0.2">
      <c r="B88" s="4"/>
      <c r="C88" s="4"/>
      <c r="D88" s="4"/>
      <c r="E88" s="4"/>
      <c r="F88" s="13"/>
      <c r="G88" s="13"/>
      <c r="H88" s="13"/>
      <c r="I88" s="13"/>
      <c r="J88" s="13"/>
      <c r="K88" s="13"/>
      <c r="L88" s="13"/>
      <c r="M88" s="13"/>
      <c r="U88" s="67" t="s">
        <v>40</v>
      </c>
      <c r="V88" s="41" t="str">
        <f ca="1">'Endrunde 4'!$I36</f>
        <v>FC Barcelona</v>
      </c>
      <c r="W88" s="13" t="str">
        <f ca="1">'Endrunde 4'!$K36</f>
        <v>Manchester City</v>
      </c>
      <c r="X88" s="13">
        <f ca="1">IF(AND('Endrunde 4'!$L36&lt;&gt;"",'Endrunde 4'!$N36&lt;&gt;"",$V88&lt;&gt;$W88,$V88&lt;&gt;"",$W88&lt;&gt;""),'Endrunde 4'!$L36,"")</f>
        <v>4</v>
      </c>
      <c r="Y88" s="36">
        <f ca="1">IF(AND('Endrunde 4'!$L36&lt;&gt;"",'Endrunde 4'!$N36&lt;&gt;"",$V88&lt;&gt;$W88,$V88&lt;&gt;"",$W88&lt;&gt;""),'Endrunde 4'!$N36,"")</f>
        <v>0</v>
      </c>
      <c r="Z88" s="35" t="str">
        <f t="shared" ca="1" si="45"/>
        <v>FC BarcelonaManchester City</v>
      </c>
      <c r="AA88" s="13">
        <f t="shared" ca="1" si="44"/>
        <v>1</v>
      </c>
      <c r="AB88" s="13" t="str">
        <f ca="1">IF(AA88&gt;0,X88&amp;Sprache!$E$80&amp;Y88,"")</f>
        <v>4:0</v>
      </c>
      <c r="AD88" s="144"/>
      <c r="AE88" s="149">
        <f ca="1">IF($AA88=0,"",IF($X88&gt;$Y88,Einstellungen!$C$4,IF($X88=$Y88,1,0)))</f>
        <v>3</v>
      </c>
      <c r="AF88" s="144">
        <f ca="1">IF($AA88=0,"",IF($X88&lt;$Y88,Einstellungen!$C$4,IF($X88=$Y88,1,0)))</f>
        <v>0</v>
      </c>
    </row>
    <row r="89" spans="2:32" s="2" customFormat="1" x14ac:dyDescent="0.2">
      <c r="B89" s="4"/>
      <c r="C89" s="4"/>
      <c r="D89" s="4"/>
      <c r="E89" s="4"/>
      <c r="F89" s="13"/>
      <c r="G89" s="13"/>
      <c r="H89" s="13"/>
      <c r="I89" s="13"/>
      <c r="J89" s="13"/>
      <c r="K89" s="13"/>
      <c r="L89" s="13"/>
      <c r="M89" s="13"/>
      <c r="U89" s="67" t="s">
        <v>41</v>
      </c>
      <c r="V89" s="41" t="str">
        <f>""</f>
        <v/>
      </c>
      <c r="W89" s="13" t="str">
        <f>""</f>
        <v/>
      </c>
      <c r="X89" s="13" t="str">
        <f>""</f>
        <v/>
      </c>
      <c r="Y89" s="36" t="str">
        <f>""</f>
        <v/>
      </c>
      <c r="Z89" s="35" t="str">
        <f t="shared" ref="Z89:Z93" si="46">V89&amp;W89</f>
        <v/>
      </c>
      <c r="AA89" s="13">
        <f t="shared" ref="AA89:AA128" si="47">IF(AND(V89&lt;&gt;"",W89&lt;&gt;"",V89&lt;&gt;W89,X89&lt;&gt;"",Y89&lt;&gt;""),1,0)</f>
        <v>0</v>
      </c>
      <c r="AB89" s="13" t="str">
        <f>IF(AA89&gt;0,X89&amp;Sprache!$E$80&amp;Y89,"")</f>
        <v/>
      </c>
      <c r="AD89" s="144"/>
      <c r="AE89" s="149" t="str">
        <f>IF($AA89=0,"",IF($X89&gt;$Y89,Einstellungen!$C$4,IF($X89=$Y89,1,0)))</f>
        <v/>
      </c>
      <c r="AF89" s="144" t="str">
        <f>IF($AA89=0,"",IF($X89&lt;$Y89,Einstellungen!$C$4,IF($X89=$Y89,1,0)))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6"/>
        <v/>
      </c>
      <c r="AA90" s="13">
        <f t="shared" si="47"/>
        <v>0</v>
      </c>
      <c r="AB90" s="13" t="str">
        <f>IF(AA90&gt;0,X90&amp;Sprache!$E$80&amp;Y90,"")</f>
        <v/>
      </c>
      <c r="AD90" s="144"/>
      <c r="AE90" s="149" t="str">
        <f>IF($AA90=0,"",IF($X90&gt;$Y90,Einstellungen!$C$4,IF($X90=$Y90,1,0)))</f>
        <v/>
      </c>
      <c r="AF90" s="144" t="str">
        <f>IF($AA90=0,"",IF($X90&lt;$Y90,Einstellungen!$C$4,IF($X90=$Y90,1,0)))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6"/>
        <v/>
      </c>
      <c r="AA91" s="13">
        <f t="shared" si="47"/>
        <v>0</v>
      </c>
      <c r="AB91" s="13" t="str">
        <f>IF(AA91&gt;0,X91&amp;Sprache!$E$80&amp;Y91,"")</f>
        <v/>
      </c>
      <c r="AD91" s="144"/>
      <c r="AE91" s="149" t="str">
        <f>IF($AA91=0,"",IF($X91&gt;$Y91,Einstellungen!$C$4,IF($X91=$Y91,1,0)))</f>
        <v/>
      </c>
      <c r="AF91" s="144" t="str">
        <f>IF($AA91=0,"",IF($X91&lt;$Y91,Einstellungen!$C$4,IF($X91=$Y91,1,0)))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6"/>
        <v/>
      </c>
      <c r="AA92" s="13">
        <f t="shared" si="47"/>
        <v>0</v>
      </c>
      <c r="AB92" s="13" t="str">
        <f>IF(AA92&gt;0,X92&amp;Sprache!$E$80&amp;Y92,"")</f>
        <v/>
      </c>
      <c r="AD92" s="144"/>
      <c r="AE92" s="149" t="str">
        <f>IF($AA92=0,"",IF($X92&gt;$Y92,Einstellungen!$C$4,IF($X92=$Y92,1,0)))</f>
        <v/>
      </c>
      <c r="AF92" s="144" t="str">
        <f>IF($AA92=0,"",IF($X92&lt;$Y92,Einstellungen!$C$4,IF($X92=$Y92,1,0)))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6"/>
        <v/>
      </c>
      <c r="AA93" s="13">
        <f t="shared" si="47"/>
        <v>0</v>
      </c>
      <c r="AB93" s="13" t="str">
        <f>IF(AA93&gt;0,X93&amp;Sprache!$E$80&amp;Y93,"")</f>
        <v/>
      </c>
      <c r="AD93" s="144"/>
      <c r="AE93" s="149" t="str">
        <f>IF($AA93=0,"",IF($X93&gt;$Y93,Einstellungen!$C$4,IF($X93=$Y93,1,0)))</f>
        <v/>
      </c>
      <c r="AF93" s="144" t="str">
        <f>IF($AA93=0,"",IF($X93&lt;$Y93,Einstellungen!$C$4,IF($X93=$Y93,1,0)))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f>
        <v/>
      </c>
      <c r="AA94" s="13">
        <f t="shared" si="47"/>
        <v>0</v>
      </c>
      <c r="AB94" s="13" t="str">
        <f>""</f>
        <v/>
      </c>
      <c r="AD94" s="144"/>
      <c r="AE94" s="149" t="str">
        <f>IF($AA94=0,"",IF($X94&gt;$Y94,Einstellungen!$C$4,IF($X94=$Y94,1,0)))</f>
        <v/>
      </c>
      <c r="AF94" s="144" t="str">
        <f>IF($AA94=0,"",IF($X94&lt;$Y94,Einstellungen!$C$4,IF($X94=$Y94,1,0)))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f>
        <v/>
      </c>
      <c r="AA95" s="13">
        <f t="shared" si="47"/>
        <v>0</v>
      </c>
      <c r="AB95" s="13" t="str">
        <f>""</f>
        <v/>
      </c>
      <c r="AD95" s="144"/>
      <c r="AE95" s="149" t="str">
        <f>IF($AA95=0,"",IF($X95&gt;$Y95,Einstellungen!$C$4,IF($X95=$Y95,1,0)))</f>
        <v/>
      </c>
      <c r="AF95" s="144" t="str">
        <f>IF($AA95=0,"",IF($X95&lt;$Y95,Einstellungen!$C$4,IF($X95=$Y95,1,0)))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f>
        <v/>
      </c>
      <c r="AA96" s="13">
        <f t="shared" si="47"/>
        <v>0</v>
      </c>
      <c r="AB96" s="13" t="str">
        <f>""</f>
        <v/>
      </c>
      <c r="AD96" s="144"/>
      <c r="AE96" s="149" t="str">
        <f>IF($AA96=0,"",IF($X96&gt;$Y96,Einstellungen!$C$4,IF($X96=$Y96,1,0)))</f>
        <v/>
      </c>
      <c r="AF96" s="144" t="str">
        <f>IF($AA96=0,"",IF($X96&lt;$Y96,Einstellungen!$C$4,IF($X96=$Y96,1,0)))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f>
        <v/>
      </c>
      <c r="AA97" s="13">
        <f t="shared" si="47"/>
        <v>0</v>
      </c>
      <c r="AB97" s="13" t="str">
        <f>""</f>
        <v/>
      </c>
      <c r="AD97" s="144"/>
      <c r="AE97" s="149" t="str">
        <f>IF($AA97=0,"",IF($X97&gt;$Y97,Einstellungen!$C$4,IF($X97=$Y97,1,0)))</f>
        <v/>
      </c>
      <c r="AF97" s="144" t="str">
        <f>IF($AA97=0,"",IF($X97&lt;$Y97,Einstellungen!$C$4,IF($X97=$Y97,1,0)))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f>
        <v/>
      </c>
      <c r="AA98" s="13">
        <f t="shared" si="47"/>
        <v>0</v>
      </c>
      <c r="AB98" s="13" t="str">
        <f>""</f>
        <v/>
      </c>
      <c r="AD98" s="144"/>
      <c r="AE98" s="149" t="str">
        <f>IF($AA98=0,"",IF($X98&gt;$Y98,Einstellungen!$C$4,IF($X98=$Y98,1,0)))</f>
        <v/>
      </c>
      <c r="AF98" s="144" t="str">
        <f>IF($AA98=0,"",IF($X98&lt;$Y98,Einstellungen!$C$4,IF($X98=$Y98,1,0)))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f>
        <v/>
      </c>
      <c r="AA99" s="13">
        <f t="shared" si="47"/>
        <v>0</v>
      </c>
      <c r="AB99" s="13" t="str">
        <f>""</f>
        <v/>
      </c>
      <c r="AD99" s="144"/>
      <c r="AE99" s="149" t="str">
        <f>IF($AA99=0,"",IF($X99&gt;$Y99,Einstellungen!$C$4,IF($X99=$Y99,1,0)))</f>
        <v/>
      </c>
      <c r="AF99" s="144" t="str">
        <f>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f>
        <v/>
      </c>
      <c r="AA100" s="13">
        <f t="shared" si="47"/>
        <v>0</v>
      </c>
      <c r="AB100" s="13" t="str">
        <f>""</f>
        <v/>
      </c>
      <c r="AD100" s="144"/>
      <c r="AE100" s="149" t="str">
        <f>IF($AA100=0,"",IF($X100&gt;$Y100,Einstellungen!$C$4,IF($X100=$Y100,1,0)))</f>
        <v/>
      </c>
      <c r="AF100" s="144" t="str">
        <f>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f>
        <v/>
      </c>
      <c r="AA101" s="13">
        <f t="shared" si="47"/>
        <v>0</v>
      </c>
      <c r="AB101" s="13" t="str">
        <f>""</f>
        <v/>
      </c>
      <c r="AD101" s="144"/>
      <c r="AE101" s="149" t="str">
        <f>IF($AA101=0,"",IF($X101&gt;$Y101,Einstellungen!$C$4,IF($X101=$Y101,1,0)))</f>
        <v/>
      </c>
      <c r="AF101" s="144" t="str">
        <f>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f>
        <v/>
      </c>
      <c r="AA102" s="13">
        <f t="shared" si="47"/>
        <v>0</v>
      </c>
      <c r="AB102" s="13" t="str">
        <f>""</f>
        <v/>
      </c>
      <c r="AD102" s="144"/>
      <c r="AE102" s="149" t="str">
        <f>IF($AA102=0,"",IF($X102&gt;$Y102,Einstellungen!$C$4,IF($X102=$Y102,1,0)))</f>
        <v/>
      </c>
      <c r="AF102" s="144" t="str">
        <f>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f>
        <v/>
      </c>
      <c r="AA103" s="13">
        <f t="shared" si="47"/>
        <v>0</v>
      </c>
      <c r="AB103" s="13" t="str">
        <f>""</f>
        <v/>
      </c>
      <c r="AD103" s="144"/>
      <c r="AE103" s="149" t="str">
        <f>IF($AA103=0,"",IF($X103&gt;$Y103,Einstellungen!$C$4,IF($X103=$Y103,1,0)))</f>
        <v/>
      </c>
      <c r="AF103" s="144" t="str">
        <f>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f>
        <v/>
      </c>
      <c r="AA104" s="13">
        <f t="shared" si="47"/>
        <v>0</v>
      </c>
      <c r="AB104" s="13" t="str">
        <f>""</f>
        <v/>
      </c>
      <c r="AD104" s="144"/>
      <c r="AE104" s="149" t="str">
        <f>IF($AA104=0,"",IF($X104&gt;$Y104,Einstellungen!$C$4,IF($X104=$Y104,1,0)))</f>
        <v/>
      </c>
      <c r="AF104" s="144" t="str">
        <f>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f>
        <v/>
      </c>
      <c r="AA105" s="13">
        <f t="shared" si="47"/>
        <v>0</v>
      </c>
      <c r="AB105" s="13" t="str">
        <f>""</f>
        <v/>
      </c>
      <c r="AD105" s="144"/>
      <c r="AE105" s="149" t="str">
        <f>IF($AA105=0,"",IF($X105&gt;$Y105,Einstellungen!$C$4,IF($X105=$Y105,1,0)))</f>
        <v/>
      </c>
      <c r="AF105" s="144" t="str">
        <f>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f>
        <v/>
      </c>
      <c r="AA106" s="13">
        <f t="shared" si="47"/>
        <v>0</v>
      </c>
      <c r="AB106" s="13" t="str">
        <f>""</f>
        <v/>
      </c>
      <c r="AD106" s="144"/>
      <c r="AE106" s="149" t="str">
        <f>IF($AA106=0,"",IF($X106&gt;$Y106,Einstellungen!$C$4,IF($X106=$Y106,1,0)))</f>
        <v/>
      </c>
      <c r="AF106" s="144" t="str">
        <f>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f>
        <v/>
      </c>
      <c r="AA107" s="13">
        <f t="shared" si="47"/>
        <v>0</v>
      </c>
      <c r="AB107" s="13" t="str">
        <f>""</f>
        <v/>
      </c>
      <c r="AD107" s="144"/>
      <c r="AE107" s="149" t="str">
        <f>IF($AA107=0,"",IF($X107&gt;$Y107,Einstellungen!$C$4,IF($X107=$Y107,1,0)))</f>
        <v/>
      </c>
      <c r="AF107" s="144" t="str">
        <f>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f>
        <v/>
      </c>
      <c r="AA108" s="13">
        <f t="shared" si="47"/>
        <v>0</v>
      </c>
      <c r="AB108" s="13" t="str">
        <f>""</f>
        <v/>
      </c>
      <c r="AD108" s="144"/>
      <c r="AE108" s="149" t="str">
        <f>IF($AA108=0,"",IF($X108&gt;$Y108,Einstellungen!$C$4,IF($X108=$Y108,1,0)))</f>
        <v/>
      </c>
      <c r="AF108" s="144" t="str">
        <f>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7"/>
        <v>0</v>
      </c>
      <c r="AB109" s="13" t="str">
        <f>""</f>
        <v/>
      </c>
      <c r="AD109" s="144"/>
      <c r="AE109" s="149" t="str">
        <f>IF($AA109=0,"",IF($X109&gt;$Y109,Einstellungen!$C$4,IF($X109=$Y109,1,0)))</f>
        <v/>
      </c>
      <c r="AF109" s="144"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7"/>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7"/>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7"/>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7"/>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7"/>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7"/>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7"/>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7"/>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7"/>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7"/>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7"/>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7"/>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7"/>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7"/>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7"/>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7"/>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7"/>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7"/>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7"/>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7" t="s">
        <v>7</v>
      </c>
      <c r="Z136" s="32" t="str">
        <f ca="1">W64&amp;V64</f>
        <v/>
      </c>
      <c r="AA136" s="33">
        <f ca="1">AA64</f>
        <v>0</v>
      </c>
      <c r="AB136" s="13" t="str">
        <f ca="1">IF(AA136&gt;0,Y64&amp;Sprache!$E$80&amp;X64,"")</f>
        <v/>
      </c>
      <c r="AD136" s="144"/>
    </row>
    <row r="137" spans="2:32" x14ac:dyDescent="0.2">
      <c r="Y137" s="67" t="s">
        <v>8</v>
      </c>
      <c r="Z137" s="35" t="str">
        <f ca="1">W65&amp;V65</f>
        <v>SSV WildbachVFB Essenheim</v>
      </c>
      <c r="AA137" s="13">
        <f t="shared" ref="AA137:AA200" ca="1" si="49">AA65</f>
        <v>1</v>
      </c>
      <c r="AB137" s="13" t="str">
        <f ca="1">IF(AA137&gt;0,Y65&amp;Sprache!$E$80&amp;X65,"")</f>
        <v>4:2</v>
      </c>
      <c r="AC137" s="2"/>
      <c r="AD137" s="144"/>
    </row>
    <row r="138" spans="2:32" x14ac:dyDescent="0.2">
      <c r="Y138" s="67" t="s">
        <v>9</v>
      </c>
      <c r="Z138" s="35" t="str">
        <f t="shared" ref="Z138:Z201" ca="1" si="50">W66&amp;V66</f>
        <v>FC GrönlingenKnock Out Rangers</v>
      </c>
      <c r="AA138" s="13">
        <f t="shared" ca="1" si="49"/>
        <v>1</v>
      </c>
      <c r="AB138" s="13" t="str">
        <f ca="1">IF(AA138&gt;0,Y66&amp;Sprache!$E$80&amp;X66,"")</f>
        <v>1:2</v>
      </c>
      <c r="AC138" s="2"/>
      <c r="AD138" s="144"/>
    </row>
    <row r="139" spans="2:32" x14ac:dyDescent="0.2">
      <c r="Y139" s="67" t="s">
        <v>10</v>
      </c>
      <c r="Z139" s="35" t="str">
        <f t="shared" ca="1" si="50"/>
        <v>Mainz 05Raslo Winners</v>
      </c>
      <c r="AA139" s="13">
        <f t="shared" ca="1" si="49"/>
        <v>1</v>
      </c>
      <c r="AB139" s="13" t="str">
        <f ca="1">IF(AA139&gt;0,Y67&amp;Sprache!$E$80&amp;X67,"")</f>
        <v>1:1</v>
      </c>
      <c r="AC139" s="2"/>
      <c r="AD139" s="144"/>
    </row>
    <row r="140" spans="2:32" x14ac:dyDescent="0.2">
      <c r="Y140" s="67" t="s">
        <v>11</v>
      </c>
      <c r="Z140" s="35" t="str">
        <f t="shared" ca="1" si="50"/>
        <v>AC RomaFC Barcelona</v>
      </c>
      <c r="AA140" s="13">
        <f t="shared" ca="1" si="49"/>
        <v>1</v>
      </c>
      <c r="AB140" s="13" t="str">
        <f ca="1">IF(AA140&gt;0,Y68&amp;Sprache!$E$80&amp;X68,"")</f>
        <v>1:5</v>
      </c>
      <c r="AC140" s="2"/>
      <c r="AD140" s="144"/>
    </row>
    <row r="141" spans="2:32" x14ac:dyDescent="0.2">
      <c r="Y141" s="67" t="s">
        <v>12</v>
      </c>
      <c r="Z141" s="35" t="str">
        <f t="shared" ca="1" si="50"/>
        <v>1. FC RiedwaldVFL Ronsdorf</v>
      </c>
      <c r="AA141" s="13">
        <f t="shared" ca="1" si="49"/>
        <v>1</v>
      </c>
      <c r="AB141" s="13" t="str">
        <f ca="1">IF(AA141&gt;0,Y69&amp;Sprache!$E$80&amp;X69,"")</f>
        <v>0:2</v>
      </c>
      <c r="AC141" s="2"/>
      <c r="AD141" s="144"/>
    </row>
    <row r="142" spans="2:32" x14ac:dyDescent="0.2">
      <c r="Y142" s="67" t="s">
        <v>17</v>
      </c>
      <c r="Z142" s="35" t="str">
        <f t="shared" ca="1" si="50"/>
        <v>Maibach 1822 eVBorussia Heine</v>
      </c>
      <c r="AA142" s="13">
        <f t="shared" ca="1" si="49"/>
        <v>1</v>
      </c>
      <c r="AB142" s="13" t="str">
        <f ca="1">IF(AA142&gt;0,Y70&amp;Sprache!$E$80&amp;X70,"")</f>
        <v>2:1</v>
      </c>
      <c r="AC142" s="2"/>
      <c r="AD142" s="144"/>
    </row>
    <row r="143" spans="2:32" x14ac:dyDescent="0.2">
      <c r="Y143" s="67" t="s">
        <v>18</v>
      </c>
      <c r="Z143" s="35" t="str">
        <f t="shared" ca="1" si="50"/>
        <v>Fun Kickers OesInter Mailand</v>
      </c>
      <c r="AA143" s="13">
        <f t="shared" ca="1" si="49"/>
        <v>1</v>
      </c>
      <c r="AB143" s="13" t="str">
        <f ca="1">IF(AA143&gt;0,Y71&amp;Sprache!$E$80&amp;X71,"")</f>
        <v>3:5</v>
      </c>
      <c r="AC143" s="2"/>
      <c r="AD143" s="144"/>
    </row>
    <row r="144" spans="2:32" x14ac:dyDescent="0.2">
      <c r="Y144" s="67" t="s">
        <v>19</v>
      </c>
      <c r="Z144" s="35" t="str">
        <f t="shared" ca="1" si="50"/>
        <v>Eintracht FrankfurtManchester City</v>
      </c>
      <c r="AA144" s="13">
        <f t="shared" ca="1" si="49"/>
        <v>1</v>
      </c>
      <c r="AB144" s="13" t="str">
        <f ca="1">IF(AA144&gt;0,Y72&amp;Sprache!$E$80&amp;X72,"")</f>
        <v>1:2</v>
      </c>
      <c r="AC144" s="2"/>
      <c r="AD144" s="144"/>
    </row>
    <row r="145" spans="25:30" x14ac:dyDescent="0.2">
      <c r="Y145" s="67" t="s">
        <v>25</v>
      </c>
      <c r="Z145" s="35" t="str">
        <f t="shared" ca="1" si="50"/>
        <v>1. FC RiedwaldVFB Essenheim</v>
      </c>
      <c r="AA145" s="13">
        <f t="shared" ca="1" si="49"/>
        <v>1</v>
      </c>
      <c r="AB145" s="13" t="str">
        <f ca="1">IF(AA145&gt;0,Y73&amp;Sprache!$E$80&amp;X73,"")</f>
        <v>2:2</v>
      </c>
      <c r="AC145" s="2"/>
      <c r="AD145" s="144"/>
    </row>
    <row r="146" spans="25:30" x14ac:dyDescent="0.2">
      <c r="Y146" s="67" t="s">
        <v>26</v>
      </c>
      <c r="Z146" s="35" t="str">
        <f t="shared" ca="1" si="50"/>
        <v>Maibach 1822 eVKnock Out Rangers</v>
      </c>
      <c r="AA146" s="13">
        <f t="shared" ca="1" si="49"/>
        <v>1</v>
      </c>
      <c r="AB146" s="13" t="str">
        <f ca="1">IF(AA146&gt;0,Y74&amp;Sprache!$E$80&amp;X74,"")</f>
        <v>2:4</v>
      </c>
      <c r="AC146" s="2"/>
      <c r="AD146" s="144"/>
    </row>
    <row r="147" spans="25:30" x14ac:dyDescent="0.2">
      <c r="Y147" s="67" t="s">
        <v>27</v>
      </c>
      <c r="Z147" s="35" t="str">
        <f t="shared" ca="1" si="50"/>
        <v>Fun Kickers OesRaslo Winners</v>
      </c>
      <c r="AA147" s="13">
        <f t="shared" ca="1" si="49"/>
        <v>1</v>
      </c>
      <c r="AB147" s="13" t="str">
        <f ca="1">IF(AA147&gt;0,Y75&amp;Sprache!$E$80&amp;X75,"")</f>
        <v>3:4</v>
      </c>
      <c r="AC147" s="2"/>
      <c r="AD147" s="144"/>
    </row>
    <row r="148" spans="25:30" x14ac:dyDescent="0.2">
      <c r="Y148" s="67" t="s">
        <v>28</v>
      </c>
      <c r="Z148" s="35" t="str">
        <f t="shared" ca="1" si="50"/>
        <v>Eintracht FrankfurtFC Barcelona</v>
      </c>
      <c r="AA148" s="13">
        <f t="shared" ca="1" si="49"/>
        <v>1</v>
      </c>
      <c r="AB148" s="13" t="str">
        <f ca="1">IF(AA148&gt;0,Y76&amp;Sprache!$E$80&amp;X76,"")</f>
        <v>0:0</v>
      </c>
      <c r="AC148" s="2"/>
      <c r="AD148" s="144"/>
    </row>
    <row r="149" spans="25:30" x14ac:dyDescent="0.2">
      <c r="Y149" s="67" t="s">
        <v>29</v>
      </c>
      <c r="Z149" s="35" t="str">
        <f t="shared" ca="1" si="50"/>
        <v>SSV WildbachVFL Ronsdorf</v>
      </c>
      <c r="AA149" s="13">
        <f t="shared" ca="1" si="49"/>
        <v>1</v>
      </c>
      <c r="AB149" s="13" t="str">
        <f ca="1">IF(AA149&gt;0,Y77&amp;Sprache!$E$80&amp;X77,"")</f>
        <v>5:1</v>
      </c>
      <c r="AC149" s="2"/>
      <c r="AD149" s="144"/>
    </row>
    <row r="150" spans="25:30" x14ac:dyDescent="0.2">
      <c r="Y150" s="67" t="s">
        <v>30</v>
      </c>
      <c r="Z150" s="35" t="str">
        <f t="shared" ca="1" si="50"/>
        <v>FC GrönlingenBorussia Heine</v>
      </c>
      <c r="AA150" s="13">
        <f t="shared" ca="1" si="49"/>
        <v>1</v>
      </c>
      <c r="AB150" s="13" t="str">
        <f ca="1">IF(AA150&gt;0,Y78&amp;Sprache!$E$80&amp;X78,"")</f>
        <v>4:4</v>
      </c>
      <c r="AC150" s="2"/>
      <c r="AD150" s="144"/>
    </row>
    <row r="151" spans="25:30" x14ac:dyDescent="0.2">
      <c r="Y151" s="67" t="s">
        <v>31</v>
      </c>
      <c r="Z151" s="35" t="str">
        <f t="shared" ca="1" si="50"/>
        <v>Mainz 05Inter Mailand</v>
      </c>
      <c r="AA151" s="13">
        <f t="shared" ca="1" si="49"/>
        <v>1</v>
      </c>
      <c r="AB151" s="13" t="str">
        <f ca="1">IF(AA151&gt;0,Y79&amp;Sprache!$E$80&amp;X79,"")</f>
        <v>7:0</v>
      </c>
      <c r="AC151" s="2"/>
      <c r="AD151" s="144"/>
    </row>
    <row r="152" spans="25:30" x14ac:dyDescent="0.2">
      <c r="Y152" s="67" t="s">
        <v>32</v>
      </c>
      <c r="Z152" s="35" t="str">
        <f t="shared" ca="1" si="50"/>
        <v>AC RomaManchester City</v>
      </c>
      <c r="AA152" s="13">
        <f t="shared" ca="1" si="49"/>
        <v>1</v>
      </c>
      <c r="AB152" s="13" t="str">
        <f ca="1">IF(AA152&gt;0,Y80&amp;Sprache!$E$80&amp;X80,"")</f>
        <v>8:2</v>
      </c>
      <c r="AC152" s="2"/>
      <c r="AD152" s="144"/>
    </row>
    <row r="153" spans="25:30" x14ac:dyDescent="0.2">
      <c r="Y153" s="67" t="s">
        <v>33</v>
      </c>
      <c r="Z153" s="35" t="str">
        <f t="shared" ca="1" si="50"/>
        <v>SSV Wildbach1. FC Riedwald</v>
      </c>
      <c r="AA153" s="13">
        <f t="shared" ca="1" si="49"/>
        <v>1</v>
      </c>
      <c r="AB153" s="13" t="str">
        <f ca="1">IF(AA153&gt;0,Y81&amp;Sprache!$E$80&amp;X81,"")</f>
        <v>9:3</v>
      </c>
      <c r="AC153" s="2"/>
      <c r="AD153" s="144"/>
    </row>
    <row r="154" spans="25:30" x14ac:dyDescent="0.2">
      <c r="Y154" s="67" t="s">
        <v>34</v>
      </c>
      <c r="Z154" s="35" t="str">
        <f t="shared" ca="1" si="50"/>
        <v>FC GrönlingenMaibach 1822 eV</v>
      </c>
      <c r="AA154" s="13">
        <f t="shared" ca="1" si="49"/>
        <v>1</v>
      </c>
      <c r="AB154" s="13" t="str">
        <f ca="1">IF(AA154&gt;0,Y82&amp;Sprache!$E$80&amp;X82,"")</f>
        <v>10:4</v>
      </c>
      <c r="AC154" s="2"/>
      <c r="AD154" s="144"/>
    </row>
    <row r="155" spans="25:30" x14ac:dyDescent="0.2">
      <c r="Y155" s="67" t="s">
        <v>35</v>
      </c>
      <c r="Z155" s="35" t="str">
        <f t="shared" ca="1" si="50"/>
        <v>Mainz 05Fun Kickers Oes</v>
      </c>
      <c r="AA155" s="13">
        <f t="shared" ca="1" si="49"/>
        <v>1</v>
      </c>
      <c r="AB155" s="13" t="str">
        <f ca="1">IF(AA155&gt;0,Y83&amp;Sprache!$E$80&amp;X83,"")</f>
        <v>11:5</v>
      </c>
      <c r="AC155" s="2"/>
      <c r="AD155" s="144"/>
    </row>
    <row r="156" spans="25:30" x14ac:dyDescent="0.2">
      <c r="Y156" s="67" t="s">
        <v>36</v>
      </c>
      <c r="Z156" s="35" t="str">
        <f t="shared" ca="1" si="50"/>
        <v>AC RomaEintracht Frankfurt</v>
      </c>
      <c r="AA156" s="13">
        <f t="shared" ca="1" si="49"/>
        <v>1</v>
      </c>
      <c r="AB156" s="13" t="str">
        <f ca="1">IF(AA156&gt;0,Y84&amp;Sprache!$E$80&amp;X84,"")</f>
        <v>12:6</v>
      </c>
      <c r="AC156" s="2"/>
      <c r="AD156" s="144"/>
    </row>
    <row r="157" spans="25:30" x14ac:dyDescent="0.2">
      <c r="Y157" s="67" t="s">
        <v>37</v>
      </c>
      <c r="Z157" s="35" t="str">
        <f t="shared" ca="1" si="50"/>
        <v>VFL RonsdorfVFB Essenheim</v>
      </c>
      <c r="AA157" s="13">
        <f t="shared" ca="1" si="49"/>
        <v>1</v>
      </c>
      <c r="AB157" s="13" t="str">
        <f ca="1">IF(AA157&gt;0,Y85&amp;Sprache!$E$80&amp;X85,"")</f>
        <v>13:7</v>
      </c>
      <c r="AC157" s="2"/>
      <c r="AD157" s="144"/>
    </row>
    <row r="158" spans="25:30" x14ac:dyDescent="0.2">
      <c r="Y158" s="67" t="s">
        <v>38</v>
      </c>
      <c r="Z158" s="35" t="str">
        <f t="shared" ca="1" si="50"/>
        <v>Borussia HeineKnock Out Rangers</v>
      </c>
      <c r="AA158" s="13">
        <f t="shared" ca="1" si="49"/>
        <v>1</v>
      </c>
      <c r="AB158" s="13" t="str">
        <f ca="1">IF(AA158&gt;0,Y86&amp;Sprache!$E$80&amp;X86,"")</f>
        <v>14:8</v>
      </c>
      <c r="AC158" s="2"/>
      <c r="AD158" s="144"/>
    </row>
    <row r="159" spans="25:30" x14ac:dyDescent="0.2">
      <c r="Y159" s="67" t="s">
        <v>39</v>
      </c>
      <c r="Z159" s="35" t="str">
        <f t="shared" ca="1" si="50"/>
        <v>Inter MailandRaslo Winners</v>
      </c>
      <c r="AA159" s="13">
        <f t="shared" ca="1" si="49"/>
        <v>1</v>
      </c>
      <c r="AB159" s="13" t="str">
        <f ca="1">IF(AA159&gt;0,Y87&amp;Sprache!$E$80&amp;X87,"")</f>
        <v>15:9</v>
      </c>
      <c r="AC159" s="2"/>
      <c r="AD159" s="144"/>
    </row>
    <row r="160" spans="25:30" x14ac:dyDescent="0.2">
      <c r="Y160" s="67" t="s">
        <v>40</v>
      </c>
      <c r="Z160" s="35" t="str">
        <f t="shared" ca="1" si="50"/>
        <v>Manchester CityFC Barcelona</v>
      </c>
      <c r="AA160" s="13">
        <f t="shared" ca="1" si="49"/>
        <v>1</v>
      </c>
      <c r="AB160" s="13" t="str">
        <f ca="1">IF(AA160&gt;0,Y88&amp;Sprache!$E$80&amp;X88,"")</f>
        <v>0:4</v>
      </c>
      <c r="AC160" s="2"/>
      <c r="AD160" s="144"/>
    </row>
    <row r="161" spans="25:30" x14ac:dyDescent="0.2">
      <c r="Y161" s="67" t="s">
        <v>41</v>
      </c>
      <c r="Z161" s="35" t="str">
        <f t="shared" si="50"/>
        <v/>
      </c>
      <c r="AA161" s="13">
        <f t="shared" si="49"/>
        <v>0</v>
      </c>
      <c r="AB161" s="13" t="str">
        <f>IF(AA161&gt;0,Y89&amp;Sprache!$E$80&amp;X89,"")</f>
        <v/>
      </c>
      <c r="AC161" s="2"/>
      <c r="AD161" s="144"/>
    </row>
    <row r="162" spans="25:30" x14ac:dyDescent="0.2">
      <c r="Y162" s="67" t="s">
        <v>42</v>
      </c>
      <c r="Z162" s="35" t="str">
        <f t="shared" si="50"/>
        <v/>
      </c>
      <c r="AA162" s="13">
        <f t="shared" si="49"/>
        <v>0</v>
      </c>
      <c r="AB162" s="13" t="str">
        <f>IF(AA162&gt;0,Y90&amp;Sprache!$E$80&amp;X90,"")</f>
        <v/>
      </c>
      <c r="AC162" s="2"/>
      <c r="AD162" s="144"/>
    </row>
    <row r="163" spans="25:30" x14ac:dyDescent="0.2">
      <c r="Y163" s="67" t="s">
        <v>43</v>
      </c>
      <c r="Z163" s="35" t="str">
        <f t="shared" si="50"/>
        <v/>
      </c>
      <c r="AA163" s="13">
        <f t="shared" si="49"/>
        <v>0</v>
      </c>
      <c r="AB163" s="13" t="str">
        <f>IF(AA163&gt;0,Y91&amp;Sprache!$E$80&amp;X91,"")</f>
        <v/>
      </c>
      <c r="AC163" s="2"/>
      <c r="AD163" s="144"/>
    </row>
    <row r="164" spans="25:30" x14ac:dyDescent="0.2">
      <c r="Y164" s="67" t="s">
        <v>44</v>
      </c>
      <c r="Z164" s="35" t="str">
        <f t="shared" si="50"/>
        <v/>
      </c>
      <c r="AA164" s="13">
        <f t="shared" si="49"/>
        <v>0</v>
      </c>
      <c r="AB164" s="13" t="str">
        <f>IF(AA164&gt;0,Y92&amp;Sprache!$E$80&amp;X92,"")</f>
        <v/>
      </c>
      <c r="AC164" s="2"/>
      <c r="AD164" s="144"/>
    </row>
    <row r="165" spans="25:30" x14ac:dyDescent="0.2">
      <c r="Y165" s="67" t="s">
        <v>45</v>
      </c>
      <c r="Z165" s="35" t="str">
        <f t="shared" si="50"/>
        <v/>
      </c>
      <c r="AA165" s="13">
        <f t="shared" si="49"/>
        <v>0</v>
      </c>
      <c r="AB165" s="13" t="str">
        <f>IF(AA165&gt;0,Y93&amp;Sprache!$E$80&amp;X93,"")</f>
        <v/>
      </c>
      <c r="AC165" s="2"/>
      <c r="AD165" s="144"/>
    </row>
    <row r="166" spans="25:30" x14ac:dyDescent="0.2">
      <c r="Y166" s="67" t="s">
        <v>46</v>
      </c>
      <c r="Z166" s="35" t="str">
        <f t="shared" si="50"/>
        <v/>
      </c>
      <c r="AA166" s="13">
        <f t="shared" si="49"/>
        <v>0</v>
      </c>
      <c r="AB166" s="13" t="str">
        <f>IF(AA166&gt;0,Y94&amp;Sprache!$E$80&amp;X94,"")</f>
        <v/>
      </c>
      <c r="AC166" s="2"/>
      <c r="AD166" s="144"/>
    </row>
    <row r="167" spans="25:30" x14ac:dyDescent="0.2">
      <c r="Y167" s="67" t="s">
        <v>47</v>
      </c>
      <c r="Z167" s="35" t="str">
        <f t="shared" si="50"/>
        <v/>
      </c>
      <c r="AA167" s="13">
        <f t="shared" si="49"/>
        <v>0</v>
      </c>
      <c r="AB167" s="13" t="str">
        <f>IF(AA167&gt;0,Y95&amp;Sprache!$E$80&amp;X95,"")</f>
        <v/>
      </c>
      <c r="AC167" s="2"/>
      <c r="AD167" s="144"/>
    </row>
    <row r="168" spans="25:30" x14ac:dyDescent="0.2">
      <c r="Y168" s="67" t="s">
        <v>48</v>
      </c>
      <c r="Z168" s="35" t="str">
        <f t="shared" si="50"/>
        <v/>
      </c>
      <c r="AA168" s="13">
        <f t="shared" si="49"/>
        <v>0</v>
      </c>
      <c r="AB168" s="13" t="str">
        <f>IF(AA168&gt;0,Y96&amp;Sprache!$E$80&amp;X96,"")</f>
        <v/>
      </c>
      <c r="AC168" s="2"/>
      <c r="AD168" s="144"/>
    </row>
    <row r="169" spans="25:30" x14ac:dyDescent="0.2">
      <c r="Y169" s="67" t="s">
        <v>49</v>
      </c>
      <c r="Z169" s="35" t="str">
        <f t="shared" si="50"/>
        <v/>
      </c>
      <c r="AA169" s="13">
        <f t="shared" si="49"/>
        <v>0</v>
      </c>
      <c r="AB169" s="13" t="str">
        <f>IF(AA169&gt;0,Y97&amp;Sprache!$E$80&amp;X97,"")</f>
        <v/>
      </c>
      <c r="AC169" s="2"/>
      <c r="AD169" s="144"/>
    </row>
    <row r="170" spans="25:30" x14ac:dyDescent="0.2">
      <c r="Y170" s="67" t="s">
        <v>50</v>
      </c>
      <c r="Z170" s="35" t="str">
        <f t="shared" si="50"/>
        <v/>
      </c>
      <c r="AA170" s="13">
        <f t="shared" si="49"/>
        <v>0</v>
      </c>
      <c r="AB170" s="13" t="str">
        <f>IF(AA170&gt;0,Y98&amp;Sprache!$E$80&amp;X98,"")</f>
        <v/>
      </c>
      <c r="AC170" s="2"/>
      <c r="AD170" s="144"/>
    </row>
    <row r="171" spans="25:30" x14ac:dyDescent="0.2">
      <c r="Y171" s="67" t="s">
        <v>51</v>
      </c>
      <c r="Z171" s="35" t="str">
        <f t="shared" si="50"/>
        <v/>
      </c>
      <c r="AA171" s="13">
        <f t="shared" si="49"/>
        <v>0</v>
      </c>
      <c r="AB171" s="13" t="str">
        <f>IF(AA171&gt;0,Y99&amp;Sprache!$E$80&amp;X99,"")</f>
        <v/>
      </c>
      <c r="AC171" s="2"/>
      <c r="AD171" s="144"/>
    </row>
    <row r="172" spans="25:30" x14ac:dyDescent="0.2">
      <c r="Y172" s="67" t="s">
        <v>60</v>
      </c>
      <c r="Z172" s="35" t="str">
        <f t="shared" si="50"/>
        <v/>
      </c>
      <c r="AA172" s="13">
        <f t="shared" si="49"/>
        <v>0</v>
      </c>
      <c r="AB172" s="13" t="str">
        <f>IF(AA172&gt;0,Y100&amp;Sprache!$E$80&amp;X100,"")</f>
        <v/>
      </c>
      <c r="AC172" s="2"/>
      <c r="AD172" s="144"/>
    </row>
    <row r="173" spans="25:30" x14ac:dyDescent="0.2">
      <c r="Y173" s="67" t="s">
        <v>61</v>
      </c>
      <c r="Z173" s="35" t="str">
        <f t="shared" si="50"/>
        <v/>
      </c>
      <c r="AA173" s="13">
        <f t="shared" si="49"/>
        <v>0</v>
      </c>
      <c r="AB173" s="13" t="str">
        <f>IF(AA173&gt;0,Y101&amp;Sprache!$E$80&amp;X101,"")</f>
        <v/>
      </c>
      <c r="AC173" s="2"/>
      <c r="AD173" s="144"/>
    </row>
    <row r="174" spans="25:30" x14ac:dyDescent="0.2">
      <c r="Y174" s="67" t="s">
        <v>62</v>
      </c>
      <c r="Z174" s="35" t="str">
        <f t="shared" si="50"/>
        <v/>
      </c>
      <c r="AA174" s="13">
        <f t="shared" si="49"/>
        <v>0</v>
      </c>
      <c r="AB174" s="13" t="str">
        <f>IF(AA174&gt;0,Y102&amp;Sprache!$E$80&amp;X102,"")</f>
        <v/>
      </c>
      <c r="AC174" s="2"/>
      <c r="AD174" s="144"/>
    </row>
    <row r="175" spans="25:30" x14ac:dyDescent="0.2">
      <c r="Y175" s="67" t="s">
        <v>63</v>
      </c>
      <c r="Z175" s="35" t="str">
        <f t="shared" si="50"/>
        <v/>
      </c>
      <c r="AA175" s="13">
        <f t="shared" si="49"/>
        <v>0</v>
      </c>
      <c r="AB175" s="13" t="str">
        <f>IF(AA175&gt;0,Y103&amp;Sprache!$E$80&amp;X103,"")</f>
        <v/>
      </c>
      <c r="AC175" s="2"/>
      <c r="AD175" s="144"/>
    </row>
    <row r="176" spans="25:30" x14ac:dyDescent="0.2">
      <c r="Y176" s="67" t="s">
        <v>64</v>
      </c>
      <c r="Z176" s="35" t="str">
        <f t="shared" si="50"/>
        <v/>
      </c>
      <c r="AA176" s="13">
        <f t="shared" si="49"/>
        <v>0</v>
      </c>
      <c r="AB176" s="13" t="str">
        <f>IF(AA176&gt;0,Y104&amp;Sprache!$E$80&amp;X104,"")</f>
        <v/>
      </c>
      <c r="AC176" s="2"/>
      <c r="AD176" s="144"/>
    </row>
    <row r="177" spans="25:30" x14ac:dyDescent="0.2">
      <c r="Y177" s="67" t="s">
        <v>65</v>
      </c>
      <c r="Z177" s="35" t="str">
        <f t="shared" si="50"/>
        <v/>
      </c>
      <c r="AA177" s="13">
        <f t="shared" si="49"/>
        <v>0</v>
      </c>
      <c r="AB177" s="13" t="str">
        <f>IF(AA177&gt;0,Y105&amp;Sprache!$E$80&amp;X105,"")</f>
        <v/>
      </c>
      <c r="AC177" s="2"/>
      <c r="AD177" s="144"/>
    </row>
    <row r="178" spans="25:30" x14ac:dyDescent="0.2">
      <c r="Y178" s="67" t="s">
        <v>66</v>
      </c>
      <c r="Z178" s="35" t="str">
        <f t="shared" si="50"/>
        <v/>
      </c>
      <c r="AA178" s="13">
        <f t="shared" si="49"/>
        <v>0</v>
      </c>
      <c r="AB178" s="13" t="str">
        <f>IF(AA178&gt;0,Y106&amp;Sprache!$E$80&amp;X106,"")</f>
        <v/>
      </c>
      <c r="AC178" s="2"/>
      <c r="AD178" s="144"/>
    </row>
    <row r="179" spans="25:30" x14ac:dyDescent="0.2">
      <c r="Y179" s="67" t="s">
        <v>67</v>
      </c>
      <c r="Z179" s="35" t="str">
        <f t="shared" si="50"/>
        <v/>
      </c>
      <c r="AA179" s="13">
        <f t="shared" si="49"/>
        <v>0</v>
      </c>
      <c r="AB179" s="13" t="str">
        <f>IF(AA179&gt;0,Y107&amp;Sprache!$E$80&amp;X107,"")</f>
        <v/>
      </c>
      <c r="AC179" s="2"/>
      <c r="AD179" s="144"/>
    </row>
    <row r="180" spans="25:30" x14ac:dyDescent="0.2">
      <c r="Y180" s="67" t="s">
        <v>68</v>
      </c>
      <c r="Z180" s="35" t="str">
        <f t="shared" si="50"/>
        <v/>
      </c>
      <c r="AA180" s="13">
        <f t="shared" si="49"/>
        <v>0</v>
      </c>
      <c r="AB180" s="13" t="str">
        <f>IF(AA180&gt;0,Y108&amp;Sprache!$E$80&amp;X108,"")</f>
        <v/>
      </c>
      <c r="AC180" s="2"/>
      <c r="AD180" s="144"/>
    </row>
    <row r="181" spans="25:30" x14ac:dyDescent="0.2">
      <c r="Y181" s="67" t="s">
        <v>69</v>
      </c>
      <c r="Z181" s="35" t="str">
        <f t="shared" si="50"/>
        <v/>
      </c>
      <c r="AA181" s="13">
        <f t="shared" si="49"/>
        <v>0</v>
      </c>
      <c r="AB181" s="13" t="str">
        <f>IF(AA181&gt;0,Y109&amp;Sprache!$E$80&amp;X109,"")</f>
        <v/>
      </c>
      <c r="AC181" s="2"/>
      <c r="AD181" s="144"/>
    </row>
    <row r="182" spans="25:30" x14ac:dyDescent="0.2">
      <c r="Y182" s="67" t="s">
        <v>70</v>
      </c>
      <c r="Z182" s="35" t="str">
        <f t="shared" si="50"/>
        <v/>
      </c>
      <c r="AA182" s="13">
        <f t="shared" si="49"/>
        <v>0</v>
      </c>
      <c r="AB182" s="13" t="str">
        <f>IF(AA182&gt;0,Y110&amp;Sprache!$E$80&amp;X110,"")</f>
        <v/>
      </c>
      <c r="AC182" s="2"/>
      <c r="AD182" s="144"/>
    </row>
    <row r="183" spans="25:30" x14ac:dyDescent="0.2">
      <c r="Y183" s="67" t="s">
        <v>71</v>
      </c>
      <c r="Z183" s="35" t="str">
        <f t="shared" si="50"/>
        <v/>
      </c>
      <c r="AA183" s="13">
        <f t="shared" si="49"/>
        <v>0</v>
      </c>
      <c r="AB183" s="13" t="str">
        <f>IF(AA183&gt;0,Y111&amp;Sprache!$E$80&amp;X111,"")</f>
        <v/>
      </c>
      <c r="AC183" s="2"/>
      <c r="AD183" s="144"/>
    </row>
    <row r="184" spans="25:30" x14ac:dyDescent="0.2">
      <c r="Y184" s="67" t="s">
        <v>72</v>
      </c>
      <c r="Z184" s="35" t="str">
        <f t="shared" si="50"/>
        <v/>
      </c>
      <c r="AA184" s="13">
        <f t="shared" si="49"/>
        <v>0</v>
      </c>
      <c r="AB184" s="13" t="str">
        <f>IF(AA184&gt;0,Y112&amp;Sprache!$E$80&amp;X112,"")</f>
        <v/>
      </c>
      <c r="AC184" s="2"/>
      <c r="AD184" s="144"/>
    </row>
    <row r="185" spans="25:30" x14ac:dyDescent="0.2">
      <c r="Y185" s="67" t="s">
        <v>73</v>
      </c>
      <c r="Z185" s="35" t="str">
        <f t="shared" si="50"/>
        <v/>
      </c>
      <c r="AA185" s="13">
        <f t="shared" si="49"/>
        <v>0</v>
      </c>
      <c r="AB185" s="13" t="str">
        <f>IF(AA185&gt;0,Y113&amp;Sprache!$E$80&amp;X113,"")</f>
        <v/>
      </c>
      <c r="AC185" s="2"/>
      <c r="AD185" s="144"/>
    </row>
    <row r="186" spans="25:30" x14ac:dyDescent="0.2">
      <c r="Y186" s="67" t="s">
        <v>74</v>
      </c>
      <c r="Z186" s="35" t="str">
        <f t="shared" si="50"/>
        <v/>
      </c>
      <c r="AA186" s="13">
        <f t="shared" si="49"/>
        <v>0</v>
      </c>
      <c r="AB186" s="13" t="str">
        <f>IF(AA186&gt;0,Y114&amp;Sprache!$E$80&amp;X114,"")</f>
        <v/>
      </c>
      <c r="AC186" s="2"/>
      <c r="AD186" s="144"/>
    </row>
    <row r="187" spans="25:30" x14ac:dyDescent="0.2">
      <c r="Y187" s="67" t="s">
        <v>75</v>
      </c>
      <c r="Z187" s="35" t="str">
        <f t="shared" si="50"/>
        <v/>
      </c>
      <c r="AA187" s="13">
        <f t="shared" si="49"/>
        <v>0</v>
      </c>
      <c r="AB187" s="13" t="str">
        <f>IF(AA187&gt;0,Y115&amp;Sprache!$E$80&amp;X115,"")</f>
        <v/>
      </c>
      <c r="AC187" s="2"/>
      <c r="AD187" s="144"/>
    </row>
    <row r="188" spans="25:30" x14ac:dyDescent="0.2">
      <c r="Y188" s="67" t="s">
        <v>76</v>
      </c>
      <c r="Z188" s="35" t="str">
        <f t="shared" si="50"/>
        <v/>
      </c>
      <c r="AA188" s="13">
        <f t="shared" si="49"/>
        <v>0</v>
      </c>
      <c r="AB188" s="13" t="str">
        <f>IF(AA188&gt;0,Y116&amp;Sprache!$E$80&amp;X116,"")</f>
        <v/>
      </c>
      <c r="AC188" s="2"/>
      <c r="AD188" s="144"/>
    </row>
    <row r="189" spans="25:30" x14ac:dyDescent="0.2">
      <c r="Y189" s="67" t="s">
        <v>77</v>
      </c>
      <c r="Z189" s="35" t="str">
        <f t="shared" si="50"/>
        <v/>
      </c>
      <c r="AA189" s="13">
        <f t="shared" si="49"/>
        <v>0</v>
      </c>
      <c r="AB189" s="13" t="str">
        <f>IF(AA189&gt;0,Y117&amp;Sprache!$E$80&amp;X117,"")</f>
        <v/>
      </c>
      <c r="AC189" s="2"/>
      <c r="AD189" s="144"/>
    </row>
    <row r="190" spans="25:30" x14ac:dyDescent="0.2">
      <c r="Y190" s="67" t="s">
        <v>78</v>
      </c>
      <c r="Z190" s="35" t="str">
        <f t="shared" si="50"/>
        <v/>
      </c>
      <c r="AA190" s="13">
        <f t="shared" si="49"/>
        <v>0</v>
      </c>
      <c r="AB190" s="13" t="str">
        <f>IF(AA190&gt;0,Y118&amp;Sprache!$E$80&amp;X118,"")</f>
        <v/>
      </c>
      <c r="AC190" s="2"/>
      <c r="AD190" s="144"/>
    </row>
    <row r="191" spans="25:30" x14ac:dyDescent="0.2">
      <c r="Y191" s="67" t="s">
        <v>79</v>
      </c>
      <c r="Z191" s="35" t="str">
        <f t="shared" si="50"/>
        <v/>
      </c>
      <c r="AA191" s="13">
        <f t="shared" si="49"/>
        <v>0</v>
      </c>
      <c r="AB191" s="13" t="str">
        <f>IF(AA191&gt;0,Y119&amp;Sprache!$E$80&amp;X119,"")</f>
        <v/>
      </c>
      <c r="AC191" s="2"/>
      <c r="AD191" s="144"/>
    </row>
    <row r="192" spans="25:30" x14ac:dyDescent="0.2">
      <c r="Y192" s="67" t="s">
        <v>80</v>
      </c>
      <c r="Z192" s="35" t="str">
        <f t="shared" si="50"/>
        <v/>
      </c>
      <c r="AA192" s="13">
        <f t="shared" si="49"/>
        <v>0</v>
      </c>
      <c r="AB192" s="13" t="str">
        <f>IF(AA192&gt;0,Y120&amp;Sprache!$E$80&amp;X120,"")</f>
        <v/>
      </c>
      <c r="AC192" s="2"/>
      <c r="AD192" s="144"/>
    </row>
    <row r="193" spans="25:30" x14ac:dyDescent="0.2">
      <c r="Y193" s="67" t="s">
        <v>81</v>
      </c>
      <c r="Z193" s="35" t="str">
        <f t="shared" si="50"/>
        <v/>
      </c>
      <c r="AA193" s="13">
        <f t="shared" si="49"/>
        <v>0</v>
      </c>
      <c r="AB193" s="13" t="str">
        <f>IF(AA193&gt;0,Y121&amp;Sprache!$E$80&amp;X121,"")</f>
        <v/>
      </c>
      <c r="AC193" s="2"/>
      <c r="AD193" s="144"/>
    </row>
    <row r="194" spans="25:30" x14ac:dyDescent="0.2">
      <c r="Y194" s="67" t="s">
        <v>82</v>
      </c>
      <c r="Z194" s="35" t="str">
        <f t="shared" si="50"/>
        <v/>
      </c>
      <c r="AA194" s="13">
        <f t="shared" si="49"/>
        <v>0</v>
      </c>
      <c r="AB194" s="13" t="str">
        <f>IF(AA194&gt;0,Y122&amp;Sprache!$E$80&amp;X122,"")</f>
        <v/>
      </c>
      <c r="AC194" s="2"/>
      <c r="AD194" s="144"/>
    </row>
    <row r="195" spans="25:30" x14ac:dyDescent="0.2">
      <c r="Y195" s="67" t="s">
        <v>83</v>
      </c>
      <c r="Z195" s="35" t="str">
        <f t="shared" si="50"/>
        <v/>
      </c>
      <c r="AA195" s="13">
        <f t="shared" si="49"/>
        <v>0</v>
      </c>
      <c r="AB195" s="13" t="str">
        <f>IF(AA195&gt;0,Y123&amp;Sprache!$E$80&amp;X123,"")</f>
        <v/>
      </c>
      <c r="AC195" s="2"/>
      <c r="AD195" s="144"/>
    </row>
    <row r="196" spans="25:30" x14ac:dyDescent="0.2">
      <c r="Y196" s="67" t="s">
        <v>84</v>
      </c>
      <c r="Z196" s="35" t="str">
        <f t="shared" si="50"/>
        <v/>
      </c>
      <c r="AA196" s="13">
        <f t="shared" si="49"/>
        <v>0</v>
      </c>
      <c r="AB196" s="13" t="str">
        <f>IF(AA196&gt;0,Y124&amp;Sprache!$E$80&amp;X124,"")</f>
        <v/>
      </c>
      <c r="AC196" s="2"/>
      <c r="AD196" s="144"/>
    </row>
    <row r="197" spans="25:30" x14ac:dyDescent="0.2">
      <c r="Y197" s="67" t="s">
        <v>85</v>
      </c>
      <c r="Z197" s="35" t="str">
        <f t="shared" si="50"/>
        <v/>
      </c>
      <c r="AA197" s="13">
        <f t="shared" si="49"/>
        <v>0</v>
      </c>
      <c r="AB197" s="13" t="str">
        <f>IF(AA197&gt;0,Y125&amp;Sprache!$E$80&amp;X125,"")</f>
        <v/>
      </c>
      <c r="AC197" s="2"/>
      <c r="AD197" s="144"/>
    </row>
    <row r="198" spans="25:30" x14ac:dyDescent="0.2">
      <c r="Y198" s="67" t="s">
        <v>86</v>
      </c>
      <c r="Z198" s="35" t="str">
        <f t="shared" si="50"/>
        <v/>
      </c>
      <c r="AA198" s="13">
        <f t="shared" si="49"/>
        <v>0</v>
      </c>
      <c r="AB198" s="13" t="str">
        <f>IF(AA198&gt;0,Y126&amp;Sprache!$E$80&amp;X126,"")</f>
        <v/>
      </c>
      <c r="AC198" s="2"/>
      <c r="AD198" s="144"/>
    </row>
    <row r="199" spans="25:30" x14ac:dyDescent="0.2">
      <c r="Y199" s="67" t="s">
        <v>87</v>
      </c>
      <c r="Z199" s="35" t="str">
        <f t="shared" si="50"/>
        <v/>
      </c>
      <c r="AA199" s="13">
        <f t="shared" si="49"/>
        <v>0</v>
      </c>
      <c r="AB199" s="13" t="str">
        <f>IF(AA199&gt;0,Y127&amp;Sprache!$E$80&amp;X127,"")</f>
        <v/>
      </c>
      <c r="AC199" s="2"/>
      <c r="AD199" s="144"/>
    </row>
    <row r="200" spans="25:30" x14ac:dyDescent="0.2">
      <c r="Y200" s="67" t="s">
        <v>88</v>
      </c>
      <c r="Z200" s="35" t="str">
        <f t="shared" si="50"/>
        <v/>
      </c>
      <c r="AA200" s="13">
        <f t="shared" si="49"/>
        <v>0</v>
      </c>
      <c r="AB200" s="13" t="str">
        <f>IF(AA200&gt;0,Y128&amp;Sprache!$E$80&amp;X128,"")</f>
        <v/>
      </c>
      <c r="AC200" s="2"/>
      <c r="AD200" s="144"/>
    </row>
    <row r="201" spans="25:30" x14ac:dyDescent="0.2">
      <c r="Y201" s="67" t="s">
        <v>89</v>
      </c>
      <c r="Z201" s="35" t="str">
        <f t="shared" si="50"/>
        <v/>
      </c>
      <c r="AA201" s="13">
        <f t="shared" ref="AA201:AA207" si="51">AA129</f>
        <v>0</v>
      </c>
      <c r="AB201" s="13" t="str">
        <f>IF(AA201&gt;0,Y129&amp;Sprache!$E$80&amp;X129,"")</f>
        <v/>
      </c>
      <c r="AC201" s="2"/>
      <c r="AD201" s="144"/>
    </row>
    <row r="202" spans="25:30" x14ac:dyDescent="0.2">
      <c r="Y202" s="67" t="s">
        <v>90</v>
      </c>
      <c r="Z202" s="35" t="str">
        <f t="shared" ref="Z202:Z206" si="52">W130&amp;V130</f>
        <v/>
      </c>
      <c r="AA202" s="13">
        <f t="shared" si="51"/>
        <v>0</v>
      </c>
      <c r="AB202" s="13" t="str">
        <f>IF(AA202&gt;0,Y130&amp;Sprache!$E$80&amp;X130,"")</f>
        <v/>
      </c>
      <c r="AC202" s="2"/>
      <c r="AD202" s="144"/>
    </row>
    <row r="203" spans="25:30" x14ac:dyDescent="0.2">
      <c r="Y203" s="67" t="s">
        <v>91</v>
      </c>
      <c r="Z203" s="35" t="str">
        <f t="shared" si="52"/>
        <v/>
      </c>
      <c r="AA203" s="13">
        <f t="shared" si="51"/>
        <v>0</v>
      </c>
      <c r="AB203" s="13" t="str">
        <f>IF(AA203&gt;0,Y131&amp;Sprache!$E$80&amp;X131,"")</f>
        <v/>
      </c>
      <c r="AC203" s="2"/>
      <c r="AD203" s="144"/>
    </row>
    <row r="204" spans="25:30" x14ac:dyDescent="0.2">
      <c r="Y204" s="67" t="s">
        <v>92</v>
      </c>
      <c r="Z204" s="35" t="str">
        <f t="shared" si="52"/>
        <v/>
      </c>
      <c r="AA204" s="13">
        <f t="shared" si="51"/>
        <v>0</v>
      </c>
      <c r="AB204" s="13" t="str">
        <f>IF(AA204&gt;0,Y132&amp;Sprache!$E$80&amp;X132,"")</f>
        <v/>
      </c>
      <c r="AC204" s="2"/>
      <c r="AD204" s="144"/>
    </row>
    <row r="205" spans="25:30" x14ac:dyDescent="0.2">
      <c r="Y205" s="67" t="s">
        <v>93</v>
      </c>
      <c r="Z205" s="35" t="str">
        <f t="shared" si="52"/>
        <v/>
      </c>
      <c r="AA205" s="13">
        <f t="shared" si="51"/>
        <v>0</v>
      </c>
      <c r="AB205" s="13" t="str">
        <f>IF(AA205&gt;0,Y133&amp;Sprache!$E$80&amp;X133,"")</f>
        <v/>
      </c>
      <c r="AC205" s="2"/>
      <c r="AD205" s="144"/>
    </row>
    <row r="206" spans="25:30" x14ac:dyDescent="0.2">
      <c r="Y206" s="67" t="s">
        <v>94</v>
      </c>
      <c r="Z206" s="35" t="str">
        <f t="shared" si="52"/>
        <v/>
      </c>
      <c r="AA206" s="13">
        <f t="shared" si="51"/>
        <v>0</v>
      </c>
      <c r="AB206" s="13" t="str">
        <f>IF(AA206&gt;0,Y134&amp;Sprache!$E$80&amp;X134,"")</f>
        <v/>
      </c>
      <c r="AC206" s="2"/>
      <c r="AD206" s="144"/>
    </row>
    <row r="207" spans="25:30" ht="12.75" thickBot="1" x14ac:dyDescent="0.25">
      <c r="Y207" s="68" t="s">
        <v>95</v>
      </c>
      <c r="Z207" s="37" t="str">
        <f>W135&amp;V135</f>
        <v/>
      </c>
      <c r="AA207" s="38">
        <f t="shared" si="51"/>
        <v>0</v>
      </c>
      <c r="AB207" s="145" t="str">
        <f>IF(AA207&gt;0,Y135&amp;Sprache!$E$80&amp;X135,"")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5B315-6B92-43FC-8138-AF47BCABC26B}">
  <dimension ref="A1:G146"/>
  <sheetViews>
    <sheetView workbookViewId="0"/>
  </sheetViews>
  <sheetFormatPr baseColWidth="10" defaultRowHeight="12.75" x14ac:dyDescent="0.2"/>
  <cols>
    <col min="3" max="3" width="24.42578125" customWidth="1"/>
    <col min="7" max="7" width="14.28515625" customWidth="1"/>
  </cols>
  <sheetData>
    <row r="1" spans="2:7" ht="13.5" thickBot="1" x14ac:dyDescent="0.25"/>
    <row r="2" spans="2:7" ht="24.75" customHeight="1" thickTop="1" thickBot="1" x14ac:dyDescent="0.25">
      <c r="E2" s="417">
        <f ca="1">COUNTIF($C$3:$C$146,"")</f>
        <v>0</v>
      </c>
      <c r="F2" s="417">
        <f t="array" aca="1" ref="F2" ca="1">SUMPRODUCT(($C$3:$C$146&lt;&gt;"")/($D$3:$D$146+($C$3:$C$146="")))</f>
        <v>144</v>
      </c>
      <c r="G2" s="418" t="str">
        <f ca="1">IF(E2+F2&lt;144,"FEHLER","okay")</f>
        <v>okay</v>
      </c>
    </row>
    <row r="3" spans="2:7" ht="13.5" thickTop="1" x14ac:dyDescent="0.2">
      <c r="B3" s="164">
        <v>1</v>
      </c>
      <c r="C3" t="str">
        <f ca="1">IF(OR(Planung!$L6="",Planung!$N6=""),"Z"&amp;ROW($M6),Planung!$I6&amp;Planung!$F6)</f>
        <v>A10,375</v>
      </c>
      <c r="D3" s="164">
        <f t="array" aca="1" ref="D3:D146" ca="1">COUNTIF($C$3:$C$146,$C$3:$C$146)</f>
        <v>1</v>
      </c>
      <c r="E3" s="164" t="e">
        <f ca="1">IF($F$8&gt;72,$F$8-72,$F$8)</f>
        <v>#NUM!</v>
      </c>
      <c r="F3" s="398" t="s">
        <v>290</v>
      </c>
    </row>
    <row r="4" spans="2:7" x14ac:dyDescent="0.2">
      <c r="B4" s="164">
        <v>2</v>
      </c>
      <c r="C4" t="str">
        <f ca="1">IF(OR(Planung!$L7="",Planung!$N7=""),"Z"&amp;ROW($M7),Planung!$I7&amp;Planung!$F7)</f>
        <v>B10,375</v>
      </c>
      <c r="D4" s="164">
        <f ca="1"/>
        <v>1</v>
      </c>
      <c r="E4" s="164" t="e">
        <f ca="1">IF($F$9&gt;72,$F$9-72,$F$9)</f>
        <v>#NUM!</v>
      </c>
      <c r="F4" s="398" t="s">
        <v>291</v>
      </c>
    </row>
    <row r="5" spans="2:7" x14ac:dyDescent="0.2">
      <c r="B5" s="164">
        <v>3</v>
      </c>
      <c r="C5" t="str">
        <f ca="1">IF(OR(Planung!$L8="",Planung!$N8=""),"Z"&amp;ROW($M8),Planung!$I8&amp;Planung!$F8)</f>
        <v>A70,375</v>
      </c>
      <c r="D5" s="164">
        <f ca="1"/>
        <v>1</v>
      </c>
      <c r="E5" s="398" t="str">
        <f t="array" aca="1" ref="E5" ca="1">VLOOKUP(MATCH($E$7,$D$3:$D$146,0),$B$3:$C$146,2,0)</f>
        <v>A10,375</v>
      </c>
      <c r="F5" s="445" t="s">
        <v>292</v>
      </c>
    </row>
    <row r="6" spans="2:7" ht="13.5" thickBot="1" x14ac:dyDescent="0.25">
      <c r="B6" s="164">
        <v>4</v>
      </c>
      <c r="C6" t="str">
        <f ca="1">IF(OR(Planung!$L9="",Planung!$N9=""),"Z"&amp;ROW($M9),Planung!$I9&amp;Planung!$F9)</f>
        <v>B70,375</v>
      </c>
      <c r="D6" s="164">
        <f ca="1"/>
        <v>1</v>
      </c>
      <c r="E6" s="164" t="str">
        <f ca="1">LEFT($E$5,2)</f>
        <v>A1</v>
      </c>
      <c r="F6" s="164"/>
    </row>
    <row r="7" spans="2:7" ht="13.5" thickBot="1" x14ac:dyDescent="0.25">
      <c r="B7" s="164">
        <v>5</v>
      </c>
      <c r="C7" t="str">
        <f ca="1">IF(OR(Planung!$L10="",Planung!$N10=""),"Z"&amp;ROW($M10),Planung!$I10&amp;Planung!$F10)</f>
        <v>A30,399305555555556</v>
      </c>
      <c r="D7" s="164">
        <f ca="1"/>
        <v>1</v>
      </c>
      <c r="E7" s="454">
        <f ca="1">MAX($D$3:$D$146)</f>
        <v>1</v>
      </c>
    </row>
    <row r="8" spans="2:7" x14ac:dyDescent="0.2">
      <c r="B8" s="164">
        <v>6</v>
      </c>
      <c r="C8" t="str">
        <f ca="1">IF(OR(Planung!$L11="",Planung!$N11=""),"Z"&amp;ROW($M11),Planung!$I11&amp;Planung!$F11)</f>
        <v>B30,399305555555556</v>
      </c>
      <c r="D8" s="164">
        <f ca="1"/>
        <v>1</v>
      </c>
      <c r="E8" s="164">
        <f ca="1">MATCH($E$7,$D$3:$D$146,0)</f>
        <v>1</v>
      </c>
      <c r="F8" s="164" t="e">
        <f ca="1">IF($E$8&lt;$E$9,$E$8,$E$9)</f>
        <v>#NUM!</v>
      </c>
    </row>
    <row r="9" spans="2:7" x14ac:dyDescent="0.2">
      <c r="B9" s="164">
        <v>7</v>
      </c>
      <c r="C9" t="str">
        <f ca="1">IF(OR(Planung!$L12="",Planung!$N12=""),"Z"&amp;ROW($M12),Planung!$I12&amp;Planung!$F12)</f>
        <v>A50,399305555555556</v>
      </c>
      <c r="D9" s="164">
        <f ca="1"/>
        <v>1</v>
      </c>
      <c r="E9" s="164" t="e">
        <f t="array" aca="1" ref="E9" ca="1">INDEX($B$3:$B$146,SMALL(IF($E$5=$C$3:$C$146,ROW($C$3:$C$146)-ROW($C$3)+1),2))</f>
        <v>#NUM!</v>
      </c>
      <c r="F9" s="164" t="e">
        <f ca="1">IF($E$8&gt;$E$9,$E$8,$E$9)</f>
        <v>#NUM!</v>
      </c>
    </row>
    <row r="10" spans="2:7" x14ac:dyDescent="0.2">
      <c r="B10" s="164">
        <v>8</v>
      </c>
      <c r="C10" t="str">
        <f ca="1">IF(OR(Planung!$L13="",Planung!$N13=""),"Z"&amp;ROW($M13),Planung!$I13&amp;Planung!$F13)</f>
        <v>B50,399305555555556</v>
      </c>
      <c r="D10" s="164">
        <f ca="1"/>
        <v>1</v>
      </c>
    </row>
    <row r="11" spans="2:7" x14ac:dyDescent="0.2">
      <c r="B11" s="164">
        <v>9</v>
      </c>
      <c r="C11" t="str">
        <f ca="1">IF(OR(Planung!$L14="",Planung!$N14=""),"Z"&amp;ROW($M14),Planung!$I14&amp;Planung!$F14)</f>
        <v>A70,423611111111111</v>
      </c>
      <c r="D11" s="164">
        <f ca="1"/>
        <v>1</v>
      </c>
    </row>
    <row r="12" spans="2:7" x14ac:dyDescent="0.2">
      <c r="B12" s="164">
        <v>10</v>
      </c>
      <c r="C12" t="str">
        <f ca="1">IF(OR(Planung!$L15="",Planung!$N15=""),"Z"&amp;ROW($M15),Planung!$I15&amp;Planung!$F15)</f>
        <v>B70,423611111111111</v>
      </c>
      <c r="D12" s="164">
        <f ca="1"/>
        <v>1</v>
      </c>
    </row>
    <row r="13" spans="2:7" x14ac:dyDescent="0.2">
      <c r="B13" s="164">
        <v>11</v>
      </c>
      <c r="C13" t="str">
        <f ca="1">IF(OR(Planung!$L16="",Planung!$N16=""),"Z"&amp;ROW($M16),Planung!$I16&amp;Planung!$F16)</f>
        <v>A60,423611111111111</v>
      </c>
      <c r="D13" s="164">
        <f ca="1"/>
        <v>1</v>
      </c>
    </row>
    <row r="14" spans="2:7" x14ac:dyDescent="0.2">
      <c r="B14" s="164">
        <v>12</v>
      </c>
      <c r="C14" t="str">
        <f ca="1">IF(OR(Planung!$L17="",Planung!$N17=""),"Z"&amp;ROW($M17),Planung!$I17&amp;Planung!$F17)</f>
        <v>B60,423611111111111</v>
      </c>
      <c r="D14" s="164">
        <f ca="1"/>
        <v>1</v>
      </c>
    </row>
    <row r="15" spans="2:7" x14ac:dyDescent="0.2">
      <c r="B15" s="164">
        <v>13</v>
      </c>
      <c r="C15" t="str">
        <f ca="1">IF(OR(Planung!$L18="",Planung!$N18=""),"Z"&amp;ROW($M18),Planung!$I18&amp;Planung!$F18)</f>
        <v>A20,447916666666667</v>
      </c>
      <c r="D15" s="164">
        <f ca="1"/>
        <v>1</v>
      </c>
    </row>
    <row r="16" spans="2:7" x14ac:dyDescent="0.2">
      <c r="B16" s="164">
        <v>14</v>
      </c>
      <c r="C16" t="str">
        <f ca="1">IF(OR(Planung!$L19="",Planung!$N19=""),"Z"&amp;ROW($M19),Planung!$I19&amp;Planung!$F19)</f>
        <v>B20,447916666666667</v>
      </c>
      <c r="D16" s="164">
        <f ca="1"/>
        <v>1</v>
      </c>
    </row>
    <row r="17" spans="1:7" x14ac:dyDescent="0.2">
      <c r="B17" s="164">
        <v>15</v>
      </c>
      <c r="C17" t="str">
        <f ca="1">IF(OR(Planung!$L20="",Planung!$N20=""),"Z"&amp;ROW($M20),Planung!$I20&amp;Planung!$F20)</f>
        <v>A40,447916666666667</v>
      </c>
      <c r="D17" s="164">
        <f ca="1"/>
        <v>1</v>
      </c>
    </row>
    <row r="18" spans="1:7" x14ac:dyDescent="0.2">
      <c r="B18" s="164">
        <v>16</v>
      </c>
      <c r="C18" t="str">
        <f ca="1">IF(OR(Planung!$L21="",Planung!$N21=""),"Z"&amp;ROW($M21),Planung!$I21&amp;Planung!$F21)</f>
        <v>B40,447916666666667</v>
      </c>
      <c r="D18" s="164">
        <f ca="1"/>
        <v>1</v>
      </c>
    </row>
    <row r="19" spans="1:7" x14ac:dyDescent="0.2">
      <c r="B19" s="164">
        <v>17</v>
      </c>
      <c r="C19" t="str">
        <f ca="1">IF(OR(Planung!$L22="",Planung!$N22=""),"Z"&amp;ROW($M22),Planung!$I22&amp;Planung!$F22)</f>
        <v>A10,472222222222222</v>
      </c>
      <c r="D19" s="164">
        <f ca="1"/>
        <v>1</v>
      </c>
    </row>
    <row r="20" spans="1:7" x14ac:dyDescent="0.2">
      <c r="B20" s="164">
        <v>18</v>
      </c>
      <c r="C20" t="str">
        <f ca="1">IF(OR(Planung!$L23="",Planung!$N23=""),"Z"&amp;ROW($M23),Planung!$I23&amp;Planung!$F23)</f>
        <v>B10,472222222222222</v>
      </c>
      <c r="D20" s="164">
        <f ca="1"/>
        <v>1</v>
      </c>
    </row>
    <row r="21" spans="1:7" x14ac:dyDescent="0.2">
      <c r="B21" s="164">
        <v>19</v>
      </c>
      <c r="C21" t="str">
        <f ca="1">IF(OR(Planung!$L24="",Planung!$N24=""),"Z"&amp;ROW($M24),Planung!$I24&amp;Planung!$F24)</f>
        <v>A50,472222222222222</v>
      </c>
      <c r="D21" s="164">
        <f ca="1"/>
        <v>1</v>
      </c>
      <c r="G21" s="676" t="s">
        <v>267</v>
      </c>
    </row>
    <row r="22" spans="1:7" x14ac:dyDescent="0.2">
      <c r="B22" s="164">
        <v>20</v>
      </c>
      <c r="C22" t="str">
        <f ca="1">IF(OR(Planung!$L25="",Planung!$N25=""),"Z"&amp;ROW($M25),Planung!$I25&amp;Planung!$F25)</f>
        <v>B50,472222222222222</v>
      </c>
      <c r="D22" s="164">
        <f ca="1"/>
        <v>1</v>
      </c>
      <c r="G22" s="676"/>
    </row>
    <row r="23" spans="1:7" x14ac:dyDescent="0.2">
      <c r="B23" s="164">
        <v>21</v>
      </c>
      <c r="C23" t="str">
        <f ca="1">IF(OR(Planung!$L26="",Planung!$N26=""),"Z"&amp;ROW($M26),Planung!$I26&amp;Planung!$F26)</f>
        <v>A80,496527777777778</v>
      </c>
      <c r="D23" s="164">
        <f ca="1"/>
        <v>1</v>
      </c>
      <c r="G23" s="676" t="s">
        <v>268</v>
      </c>
    </row>
    <row r="24" spans="1:7" x14ac:dyDescent="0.2">
      <c r="B24" s="164">
        <v>22</v>
      </c>
      <c r="C24" t="str">
        <f ca="1">IF(OR(Planung!$L27="",Planung!$N27=""),"Z"&amp;ROW($M27),Planung!$I27&amp;Planung!$F27)</f>
        <v>B80,496527777777778</v>
      </c>
      <c r="D24" s="164">
        <f ca="1"/>
        <v>1</v>
      </c>
      <c r="G24" s="676"/>
    </row>
    <row r="25" spans="1:7" x14ac:dyDescent="0.2">
      <c r="B25" s="164">
        <v>23</v>
      </c>
      <c r="C25" t="str">
        <f ca="1">IF(OR(Planung!$L28="",Planung!$N28=""),"Z"&amp;ROW($M28),Planung!$I28&amp;Planung!$F28)</f>
        <v>A30,496527777777778</v>
      </c>
      <c r="D25" s="164">
        <f ca="1"/>
        <v>1</v>
      </c>
      <c r="G25" s="676" t="s">
        <v>269</v>
      </c>
    </row>
    <row r="26" spans="1:7" x14ac:dyDescent="0.2">
      <c r="B26" s="164">
        <v>24</v>
      </c>
      <c r="C26" t="str">
        <f ca="1">IF(OR(Planung!$L29="",Planung!$N29=""),"Z"&amp;ROW($M29),Planung!$I29&amp;Planung!$F29)</f>
        <v>B30,496527777777778</v>
      </c>
      <c r="D26" s="164">
        <f ca="1"/>
        <v>1</v>
      </c>
      <c r="G26" s="676"/>
    </row>
    <row r="27" spans="1:7" x14ac:dyDescent="0.2">
      <c r="B27" s="164">
        <v>25</v>
      </c>
      <c r="C27" t="str">
        <f ca="1">IF(OR(Planung!$L30="",Planung!$N30=""),"Z"&amp;ROW($M30),Planung!$I30&amp;Planung!$F30)</f>
        <v>A50,520833333333333</v>
      </c>
      <c r="D27" s="164">
        <f ca="1"/>
        <v>1</v>
      </c>
      <c r="G27" s="676" t="s">
        <v>270</v>
      </c>
    </row>
    <row r="28" spans="1:7" x14ac:dyDescent="0.2">
      <c r="B28" s="164">
        <v>26</v>
      </c>
      <c r="C28" t="str">
        <f ca="1">IF(OR(Planung!$L31="",Planung!$N31=""),"Z"&amp;ROW($M31),Planung!$I31&amp;Planung!$F31)</f>
        <v>B50,520833333333333</v>
      </c>
      <c r="D28" s="164">
        <f ca="1"/>
        <v>1</v>
      </c>
      <c r="G28" s="676"/>
    </row>
    <row r="29" spans="1:7" x14ac:dyDescent="0.2">
      <c r="B29" s="164">
        <v>27</v>
      </c>
      <c r="C29" t="str">
        <f ca="1">IF(OR(Planung!$L32="",Planung!$N32=""),"Z"&amp;ROW($M32),Planung!$I32&amp;Planung!$F32)</f>
        <v>A40,520833333333333</v>
      </c>
      <c r="D29" s="164">
        <f ca="1"/>
        <v>1</v>
      </c>
      <c r="G29" s="676" t="s">
        <v>333</v>
      </c>
    </row>
    <row r="30" spans="1:7" x14ac:dyDescent="0.2">
      <c r="B30" s="164">
        <v>28</v>
      </c>
      <c r="C30" t="str">
        <f ca="1">IF(OR(Planung!$L33="",Planung!$N33=""),"Z"&amp;ROW($M33),Planung!$I33&amp;Planung!$F33)</f>
        <v>B40,520833333333333</v>
      </c>
      <c r="D30" s="164">
        <f ca="1"/>
        <v>1</v>
      </c>
      <c r="G30" s="676"/>
    </row>
    <row r="31" spans="1:7" x14ac:dyDescent="0.2">
      <c r="B31" s="164">
        <v>29</v>
      </c>
      <c r="C31" t="str">
        <f ca="1">IF(OR(Planung!$L34="",Planung!$N34=""),"Z"&amp;ROW($M34),Planung!$I34&amp;Planung!$F34)</f>
        <v>A70,545138888888889</v>
      </c>
      <c r="D31" s="164">
        <f ca="1"/>
        <v>1</v>
      </c>
      <c r="G31" s="164"/>
    </row>
    <row r="32" spans="1:7" x14ac:dyDescent="0.2">
      <c r="A32" s="294"/>
      <c r="B32" s="293">
        <v>30</v>
      </c>
      <c r="C32" t="str">
        <f ca="1">IF(OR(Planung!$L35="",Planung!$N35=""),"Z"&amp;ROW($M35),Planung!$I35&amp;Planung!$F35)</f>
        <v>B70,545138888888889</v>
      </c>
      <c r="D32" s="164">
        <f ca="1"/>
        <v>1</v>
      </c>
      <c r="G32" s="164"/>
    </row>
    <row r="33" spans="1:7" x14ac:dyDescent="0.2">
      <c r="A33" s="293"/>
      <c r="B33" s="293">
        <v>31</v>
      </c>
      <c r="C33" t="str">
        <f ca="1">IF(OR(Planung!$L36="",Planung!$N36=""),"Z"&amp;ROW($M36),Planung!$I36&amp;Planung!$F36)</f>
        <v>A20,545138888888889</v>
      </c>
      <c r="D33" s="164">
        <f ca="1"/>
        <v>1</v>
      </c>
      <c r="G33" s="676" t="s">
        <v>271</v>
      </c>
    </row>
    <row r="34" spans="1:7" x14ac:dyDescent="0.2">
      <c r="A34" s="164"/>
      <c r="B34" s="164">
        <v>32</v>
      </c>
      <c r="C34" t="str">
        <f ca="1">IF(OR(Planung!$L37="",Planung!$N37=""),"Z"&amp;ROW($M37),Planung!$I37&amp;Planung!$F37)</f>
        <v>B20,545138888888889</v>
      </c>
      <c r="D34" s="164">
        <f ca="1"/>
        <v>1</v>
      </c>
      <c r="G34" s="676"/>
    </row>
    <row r="35" spans="1:7" x14ac:dyDescent="0.2">
      <c r="A35" s="164"/>
      <c r="B35" s="164">
        <v>33</v>
      </c>
      <c r="C35" t="str">
        <f ca="1">IF(OR(Planung!$L38="",Planung!$N38=""),"Z"&amp;ROW($M38),Planung!$I38&amp;Planung!$F38)</f>
        <v>A10,569444444444444</v>
      </c>
      <c r="D35" s="164">
        <f ca="1"/>
        <v>1</v>
      </c>
      <c r="G35" s="676" t="s">
        <v>272</v>
      </c>
    </row>
    <row r="36" spans="1:7" x14ac:dyDescent="0.2">
      <c r="A36" s="164"/>
      <c r="B36" s="164">
        <v>34</v>
      </c>
      <c r="C36" t="str">
        <f ca="1">IF(OR(Planung!$L39="",Planung!$N39=""),"Z"&amp;ROW($M39),Planung!$I39&amp;Planung!$F39)</f>
        <v>B10,569444444444444</v>
      </c>
      <c r="D36" s="164">
        <f ca="1"/>
        <v>1</v>
      </c>
      <c r="G36" s="676"/>
    </row>
    <row r="37" spans="1:7" x14ac:dyDescent="0.2">
      <c r="A37" s="164"/>
      <c r="B37" s="164">
        <v>35</v>
      </c>
      <c r="C37" t="str">
        <f ca="1">IF(OR(Planung!$L40="",Planung!$N40=""),"Z"&amp;ROW($M40),Planung!$I40&amp;Planung!$F40)</f>
        <v>A30,569444444444444</v>
      </c>
      <c r="D37" s="164">
        <f ca="1"/>
        <v>1</v>
      </c>
      <c r="G37" s="676" t="s">
        <v>274</v>
      </c>
    </row>
    <row r="38" spans="1:7" x14ac:dyDescent="0.2">
      <c r="A38" s="164"/>
      <c r="B38" s="164">
        <v>36</v>
      </c>
      <c r="C38" t="str">
        <f ca="1">IF(OR(Planung!$L41="",Planung!$N41=""),"Z"&amp;ROW($M41),Planung!$I41&amp;Planung!$F41)</f>
        <v>B30,569444444444444</v>
      </c>
      <c r="D38" s="164">
        <f ca="1"/>
        <v>1</v>
      </c>
      <c r="G38" s="676"/>
    </row>
    <row r="39" spans="1:7" x14ac:dyDescent="0.2">
      <c r="A39" s="164"/>
      <c r="B39" s="164">
        <v>37</v>
      </c>
      <c r="C39" t="str">
        <f ca="1">IF(OR(Planung!$L42="",Planung!$N42=""),"Z"&amp;ROW($M42),Planung!$I42&amp;Planung!$F42)</f>
        <v>A60,59375</v>
      </c>
      <c r="D39" s="164">
        <f ca="1"/>
        <v>1</v>
      </c>
      <c r="G39" s="676" t="s">
        <v>273</v>
      </c>
    </row>
    <row r="40" spans="1:7" x14ac:dyDescent="0.2">
      <c r="A40" s="164"/>
      <c r="B40" s="164">
        <v>38</v>
      </c>
      <c r="C40" t="str">
        <f ca="1">IF(OR(Planung!$L43="",Planung!$N43=""),"Z"&amp;ROW($M43),Planung!$I43&amp;Planung!$F43)</f>
        <v>B60,59375</v>
      </c>
      <c r="D40" s="164">
        <f ca="1"/>
        <v>1</v>
      </c>
      <c r="G40" s="676"/>
    </row>
    <row r="41" spans="1:7" x14ac:dyDescent="0.2">
      <c r="A41" s="164"/>
      <c r="B41" s="164">
        <v>39</v>
      </c>
      <c r="C41" t="str">
        <f ca="1">IF(OR(Planung!$L44="",Planung!$N44=""),"Z"&amp;ROW($M44),Planung!$I44&amp;Planung!$F44)</f>
        <v>A80,59375</v>
      </c>
      <c r="D41" s="164">
        <f ca="1"/>
        <v>1</v>
      </c>
      <c r="G41" s="676" t="s">
        <v>275</v>
      </c>
    </row>
    <row r="42" spans="1:7" x14ac:dyDescent="0.2">
      <c r="A42" s="164"/>
      <c r="B42" s="164">
        <v>40</v>
      </c>
      <c r="C42" t="str">
        <f ca="1">IF(OR(Planung!$L45="",Planung!$N45=""),"Z"&amp;ROW($M45),Planung!$I45&amp;Planung!$F45)</f>
        <v>B80,59375</v>
      </c>
      <c r="D42" s="164">
        <f ca="1"/>
        <v>1</v>
      </c>
      <c r="G42" s="676"/>
    </row>
    <row r="43" spans="1:7" x14ac:dyDescent="0.2">
      <c r="A43" s="164"/>
      <c r="B43" s="164">
        <v>41</v>
      </c>
      <c r="C43" t="str">
        <f ca="1">IF(OR(Planung!$L46="",Planung!$N46=""),"Z"&amp;ROW($M46),Planung!$I46&amp;Planung!$F46)</f>
        <v>A30,618055555555556</v>
      </c>
      <c r="D43" s="164">
        <f ca="1"/>
        <v>1</v>
      </c>
    </row>
    <row r="44" spans="1:7" x14ac:dyDescent="0.2">
      <c r="A44" s="164"/>
      <c r="B44" s="164">
        <v>42</v>
      </c>
      <c r="C44" t="str">
        <f ca="1">IF(OR(Planung!$L47="",Planung!$N47=""),"Z"&amp;ROW($M47),Planung!$I47&amp;Planung!$F47)</f>
        <v>B30,618055555555556</v>
      </c>
      <c r="D44" s="164">
        <f ca="1"/>
        <v>1</v>
      </c>
    </row>
    <row r="45" spans="1:7" x14ac:dyDescent="0.2">
      <c r="A45" s="164"/>
      <c r="B45" s="164">
        <v>43</v>
      </c>
      <c r="C45" t="str">
        <f ca="1">IF(OR(Planung!$L48="",Planung!$N48=""),"Z"&amp;ROW($M48),Planung!$I48&amp;Planung!$F48)</f>
        <v>A20,618055555555556</v>
      </c>
      <c r="D45" s="164">
        <f ca="1"/>
        <v>1</v>
      </c>
    </row>
    <row r="46" spans="1:7" x14ac:dyDescent="0.2">
      <c r="A46" s="164"/>
      <c r="B46" s="164">
        <v>44</v>
      </c>
      <c r="C46" t="str">
        <f ca="1">IF(OR(Planung!$L49="",Planung!$N49=""),"Z"&amp;ROW($M49),Planung!$I49&amp;Planung!$F49)</f>
        <v>B20,618055555555556</v>
      </c>
      <c r="D46" s="164">
        <f ca="1"/>
        <v>1</v>
      </c>
    </row>
    <row r="47" spans="1:7" x14ac:dyDescent="0.2">
      <c r="A47" s="164"/>
      <c r="B47" s="164">
        <v>45</v>
      </c>
      <c r="C47" t="str">
        <f ca="1">IF(OR(Planung!$L50="",Planung!$N50=""),"Z"&amp;ROW($M50),Planung!$I50&amp;Planung!$F50)</f>
        <v>A50,642361111111111</v>
      </c>
      <c r="D47" s="164">
        <f ca="1"/>
        <v>1</v>
      </c>
    </row>
    <row r="48" spans="1:7" x14ac:dyDescent="0.2">
      <c r="A48" s="164"/>
      <c r="B48" s="164">
        <v>46</v>
      </c>
      <c r="C48" t="str">
        <f ca="1">IF(OR(Planung!$L51="",Planung!$N51=""),"Z"&amp;ROW($M51),Planung!$I51&amp;Planung!$F51)</f>
        <v>B50,642361111111111</v>
      </c>
      <c r="D48" s="164">
        <f ca="1"/>
        <v>1</v>
      </c>
    </row>
    <row r="49" spans="1:4" x14ac:dyDescent="0.2">
      <c r="A49" s="164"/>
      <c r="B49" s="164">
        <v>47</v>
      </c>
      <c r="C49" t="str">
        <f ca="1">IF(OR(Planung!$L52="",Planung!$N52=""),"Z"&amp;ROW($M52),Planung!$I52&amp;Planung!$F52)</f>
        <v>A70,642361111111111</v>
      </c>
      <c r="D49" s="164">
        <f ca="1"/>
        <v>1</v>
      </c>
    </row>
    <row r="50" spans="1:4" x14ac:dyDescent="0.2">
      <c r="A50" s="164"/>
      <c r="B50" s="164">
        <v>48</v>
      </c>
      <c r="C50" t="str">
        <f ca="1">IF(OR(Planung!$L53="",Planung!$N53=""),"Z"&amp;ROW($M53),Planung!$I53&amp;Planung!$F53)</f>
        <v>B70,642361111111111</v>
      </c>
      <c r="D50" s="164">
        <f ca="1"/>
        <v>1</v>
      </c>
    </row>
    <row r="51" spans="1:4" x14ac:dyDescent="0.2">
      <c r="A51" s="164"/>
      <c r="B51" s="164">
        <v>49</v>
      </c>
      <c r="C51" t="str">
        <f ca="1">IF(OR(Planung!$L54="",Planung!$N54=""),"Z"&amp;ROW($M54),Planung!$I54&amp;Planung!$F54)</f>
        <v>A10,666666666666667</v>
      </c>
      <c r="D51" s="164">
        <f ca="1"/>
        <v>1</v>
      </c>
    </row>
    <row r="52" spans="1:4" x14ac:dyDescent="0.2">
      <c r="A52" s="164"/>
      <c r="B52" s="164">
        <v>50</v>
      </c>
      <c r="C52" t="str">
        <f ca="1">IF(OR(Planung!$L55="",Planung!$N55=""),"Z"&amp;ROW($M55),Planung!$I55&amp;Planung!$F55)</f>
        <v>B10,666666666666667</v>
      </c>
      <c r="D52" s="164">
        <f ca="1"/>
        <v>1</v>
      </c>
    </row>
    <row r="53" spans="1:4" x14ac:dyDescent="0.2">
      <c r="A53" s="164"/>
      <c r="B53" s="164">
        <v>51</v>
      </c>
      <c r="C53" t="str">
        <f ca="1">IF(OR(Planung!$L56="",Planung!$N56=""),"Z"&amp;ROW($M56),Planung!$I56&amp;Planung!$F56)</f>
        <v>A80,666666666666667</v>
      </c>
      <c r="D53" s="164">
        <f ca="1"/>
        <v>1</v>
      </c>
    </row>
    <row r="54" spans="1:4" x14ac:dyDescent="0.2">
      <c r="A54" s="164"/>
      <c r="B54" s="164">
        <v>52</v>
      </c>
      <c r="C54" t="str">
        <f ca="1">IF(OR(Planung!$L57="",Planung!$N57=""),"Z"&amp;ROW($M57),Planung!$I57&amp;Planung!$F57)</f>
        <v>B80,666666666666667</v>
      </c>
      <c r="D54" s="164">
        <f ca="1"/>
        <v>1</v>
      </c>
    </row>
    <row r="55" spans="1:4" x14ac:dyDescent="0.2">
      <c r="A55" s="164"/>
      <c r="B55" s="164">
        <v>53</v>
      </c>
      <c r="C55" t="str">
        <f ca="1">IF(OR(Planung!$L58="",Planung!$N58=""),"Z"&amp;ROW($M58),Planung!$I58&amp;Planung!$F58)</f>
        <v>A40,690972222222222</v>
      </c>
      <c r="D55" s="164">
        <f ca="1"/>
        <v>1</v>
      </c>
    </row>
    <row r="56" spans="1:4" x14ac:dyDescent="0.2">
      <c r="A56" s="164"/>
      <c r="B56" s="164">
        <v>54</v>
      </c>
      <c r="C56" t="str">
        <f ca="1">IF(OR(Planung!$L59="",Planung!$N59=""),"Z"&amp;ROW($M59),Planung!$I59&amp;Planung!$F59)</f>
        <v>B40,690972222222222</v>
      </c>
      <c r="D56" s="164">
        <f ca="1"/>
        <v>1</v>
      </c>
    </row>
    <row r="57" spans="1:4" x14ac:dyDescent="0.2">
      <c r="A57" s="164"/>
      <c r="B57" s="164">
        <v>55</v>
      </c>
      <c r="C57" t="str">
        <f ca="1">IF(OR(Planung!$L60="",Planung!$N60=""),"Z"&amp;ROW($M60),Planung!$I60&amp;Planung!$F60)</f>
        <v>A60,690972222222222</v>
      </c>
      <c r="D57" s="164">
        <f ca="1"/>
        <v>1</v>
      </c>
    </row>
    <row r="58" spans="1:4" x14ac:dyDescent="0.2">
      <c r="A58" s="164"/>
      <c r="B58" s="164">
        <v>56</v>
      </c>
      <c r="C58" t="str">
        <f ca="1">IF(OR(Planung!$L61="",Planung!$N61=""),"Z"&amp;ROW($M61),Planung!$I61&amp;Planung!$F61)</f>
        <v>B60,690972222222222</v>
      </c>
      <c r="D58" s="164">
        <f ca="1"/>
        <v>1</v>
      </c>
    </row>
    <row r="59" spans="1:4" x14ac:dyDescent="0.2">
      <c r="A59" s="164"/>
      <c r="B59" s="164">
        <v>57</v>
      </c>
      <c r="C59" t="str">
        <f ca="1">IF(OR(Planung!$L62="",Planung!$N62=""),"Z"&amp;ROW($M62),Planung!$I62&amp;Planung!$F62)</f>
        <v>Z62</v>
      </c>
      <c r="D59" s="164">
        <f ca="1"/>
        <v>1</v>
      </c>
    </row>
    <row r="60" spans="1:4" x14ac:dyDescent="0.2">
      <c r="A60" s="164"/>
      <c r="B60" s="164">
        <v>58</v>
      </c>
      <c r="C60" t="str">
        <f ca="1">IF(OR(Planung!$L63="",Planung!$N63=""),"Z"&amp;ROW($M63),Planung!$I63&amp;Planung!$F63)</f>
        <v>Z63</v>
      </c>
      <c r="D60" s="164">
        <f ca="1"/>
        <v>1</v>
      </c>
    </row>
    <row r="61" spans="1:4" x14ac:dyDescent="0.2">
      <c r="A61" s="164"/>
      <c r="B61" s="164">
        <v>59</v>
      </c>
      <c r="C61" t="str">
        <f ca="1">IF(OR(Planung!$L64="",Planung!$N64=""),"Z"&amp;ROW($M64),Planung!$I64&amp;Planung!$F64)</f>
        <v>Z64</v>
      </c>
      <c r="D61" s="164">
        <f ca="1"/>
        <v>1</v>
      </c>
    </row>
    <row r="62" spans="1:4" x14ac:dyDescent="0.2">
      <c r="A62" s="164"/>
      <c r="B62" s="164">
        <v>60</v>
      </c>
      <c r="C62" t="str">
        <f ca="1">IF(OR(Planung!$L65="",Planung!$N65=""),"Z"&amp;ROW($M65),Planung!$I65&amp;Planung!$F65)</f>
        <v>Z65</v>
      </c>
      <c r="D62" s="164">
        <f ca="1"/>
        <v>1</v>
      </c>
    </row>
    <row r="63" spans="1:4" x14ac:dyDescent="0.2">
      <c r="B63" s="164">
        <v>61</v>
      </c>
      <c r="C63" t="str">
        <f ca="1">IF(OR(Planung!$L66="",Planung!$N66=""),"Z"&amp;ROW($M66),Planung!$I66&amp;Planung!$F66)</f>
        <v>Z66</v>
      </c>
      <c r="D63" s="164">
        <f ca="1"/>
        <v>1</v>
      </c>
    </row>
    <row r="64" spans="1:4" x14ac:dyDescent="0.2">
      <c r="B64" s="164">
        <v>62</v>
      </c>
      <c r="C64" t="str">
        <f ca="1">IF(OR(Planung!$L67="",Planung!$N67=""),"Z"&amp;ROW($M67),Planung!$I67&amp;Planung!$F67)</f>
        <v>Z67</v>
      </c>
      <c r="D64" s="164">
        <f ca="1"/>
        <v>1</v>
      </c>
    </row>
    <row r="65" spans="1:4" x14ac:dyDescent="0.2">
      <c r="B65" s="164">
        <v>63</v>
      </c>
      <c r="C65" t="str">
        <f ca="1">IF(OR(Planung!$L68="",Planung!$N68=""),"Z"&amp;ROW($M68),Planung!$I68&amp;Planung!$F68)</f>
        <v>Z68</v>
      </c>
      <c r="D65" s="164">
        <f ca="1"/>
        <v>1</v>
      </c>
    </row>
    <row r="66" spans="1:4" x14ac:dyDescent="0.2">
      <c r="B66" s="164">
        <v>64</v>
      </c>
      <c r="C66" t="str">
        <f ca="1">IF(OR(Planung!$L69="",Planung!$N69=""),"Z"&amp;ROW($M69),Planung!$I69&amp;Planung!$F69)</f>
        <v>Z69</v>
      </c>
      <c r="D66" s="164">
        <f ca="1"/>
        <v>1</v>
      </c>
    </row>
    <row r="67" spans="1:4" x14ac:dyDescent="0.2">
      <c r="B67" s="164">
        <v>65</v>
      </c>
      <c r="C67" t="str">
        <f ca="1">IF(OR(Planung!$L70="",Planung!$N70=""),"Z"&amp;ROW($M70),Planung!$I70&amp;Planung!$F70)</f>
        <v>Z70</v>
      </c>
      <c r="D67" s="164">
        <f ca="1"/>
        <v>1</v>
      </c>
    </row>
    <row r="68" spans="1:4" x14ac:dyDescent="0.2">
      <c r="B68" s="164">
        <v>66</v>
      </c>
      <c r="C68" t="str">
        <f ca="1">IF(OR(Planung!$L71="",Planung!$N71=""),"Z"&amp;ROW($M71),Planung!$I71&amp;Planung!$F71)</f>
        <v>Z71</v>
      </c>
      <c r="D68" s="164">
        <f ca="1"/>
        <v>1</v>
      </c>
    </row>
    <row r="69" spans="1:4" x14ac:dyDescent="0.2">
      <c r="B69" s="164">
        <v>67</v>
      </c>
      <c r="C69" t="str">
        <f ca="1">IF(OR(Planung!$L72="",Planung!$N72=""),"Z"&amp;ROW($M72),Planung!$I72&amp;Planung!$F72)</f>
        <v>Z72</v>
      </c>
      <c r="D69" s="164">
        <f ca="1"/>
        <v>1</v>
      </c>
    </row>
    <row r="70" spans="1:4" x14ac:dyDescent="0.2">
      <c r="B70" s="164">
        <v>68</v>
      </c>
      <c r="C70" t="str">
        <f ca="1">IF(OR(Planung!$L73="",Planung!$N73=""),"Z"&amp;ROW($M73),Planung!$I73&amp;Planung!$F73)</f>
        <v>Z73</v>
      </c>
      <c r="D70" s="164">
        <f ca="1"/>
        <v>1</v>
      </c>
    </row>
    <row r="71" spans="1:4" x14ac:dyDescent="0.2">
      <c r="B71" s="164">
        <v>69</v>
      </c>
      <c r="C71" t="str">
        <f ca="1">IF(OR(Planung!$L74="",Planung!$N74=""),"Z"&amp;ROW($M74),Planung!$I74&amp;Planung!$F74)</f>
        <v>Z74</v>
      </c>
      <c r="D71" s="164">
        <f ca="1"/>
        <v>1</v>
      </c>
    </row>
    <row r="72" spans="1:4" x14ac:dyDescent="0.2">
      <c r="B72" s="164">
        <v>70</v>
      </c>
      <c r="C72" t="str">
        <f ca="1">IF(OR(Planung!$L75="",Planung!$N75=""),"Z"&amp;ROW($M75),Planung!$I75&amp;Planung!$F75)</f>
        <v>Z75</v>
      </c>
      <c r="D72" s="164">
        <f ca="1"/>
        <v>1</v>
      </c>
    </row>
    <row r="73" spans="1:4" x14ac:dyDescent="0.2">
      <c r="B73" s="164">
        <v>71</v>
      </c>
      <c r="C73" t="str">
        <f ca="1">IF(OR(Planung!$L76="",Planung!$N76=""),"Z"&amp;ROW($M76),Planung!$I76&amp;Planung!$F76)</f>
        <v>Z76</v>
      </c>
      <c r="D73" s="164">
        <f ca="1"/>
        <v>1</v>
      </c>
    </row>
    <row r="74" spans="1:4" ht="13.5" thickBot="1" x14ac:dyDescent="0.25">
      <c r="A74" s="294"/>
      <c r="B74" s="451">
        <v>72</v>
      </c>
      <c r="C74" s="450" t="str">
        <f ca="1">IF(OR(Planung!$L77="",Planung!$N77=""),"Z"&amp;ROW($M77),Planung!$I77&amp;Planung!$F77)</f>
        <v>Z77</v>
      </c>
      <c r="D74" s="451">
        <f ca="1"/>
        <v>1</v>
      </c>
    </row>
    <row r="75" spans="1:4" x14ac:dyDescent="0.2">
      <c r="A75" s="164"/>
      <c r="B75" s="164">
        <v>73</v>
      </c>
      <c r="C75" t="str">
        <f ca="1">IF(OR(Planung!$L6="",Planung!$N6=""),"ZZ"&amp;ROW($M6)+100,Planung!$K6&amp;Planung!$F6)</f>
        <v>A80,375</v>
      </c>
      <c r="D75" s="164">
        <f ca="1"/>
        <v>1</v>
      </c>
    </row>
    <row r="76" spans="1:4" x14ac:dyDescent="0.2">
      <c r="B76" s="164">
        <v>74</v>
      </c>
      <c r="C76" t="str">
        <f ca="1">IF(OR(Planung!$L7="",Planung!$N7=""),"ZZ"&amp;ROW($M7)+100,Planung!$K7&amp;Planung!$F7)</f>
        <v>B80,375</v>
      </c>
      <c r="D76" s="164">
        <f ca="1"/>
        <v>1</v>
      </c>
    </row>
    <row r="77" spans="1:4" x14ac:dyDescent="0.2">
      <c r="B77" s="164">
        <v>75</v>
      </c>
      <c r="C77" t="str">
        <f ca="1">IF(OR(Planung!$L8="",Planung!$N8=""),"ZZ"&amp;ROW($M8)+100,Planung!$K8&amp;Planung!$F8)</f>
        <v>A20,375</v>
      </c>
      <c r="D77" s="164">
        <f ca="1"/>
        <v>1</v>
      </c>
    </row>
    <row r="78" spans="1:4" x14ac:dyDescent="0.2">
      <c r="B78" s="164">
        <v>76</v>
      </c>
      <c r="C78" t="str">
        <f ca="1">IF(OR(Planung!$L9="",Planung!$N9=""),"ZZ"&amp;ROW($M9)+100,Planung!$K9&amp;Planung!$F9)</f>
        <v>B20,375</v>
      </c>
      <c r="D78" s="164">
        <f ca="1"/>
        <v>1</v>
      </c>
    </row>
    <row r="79" spans="1:4" x14ac:dyDescent="0.2">
      <c r="B79" s="164">
        <v>77</v>
      </c>
      <c r="C79" t="str">
        <f ca="1">IF(OR(Planung!$L10="",Planung!$N10=""),"ZZ"&amp;ROW($M10)+100,Planung!$K10&amp;Planung!$F10)</f>
        <v>A60,399305555555556</v>
      </c>
      <c r="D79" s="164">
        <f ca="1"/>
        <v>1</v>
      </c>
    </row>
    <row r="80" spans="1:4" x14ac:dyDescent="0.2">
      <c r="B80" s="164">
        <v>78</v>
      </c>
      <c r="C80" t="str">
        <f ca="1">IF(OR(Planung!$L11="",Planung!$N11=""),"ZZ"&amp;ROW($M11)+100,Planung!$K11&amp;Planung!$F11)</f>
        <v>B60,399305555555556</v>
      </c>
      <c r="D80" s="164">
        <f ca="1"/>
        <v>1</v>
      </c>
    </row>
    <row r="81" spans="2:4" x14ac:dyDescent="0.2">
      <c r="B81" s="164">
        <v>79</v>
      </c>
      <c r="C81" t="str">
        <f ca="1">IF(OR(Planung!$L12="",Planung!$N12=""),"ZZ"&amp;ROW($M12)+100,Planung!$K12&amp;Planung!$F12)</f>
        <v>A40,399305555555556</v>
      </c>
      <c r="D81" s="164">
        <f ca="1"/>
        <v>1</v>
      </c>
    </row>
    <row r="82" spans="2:4" x14ac:dyDescent="0.2">
      <c r="B82" s="164">
        <v>80</v>
      </c>
      <c r="C82" t="str">
        <f ca="1">IF(OR(Planung!$L13="",Planung!$N13=""),"ZZ"&amp;ROW($M13)+100,Planung!$K13&amp;Planung!$F13)</f>
        <v>B40,399305555555556</v>
      </c>
      <c r="D82" s="164">
        <f ca="1"/>
        <v>1</v>
      </c>
    </row>
    <row r="83" spans="2:4" x14ac:dyDescent="0.2">
      <c r="B83" s="164">
        <v>81</v>
      </c>
      <c r="C83" t="str">
        <f ca="1">IF(OR(Planung!$L14="",Planung!$N14=""),"ZZ"&amp;ROW($M14)+100,Planung!$K14&amp;Planung!$F14)</f>
        <v>A10,423611111111111</v>
      </c>
      <c r="D83" s="164">
        <f ca="1"/>
        <v>1</v>
      </c>
    </row>
    <row r="84" spans="2:4" x14ac:dyDescent="0.2">
      <c r="B84" s="164">
        <v>82</v>
      </c>
      <c r="C84" t="str">
        <f ca="1">IF(OR(Planung!$L15="",Planung!$N15=""),"ZZ"&amp;ROW($M15)+100,Planung!$K15&amp;Planung!$F15)</f>
        <v>B10,423611111111111</v>
      </c>
      <c r="D84" s="164">
        <f ca="1"/>
        <v>1</v>
      </c>
    </row>
    <row r="85" spans="2:4" x14ac:dyDescent="0.2">
      <c r="B85" s="164">
        <v>83</v>
      </c>
      <c r="C85" t="str">
        <f ca="1">IF(OR(Planung!$L16="",Planung!$N16=""),"ZZ"&amp;ROW($M16)+100,Planung!$K16&amp;Planung!$F16)</f>
        <v>A80,423611111111111</v>
      </c>
      <c r="D85" s="164">
        <f ca="1"/>
        <v>1</v>
      </c>
    </row>
    <row r="86" spans="2:4" x14ac:dyDescent="0.2">
      <c r="B86" s="164">
        <v>84</v>
      </c>
      <c r="C86" t="str">
        <f ca="1">IF(OR(Planung!$L17="",Planung!$N17=""),"ZZ"&amp;ROW($M17)+100,Planung!$K17&amp;Planung!$F17)</f>
        <v>B80,423611111111111</v>
      </c>
      <c r="D86" s="164">
        <f ca="1"/>
        <v>1</v>
      </c>
    </row>
    <row r="87" spans="2:4" x14ac:dyDescent="0.2">
      <c r="B87" s="164">
        <v>85</v>
      </c>
      <c r="C87" t="str">
        <f ca="1">IF(OR(Planung!$L18="",Planung!$N18=""),"ZZ"&amp;ROW($M18)+100,Planung!$K18&amp;Planung!$F18)</f>
        <v>A50,447916666666667</v>
      </c>
      <c r="D87" s="164">
        <f ca="1"/>
        <v>1</v>
      </c>
    </row>
    <row r="88" spans="2:4" x14ac:dyDescent="0.2">
      <c r="B88" s="164">
        <v>86</v>
      </c>
      <c r="C88" t="str">
        <f ca="1">IF(OR(Planung!$L19="",Planung!$N19=""),"ZZ"&amp;ROW($M19)+100,Planung!$K19&amp;Planung!$F19)</f>
        <v>B50,447916666666667</v>
      </c>
      <c r="D88" s="164">
        <f ca="1"/>
        <v>1</v>
      </c>
    </row>
    <row r="89" spans="2:4" x14ac:dyDescent="0.2">
      <c r="B89" s="164">
        <v>87</v>
      </c>
      <c r="C89" t="str">
        <f ca="1">IF(OR(Planung!$L20="",Planung!$N20=""),"ZZ"&amp;ROW($M20)+100,Planung!$K20&amp;Planung!$F20)</f>
        <v>A30,447916666666667</v>
      </c>
      <c r="D89" s="164">
        <f ca="1"/>
        <v>1</v>
      </c>
    </row>
    <row r="90" spans="2:4" x14ac:dyDescent="0.2">
      <c r="B90" s="164">
        <v>88</v>
      </c>
      <c r="C90" t="str">
        <f ca="1">IF(OR(Planung!$L21="",Planung!$N21=""),"ZZ"&amp;ROW($M21)+100,Planung!$K21&amp;Planung!$F21)</f>
        <v>B30,447916666666667</v>
      </c>
      <c r="D90" s="164">
        <f ca="1"/>
        <v>1</v>
      </c>
    </row>
    <row r="91" spans="2:4" x14ac:dyDescent="0.2">
      <c r="B91" s="164">
        <v>89</v>
      </c>
      <c r="C91" t="str">
        <f ca="1">IF(OR(Planung!$L22="",Planung!$N22=""),"ZZ"&amp;ROW($M22)+100,Planung!$K22&amp;Planung!$F22)</f>
        <v>A60,472222222222222</v>
      </c>
      <c r="D91" s="164">
        <f ca="1"/>
        <v>1</v>
      </c>
    </row>
    <row r="92" spans="2:4" x14ac:dyDescent="0.2">
      <c r="B92" s="164">
        <v>90</v>
      </c>
      <c r="C92" t="str">
        <f ca="1">IF(OR(Planung!$L23="",Planung!$N23=""),"ZZ"&amp;ROW($M23)+100,Planung!$K23&amp;Planung!$F23)</f>
        <v>B60,472222222222222</v>
      </c>
      <c r="D92" s="164">
        <f ca="1"/>
        <v>1</v>
      </c>
    </row>
    <row r="93" spans="2:4" x14ac:dyDescent="0.2">
      <c r="B93" s="164">
        <v>91</v>
      </c>
      <c r="C93" t="str">
        <f ca="1">IF(OR(Planung!$L24="",Planung!$N24=""),"ZZ"&amp;ROW($M24)+100,Planung!$K24&amp;Planung!$F24)</f>
        <v>A70,472222222222222</v>
      </c>
      <c r="D93" s="164">
        <f ca="1"/>
        <v>1</v>
      </c>
    </row>
    <row r="94" spans="2:4" x14ac:dyDescent="0.2">
      <c r="B94" s="164">
        <v>92</v>
      </c>
      <c r="C94" t="str">
        <f ca="1">IF(OR(Planung!$L25="",Planung!$N25=""),"ZZ"&amp;ROW($M25)+100,Planung!$K25&amp;Planung!$F25)</f>
        <v>B70,472222222222222</v>
      </c>
      <c r="D94" s="164">
        <f ca="1"/>
        <v>1</v>
      </c>
    </row>
    <row r="95" spans="2:4" x14ac:dyDescent="0.2">
      <c r="B95" s="164">
        <v>93</v>
      </c>
      <c r="C95" t="str">
        <f ca="1">IF(OR(Planung!$L26="",Planung!$N26=""),"ZZ"&amp;ROW($M26)+100,Planung!$K26&amp;Planung!$F26)</f>
        <v>A40,496527777777778</v>
      </c>
      <c r="D95" s="164">
        <f ca="1"/>
        <v>1</v>
      </c>
    </row>
    <row r="96" spans="2:4" x14ac:dyDescent="0.2">
      <c r="B96" s="164">
        <v>94</v>
      </c>
      <c r="C96" t="str">
        <f ca="1">IF(OR(Planung!$L27="",Planung!$N27=""),"ZZ"&amp;ROW($M27)+100,Planung!$K27&amp;Planung!$F27)</f>
        <v>B40,496527777777778</v>
      </c>
      <c r="D96" s="164">
        <f ca="1"/>
        <v>1</v>
      </c>
    </row>
    <row r="97" spans="2:4" x14ac:dyDescent="0.2">
      <c r="B97" s="164">
        <v>95</v>
      </c>
      <c r="C97" t="str">
        <f ca="1">IF(OR(Planung!$L28="",Planung!$N28=""),"ZZ"&amp;ROW($M28)+100,Planung!$K28&amp;Planung!$F28)</f>
        <v>A20,496527777777778</v>
      </c>
      <c r="D97" s="164">
        <f ca="1"/>
        <v>1</v>
      </c>
    </row>
    <row r="98" spans="2:4" x14ac:dyDescent="0.2">
      <c r="B98" s="164">
        <v>96</v>
      </c>
      <c r="C98" t="str">
        <f ca="1">IF(OR(Planung!$L29="",Planung!$N29=""),"ZZ"&amp;ROW($M29)+100,Planung!$K29&amp;Planung!$F29)</f>
        <v>B20,496527777777778</v>
      </c>
      <c r="D98" s="164">
        <f ca="1"/>
        <v>1</v>
      </c>
    </row>
    <row r="99" spans="2:4" x14ac:dyDescent="0.2">
      <c r="B99" s="164">
        <v>97</v>
      </c>
      <c r="C99" t="str">
        <f ca="1">IF(OR(Planung!$L30="",Planung!$N30=""),"ZZ"&amp;ROW($M30)+100,Planung!$K30&amp;Planung!$F30)</f>
        <v>A10,520833333333333</v>
      </c>
      <c r="D99" s="164">
        <f ca="1"/>
        <v>1</v>
      </c>
    </row>
    <row r="100" spans="2:4" x14ac:dyDescent="0.2">
      <c r="B100" s="164">
        <v>98</v>
      </c>
      <c r="C100" t="str">
        <f ca="1">IF(OR(Planung!$L31="",Planung!$N31=""),"ZZ"&amp;ROW($M31)+100,Planung!$K31&amp;Planung!$F31)</f>
        <v>B10,520833333333333</v>
      </c>
      <c r="D100" s="164">
        <f ca="1"/>
        <v>1</v>
      </c>
    </row>
    <row r="101" spans="2:4" x14ac:dyDescent="0.2">
      <c r="B101" s="164">
        <v>99</v>
      </c>
      <c r="C101" t="str">
        <f ca="1">IF(OR(Planung!$L32="",Planung!$N32=""),"ZZ"&amp;ROW($M32)+100,Planung!$K32&amp;Planung!$F32)</f>
        <v>A60,520833333333333</v>
      </c>
      <c r="D101" s="164">
        <f ca="1"/>
        <v>1</v>
      </c>
    </row>
    <row r="102" spans="2:4" x14ac:dyDescent="0.2">
      <c r="B102" s="164">
        <v>100</v>
      </c>
      <c r="C102" t="str">
        <f ca="1">IF(OR(Planung!$L33="",Planung!$N33=""),"ZZ"&amp;ROW($M33)+100,Planung!$K33&amp;Planung!$F33)</f>
        <v>B60,520833333333333</v>
      </c>
      <c r="D102" s="164">
        <f ca="1"/>
        <v>1</v>
      </c>
    </row>
    <row r="103" spans="2:4" x14ac:dyDescent="0.2">
      <c r="B103" s="164">
        <v>101</v>
      </c>
      <c r="C103" t="str">
        <f ca="1">IF(OR(Planung!$L34="",Planung!$N34=""),"ZZ"&amp;ROW($M34)+100,Planung!$K34&amp;Planung!$F34)</f>
        <v>A30,545138888888889</v>
      </c>
      <c r="D103" s="164">
        <f ca="1"/>
        <v>1</v>
      </c>
    </row>
    <row r="104" spans="2:4" x14ac:dyDescent="0.2">
      <c r="B104" s="164">
        <v>102</v>
      </c>
      <c r="C104" t="str">
        <f ca="1">IF(OR(Planung!$L35="",Planung!$N35=""),"ZZ"&amp;ROW($M35)+100,Planung!$K35&amp;Planung!$F35)</f>
        <v>B30,545138888888889</v>
      </c>
      <c r="D104" s="164">
        <f ca="1"/>
        <v>1</v>
      </c>
    </row>
    <row r="105" spans="2:4" x14ac:dyDescent="0.2">
      <c r="B105" s="164">
        <v>103</v>
      </c>
      <c r="C105" t="str">
        <f ca="1">IF(OR(Planung!$L36="",Planung!$N36=""),"ZZ"&amp;ROW($M36)+100,Planung!$K36&amp;Planung!$F36)</f>
        <v>A80,545138888888889</v>
      </c>
      <c r="D105" s="164">
        <f ca="1"/>
        <v>1</v>
      </c>
    </row>
    <row r="106" spans="2:4" x14ac:dyDescent="0.2">
      <c r="B106" s="164">
        <v>104</v>
      </c>
      <c r="C106" t="str">
        <f ca="1">IF(OR(Planung!$L37="",Planung!$N37=""),"ZZ"&amp;ROW($M37)+100,Planung!$K37&amp;Planung!$F37)</f>
        <v>B80,545138888888889</v>
      </c>
      <c r="D106" s="164">
        <f ca="1"/>
        <v>1</v>
      </c>
    </row>
    <row r="107" spans="2:4" x14ac:dyDescent="0.2">
      <c r="B107" s="164">
        <v>105</v>
      </c>
      <c r="C107" t="str">
        <f ca="1">IF(OR(Planung!$L38="",Planung!$N38=""),"ZZ"&amp;ROW($M38)+100,Planung!$K38&amp;Planung!$F38)</f>
        <v>A40,569444444444444</v>
      </c>
      <c r="D107" s="164">
        <f ca="1"/>
        <v>1</v>
      </c>
    </row>
    <row r="108" spans="2:4" x14ac:dyDescent="0.2">
      <c r="B108" s="164">
        <v>106</v>
      </c>
      <c r="C108" t="str">
        <f ca="1">IF(OR(Planung!$L39="",Planung!$N39=""),"ZZ"&amp;ROW($M39)+100,Planung!$K39&amp;Planung!$F39)</f>
        <v>B40,569444444444444</v>
      </c>
      <c r="D108" s="164">
        <f ca="1"/>
        <v>1</v>
      </c>
    </row>
    <row r="109" spans="2:4" x14ac:dyDescent="0.2">
      <c r="B109" s="164">
        <v>107</v>
      </c>
      <c r="C109" t="str">
        <f ca="1">IF(OR(Planung!$L40="",Planung!$N40=""),"ZZ"&amp;ROW($M40)+100,Planung!$K40&amp;Planung!$F40)</f>
        <v>A50,569444444444444</v>
      </c>
      <c r="D109" s="164">
        <f ca="1"/>
        <v>1</v>
      </c>
    </row>
    <row r="110" spans="2:4" x14ac:dyDescent="0.2">
      <c r="B110" s="164">
        <v>108</v>
      </c>
      <c r="C110" t="str">
        <f ca="1">IF(OR(Planung!$L41="",Planung!$N41=""),"ZZ"&amp;ROW($M41)+100,Planung!$K41&amp;Planung!$F41)</f>
        <v>B50,569444444444444</v>
      </c>
      <c r="D110" s="164">
        <f ca="1"/>
        <v>1</v>
      </c>
    </row>
    <row r="111" spans="2:4" x14ac:dyDescent="0.2">
      <c r="B111" s="164">
        <v>109</v>
      </c>
      <c r="C111" t="str">
        <f ca="1">IF(OR(Planung!$L42="",Planung!$N42=""),"ZZ"&amp;ROW($M42)+100,Planung!$K42&amp;Planung!$F42)</f>
        <v>A20,59375</v>
      </c>
      <c r="D111" s="164">
        <f ca="1"/>
        <v>1</v>
      </c>
    </row>
    <row r="112" spans="2:4" x14ac:dyDescent="0.2">
      <c r="B112" s="164">
        <v>110</v>
      </c>
      <c r="C112" t="str">
        <f ca="1">IF(OR(Planung!$L43="",Planung!$N43=""),"ZZ"&amp;ROW($M43)+100,Planung!$K43&amp;Planung!$F43)</f>
        <v>B20,59375</v>
      </c>
      <c r="D112" s="164">
        <f ca="1"/>
        <v>1</v>
      </c>
    </row>
    <row r="113" spans="2:4" x14ac:dyDescent="0.2">
      <c r="B113" s="164">
        <v>111</v>
      </c>
      <c r="C113" t="str">
        <f ca="1">IF(OR(Planung!$L44="",Planung!$N44=""),"ZZ"&amp;ROW($M44)+100,Planung!$K44&amp;Planung!$F44)</f>
        <v>A70,59375</v>
      </c>
      <c r="D113" s="164">
        <f ca="1"/>
        <v>1</v>
      </c>
    </row>
    <row r="114" spans="2:4" x14ac:dyDescent="0.2">
      <c r="B114" s="164">
        <v>112</v>
      </c>
      <c r="C114" t="str">
        <f ca="1">IF(OR(Planung!$L45="",Planung!$N45=""),"ZZ"&amp;ROW($M45)+100,Planung!$K45&amp;Planung!$F45)</f>
        <v>B70,59375</v>
      </c>
      <c r="D114" s="164">
        <f ca="1"/>
        <v>1</v>
      </c>
    </row>
    <row r="115" spans="2:4" x14ac:dyDescent="0.2">
      <c r="B115" s="164">
        <v>113</v>
      </c>
      <c r="C115" t="str">
        <f ca="1">IF(OR(Planung!$L46="",Planung!$N46=""),"ZZ"&amp;ROW($M46)+100,Planung!$K46&amp;Planung!$F46)</f>
        <v>A10,618055555555556</v>
      </c>
      <c r="D115" s="164">
        <f ca="1"/>
        <v>1</v>
      </c>
    </row>
    <row r="116" spans="2:4" x14ac:dyDescent="0.2">
      <c r="B116" s="164">
        <v>114</v>
      </c>
      <c r="C116" t="str">
        <f ca="1">IF(OR(Planung!$L47="",Planung!$N47=""),"ZZ"&amp;ROW($M47)+100,Planung!$K47&amp;Planung!$F47)</f>
        <v>B10,618055555555556</v>
      </c>
      <c r="D116" s="164">
        <f ca="1"/>
        <v>1</v>
      </c>
    </row>
    <row r="117" spans="2:4" x14ac:dyDescent="0.2">
      <c r="B117" s="164">
        <v>115</v>
      </c>
      <c r="C117" t="str">
        <f ca="1">IF(OR(Planung!$L48="",Planung!$N48=""),"ZZ"&amp;ROW($M48)+100,Planung!$K48&amp;Planung!$F48)</f>
        <v>A40,618055555555556</v>
      </c>
      <c r="D117" s="164">
        <f ca="1"/>
        <v>1</v>
      </c>
    </row>
    <row r="118" spans="2:4" x14ac:dyDescent="0.2">
      <c r="B118" s="164">
        <v>116</v>
      </c>
      <c r="C118" t="str">
        <f ca="1">IF(OR(Planung!$L49="",Planung!$N49=""),"ZZ"&amp;ROW($M49)+100,Planung!$K49&amp;Planung!$F49)</f>
        <v>B40,618055555555556</v>
      </c>
      <c r="D118" s="164">
        <f ca="1"/>
        <v>1</v>
      </c>
    </row>
    <row r="119" spans="2:4" x14ac:dyDescent="0.2">
      <c r="B119" s="164">
        <v>117</v>
      </c>
      <c r="C119" t="str">
        <f ca="1">IF(OR(Planung!$L50="",Planung!$N50=""),"ZZ"&amp;ROW($M50)+100,Planung!$K50&amp;Planung!$F50)</f>
        <v>A80,642361111111111</v>
      </c>
      <c r="D119" s="164">
        <f ca="1"/>
        <v>1</v>
      </c>
    </row>
    <row r="120" spans="2:4" x14ac:dyDescent="0.2">
      <c r="B120" s="164">
        <v>118</v>
      </c>
      <c r="C120" t="str">
        <f ca="1">IF(OR(Planung!$L51="",Planung!$N51=""),"ZZ"&amp;ROW($M51)+100,Planung!$K51&amp;Planung!$F51)</f>
        <v>B80,642361111111111</v>
      </c>
      <c r="D120" s="164">
        <f ca="1"/>
        <v>1</v>
      </c>
    </row>
    <row r="121" spans="2:4" x14ac:dyDescent="0.2">
      <c r="B121" s="164">
        <v>119</v>
      </c>
      <c r="C121" t="str">
        <f ca="1">IF(OR(Planung!$L52="",Planung!$N52=""),"ZZ"&amp;ROW($M52)+100,Planung!$K52&amp;Planung!$F52)</f>
        <v>A60,642361111111111</v>
      </c>
      <c r="D121" s="164">
        <f ca="1"/>
        <v>1</v>
      </c>
    </row>
    <row r="122" spans="2:4" x14ac:dyDescent="0.2">
      <c r="B122" s="164">
        <v>120</v>
      </c>
      <c r="C122" t="str">
        <f ca="1">IF(OR(Planung!$L53="",Planung!$N53=""),"ZZ"&amp;ROW($M53)+100,Planung!$K53&amp;Planung!$F53)</f>
        <v>B60,642361111111111</v>
      </c>
      <c r="D122" s="164">
        <f ca="1"/>
        <v>1</v>
      </c>
    </row>
    <row r="123" spans="2:4" x14ac:dyDescent="0.2">
      <c r="B123" s="164">
        <v>121</v>
      </c>
      <c r="C123" t="str">
        <f ca="1">IF(OR(Planung!$L54="",Planung!$N54=""),"ZZ"&amp;ROW($M54)+100,Planung!$K54&amp;Planung!$F54)</f>
        <v>A20,666666666666667</v>
      </c>
      <c r="D123" s="164">
        <f ca="1"/>
        <v>1</v>
      </c>
    </row>
    <row r="124" spans="2:4" x14ac:dyDescent="0.2">
      <c r="B124" s="164">
        <v>122</v>
      </c>
      <c r="C124" t="str">
        <f ca="1">IF(OR(Planung!$L55="",Planung!$N55=""),"ZZ"&amp;ROW($M55)+100,Planung!$K55&amp;Planung!$F55)</f>
        <v>B20,666666666666667</v>
      </c>
      <c r="D124" s="164">
        <f ca="1"/>
        <v>1</v>
      </c>
    </row>
    <row r="125" spans="2:4" x14ac:dyDescent="0.2">
      <c r="B125" s="164">
        <v>123</v>
      </c>
      <c r="C125" t="str">
        <f ca="1">IF(OR(Planung!$L56="",Planung!$N56=""),"ZZ"&amp;ROW($M56)+100,Planung!$K56&amp;Planung!$F56)</f>
        <v>A30,666666666666667</v>
      </c>
      <c r="D125" s="164">
        <f ca="1"/>
        <v>1</v>
      </c>
    </row>
    <row r="126" spans="2:4" x14ac:dyDescent="0.2">
      <c r="B126" s="164">
        <v>124</v>
      </c>
      <c r="C126" t="str">
        <f ca="1">IF(OR(Planung!$L57="",Planung!$N57=""),"ZZ"&amp;ROW($M57)+100,Planung!$K57&amp;Planung!$F57)</f>
        <v>B30,666666666666667</v>
      </c>
      <c r="D126" s="164">
        <f ca="1"/>
        <v>1</v>
      </c>
    </row>
    <row r="127" spans="2:4" x14ac:dyDescent="0.2">
      <c r="B127" s="164">
        <v>125</v>
      </c>
      <c r="C127" t="str">
        <f ca="1">IF(OR(Planung!$L58="",Planung!$N58=""),"ZZ"&amp;ROW($M58)+100,Planung!$K58&amp;Planung!$F58)</f>
        <v>A70,690972222222222</v>
      </c>
      <c r="D127" s="164">
        <f ca="1"/>
        <v>1</v>
      </c>
    </row>
    <row r="128" spans="2:4" x14ac:dyDescent="0.2">
      <c r="B128" s="164">
        <v>126</v>
      </c>
      <c r="C128" t="str">
        <f ca="1">IF(OR(Planung!$L59="",Planung!$N59=""),"ZZ"&amp;ROW($M59)+100,Planung!$K59&amp;Planung!$F59)</f>
        <v>B70,690972222222222</v>
      </c>
      <c r="D128" s="164">
        <f ca="1"/>
        <v>1</v>
      </c>
    </row>
    <row r="129" spans="2:4" x14ac:dyDescent="0.2">
      <c r="B129" s="164">
        <v>127</v>
      </c>
      <c r="C129" t="str">
        <f ca="1">IF(OR(Planung!$L60="",Planung!$N60=""),"ZZ"&amp;ROW($M60)+100,Planung!$K60&amp;Planung!$F60)</f>
        <v>A50,690972222222222</v>
      </c>
      <c r="D129" s="164">
        <f ca="1"/>
        <v>1</v>
      </c>
    </row>
    <row r="130" spans="2:4" x14ac:dyDescent="0.2">
      <c r="B130" s="164">
        <v>128</v>
      </c>
      <c r="C130" t="str">
        <f ca="1">IF(OR(Planung!$L61="",Planung!$N61=""),"ZZ"&amp;ROW($M61)+100,Planung!$K61&amp;Planung!$F61)</f>
        <v>B50,690972222222222</v>
      </c>
      <c r="D130" s="164">
        <f ca="1"/>
        <v>1</v>
      </c>
    </row>
    <row r="131" spans="2:4" x14ac:dyDescent="0.2">
      <c r="B131" s="164">
        <v>129</v>
      </c>
      <c r="C131" t="str">
        <f ca="1">IF(OR(Planung!$L62="",Planung!$N62=""),"ZZ"&amp;ROW($M62)+100,Planung!$K62&amp;Planung!$F62)</f>
        <v>ZZ162</v>
      </c>
      <c r="D131" s="164">
        <f ca="1"/>
        <v>1</v>
      </c>
    </row>
    <row r="132" spans="2:4" x14ac:dyDescent="0.2">
      <c r="B132" s="164">
        <v>130</v>
      </c>
      <c r="C132" t="str">
        <f ca="1">IF(OR(Planung!$L63="",Planung!$N63=""),"ZZ"&amp;ROW($M63)+100,Planung!$K63&amp;Planung!$F63)</f>
        <v>ZZ163</v>
      </c>
      <c r="D132" s="164">
        <f ca="1"/>
        <v>1</v>
      </c>
    </row>
    <row r="133" spans="2:4" x14ac:dyDescent="0.2">
      <c r="B133" s="164">
        <v>131</v>
      </c>
      <c r="C133" t="str">
        <f ca="1">IF(OR(Planung!$L64="",Planung!$N64=""),"ZZ"&amp;ROW($M64)+100,Planung!$K64&amp;Planung!$F64)</f>
        <v>ZZ164</v>
      </c>
      <c r="D133" s="164">
        <f ca="1"/>
        <v>1</v>
      </c>
    </row>
    <row r="134" spans="2:4" x14ac:dyDescent="0.2">
      <c r="B134" s="164">
        <v>132</v>
      </c>
      <c r="C134" t="str">
        <f ca="1">IF(OR(Planung!$L65="",Planung!$N65=""),"ZZ"&amp;ROW($M65)+100,Planung!$K65&amp;Planung!$F65)</f>
        <v>ZZ165</v>
      </c>
      <c r="D134" s="164">
        <f ca="1"/>
        <v>1</v>
      </c>
    </row>
    <row r="135" spans="2:4" x14ac:dyDescent="0.2">
      <c r="B135" s="164">
        <v>133</v>
      </c>
      <c r="C135" t="str">
        <f ca="1">IF(OR(Planung!$L66="",Planung!$N66=""),"ZZ"&amp;ROW($M66)+100,Planung!$K66&amp;Planung!$F66)</f>
        <v>ZZ166</v>
      </c>
      <c r="D135" s="164">
        <f ca="1"/>
        <v>1</v>
      </c>
    </row>
    <row r="136" spans="2:4" x14ac:dyDescent="0.2">
      <c r="B136" s="164">
        <v>134</v>
      </c>
      <c r="C136" t="str">
        <f ca="1">IF(OR(Planung!$L67="",Planung!$N67=""),"ZZ"&amp;ROW($M67)+100,Planung!$K67&amp;Planung!$F67)</f>
        <v>ZZ167</v>
      </c>
      <c r="D136" s="164">
        <f ca="1"/>
        <v>1</v>
      </c>
    </row>
    <row r="137" spans="2:4" x14ac:dyDescent="0.2">
      <c r="B137" s="164">
        <v>135</v>
      </c>
      <c r="C137" t="str">
        <f ca="1">IF(OR(Planung!$L68="",Planung!$N68=""),"ZZ"&amp;ROW($M68)+100,Planung!$K68&amp;Planung!$F68)</f>
        <v>ZZ168</v>
      </c>
      <c r="D137" s="164">
        <f ca="1"/>
        <v>1</v>
      </c>
    </row>
    <row r="138" spans="2:4" x14ac:dyDescent="0.2">
      <c r="B138" s="164">
        <v>136</v>
      </c>
      <c r="C138" t="str">
        <f ca="1">IF(OR(Planung!$L69="",Planung!$N69=""),"ZZ"&amp;ROW($M69)+100,Planung!$K69&amp;Planung!$F69)</f>
        <v>ZZ169</v>
      </c>
      <c r="D138" s="164">
        <f ca="1"/>
        <v>1</v>
      </c>
    </row>
    <row r="139" spans="2:4" x14ac:dyDescent="0.2">
      <c r="B139" s="164">
        <v>137</v>
      </c>
      <c r="C139" t="str">
        <f ca="1">IF(OR(Planung!$L70="",Planung!$N70=""),"ZZ"&amp;ROW($M70)+100,Planung!$K70&amp;Planung!$F70)</f>
        <v>ZZ170</v>
      </c>
      <c r="D139" s="164">
        <f ca="1"/>
        <v>1</v>
      </c>
    </row>
    <row r="140" spans="2:4" x14ac:dyDescent="0.2">
      <c r="B140" s="164">
        <v>138</v>
      </c>
      <c r="C140" t="str">
        <f ca="1">IF(OR(Planung!$L71="",Planung!$N71=""),"ZZ"&amp;ROW($M71)+100,Planung!$K71&amp;Planung!$F71)</f>
        <v>ZZ171</v>
      </c>
      <c r="D140" s="164">
        <f ca="1"/>
        <v>1</v>
      </c>
    </row>
    <row r="141" spans="2:4" x14ac:dyDescent="0.2">
      <c r="B141" s="164">
        <v>139</v>
      </c>
      <c r="C141" t="str">
        <f ca="1">IF(OR(Planung!$L72="",Planung!$N72=""),"ZZ"&amp;ROW($M72)+100,Planung!$K72&amp;Planung!$F72)</f>
        <v>ZZ172</v>
      </c>
      <c r="D141" s="164">
        <f ca="1"/>
        <v>1</v>
      </c>
    </row>
    <row r="142" spans="2:4" x14ac:dyDescent="0.2">
      <c r="B142" s="164">
        <v>140</v>
      </c>
      <c r="C142" t="str">
        <f ca="1">IF(OR(Planung!$L73="",Planung!$N73=""),"ZZ"&amp;ROW($M73)+100,Planung!$K73&amp;Planung!$F73)</f>
        <v>ZZ173</v>
      </c>
      <c r="D142" s="164">
        <f ca="1"/>
        <v>1</v>
      </c>
    </row>
    <row r="143" spans="2:4" x14ac:dyDescent="0.2">
      <c r="B143" s="164">
        <v>141</v>
      </c>
      <c r="C143" t="str">
        <f ca="1">IF(OR(Planung!$L74="",Planung!$N74=""),"ZZ"&amp;ROW($M74)+100,Planung!$K74&amp;Planung!$F74)</f>
        <v>ZZ174</v>
      </c>
      <c r="D143" s="164">
        <f ca="1"/>
        <v>1</v>
      </c>
    </row>
    <row r="144" spans="2:4" x14ac:dyDescent="0.2">
      <c r="B144" s="164">
        <v>142</v>
      </c>
      <c r="C144" t="str">
        <f ca="1">IF(OR(Planung!$L75="",Planung!$N75=""),"ZZ"&amp;ROW($M75)+100,Planung!$K75&amp;Planung!$F75)</f>
        <v>ZZ175</v>
      </c>
      <c r="D144" s="164">
        <f ca="1"/>
        <v>1</v>
      </c>
    </row>
    <row r="145" spans="2:4" x14ac:dyDescent="0.2">
      <c r="B145" s="164">
        <v>143</v>
      </c>
      <c r="C145" t="str">
        <f ca="1">IF(OR(Planung!$L76="",Planung!$N76=""),"ZZ"&amp;ROW($M76)+100,Planung!$K76&amp;Planung!$F76)</f>
        <v>ZZ176</v>
      </c>
      <c r="D145" s="164">
        <f ca="1"/>
        <v>1</v>
      </c>
    </row>
    <row r="146" spans="2:4" x14ac:dyDescent="0.2">
      <c r="B146" s="164">
        <v>144</v>
      </c>
      <c r="C146" t="str">
        <f ca="1">IF(OR(Planung!$L77="",Planung!$N77=""),"ZZ"&amp;ROW($M77)+100,Planung!$K77&amp;Planung!$F77)</f>
        <v>ZZ177</v>
      </c>
      <c r="D146" s="164">
        <f ca="1"/>
        <v>1</v>
      </c>
    </row>
  </sheetData>
  <mergeCells count="10">
    <mergeCell ref="G35:G36"/>
    <mergeCell ref="G37:G38"/>
    <mergeCell ref="G39:G40"/>
    <mergeCell ref="G41:G42"/>
    <mergeCell ref="G21:G22"/>
    <mergeCell ref="G23:G24"/>
    <mergeCell ref="G25:G26"/>
    <mergeCell ref="G27:G28"/>
    <mergeCell ref="G29:G30"/>
    <mergeCell ref="G33:G34"/>
  </mergeCells>
  <conditionalFormatting sqref="G2">
    <cfRule type="expression" dxfId="58" priority="9">
      <formula>G2="FEHLER"</formula>
    </cfRule>
  </conditionalFormatting>
  <conditionalFormatting sqref="C3:C73">
    <cfRule type="duplicateValues" dxfId="57" priority="8"/>
  </conditionalFormatting>
  <conditionalFormatting sqref="E3">
    <cfRule type="cellIs" dxfId="56" priority="5" operator="greaterThan">
      <formula>0</formula>
    </cfRule>
  </conditionalFormatting>
  <conditionalFormatting sqref="E4">
    <cfRule type="cellIs" dxfId="55" priority="4" operator="greaterThan">
      <formula>0</formula>
    </cfRule>
  </conditionalFormatting>
  <conditionalFormatting sqref="E7">
    <cfRule type="expression" dxfId="54" priority="3">
      <formula>E7="FEHLER"</formula>
    </cfRule>
  </conditionalFormatting>
  <conditionalFormatting sqref="C75:C146">
    <cfRule type="duplicateValues" dxfId="53" priority="1"/>
  </conditionalFormatting>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9E1C8-FE4E-4653-8760-733A3FAB85A4}">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01"/>
      <c r="X3" s="802"/>
      <c r="Y3" s="802"/>
      <c r="Z3" s="802"/>
      <c r="AA3" s="802"/>
      <c r="AB3" s="801"/>
      <c r="AC3" s="802"/>
      <c r="AD3" s="802"/>
      <c r="AE3" s="802"/>
      <c r="AF3" s="802"/>
      <c r="AG3" s="801"/>
      <c r="AH3" s="802"/>
      <c r="AI3" s="802"/>
      <c r="AJ3" s="802"/>
      <c r="AK3" s="802"/>
      <c r="AL3" s="801"/>
      <c r="AM3" s="802"/>
      <c r="AN3" s="802"/>
      <c r="AO3" s="802"/>
      <c r="AP3" s="802"/>
    </row>
    <row r="4" spans="1:42" s="2" customFormat="1" ht="12.75" thickTop="1" x14ac:dyDescent="0.2">
      <c r="A4" s="237"/>
      <c r="B4" s="1">
        <v>1</v>
      </c>
      <c r="C4" s="21">
        <f ca="1">RANK(D4,$D$4:$D$12,1)</f>
        <v>1</v>
      </c>
      <c r="D4" s="13">
        <f ca="1">E4+ROW()/1000+(F4="")*10</f>
        <v>1.004</v>
      </c>
      <c r="E4" s="248">
        <f ca="1">IF($AI$15,RANK(AH17,AH$17:AH$25,1),RANK(X17,X$17:X$25,1))</f>
        <v>1</v>
      </c>
      <c r="F4" s="1" t="str">
        <f ca="1">$Q64</f>
        <v>Knock Out Rangers</v>
      </c>
      <c r="G4" s="1">
        <f t="shared" ref="G4:G12" ca="1" si="0">SUMIFS($X$64:$X$135,$V$64:$V$135,$F4)+SUMIFS($Y$64:$Y$135,$W$64:$W$135,$F4)</f>
        <v>14</v>
      </c>
      <c r="H4" s="1">
        <f t="shared" ref="H4:H12" ca="1" si="1">SUMIFS($Y$64:$Y$135,$V$64:$V$135,$F4)+SUMIFS($X$64:$X$135,$W$64:$W$135,$F4)</f>
        <v>17</v>
      </c>
      <c r="I4" s="13">
        <f t="shared" ref="I4:I12" ca="1" si="2">G4-H4</f>
        <v>-3</v>
      </c>
      <c r="J4" s="1">
        <f ca="1">SUMIF($V$64:$V$135,F4,$AE$64:$AE$135)+SUMIF($W$64:$W$135,F4,$AF$64:$AF$135)</f>
        <v>6</v>
      </c>
      <c r="K4" s="1">
        <f t="shared" ref="K4:K12" ca="1" si="3">SUMPRODUCT(($V$64:$V$135=F4)*($X$64:$X$135&lt;&gt;""))+SUMPRODUCT(($W$64:$W$135=F4)*($Y$64:$Y$135&lt;&gt;""))</f>
        <v>3</v>
      </c>
      <c r="L4" s="1">
        <f t="shared" ref="L4:L12" ca="1" si="4">SUMPRODUCT(($V$64:$V$135=F4)*($X$64:$X$135&gt;$Y$64:$Y$135))+SUMPRODUCT(($W$64:$W$135=F4)*($X$64:$X$135&lt;$Y$64:$Y$135))</f>
        <v>2</v>
      </c>
      <c r="M4" s="1">
        <f t="shared" ref="M4:M12" ca="1" si="5">SUMPRODUCT(($V$64:$W$135=F4)*($X$64:$X$135=$Y$64:$Y$135)*($X$64:$X$135&lt;&gt;"")*($Y$64:$Y$135&lt;&gt;""))</f>
        <v>0</v>
      </c>
      <c r="N4" s="1">
        <f t="shared" ref="N4:N12" ca="1" si="6">SUMPRODUCT(($V$64:$V$135=F4)*($X$64:$X$135&lt;$Y$64:$Y$135))+SUMPRODUCT(($W$64:$W$135=F4)*($X$64:$X$135&gt;$Y$64:$Y$135))</f>
        <v>1</v>
      </c>
      <c r="O4" s="120"/>
      <c r="P4" s="120"/>
      <c r="Q4" s="120"/>
      <c r="R4" s="120"/>
      <c r="V4" s="1"/>
      <c r="W4" s="519"/>
      <c r="X4" s="520"/>
      <c r="Y4" s="521"/>
      <c r="Z4" s="522"/>
      <c r="AA4" s="523"/>
      <c r="AB4" s="524"/>
      <c r="AC4" s="525"/>
      <c r="AD4" s="526"/>
      <c r="AE4" s="522"/>
      <c r="AF4" s="522"/>
      <c r="AG4" s="524"/>
      <c r="AH4" s="525"/>
      <c r="AI4" s="526"/>
      <c r="AJ4" s="522"/>
      <c r="AK4" s="527"/>
      <c r="AL4" s="525"/>
      <c r="AM4" s="525"/>
      <c r="AN4" s="526"/>
      <c r="AO4" s="522"/>
      <c r="AP4" s="527"/>
    </row>
    <row r="5" spans="1:42" s="2" customFormat="1" x14ac:dyDescent="0.2">
      <c r="A5" s="237"/>
      <c r="B5" s="1">
        <v>2</v>
      </c>
      <c r="C5" s="22">
        <f t="shared" ref="C5:C12" ca="1" si="7">RANK(D5,$D$4:$D$12,1)</f>
        <v>2</v>
      </c>
      <c r="D5" s="13">
        <f t="shared" ref="D5:D12" ca="1" si="8">E5+ROW()/1000+(F5="")*10</f>
        <v>2.0049999999999999</v>
      </c>
      <c r="E5" s="248">
        <f t="shared" ref="E5:E12" ca="1" si="9">IF($AI$15,RANK(AH18,AH$17:AH$25,1),RANK(X18,X$17:X$25,1))</f>
        <v>2</v>
      </c>
      <c r="F5" s="1" t="str">
        <f t="shared" ref="F5:F12" ca="1" si="10">$Q65</f>
        <v>Borussia Heine</v>
      </c>
      <c r="G5" s="1">
        <f t="shared" ca="1" si="0"/>
        <v>19</v>
      </c>
      <c r="H5" s="1">
        <f t="shared" ca="1" si="1"/>
        <v>14</v>
      </c>
      <c r="I5" s="13">
        <f t="shared" ca="1" si="2"/>
        <v>5</v>
      </c>
      <c r="J5" s="1">
        <f t="shared" ref="J5:J12" ca="1" si="11">SUMIF($V$64:$V$135,F5,$AE$64:$AE$135)+SUMIF($W$64:$W$135,F5,$AF$64:$AF$135)</f>
        <v>4</v>
      </c>
      <c r="K5" s="1">
        <f t="shared" ca="1" si="3"/>
        <v>3</v>
      </c>
      <c r="L5" s="1">
        <f t="shared" ca="1" si="4"/>
        <v>1</v>
      </c>
      <c r="M5" s="1">
        <f t="shared" ca="1" si="5"/>
        <v>1</v>
      </c>
      <c r="N5" s="1">
        <f t="shared" ca="1" si="6"/>
        <v>1</v>
      </c>
      <c r="O5" s="24"/>
      <c r="P5" s="25"/>
      <c r="V5" s="1"/>
      <c r="W5" s="524"/>
      <c r="X5" s="525"/>
      <c r="Y5" s="522"/>
      <c r="Z5" s="522"/>
      <c r="AA5" s="527"/>
      <c r="AB5" s="524"/>
      <c r="AC5" s="525"/>
      <c r="AD5" s="526"/>
      <c r="AE5" s="522"/>
      <c r="AF5" s="522"/>
      <c r="AG5" s="524"/>
      <c r="AH5" s="525"/>
      <c r="AI5" s="526"/>
      <c r="AJ5" s="522"/>
      <c r="AK5" s="527"/>
      <c r="AL5" s="525"/>
      <c r="AM5" s="525"/>
      <c r="AN5" s="526"/>
      <c r="AO5" s="522"/>
      <c r="AP5" s="527"/>
    </row>
    <row r="6" spans="1:42" s="2" customFormat="1" x14ac:dyDescent="0.2">
      <c r="A6" s="237"/>
      <c r="B6" s="1">
        <v>3</v>
      </c>
      <c r="C6" s="22">
        <f t="shared" ca="1" si="7"/>
        <v>4</v>
      </c>
      <c r="D6" s="13">
        <f t="shared" ca="1" si="8"/>
        <v>4.0060000000000002</v>
      </c>
      <c r="E6" s="248">
        <f t="shared" ca="1" si="9"/>
        <v>4</v>
      </c>
      <c r="F6" s="1" t="str">
        <f t="shared" ca="1" si="10"/>
        <v>Maibach 1822 eV</v>
      </c>
      <c r="G6" s="1">
        <f t="shared" ca="1" si="0"/>
        <v>8</v>
      </c>
      <c r="H6" s="1">
        <f t="shared" ca="1" si="1"/>
        <v>15</v>
      </c>
      <c r="I6" s="13">
        <f t="shared" ca="1" si="2"/>
        <v>-7</v>
      </c>
      <c r="J6" s="1">
        <f t="shared" ca="1" si="11"/>
        <v>3</v>
      </c>
      <c r="K6" s="1">
        <f t="shared" ca="1" si="3"/>
        <v>3</v>
      </c>
      <c r="L6" s="1">
        <f t="shared" ca="1" si="4"/>
        <v>1</v>
      </c>
      <c r="M6" s="1">
        <f t="shared" ca="1" si="5"/>
        <v>0</v>
      </c>
      <c r="N6" s="1">
        <f t="shared" ca="1" si="6"/>
        <v>2</v>
      </c>
      <c r="O6" s="24"/>
      <c r="P6" s="25"/>
      <c r="V6" s="1"/>
      <c r="W6" s="524"/>
      <c r="X6" s="525"/>
      <c r="Y6" s="522"/>
      <c r="Z6" s="522"/>
      <c r="AA6" s="527"/>
      <c r="AB6" s="524"/>
      <c r="AC6" s="525"/>
      <c r="AD6" s="526"/>
      <c r="AE6" s="522"/>
      <c r="AF6" s="522"/>
      <c r="AG6" s="524"/>
      <c r="AH6" s="525"/>
      <c r="AI6" s="526"/>
      <c r="AJ6" s="522"/>
      <c r="AK6" s="527"/>
      <c r="AL6" s="525"/>
      <c r="AM6" s="525"/>
      <c r="AN6" s="526"/>
      <c r="AO6" s="522"/>
      <c r="AP6" s="527"/>
    </row>
    <row r="7" spans="1:42" s="2" customFormat="1" x14ac:dyDescent="0.2">
      <c r="A7" s="237"/>
      <c r="B7" s="1">
        <v>4</v>
      </c>
      <c r="C7" s="22">
        <f t="shared" ca="1" si="7"/>
        <v>3</v>
      </c>
      <c r="D7" s="13">
        <f t="shared" ca="1" si="8"/>
        <v>3.0070000000000001</v>
      </c>
      <c r="E7" s="248">
        <f t="shared" ca="1" si="9"/>
        <v>3</v>
      </c>
      <c r="F7" s="1" t="str">
        <f t="shared" ca="1" si="10"/>
        <v>FC Grönlingen</v>
      </c>
      <c r="G7" s="1">
        <f t="shared" ca="1" si="0"/>
        <v>15</v>
      </c>
      <c r="H7" s="1">
        <f t="shared" ca="1" si="1"/>
        <v>10</v>
      </c>
      <c r="I7" s="13">
        <f t="shared" ca="1" si="2"/>
        <v>5</v>
      </c>
      <c r="J7" s="1">
        <f t="shared" ca="1" si="11"/>
        <v>4</v>
      </c>
      <c r="K7" s="1">
        <f t="shared" ca="1" si="3"/>
        <v>3</v>
      </c>
      <c r="L7" s="1">
        <f t="shared" ca="1" si="4"/>
        <v>1</v>
      </c>
      <c r="M7" s="1">
        <f t="shared" ca="1" si="5"/>
        <v>1</v>
      </c>
      <c r="N7" s="1">
        <f t="shared" ca="1" si="6"/>
        <v>1</v>
      </c>
      <c r="O7" s="24"/>
      <c r="P7" s="25"/>
      <c r="V7" s="1"/>
      <c r="W7" s="524"/>
      <c r="X7" s="525"/>
      <c r="Y7" s="522"/>
      <c r="Z7" s="522"/>
      <c r="AA7" s="527"/>
      <c r="AB7" s="524"/>
      <c r="AC7" s="525"/>
      <c r="AD7" s="526"/>
      <c r="AE7" s="522"/>
      <c r="AF7" s="522"/>
      <c r="AG7" s="524"/>
      <c r="AH7" s="525"/>
      <c r="AI7" s="526"/>
      <c r="AJ7" s="522"/>
      <c r="AK7" s="527"/>
      <c r="AL7" s="525"/>
      <c r="AM7" s="525"/>
      <c r="AN7" s="526"/>
      <c r="AO7" s="522"/>
      <c r="AP7" s="527"/>
    </row>
    <row r="8" spans="1:42" s="2" customFormat="1" x14ac:dyDescent="0.2">
      <c r="A8" s="237"/>
      <c r="B8" s="1">
        <v>5</v>
      </c>
      <c r="C8" s="22">
        <f t="shared" ca="1" si="7"/>
        <v>5</v>
      </c>
      <c r="D8" s="13">
        <f t="shared" ca="1" si="8"/>
        <v>15.007999999999999</v>
      </c>
      <c r="E8" s="248">
        <f t="shared" ca="1" si="9"/>
        <v>5</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524"/>
      <c r="X8" s="525"/>
      <c r="Y8" s="522"/>
      <c r="Z8" s="522"/>
      <c r="AA8" s="527"/>
      <c r="AB8" s="524"/>
      <c r="AC8" s="525"/>
      <c r="AD8" s="526"/>
      <c r="AE8" s="522"/>
      <c r="AF8" s="522"/>
      <c r="AG8" s="524"/>
      <c r="AH8" s="525"/>
      <c r="AI8" s="526"/>
      <c r="AJ8" s="522"/>
      <c r="AK8" s="527"/>
      <c r="AL8" s="525"/>
      <c r="AM8" s="525"/>
      <c r="AN8" s="526"/>
      <c r="AO8" s="522"/>
      <c r="AP8" s="527"/>
    </row>
    <row r="9" spans="1:42" s="2" customFormat="1" x14ac:dyDescent="0.2">
      <c r="A9" s="237"/>
      <c r="B9" s="1">
        <v>6</v>
      </c>
      <c r="C9" s="22">
        <f t="shared" ca="1" si="7"/>
        <v>6</v>
      </c>
      <c r="D9" s="13">
        <f t="shared" ca="1" si="8"/>
        <v>15.009</v>
      </c>
      <c r="E9" s="248">
        <f t="shared" ca="1" si="9"/>
        <v>5</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524"/>
      <c r="X9" s="525"/>
      <c r="Y9" s="522"/>
      <c r="Z9" s="522"/>
      <c r="AA9" s="527"/>
      <c r="AB9" s="524"/>
      <c r="AC9" s="525"/>
      <c r="AD9" s="526"/>
      <c r="AE9" s="522"/>
      <c r="AF9" s="522"/>
      <c r="AG9" s="524"/>
      <c r="AH9" s="525"/>
      <c r="AI9" s="526"/>
      <c r="AJ9" s="522"/>
      <c r="AK9" s="527"/>
      <c r="AL9" s="525"/>
      <c r="AM9" s="525"/>
      <c r="AN9" s="526"/>
      <c r="AO9" s="522"/>
      <c r="AP9" s="527"/>
    </row>
    <row r="10" spans="1:42" s="2" customFormat="1" x14ac:dyDescent="0.2">
      <c r="A10" s="237"/>
      <c r="B10" s="1">
        <v>7</v>
      </c>
      <c r="C10" s="22">
        <f t="shared" ca="1" si="7"/>
        <v>7</v>
      </c>
      <c r="D10" s="13">
        <f t="shared" ca="1" si="8"/>
        <v>15.01</v>
      </c>
      <c r="E10" s="248">
        <f t="shared" ca="1" si="9"/>
        <v>5</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524"/>
      <c r="X10" s="525"/>
      <c r="Y10" s="522"/>
      <c r="Z10" s="522"/>
      <c r="AA10" s="527"/>
      <c r="AB10" s="524"/>
      <c r="AC10" s="525"/>
      <c r="AD10" s="526"/>
      <c r="AE10" s="522"/>
      <c r="AF10" s="522"/>
      <c r="AG10" s="524"/>
      <c r="AH10" s="525"/>
      <c r="AI10" s="526"/>
      <c r="AJ10" s="522"/>
      <c r="AK10" s="527"/>
      <c r="AL10" s="525"/>
      <c r="AM10" s="525"/>
      <c r="AN10" s="526"/>
      <c r="AO10" s="522"/>
      <c r="AP10" s="527"/>
    </row>
    <row r="11" spans="1:42" s="2" customFormat="1" x14ac:dyDescent="0.2">
      <c r="A11" s="237"/>
      <c r="B11" s="1">
        <v>8</v>
      </c>
      <c r="C11" s="22">
        <f t="shared" ca="1" si="7"/>
        <v>8</v>
      </c>
      <c r="D11" s="13">
        <f t="shared" ca="1" si="8"/>
        <v>15.010999999999999</v>
      </c>
      <c r="E11" s="248">
        <f t="shared" ca="1" si="9"/>
        <v>5</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524"/>
      <c r="X11" s="525"/>
      <c r="Y11" s="522"/>
      <c r="Z11" s="522"/>
      <c r="AA11" s="527"/>
      <c r="AB11" s="524"/>
      <c r="AC11" s="525"/>
      <c r="AD11" s="526"/>
      <c r="AE11" s="522"/>
      <c r="AF11" s="522"/>
      <c r="AG11" s="524"/>
      <c r="AH11" s="525"/>
      <c r="AI11" s="526"/>
      <c r="AJ11" s="522"/>
      <c r="AK11" s="527"/>
      <c r="AL11" s="525"/>
      <c r="AM11" s="525"/>
      <c r="AN11" s="526"/>
      <c r="AO11" s="522"/>
      <c r="AP11" s="527"/>
    </row>
    <row r="12" spans="1:42" s="2" customFormat="1" ht="12.75" thickBot="1" x14ac:dyDescent="0.25">
      <c r="A12" s="237"/>
      <c r="B12" s="1">
        <v>9</v>
      </c>
      <c r="C12" s="23">
        <f t="shared" ca="1" si="7"/>
        <v>9</v>
      </c>
      <c r="D12" s="13">
        <f t="shared" ca="1" si="8"/>
        <v>15.012</v>
      </c>
      <c r="E12" s="248">
        <f t="shared" ca="1" si="9"/>
        <v>5</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528"/>
      <c r="X12" s="529"/>
      <c r="Y12" s="530"/>
      <c r="Z12" s="530"/>
      <c r="AA12" s="531"/>
      <c r="AB12" s="528"/>
      <c r="AC12" s="529"/>
      <c r="AD12" s="532"/>
      <c r="AE12" s="530"/>
      <c r="AF12" s="530"/>
      <c r="AG12" s="528"/>
      <c r="AH12" s="529"/>
      <c r="AI12" s="532"/>
      <c r="AJ12" s="530"/>
      <c r="AK12" s="531"/>
      <c r="AL12" s="529"/>
      <c r="AM12" s="529"/>
      <c r="AN12" s="532"/>
      <c r="AO12" s="530"/>
      <c r="AP12" s="531"/>
    </row>
    <row r="13" spans="1:42"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42" s="2" customFormat="1" x14ac:dyDescent="0.2">
      <c r="O14" s="1"/>
      <c r="P14" s="1"/>
      <c r="Q14" s="1"/>
      <c r="R14" s="1"/>
      <c r="S14" s="1"/>
      <c r="T14" s="1"/>
      <c r="U14" s="1"/>
      <c r="V14" s="1"/>
      <c r="W14" s="1"/>
      <c r="Y14" s="1"/>
      <c r="Z14" s="1"/>
    </row>
    <row r="15" spans="1:42" s="2" customFormat="1" x14ac:dyDescent="0.2">
      <c r="O15" s="12"/>
      <c r="AD15" s="803" t="s">
        <v>190</v>
      </c>
      <c r="AE15" s="804"/>
      <c r="AF15" s="804"/>
      <c r="AG15" s="804"/>
      <c r="AH15" s="805"/>
      <c r="AI15" s="2" t="b">
        <f>(Einstellungen!$B$9=Sprache!$E$85)</f>
        <v>0</v>
      </c>
      <c r="AK15" s="237"/>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7" t="s">
        <v>176</v>
      </c>
      <c r="Y16" s="11" t="s">
        <v>223</v>
      </c>
      <c r="Z16" s="187" t="s">
        <v>224</v>
      </c>
      <c r="AA16" s="1" t="s">
        <v>112</v>
      </c>
      <c r="AB16" s="1" t="s">
        <v>111</v>
      </c>
      <c r="AC16" s="1" t="s">
        <v>109</v>
      </c>
      <c r="AD16" s="243" t="s">
        <v>112</v>
      </c>
      <c r="AE16" s="247" t="s">
        <v>188</v>
      </c>
      <c r="AF16" s="1" t="s">
        <v>188</v>
      </c>
      <c r="AG16" s="1" t="s">
        <v>189</v>
      </c>
      <c r="AH16" s="187" t="s">
        <v>176</v>
      </c>
    </row>
    <row r="17" spans="2:80" s="2" customFormat="1" ht="12.75" thickTop="1" x14ac:dyDescent="0.2">
      <c r="C17" s="2" t="str">
        <f ca="1">$Q64</f>
        <v>Knock Out Rangers</v>
      </c>
      <c r="D17" s="1">
        <f t="shared" ref="D17:G25" ca="1" si="12">K4</f>
        <v>3</v>
      </c>
      <c r="E17" s="1">
        <f t="shared" ca="1" si="12"/>
        <v>2</v>
      </c>
      <c r="F17" s="1">
        <f t="shared" ca="1" si="12"/>
        <v>0</v>
      </c>
      <c r="G17" s="1">
        <f t="shared" ca="1" si="12"/>
        <v>1</v>
      </c>
      <c r="H17" s="1">
        <f t="shared" ref="H17:K25" ca="1" si="13">G4</f>
        <v>14</v>
      </c>
      <c r="I17" s="1">
        <f t="shared" ca="1" si="13"/>
        <v>17</v>
      </c>
      <c r="J17" s="13">
        <f t="shared" ca="1" si="13"/>
        <v>-3</v>
      </c>
      <c r="K17" s="1">
        <f t="shared" ca="1" si="13"/>
        <v>6</v>
      </c>
      <c r="L17" s="30">
        <f t="shared" ref="L17:L25" ca="1" si="14">K17*$F$64+(J17+$H$65)*$F$65+H17*$F$66</f>
        <v>6497014</v>
      </c>
      <c r="M17" s="14">
        <f ca="1">IF($AI$15,COUNTIF($K$17:$K$25,K17),COUNTIF($L$17:$L$25,L17))</f>
        <v>1</v>
      </c>
      <c r="N17" s="14">
        <f t="array" aca="1" ref="N17" ca="1">IF($AI$15,SUM(($K$17:$K$25&gt;=K17)/COUNTIF($K$17:$K$25,$K$17:$K$25)),SUM(($L$17:$L$25&gt;=L17)/COUNTIF($L$17:$L$25,$L$17:$L$25)))</f>
        <v>1</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ca="1">AA17*$F$64+(AB17+$H$65)*$F$65+AC17*$F$66</f>
        <v>500000</v>
      </c>
      <c r="X17" s="21">
        <f ca="1">RANK($L17,$L$17:$L$25)+RANK($W17,$W$17:$W$25)/100+(9-$Y17)/10000</f>
        <v>1.0108999999999999</v>
      </c>
      <c r="Y17" s="13">
        <f>'Endrunde 4'!$AF26</f>
        <v>0</v>
      </c>
      <c r="Z17" s="1">
        <f ca="1">RANK($W17,$W$17:$W$25)+(9-$Y17)/10</f>
        <v>1.9</v>
      </c>
      <c r="AA17" s="1">
        <f ca="1">SUM(E30:BP30)</f>
        <v>0</v>
      </c>
      <c r="AB17" s="1">
        <f ca="1">SUM(E41:BP41)</f>
        <v>0</v>
      </c>
      <c r="AC17" s="1">
        <f ca="1">SUM(E52:BP52)</f>
        <v>0</v>
      </c>
      <c r="AD17" s="242">
        <f ca="1">RANK($K17,$K$17:$K$25)</f>
        <v>1</v>
      </c>
      <c r="AE17" s="30">
        <f ca="1">(J17+$H$65)*$F$65+H17*$F$66</f>
        <v>497014</v>
      </c>
      <c r="AF17" s="1">
        <f ca="1">RANK($AE17,$AE$17:$AE$25)</f>
        <v>3</v>
      </c>
      <c r="AG17" s="1">
        <f ca="1">RANK($W17,$W$17:$W$25)</f>
        <v>1</v>
      </c>
      <c r="AH17" s="244">
        <f ca="1">AD17+AG17/100+AF17/10000+(10-Y17)/1000000</f>
        <v>1.01031</v>
      </c>
      <c r="AI17" s="1"/>
    </row>
    <row r="18" spans="2:80" s="2" customFormat="1" x14ac:dyDescent="0.2">
      <c r="C18" s="2" t="str">
        <f t="shared" ref="C18:C25" ca="1" si="23">$Q65</f>
        <v>Borussia Heine</v>
      </c>
      <c r="D18" s="1">
        <f t="shared" ca="1" si="12"/>
        <v>3</v>
      </c>
      <c r="E18" s="1">
        <f t="shared" ca="1" si="12"/>
        <v>1</v>
      </c>
      <c r="F18" s="1">
        <f t="shared" ca="1" si="12"/>
        <v>1</v>
      </c>
      <c r="G18" s="1">
        <f t="shared" ca="1" si="12"/>
        <v>1</v>
      </c>
      <c r="H18" s="1">
        <f t="shared" ca="1" si="13"/>
        <v>19</v>
      </c>
      <c r="I18" s="1">
        <f t="shared" ca="1" si="13"/>
        <v>14</v>
      </c>
      <c r="J18" s="13">
        <f t="shared" ca="1" si="13"/>
        <v>5</v>
      </c>
      <c r="K18" s="1">
        <f t="shared" ca="1" si="13"/>
        <v>4</v>
      </c>
      <c r="L18" s="30">
        <f t="shared" ca="1" si="14"/>
        <v>4505019</v>
      </c>
      <c r="M18" s="14">
        <f t="shared" ref="M18:M25" ca="1" si="24">IF($AI$15,COUNTIF($K$17:$K$25,K18),COUNTIF($L$17:$L$25,L18))</f>
        <v>1</v>
      </c>
      <c r="N18" s="14">
        <f t="array" aca="1" ref="N18" ca="1">IF($AI$15,SUM(($K$17:$K$25&gt;=K18)/COUNTIF($K$17:$K$25,$K$17:$K$25)),SUM(($L$17:$L$25&gt;=L18)/COUNTIF($L$17:$L$25,$L$17:$L$25)))</f>
        <v>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ca="1">AA18*$F$64+(AB18+$H$65)*$F$65+AC18*$F$66</f>
        <v>500000</v>
      </c>
      <c r="X18" s="22">
        <f t="shared" ref="X18:X25" ca="1" si="25">RANK($L18,$L$17:$L$25)+RANK($W18,$W$17:$W$25)/100+(9-$Y18)/10000</f>
        <v>2.0108999999999999</v>
      </c>
      <c r="Y18" s="13">
        <f>'Endrunde 4'!$AF27</f>
        <v>0</v>
      </c>
      <c r="Z18" s="1">
        <f t="shared" ref="Z18:Z25" ca="1" si="26">RANK($W18,$W$17:$W$25)+(9-$Y18)/10</f>
        <v>1.9</v>
      </c>
      <c r="AA18" s="1">
        <f t="shared" ref="AA18:AA25" ca="1" si="27">SUM(E31:BP31)</f>
        <v>0</v>
      </c>
      <c r="AB18" s="1">
        <f t="shared" ref="AB18:AB25" ca="1" si="28">SUM(E42:BP42)</f>
        <v>0</v>
      </c>
      <c r="AC18" s="1">
        <f t="shared" ref="AC18:AC25" ca="1" si="29">SUM(E53:BP53)</f>
        <v>0</v>
      </c>
      <c r="AD18" s="242">
        <f t="shared" ref="AD18:AD25" ca="1" si="30">RANK($K18,$K$17:$K$25)</f>
        <v>2</v>
      </c>
      <c r="AE18" s="30">
        <f ca="1">(J18+$H$65)*$F$65+H18*$F$66</f>
        <v>505019</v>
      </c>
      <c r="AF18" s="1">
        <f t="shared" ref="AF18:AF25" ca="1" si="31">RANK($AE18,$AE$17:$AE$25)</f>
        <v>1</v>
      </c>
      <c r="AG18" s="1">
        <f t="shared" ref="AG18:AG25" ca="1" si="32">RANK($W18,$W$17:$W$25)</f>
        <v>1</v>
      </c>
      <c r="AH18" s="245">
        <f t="shared" ref="AH18:AH25" ca="1" si="33">AD18+AG18/100+AF18/10000+(10-Y18)/1000000</f>
        <v>2.0101100000000001</v>
      </c>
      <c r="AI18" s="1"/>
    </row>
    <row r="19" spans="2:80" s="2" customFormat="1" x14ac:dyDescent="0.2">
      <c r="C19" s="2" t="str">
        <f t="shared" ca="1" si="23"/>
        <v>Maibach 1822 eV</v>
      </c>
      <c r="D19" s="1">
        <f t="shared" ca="1" si="12"/>
        <v>3</v>
      </c>
      <c r="E19" s="1">
        <f t="shared" ca="1" si="12"/>
        <v>1</v>
      </c>
      <c r="F19" s="1">
        <f t="shared" ca="1" si="12"/>
        <v>0</v>
      </c>
      <c r="G19" s="1">
        <f t="shared" ca="1" si="12"/>
        <v>2</v>
      </c>
      <c r="H19" s="1">
        <f t="shared" ca="1" si="13"/>
        <v>8</v>
      </c>
      <c r="I19" s="1">
        <f t="shared" ca="1" si="13"/>
        <v>15</v>
      </c>
      <c r="J19" s="13">
        <f t="shared" ca="1" si="13"/>
        <v>-7</v>
      </c>
      <c r="K19" s="1">
        <f t="shared" ca="1" si="13"/>
        <v>3</v>
      </c>
      <c r="L19" s="30">
        <f t="shared" ca="1" si="14"/>
        <v>3493008</v>
      </c>
      <c r="M19" s="14">
        <f t="shared" ca="1" si="24"/>
        <v>1</v>
      </c>
      <c r="N19" s="14">
        <f t="array" aca="1" ref="N19" ca="1">IF($AI$15,SUM(($K$17:$K$25&gt;=K19)/COUNTIF($K$17:$K$25,$K$17:$K$25)),SUM(($L$17:$L$25&gt;=L19)/COUNTIF($L$17:$L$25,$L$17:$L$25)))</f>
        <v>4</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ca="1">AA19*$F$64+(AB19+$H$65)*$F$65+AC19*$F$66</f>
        <v>500000</v>
      </c>
      <c r="X19" s="22">
        <f t="shared" ca="1" si="25"/>
        <v>4.0108999999999995</v>
      </c>
      <c r="Y19" s="13">
        <f>'Endrunde 4'!$AF28</f>
        <v>0</v>
      </c>
      <c r="Z19" s="1">
        <f t="shared" ca="1" si="26"/>
        <v>1.9</v>
      </c>
      <c r="AA19" s="1">
        <f t="shared" ca="1" si="27"/>
        <v>0</v>
      </c>
      <c r="AB19" s="1">
        <f t="shared" ca="1" si="28"/>
        <v>0</v>
      </c>
      <c r="AC19" s="1">
        <f t="shared" ca="1" si="29"/>
        <v>0</v>
      </c>
      <c r="AD19" s="242">
        <f t="shared" ca="1" si="30"/>
        <v>4</v>
      </c>
      <c r="AE19" s="30">
        <f ca="1">(J19+$H$65)*$F$65+H19*$F$66</f>
        <v>493008</v>
      </c>
      <c r="AF19" s="1">
        <f t="shared" ca="1" si="31"/>
        <v>4</v>
      </c>
      <c r="AG19" s="1">
        <f t="shared" ca="1" si="32"/>
        <v>1</v>
      </c>
      <c r="AH19" s="245">
        <f t="shared" ca="1" si="33"/>
        <v>4.0104099999999994</v>
      </c>
      <c r="AI19" s="1"/>
    </row>
    <row r="20" spans="2:80" s="2" customFormat="1" x14ac:dyDescent="0.2">
      <c r="C20" s="2" t="str">
        <f t="shared" ca="1" si="23"/>
        <v>FC Grönlingen</v>
      </c>
      <c r="D20" s="1">
        <f t="shared" ca="1" si="12"/>
        <v>3</v>
      </c>
      <c r="E20" s="1">
        <f t="shared" ca="1" si="12"/>
        <v>1</v>
      </c>
      <c r="F20" s="1">
        <f t="shared" ca="1" si="12"/>
        <v>1</v>
      </c>
      <c r="G20" s="1">
        <f t="shared" ca="1" si="12"/>
        <v>1</v>
      </c>
      <c r="H20" s="1">
        <f t="shared" ca="1" si="13"/>
        <v>15</v>
      </c>
      <c r="I20" s="1">
        <f t="shared" ca="1" si="13"/>
        <v>10</v>
      </c>
      <c r="J20" s="13">
        <f t="shared" ca="1" si="13"/>
        <v>5</v>
      </c>
      <c r="K20" s="1">
        <f t="shared" ca="1" si="13"/>
        <v>4</v>
      </c>
      <c r="L20" s="30">
        <f t="shared" ca="1" si="14"/>
        <v>4505015</v>
      </c>
      <c r="M20" s="14">
        <f t="shared" ca="1" si="24"/>
        <v>1</v>
      </c>
      <c r="N20" s="14">
        <f t="array" aca="1" ref="N20" ca="1">IF($AI$15,SUM(($K$17:$K$25&gt;=K20)/COUNTIF($K$17:$K$25,$K$17:$K$25)),SUM(($L$17:$L$25&gt;=L20)/COUNTIF($L$17:$L$25,$L$17:$L$25)))</f>
        <v>3</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ca="1">AA20*$F$64+(AB20+$H$65)*$F$65+AC20*$F$66</f>
        <v>500000</v>
      </c>
      <c r="X20" s="22">
        <f t="shared" ca="1" si="25"/>
        <v>3.0108999999999999</v>
      </c>
      <c r="Y20" s="13">
        <f>'Endrunde 4'!$AF29</f>
        <v>0</v>
      </c>
      <c r="Z20" s="1">
        <f t="shared" ca="1" si="26"/>
        <v>1.9</v>
      </c>
      <c r="AA20" s="1">
        <f t="shared" ca="1" si="27"/>
        <v>0</v>
      </c>
      <c r="AB20" s="1">
        <f t="shared" ca="1" si="28"/>
        <v>0</v>
      </c>
      <c r="AC20" s="1">
        <f t="shared" ca="1" si="29"/>
        <v>0</v>
      </c>
      <c r="AD20" s="242">
        <f t="shared" ca="1" si="30"/>
        <v>2</v>
      </c>
      <c r="AE20" s="30">
        <f ca="1">(J20+$H$65)*$F$65+H20*$F$66</f>
        <v>505015</v>
      </c>
      <c r="AF20" s="1">
        <f t="shared" ca="1" si="31"/>
        <v>2</v>
      </c>
      <c r="AG20" s="1">
        <f t="shared" ca="1" si="32"/>
        <v>1</v>
      </c>
      <c r="AH20" s="245">
        <f t="shared" ca="1" si="33"/>
        <v>2.0102099999999998</v>
      </c>
      <c r="AI20" s="1"/>
    </row>
    <row r="21" spans="2:80" s="2" customFormat="1" x14ac:dyDescent="0.2">
      <c r="C21" s="2" t="str">
        <f t="shared" si="23"/>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4"/>
        <v>5</v>
      </c>
      <c r="N21" s="14">
        <f t="array" aca="1" ref="N21" ca="1">IF($AI$15,SUM(($K$17:$K$25&gt;=K21)/COUNTIF($K$17:$K$25,$K$17:$K$25)),SUM(($L$17:$L$25&gt;=L21)/COUNTIF($L$17:$L$25,$L$17:$L$25)))</f>
        <v>5.0000000000000009</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v>0</v>
      </c>
      <c r="X21" s="22">
        <f t="shared" ca="1" si="25"/>
        <v>5.0508999999999995</v>
      </c>
      <c r="Y21" s="13">
        <v>0</v>
      </c>
      <c r="Z21" s="1">
        <f t="shared" ca="1" si="26"/>
        <v>5.9</v>
      </c>
      <c r="AA21" s="1">
        <f t="shared" ca="1" si="27"/>
        <v>0</v>
      </c>
      <c r="AB21" s="1">
        <f t="shared" ca="1" si="28"/>
        <v>0</v>
      </c>
      <c r="AC21" s="1">
        <f t="shared" ca="1" si="29"/>
        <v>0</v>
      </c>
      <c r="AD21" s="242">
        <f t="shared" ca="1" si="30"/>
        <v>5</v>
      </c>
      <c r="AE21" s="30">
        <v>0</v>
      </c>
      <c r="AF21" s="1">
        <f t="shared" ca="1" si="31"/>
        <v>5</v>
      </c>
      <c r="AG21" s="1">
        <f t="shared" ca="1" si="32"/>
        <v>5</v>
      </c>
      <c r="AH21" s="245">
        <f t="shared" ca="1" si="33"/>
        <v>5.0505099999999992</v>
      </c>
      <c r="AI21" s="1"/>
    </row>
    <row r="22" spans="2:80" s="2" customFormat="1" x14ac:dyDescent="0.2">
      <c r="C22" s="2" t="str">
        <f t="shared" si="23"/>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4"/>
        <v>5</v>
      </c>
      <c r="N22" s="14">
        <f t="array" aca="1" ref="N22" ca="1">IF($AI$15,SUM(($K$17:$K$25&gt;=K22)/COUNTIF($K$17:$K$25,$K$17:$K$25)),SUM(($L$17:$L$25&gt;=L22)/COUNTIF($L$17:$L$25,$L$17:$L$25)))</f>
        <v>5.0000000000000009</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v>0</v>
      </c>
      <c r="X22" s="22">
        <f t="shared" ca="1" si="25"/>
        <v>5.0508999999999995</v>
      </c>
      <c r="Y22" s="13">
        <v>0</v>
      </c>
      <c r="Z22" s="1">
        <f t="shared" ca="1" si="26"/>
        <v>5.9</v>
      </c>
      <c r="AA22" s="1">
        <f t="shared" ca="1" si="27"/>
        <v>0</v>
      </c>
      <c r="AB22" s="1">
        <f t="shared" ca="1" si="28"/>
        <v>0</v>
      </c>
      <c r="AC22" s="1">
        <f t="shared" ca="1" si="29"/>
        <v>0</v>
      </c>
      <c r="AD22" s="242">
        <f t="shared" ca="1" si="30"/>
        <v>5</v>
      </c>
      <c r="AE22" s="30">
        <v>0</v>
      </c>
      <c r="AF22" s="1">
        <f t="shared" ca="1" si="31"/>
        <v>5</v>
      </c>
      <c r="AG22" s="1">
        <f t="shared" ca="1" si="32"/>
        <v>5</v>
      </c>
      <c r="AH22" s="245">
        <f t="shared" ca="1" si="33"/>
        <v>5.0505099999999992</v>
      </c>
      <c r="AI22" s="1"/>
    </row>
    <row r="23" spans="2:80" s="2" customFormat="1" x14ac:dyDescent="0.2">
      <c r="C23" s="2" t="str">
        <f t="shared" si="23"/>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4"/>
        <v>5</v>
      </c>
      <c r="N23" s="14">
        <f t="array" aca="1" ref="N23" ca="1">IF($AI$15,SUM(($K$17:$K$25&gt;=K23)/COUNTIF($K$17:$K$25,$K$17:$K$25)),SUM(($L$17:$L$25&gt;=L23)/COUNTIF($L$17:$L$25,$L$17:$L$25)))</f>
        <v>5.0000000000000009</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5"/>
        <v>5.0508999999999995</v>
      </c>
      <c r="Y23" s="13">
        <v>0</v>
      </c>
      <c r="Z23" s="1">
        <f t="shared" ca="1" si="26"/>
        <v>5.9</v>
      </c>
      <c r="AA23" s="1">
        <f t="shared" ca="1" si="27"/>
        <v>0</v>
      </c>
      <c r="AB23" s="1">
        <f t="shared" ca="1" si="28"/>
        <v>0</v>
      </c>
      <c r="AC23" s="1">
        <f t="shared" ca="1" si="29"/>
        <v>0</v>
      </c>
      <c r="AD23" s="242">
        <f t="shared" ca="1" si="30"/>
        <v>5</v>
      </c>
      <c r="AE23" s="30">
        <v>0</v>
      </c>
      <c r="AF23" s="1">
        <f t="shared" ca="1" si="31"/>
        <v>5</v>
      </c>
      <c r="AG23" s="1">
        <f t="shared" ca="1" si="32"/>
        <v>5</v>
      </c>
      <c r="AH23" s="245">
        <f t="shared" ca="1" si="33"/>
        <v>5.0505099999999992</v>
      </c>
      <c r="AI23" s="1"/>
    </row>
    <row r="24" spans="2:80" s="2" customFormat="1" x14ac:dyDescent="0.2">
      <c r="C24" s="2" t="str">
        <f t="shared" si="23"/>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4"/>
        <v>5</v>
      </c>
      <c r="N24" s="14">
        <f t="array" aca="1" ref="N24" ca="1">IF($AI$15,SUM(($K$17:$K$25&gt;=K24)/COUNTIF($K$17:$K$25,$K$17:$K$25)),SUM(($L$17:$L$25&gt;=L24)/COUNTIF($L$17:$L$25,$L$17:$L$25)))</f>
        <v>5.0000000000000009</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5"/>
        <v>5.0508999999999995</v>
      </c>
      <c r="Y24" s="13">
        <v>0</v>
      </c>
      <c r="Z24" s="1">
        <f t="shared" ca="1" si="26"/>
        <v>5.9</v>
      </c>
      <c r="AA24" s="1">
        <f t="shared" ca="1" si="27"/>
        <v>0</v>
      </c>
      <c r="AB24" s="1">
        <f t="shared" ca="1" si="28"/>
        <v>0</v>
      </c>
      <c r="AC24" s="1">
        <f t="shared" ca="1" si="29"/>
        <v>0</v>
      </c>
      <c r="AD24" s="242">
        <f t="shared" ca="1" si="30"/>
        <v>5</v>
      </c>
      <c r="AE24" s="30">
        <v>0</v>
      </c>
      <c r="AF24" s="1">
        <f t="shared" ca="1" si="31"/>
        <v>5</v>
      </c>
      <c r="AG24" s="1">
        <f t="shared" ca="1" si="32"/>
        <v>5</v>
      </c>
      <c r="AH24" s="245">
        <f t="shared" ca="1" si="33"/>
        <v>5.0505099999999992</v>
      </c>
      <c r="AI24" s="1"/>
    </row>
    <row r="25" spans="2:80" s="2" customFormat="1" ht="12.75" thickBot="1" x14ac:dyDescent="0.25">
      <c r="C25" s="2" t="str">
        <f t="shared" si="23"/>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4"/>
        <v>5</v>
      </c>
      <c r="N25" s="14">
        <f t="array" aca="1" ref="N25" ca="1">IF($AI$15,SUM(($K$17:$K$25&gt;=K25)/COUNTIF($K$17:$K$25,$K$17:$K$25)),SUM(($L$17:$L$25&gt;=L25)/COUNTIF($L$17:$L$25,$L$17:$L$25)))</f>
        <v>5.0000000000000009</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5"/>
        <v>5.0508999999999995</v>
      </c>
      <c r="Y25" s="13">
        <v>0</v>
      </c>
      <c r="Z25" s="1">
        <f t="shared" ca="1" si="26"/>
        <v>5.9</v>
      </c>
      <c r="AA25" s="1">
        <f t="shared" ca="1" si="27"/>
        <v>0</v>
      </c>
      <c r="AB25" s="1">
        <f t="shared" ca="1" si="28"/>
        <v>0</v>
      </c>
      <c r="AC25" s="1">
        <f t="shared" ca="1" si="29"/>
        <v>0</v>
      </c>
      <c r="AD25" s="242">
        <f t="shared" ca="1" si="30"/>
        <v>5</v>
      </c>
      <c r="AE25" s="30">
        <v>0</v>
      </c>
      <c r="AF25" s="1">
        <f t="shared" ca="1" si="31"/>
        <v>5</v>
      </c>
      <c r="AG25" s="1">
        <f t="shared" ca="1" si="32"/>
        <v>5</v>
      </c>
      <c r="AH25" s="246">
        <f t="shared" ca="1" si="33"/>
        <v>5.0505099999999992</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799">
        <v>1</v>
      </c>
      <c r="F29" s="796"/>
      <c r="G29" s="796"/>
      <c r="H29" s="796"/>
      <c r="I29" s="796"/>
      <c r="J29" s="796"/>
      <c r="K29" s="796"/>
      <c r="L29" s="798"/>
      <c r="M29" s="795">
        <v>2</v>
      </c>
      <c r="N29" s="796"/>
      <c r="O29" s="796"/>
      <c r="P29" s="796"/>
      <c r="Q29" s="796"/>
      <c r="R29" s="796"/>
      <c r="S29" s="796"/>
      <c r="T29" s="798"/>
      <c r="U29" s="795">
        <v>3</v>
      </c>
      <c r="V29" s="796"/>
      <c r="W29" s="796"/>
      <c r="X29" s="796"/>
      <c r="Y29" s="796"/>
      <c r="Z29" s="796"/>
      <c r="AA29" s="796"/>
      <c r="AB29" s="798"/>
      <c r="AC29" s="795">
        <v>4</v>
      </c>
      <c r="AD29" s="796"/>
      <c r="AE29" s="796"/>
      <c r="AF29" s="796"/>
      <c r="AG29" s="796"/>
      <c r="AH29" s="796"/>
      <c r="AI29" s="796"/>
      <c r="AJ29" s="798"/>
      <c r="AK29" s="795">
        <v>5</v>
      </c>
      <c r="AL29" s="796"/>
      <c r="AM29" s="796"/>
      <c r="AN29" s="796"/>
      <c r="AO29" s="796"/>
      <c r="AP29" s="796"/>
      <c r="AQ29" s="796"/>
      <c r="AR29" s="798"/>
      <c r="AS29" s="795">
        <v>6</v>
      </c>
      <c r="AT29" s="796"/>
      <c r="AU29" s="796"/>
      <c r="AV29" s="796"/>
      <c r="AW29" s="796"/>
      <c r="AX29" s="796"/>
      <c r="AY29" s="796"/>
      <c r="AZ29" s="798"/>
      <c r="BA29" s="795">
        <v>7</v>
      </c>
      <c r="BB29" s="796"/>
      <c r="BC29" s="796"/>
      <c r="BD29" s="796"/>
      <c r="BE29" s="796"/>
      <c r="BF29" s="796"/>
      <c r="BG29" s="796"/>
      <c r="BH29" s="798"/>
      <c r="BI29" s="795">
        <v>8</v>
      </c>
      <c r="BJ29" s="796"/>
      <c r="BK29" s="796"/>
      <c r="BL29" s="796"/>
      <c r="BM29" s="796"/>
      <c r="BN29" s="796"/>
      <c r="BO29" s="796"/>
      <c r="BP29" s="797"/>
      <c r="BQ29" s="13"/>
      <c r="BR29" s="5" t="s">
        <v>96</v>
      </c>
      <c r="BS29" s="2" t="str">
        <f ca="1">$F$4</f>
        <v>Knock Out Rangers</v>
      </c>
      <c r="BT29" s="2" t="str">
        <f ca="1">$F$5</f>
        <v>Borussia Heine</v>
      </c>
      <c r="BU29" s="2" t="str">
        <f ca="1">$F$6</f>
        <v>Maibach 1822 eV</v>
      </c>
      <c r="BV29" s="2" t="str">
        <f ca="1">$F$7</f>
        <v>FC Grönlingen</v>
      </c>
      <c r="BW29" s="2" t="str">
        <f>$F$8</f>
        <v/>
      </c>
      <c r="BX29" s="2" t="str">
        <f>$F$9</f>
        <v/>
      </c>
      <c r="BY29" s="2" t="str">
        <f>$F$10</f>
        <v/>
      </c>
      <c r="BZ29" s="2" t="str">
        <f>$F$11</f>
        <v/>
      </c>
      <c r="CA29" s="2" t="str">
        <f>$F$12</f>
        <v/>
      </c>
      <c r="CB29" s="53"/>
    </row>
    <row r="30" spans="2:80" s="2" customFormat="1" x14ac:dyDescent="0.2">
      <c r="C30" s="2" t="str">
        <f ca="1">$Q64</f>
        <v>Knock Out Rangers</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4">F4</f>
        <v>Knock Out Rangers</v>
      </c>
      <c r="BS30" s="7"/>
      <c r="BT30" s="8">
        <f t="shared" ref="BT30:CA32" ca="1" si="35">SUMIFS($X$64:$X$135,$V$64:$V$135,$BR30,$W$64:$W$135,BT$29)+SUMIFS($Y$64:$Y$135,$W$64:$W$135,$BR30,$V$64:$V$135,BT$29)</f>
        <v>8</v>
      </c>
      <c r="BU30" s="8">
        <f t="shared" ca="1" si="35"/>
        <v>4</v>
      </c>
      <c r="BV30" s="8">
        <f t="shared" ca="1" si="35"/>
        <v>2</v>
      </c>
      <c r="BW30" s="8">
        <f t="shared" ca="1" si="35"/>
        <v>0</v>
      </c>
      <c r="BX30" s="8">
        <f t="shared" ca="1" si="35"/>
        <v>0</v>
      </c>
      <c r="BY30" s="8">
        <f t="shared" ca="1" si="35"/>
        <v>0</v>
      </c>
      <c r="BZ30" s="8">
        <f t="shared" ca="1" si="35"/>
        <v>0</v>
      </c>
      <c r="CA30" s="8">
        <f t="shared" ca="1" si="35"/>
        <v>0</v>
      </c>
      <c r="CB30" s="4"/>
    </row>
    <row r="31" spans="2:80" s="2" customFormat="1" x14ac:dyDescent="0.2">
      <c r="C31" s="2" t="str">
        <f t="shared" ref="C31:C38" ca="1" si="36">$Q65</f>
        <v>Borussia Heine</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4"/>
        <v>Borussia Heine</v>
      </c>
      <c r="BS31" s="9">
        <f t="shared" ref="BS31:BU38" ca="1" si="37">SUMIFS($X$64:$X$135,$V$64:$V$135,$BR31,$W$64:$W$135,BS$29)+SUMIFS($Y$64:$Y$135,$W$64:$W$135,$BR31,$V$64:$V$135,BS$29)</f>
        <v>14</v>
      </c>
      <c r="BT31" s="7"/>
      <c r="BU31" s="8">
        <f t="shared" ca="1" si="35"/>
        <v>1</v>
      </c>
      <c r="BV31" s="8">
        <f t="shared" ca="1" si="35"/>
        <v>4</v>
      </c>
      <c r="BW31" s="8">
        <f t="shared" ca="1" si="35"/>
        <v>0</v>
      </c>
      <c r="BX31" s="8">
        <f t="shared" ca="1" si="35"/>
        <v>0</v>
      </c>
      <c r="BY31" s="8">
        <f t="shared" ca="1" si="35"/>
        <v>0</v>
      </c>
      <c r="BZ31" s="8">
        <f t="shared" ca="1" si="35"/>
        <v>0</v>
      </c>
      <c r="CA31" s="8">
        <f t="shared" ca="1" si="35"/>
        <v>0</v>
      </c>
      <c r="CB31" s="4"/>
    </row>
    <row r="32" spans="2:80" s="2" customFormat="1" x14ac:dyDescent="0.2">
      <c r="C32" s="2" t="str">
        <f t="shared" ca="1" si="36"/>
        <v>Maibach 1822 eV</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4"/>
        <v>Maibach 1822 eV</v>
      </c>
      <c r="BS32" s="9">
        <f t="shared" ca="1" si="37"/>
        <v>2</v>
      </c>
      <c r="BT32" s="9">
        <f t="shared" ca="1" si="37"/>
        <v>2</v>
      </c>
      <c r="BU32" s="7"/>
      <c r="BV32" s="8">
        <f t="shared" ca="1" si="35"/>
        <v>4</v>
      </c>
      <c r="BW32" s="8">
        <f t="shared" ca="1" si="35"/>
        <v>0</v>
      </c>
      <c r="BX32" s="8">
        <f t="shared" ca="1" si="35"/>
        <v>0</v>
      </c>
      <c r="BY32" s="8">
        <f t="shared" ca="1" si="35"/>
        <v>0</v>
      </c>
      <c r="BZ32" s="8">
        <f t="shared" ca="1" si="35"/>
        <v>0</v>
      </c>
      <c r="CA32" s="8">
        <f t="shared" ca="1" si="35"/>
        <v>0</v>
      </c>
      <c r="CB32" s="4"/>
    </row>
    <row r="33" spans="2:80" s="2" customFormat="1" x14ac:dyDescent="0.2">
      <c r="C33" s="2" t="str">
        <f t="shared" ca="1" si="36"/>
        <v>FC Grönlingen</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4"/>
        <v>FC Grönlingen</v>
      </c>
      <c r="BS33" s="9">
        <f t="shared" ca="1" si="37"/>
        <v>1</v>
      </c>
      <c r="BT33" s="9">
        <f t="shared" ca="1" si="37"/>
        <v>4</v>
      </c>
      <c r="BU33" s="9">
        <f t="shared" ca="1" si="37"/>
        <v>10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6"/>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4"/>
        <v/>
      </c>
      <c r="BS34" s="9">
        <f t="shared" ca="1" si="37"/>
        <v>0</v>
      </c>
      <c r="BT34" s="9">
        <f t="shared" ca="1" si="37"/>
        <v>0</v>
      </c>
      <c r="BU34" s="9">
        <f t="shared" ca="1" si="37"/>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6"/>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4"/>
        <v/>
      </c>
      <c r="BS35" s="9">
        <f t="shared" ca="1" si="37"/>
        <v>0</v>
      </c>
      <c r="BT35" s="9">
        <f t="shared" ca="1" si="37"/>
        <v>0</v>
      </c>
      <c r="BU35" s="9">
        <f t="shared" ca="1" si="37"/>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6"/>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4"/>
        <v/>
      </c>
      <c r="BS36" s="9">
        <f t="shared" ca="1" si="37"/>
        <v>0</v>
      </c>
      <c r="BT36" s="9">
        <f t="shared" ca="1" si="37"/>
        <v>0</v>
      </c>
      <c r="BU36" s="9">
        <f t="shared" ca="1" si="37"/>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6"/>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4"/>
        <v/>
      </c>
      <c r="BS37" s="9">
        <f t="shared" ca="1" si="37"/>
        <v>0</v>
      </c>
      <c r="BT37" s="9">
        <f t="shared" ca="1" si="37"/>
        <v>0</v>
      </c>
      <c r="BU37" s="9">
        <f t="shared" ca="1" si="37"/>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6"/>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4"/>
        <v/>
      </c>
      <c r="BS38" s="9">
        <f t="shared" ca="1" si="37"/>
        <v>0</v>
      </c>
      <c r="BT38" s="9">
        <f t="shared" ca="1" si="37"/>
        <v>0</v>
      </c>
      <c r="BU38" s="9">
        <f t="shared" ca="1" si="37"/>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Knock Out Rangers</v>
      </c>
      <c r="BT40" s="2" t="str">
        <f ca="1">$F$5</f>
        <v>Borussia Heine</v>
      </c>
      <c r="BU40" s="2" t="str">
        <f ca="1">$F$6</f>
        <v>Maibach 1822 eV</v>
      </c>
      <c r="BV40" s="2" t="str">
        <f ca="1">$F$7</f>
        <v>FC Grönlingen</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8">F4</f>
        <v>Knock Out Rangers</v>
      </c>
      <c r="BS41" s="7"/>
      <c r="BT41" s="8">
        <f ca="1">BT30-BS31</f>
        <v>-6</v>
      </c>
      <c r="BU41" s="8">
        <f ca="1">BU30-BS32</f>
        <v>2</v>
      </c>
      <c r="BV41" s="8">
        <f ca="1">BV30-BS33</f>
        <v>1</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8"/>
        <v>Borussia Heine</v>
      </c>
      <c r="BS42" s="9">
        <f ca="1">IF(BT41="","",-1*BT41)</f>
        <v>6</v>
      </c>
      <c r="BT42" s="7"/>
      <c r="BU42" s="8">
        <f ca="1">BU31-BT32</f>
        <v>-1</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8"/>
        <v>Maibach 1822 eV</v>
      </c>
      <c r="BS43" s="9">
        <f ca="1">IF(BU41="","",-1*BU41)</f>
        <v>-2</v>
      </c>
      <c r="BT43" s="9">
        <f ca="1">IF(BU42="","",-1*BU42)</f>
        <v>1</v>
      </c>
      <c r="BU43" s="7"/>
      <c r="BV43" s="8">
        <f ca="1">BV32-BU33</f>
        <v>-6</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38"/>
        <v>FC Grönlingen</v>
      </c>
      <c r="BS44" s="9">
        <f ca="1">IF(BV41="","",-1*BV41)</f>
        <v>-1</v>
      </c>
      <c r="BT44" s="9">
        <f ca="1">IF(BV42="","",-1*BV42)</f>
        <v>0</v>
      </c>
      <c r="BU44" s="9">
        <f ca="1">IF(BV43="","",-1*BV43)</f>
        <v>6</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8"/>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8"/>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8"/>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8"/>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8"/>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39">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Knock Out Rangers</v>
      </c>
      <c r="BT51" s="2" t="str">
        <f ca="1">$F$5</f>
        <v>Borussia Heine</v>
      </c>
      <c r="BU51" s="2" t="str">
        <f ca="1">$F$6</f>
        <v>Maibach 1822 eV</v>
      </c>
      <c r="BV51" s="2" t="str">
        <f ca="1">$F$7</f>
        <v>FC Grönlingen</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0">F4</f>
        <v>Knock Out Rangers</v>
      </c>
      <c r="BS52" s="7"/>
      <c r="BT52" s="8">
        <f t="shared" ref="BT52:CA58" ca="1" si="41">SUMIFS($AE$64:$AE$135,$V$64:$V$135,$BR52,$W$64:$W$135,BT$51)+SUMIFS($AF$64:$AF$135,$W$64:$W$135,$BR52,$V$64:$V$135,BT$51)</f>
        <v>0</v>
      </c>
      <c r="BU52" s="8">
        <f t="shared" ca="1" si="41"/>
        <v>3</v>
      </c>
      <c r="BV52" s="8">
        <f t="shared" ca="1" si="41"/>
        <v>3</v>
      </c>
      <c r="BW52" s="8">
        <f t="shared" ca="1" si="41"/>
        <v>0</v>
      </c>
      <c r="BX52" s="8">
        <f t="shared" ca="1" si="41"/>
        <v>0</v>
      </c>
      <c r="BY52" s="8">
        <f t="shared" ca="1" si="41"/>
        <v>0</v>
      </c>
      <c r="BZ52" s="8">
        <f t="shared" ca="1" si="41"/>
        <v>0</v>
      </c>
      <c r="CA52" s="8">
        <f t="shared" ca="1" si="41"/>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0"/>
        <v>Borussia Heine</v>
      </c>
      <c r="BS53" s="9">
        <f t="shared" ref="BS53:BU60" ca="1" si="42">SUMIFS($AE$64:$AE$135,$V$64:$V$135,$BR53,$W$64:$W$135,BS$51)+SUMIFS($AF$64:$AF$135,$W$64:$W$135,$BR53,$V$64:$V$135,BS$51)</f>
        <v>3</v>
      </c>
      <c r="BT53" s="7"/>
      <c r="BU53" s="8">
        <f ca="1">SUMIFS($AE$64:$AE$135,$V$64:$V$135,$BR53,$W$64:$W$135,BU$51)+SUMIFS($AF$64:$AF$135,$W$64:$W$135,$BR53,$V$64:$V$135,BU$51)</f>
        <v>0</v>
      </c>
      <c r="BV53" s="8">
        <f ca="1">SUMIFS($AE$64:$AE$135,$V$64:$V$135,$BR53,$W$64:$W$135,BV$51)+SUMIFS($AF$64:$AF$135,$W$64:$W$135,$BR53,$V$64:$V$135,BV$51)</f>
        <v>1</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1"/>
        <v>0</v>
      </c>
      <c r="CA53" s="8">
        <f t="shared" ca="1" si="41"/>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0"/>
        <v>Maibach 1822 eV</v>
      </c>
      <c r="BS54" s="9">
        <f t="shared" ca="1" si="42"/>
        <v>0</v>
      </c>
      <c r="BT54" s="9">
        <f t="shared" ca="1" si="42"/>
        <v>3</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1"/>
        <v>0</v>
      </c>
      <c r="CA54" s="8">
        <f t="shared" ca="1" si="41"/>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0"/>
        <v>FC Grönlingen</v>
      </c>
      <c r="BS55" s="9">
        <f t="shared" ca="1" si="42"/>
        <v>0</v>
      </c>
      <c r="BT55" s="9">
        <f t="shared" ca="1" si="42"/>
        <v>1</v>
      </c>
      <c r="BU55" s="9">
        <f t="shared" ca="1" si="42"/>
        <v>3</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1"/>
        <v>0</v>
      </c>
      <c r="CA55" s="8">
        <f t="shared" ca="1" si="41"/>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0"/>
        <v/>
      </c>
      <c r="BS56" s="9">
        <f t="shared" ca="1" si="42"/>
        <v>0</v>
      </c>
      <c r="BT56" s="9">
        <f t="shared" ca="1" si="42"/>
        <v>0</v>
      </c>
      <c r="BU56" s="9">
        <f t="shared" ca="1" si="42"/>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1"/>
        <v>0</v>
      </c>
      <c r="CA56" s="8">
        <f t="shared" ca="1" si="41"/>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0"/>
        <v/>
      </c>
      <c r="BS57" s="9">
        <f t="shared" ca="1" si="42"/>
        <v>0</v>
      </c>
      <c r="BT57" s="9">
        <f t="shared" ca="1" si="42"/>
        <v>0</v>
      </c>
      <c r="BU57" s="9">
        <f t="shared" ca="1" si="42"/>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1"/>
        <v>0</v>
      </c>
      <c r="CA57" s="8">
        <f t="shared" ca="1" si="41"/>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0"/>
        <v/>
      </c>
      <c r="BS58" s="9">
        <f t="shared" ca="1" si="42"/>
        <v>0</v>
      </c>
      <c r="BT58" s="9">
        <f t="shared" ca="1" si="42"/>
        <v>0</v>
      </c>
      <c r="BU58" s="9">
        <f t="shared" ca="1" si="42"/>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1"/>
        <v>0</v>
      </c>
      <c r="CA58" s="8">
        <f t="shared" ca="1" si="41"/>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0"/>
        <v/>
      </c>
      <c r="BS59" s="9">
        <f t="shared" ca="1" si="42"/>
        <v>0</v>
      </c>
      <c r="BT59" s="9">
        <f t="shared" ca="1" si="42"/>
        <v>0</v>
      </c>
      <c r="BU59" s="9">
        <f t="shared" ca="1" si="42"/>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0"/>
        <v/>
      </c>
      <c r="BS60" s="9">
        <f t="shared" ca="1" si="42"/>
        <v>0</v>
      </c>
      <c r="BT60" s="9">
        <f t="shared" ca="1" si="42"/>
        <v>0</v>
      </c>
      <c r="BU60" s="9">
        <f t="shared" ca="1" si="42"/>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7" t="s">
        <v>177</v>
      </c>
      <c r="Z63" s="160" t="s">
        <v>162</v>
      </c>
      <c r="AA63" s="160" t="s">
        <v>16</v>
      </c>
      <c r="AB63" s="160" t="s">
        <v>160</v>
      </c>
      <c r="AC63" s="467" t="s">
        <v>163</v>
      </c>
      <c r="AD63" s="160" t="s">
        <v>161</v>
      </c>
      <c r="AE63" s="800" t="s">
        <v>112</v>
      </c>
      <c r="AF63" s="800"/>
      <c r="AG63" s="4"/>
      <c r="AH63" s="4"/>
      <c r="AI63" s="4"/>
      <c r="AJ63" s="4"/>
      <c r="AK63" s="4"/>
      <c r="AL63" s="4"/>
      <c r="AM63" s="4"/>
      <c r="AN63" s="4"/>
      <c r="AO63" s="4"/>
      <c r="AP63" s="4"/>
      <c r="AQ63" s="4"/>
      <c r="AR63" s="4"/>
    </row>
    <row r="64" spans="2:80" s="2" customFormat="1" ht="14.25" thickTop="1" thickBot="1" x14ac:dyDescent="0.25">
      <c r="F64" s="188">
        <v>1000000</v>
      </c>
      <c r="G64" s="189" t="s">
        <v>112</v>
      </c>
      <c r="P64" s="46" t="s">
        <v>7</v>
      </c>
      <c r="Q64" s="61" t="str">
        <f ca="1">IF('Endrunde 4'!$AE26="","",'Endrunde 4'!$AE26)</f>
        <v>Knock Out Rangers</v>
      </c>
      <c r="U64" s="66" t="s">
        <v>7</v>
      </c>
      <c r="V64" s="40" t="str">
        <f ca="1">'Endrunde 4'!$I12</f>
        <v/>
      </c>
      <c r="W64" s="33" t="str">
        <f ca="1">'Endrunde 4'!$K12</f>
        <v/>
      </c>
      <c r="X64" s="33" t="str">
        <f ca="1">IF(AND('Endrunde 4'!$L12&lt;&gt;"",'Endrunde 4'!$N12&lt;&gt;"",$V64&lt;&gt;$W64,$V64&lt;&gt;"",$W64&lt;&gt;""),'Endrunde 4'!$L12,"")</f>
        <v/>
      </c>
      <c r="Y64" s="34" t="str">
        <f ca="1">IF(AND('Endrunde 4'!$L12&lt;&gt;"",'Endrunde 4'!$N12&lt;&gt;"",$V64&lt;&gt;$W64,$V64&lt;&gt;"",$W64&lt;&gt;""),'Endrunde 4'!$N12,"")</f>
        <v/>
      </c>
      <c r="Z64" s="32" t="str">
        <f ca="1">V64&amp;W64</f>
        <v/>
      </c>
      <c r="AA64" s="33">
        <f ca="1">IF(AND(V64&lt;&gt;"",W64&lt;&gt;"",V64&lt;&gt;W64,X64&lt;&gt;"",Y64&lt;&gt;""),1,0)</f>
        <v>0</v>
      </c>
      <c r="AB64" s="142" t="str">
        <f ca="1">IF(AA64&gt;0,X64&amp;Sprache!$E$80&amp;Y64,"")</f>
        <v/>
      </c>
      <c r="AD64" s="143"/>
      <c r="AE64" s="148" t="str">
        <f ca="1">IF($AA64=0,"",IF($X64&gt;$Y64,Einstellungen!$C$4,IF($X64=$Y64,1,0)))</f>
        <v/>
      </c>
      <c r="AF64" s="143" t="str">
        <f ca="1">IF($AA64=0,"",IF($X64&lt;$Y64,Einstellungen!$C$4,IF($X64=$Y64,1,0)))</f>
        <v/>
      </c>
      <c r="AG64" s="4"/>
      <c r="AH64" s="43"/>
      <c r="AI64" s="4"/>
      <c r="AJ64" s="4"/>
      <c r="AK64" s="4"/>
      <c r="AL64" s="4"/>
      <c r="AM64" s="4"/>
      <c r="AN64" s="4"/>
      <c r="AO64" s="4"/>
      <c r="AP64" s="4"/>
      <c r="AQ64" s="4"/>
      <c r="AR64" s="4"/>
    </row>
    <row r="65" spans="2:43" s="2" customFormat="1" ht="13.5" thickBot="1" x14ac:dyDescent="0.25">
      <c r="F65" s="190">
        <v>1000</v>
      </c>
      <c r="G65" s="191" t="s">
        <v>111</v>
      </c>
      <c r="H65" s="195">
        <v>500</v>
      </c>
      <c r="I65" s="194" t="s">
        <v>315</v>
      </c>
      <c r="P65" s="47" t="s">
        <v>8</v>
      </c>
      <c r="Q65" s="62" t="str">
        <f ca="1">IF('Endrunde 4'!$AE27="","",'Endrunde 4'!$AE27)</f>
        <v>Borussia Heine</v>
      </c>
      <c r="U65" s="67" t="s">
        <v>8</v>
      </c>
      <c r="V65" s="41" t="str">
        <f ca="1">'Endrunde 4'!$I13</f>
        <v>VFB Essenheim</v>
      </c>
      <c r="W65" s="13" t="str">
        <f ca="1">'Endrunde 4'!$K13</f>
        <v>SSV Wildbach</v>
      </c>
      <c r="X65" s="13">
        <f ca="1">IF(AND('Endrunde 4'!$L13&lt;&gt;"",'Endrunde 4'!$N13&lt;&gt;"",$V65&lt;&gt;$W65,$V65&lt;&gt;"",$W65&lt;&gt;""),'Endrunde 4'!$L13,"")</f>
        <v>2</v>
      </c>
      <c r="Y65" s="36">
        <f ca="1">IF(AND('Endrunde 4'!$L13&lt;&gt;"",'Endrunde 4'!$N13&lt;&gt;"",$V65&lt;&gt;$W65,$V65&lt;&gt;"",$W65&lt;&gt;""),'Endrunde 4'!$N13,"")</f>
        <v>4</v>
      </c>
      <c r="Z65" s="35" t="str">
        <f t="shared" ref="Z65:Z73" ca="1" si="43">V65&amp;W65</f>
        <v>VFB EssenheimSSV Wildbach</v>
      </c>
      <c r="AA65" s="13">
        <f t="shared" ref="AA65:AA88" ca="1" si="44">IF(AND(V65&lt;&gt;"",W65&lt;&gt;"",V65&lt;&gt;W65,X65&lt;&gt;"",Y65&lt;&gt;""),1,0)</f>
        <v>1</v>
      </c>
      <c r="AB65" s="13" t="str">
        <f ca="1">IF(AA65&gt;0,X65&amp;Sprache!$E$80&amp;Y65,"")</f>
        <v>2:4</v>
      </c>
      <c r="AD65" s="144"/>
      <c r="AE65" s="149">
        <f ca="1">IF($AA65=0,"",IF($X65&gt;$Y65,Einstellungen!$C$4,IF($X65=$Y65,1,0)))</f>
        <v>0</v>
      </c>
      <c r="AF65" s="144">
        <f ca="1">IF($AA65=0,"",IF($X65&lt;$Y65,Einstellungen!$C$4,IF($X65=$Y65,1,0)))</f>
        <v>3</v>
      </c>
      <c r="AH65" s="4"/>
      <c r="AI65" s="13"/>
      <c r="AJ65" s="13"/>
      <c r="AK65" s="13"/>
      <c r="AL65" s="13"/>
      <c r="AM65" s="13"/>
      <c r="AN65" s="13"/>
      <c r="AO65" s="13"/>
      <c r="AP65" s="13"/>
      <c r="AQ65" s="13"/>
    </row>
    <row r="66" spans="2:43" s="2" customFormat="1" ht="13.5" thickBot="1" x14ac:dyDescent="0.25">
      <c r="F66" s="192">
        <v>1</v>
      </c>
      <c r="G66" s="193" t="s">
        <v>109</v>
      </c>
      <c r="P66" s="47" t="s">
        <v>9</v>
      </c>
      <c r="Q66" s="62" t="str">
        <f ca="1">IF('Endrunde 4'!$AE28="","",'Endrunde 4'!$AE28)</f>
        <v>Maibach 1822 eV</v>
      </c>
      <c r="U66" s="67" t="s">
        <v>9</v>
      </c>
      <c r="V66" s="41" t="str">
        <f ca="1">'Endrunde 4'!$I14</f>
        <v>Knock Out Rangers</v>
      </c>
      <c r="W66" s="13" t="str">
        <f ca="1">'Endrunde 4'!$K14</f>
        <v>FC Grönlingen</v>
      </c>
      <c r="X66" s="13">
        <f ca="1">IF(AND('Endrunde 4'!$L14&lt;&gt;"",'Endrunde 4'!$N14&lt;&gt;"",$V66&lt;&gt;$W66,$V66&lt;&gt;"",$W66&lt;&gt;""),'Endrunde 4'!$L14,"")</f>
        <v>2</v>
      </c>
      <c r="Y66" s="36">
        <f ca="1">IF(AND('Endrunde 4'!$L14&lt;&gt;"",'Endrunde 4'!$N14&lt;&gt;"",$V66&lt;&gt;$W66,$V66&lt;&gt;"",$W66&lt;&gt;""),'Endrunde 4'!$N14,"")</f>
        <v>1</v>
      </c>
      <c r="Z66" s="35" t="str">
        <f t="shared" ca="1" si="43"/>
        <v>Knock Out RangersFC Grönlingen</v>
      </c>
      <c r="AA66" s="13">
        <f t="shared" ca="1" si="44"/>
        <v>1</v>
      </c>
      <c r="AB66" s="13" t="str">
        <f ca="1">IF(AA66&gt;0,X66&amp;Sprache!$E$80&amp;Y66,"")</f>
        <v>2:1</v>
      </c>
      <c r="AD66" s="144"/>
      <c r="AE66" s="149">
        <f ca="1">IF($AA66=0,"",IF($X66&gt;$Y66,Einstellungen!$C$4,IF($X66=$Y66,1,0)))</f>
        <v>3</v>
      </c>
      <c r="AF66" s="144">
        <f ca="1">IF($AA66=0,"",IF($X66&lt;$Y66,Einstellungen!$C$4,IF($X66=$Y66,1,0)))</f>
        <v>0</v>
      </c>
      <c r="AH66" s="4"/>
      <c r="AI66" s="13"/>
      <c r="AJ66" s="4"/>
      <c r="AK66" s="13"/>
      <c r="AL66" s="13"/>
      <c r="AM66" s="13"/>
      <c r="AN66" s="13"/>
      <c r="AO66" s="13"/>
      <c r="AP66" s="13"/>
      <c r="AQ66" s="13"/>
    </row>
    <row r="67" spans="2:43" s="2" customFormat="1" x14ac:dyDescent="0.2">
      <c r="P67" s="47" t="s">
        <v>10</v>
      </c>
      <c r="Q67" s="62" t="str">
        <f ca="1">IF('Endrunde 4'!$AE29="","",'Endrunde 4'!$AE29)</f>
        <v>FC Grönlingen</v>
      </c>
      <c r="U67" s="67" t="s">
        <v>10</v>
      </c>
      <c r="V67" s="41" t="str">
        <f ca="1">'Endrunde 4'!$I15</f>
        <v>Raslo Winners</v>
      </c>
      <c r="W67" s="13" t="str">
        <f ca="1">'Endrunde 4'!$K15</f>
        <v>Mainz 05</v>
      </c>
      <c r="X67" s="13">
        <f ca="1">IF(AND('Endrunde 4'!$L15&lt;&gt;"",'Endrunde 4'!$N15&lt;&gt;"",$V67&lt;&gt;$W67,$V67&lt;&gt;"",$W67&lt;&gt;""),'Endrunde 4'!$L15,"")</f>
        <v>1</v>
      </c>
      <c r="Y67" s="36">
        <f ca="1">IF(AND('Endrunde 4'!$L15&lt;&gt;"",'Endrunde 4'!$N15&lt;&gt;"",$V67&lt;&gt;$W67,$V67&lt;&gt;"",$W67&lt;&gt;""),'Endrunde 4'!$N15,"")</f>
        <v>1</v>
      </c>
      <c r="Z67" s="35" t="str">
        <f t="shared" ca="1" si="43"/>
        <v>Raslo WinnersMainz 05</v>
      </c>
      <c r="AA67" s="13">
        <f t="shared" ca="1" si="44"/>
        <v>1</v>
      </c>
      <c r="AB67" s="13" t="str">
        <f ca="1">IF(AA67&gt;0,X67&amp;Sprache!$E$80&amp;Y67,"")</f>
        <v>1:1</v>
      </c>
      <c r="AD67" s="144"/>
      <c r="AE67" s="149">
        <f ca="1">IF($AA67=0,"",IF($X67&gt;$Y67,Einstellungen!$C$4,IF($X67=$Y67,1,0)))</f>
        <v>1</v>
      </c>
      <c r="AF67" s="144">
        <f ca="1">IF($AA67=0,"",IF($X67&lt;$Y67,Einstellungen!$C$4,IF($X67=$Y67,1,0)))</f>
        <v>1</v>
      </c>
      <c r="AH67" s="4"/>
      <c r="AI67" s="13"/>
      <c r="AJ67" s="13"/>
      <c r="AK67" s="4"/>
      <c r="AL67" s="13"/>
      <c r="AM67" s="13"/>
      <c r="AN67" s="13"/>
      <c r="AO67" s="13"/>
      <c r="AP67" s="13"/>
      <c r="AQ67" s="13"/>
    </row>
    <row r="68" spans="2:43" s="2" customFormat="1" x14ac:dyDescent="0.2">
      <c r="P68" s="47"/>
      <c r="Q68" s="62" t="str">
        <f>""</f>
        <v/>
      </c>
      <c r="U68" s="67" t="s">
        <v>11</v>
      </c>
      <c r="V68" s="41" t="str">
        <f ca="1">'Endrunde 4'!$I16</f>
        <v>FC Barcelona</v>
      </c>
      <c r="W68" s="13" t="str">
        <f ca="1">'Endrunde 4'!$K16</f>
        <v>AC Roma</v>
      </c>
      <c r="X68" s="13">
        <f ca="1">IF(AND('Endrunde 4'!$L16&lt;&gt;"",'Endrunde 4'!$N16&lt;&gt;"",$V68&lt;&gt;$W68,$V68&lt;&gt;"",$W68&lt;&gt;""),'Endrunde 4'!$L16,"")</f>
        <v>5</v>
      </c>
      <c r="Y68" s="36">
        <f ca="1">IF(AND('Endrunde 4'!$L16&lt;&gt;"",'Endrunde 4'!$N16&lt;&gt;"",$V68&lt;&gt;$W68,$V68&lt;&gt;"",$W68&lt;&gt;""),'Endrunde 4'!$N16,"")</f>
        <v>1</v>
      </c>
      <c r="Z68" s="35" t="str">
        <f t="shared" ca="1" si="43"/>
        <v>FC BarcelonaAC Roma</v>
      </c>
      <c r="AA68" s="13">
        <f t="shared" ca="1" si="44"/>
        <v>1</v>
      </c>
      <c r="AB68" s="13" t="str">
        <f ca="1">IF(AA68&gt;0,X68&amp;Sprache!$E$80&amp;Y68,"")</f>
        <v>5:1</v>
      </c>
      <c r="AD68" s="144"/>
      <c r="AE68" s="149">
        <f ca="1">IF($AA68=0,"",IF($X68&gt;$Y68,Einstellungen!$C$4,IF($X68=$Y68,1,0)))</f>
        <v>3</v>
      </c>
      <c r="AF68" s="144">
        <f ca="1">IF($AA68=0,"",IF($X68&lt;$Y68,Einstellungen!$C$4,IF($X68=$Y68,1,0)))</f>
        <v>0</v>
      </c>
      <c r="AH68" s="4"/>
      <c r="AI68" s="13"/>
      <c r="AJ68" s="13"/>
      <c r="AK68" s="13"/>
      <c r="AL68" s="4"/>
      <c r="AM68" s="13"/>
      <c r="AN68" s="13"/>
      <c r="AO68" s="13"/>
      <c r="AP68" s="13"/>
      <c r="AQ68" s="13"/>
    </row>
    <row r="69" spans="2:43" s="2" customFormat="1" x14ac:dyDescent="0.2">
      <c r="P69" s="47"/>
      <c r="Q69" s="62" t="str">
        <f>""</f>
        <v/>
      </c>
      <c r="U69" s="67" t="s">
        <v>12</v>
      </c>
      <c r="V69" s="41" t="str">
        <f ca="1">'Endrunde 4'!$I17</f>
        <v>VFL Ronsdorf</v>
      </c>
      <c r="W69" s="13" t="str">
        <f ca="1">'Endrunde 4'!$K17</f>
        <v>1. FC Riedwald</v>
      </c>
      <c r="X69" s="13">
        <f ca="1">IF(AND('Endrunde 4'!$L17&lt;&gt;"",'Endrunde 4'!$N17&lt;&gt;"",$V69&lt;&gt;$W69,$V69&lt;&gt;"",$W69&lt;&gt;""),'Endrunde 4'!$L17,"")</f>
        <v>2</v>
      </c>
      <c r="Y69" s="36">
        <f ca="1">IF(AND('Endrunde 4'!$L17&lt;&gt;"",'Endrunde 4'!$N17&lt;&gt;"",$V69&lt;&gt;$W69,$V69&lt;&gt;"",$W69&lt;&gt;""),'Endrunde 4'!$N17,"")</f>
        <v>0</v>
      </c>
      <c r="Z69" s="35" t="str">
        <f t="shared" ca="1" si="43"/>
        <v>VFL Ronsdorf1. FC Riedwald</v>
      </c>
      <c r="AA69" s="13">
        <f t="shared" ca="1" si="44"/>
        <v>1</v>
      </c>
      <c r="AB69" s="13" t="str">
        <f ca="1">IF(AA69&gt;0,X69&amp;Sprache!$E$80&amp;Y69,"")</f>
        <v>2:0</v>
      </c>
      <c r="AD69" s="144"/>
      <c r="AE69" s="149">
        <f ca="1">IF($AA69=0,"",IF($X69&gt;$Y69,Einstellungen!$C$4,IF($X69=$Y69,1,0)))</f>
        <v>3</v>
      </c>
      <c r="AF69" s="144">
        <f ca="1">IF($AA69=0,"",IF($X69&lt;$Y69,Einstellungen!$C$4,IF($X69=$Y69,1,0)))</f>
        <v>0</v>
      </c>
      <c r="AH69" s="4"/>
      <c r="AI69" s="13"/>
      <c r="AJ69" s="13"/>
      <c r="AK69" s="13"/>
      <c r="AL69" s="13"/>
      <c r="AM69" s="4"/>
      <c r="AN69" s="13"/>
      <c r="AO69" s="13"/>
      <c r="AP69" s="13"/>
      <c r="AQ69" s="13"/>
    </row>
    <row r="70" spans="2:43" s="2" customFormat="1" x14ac:dyDescent="0.2">
      <c r="P70" s="47"/>
      <c r="Q70" s="62" t="str">
        <f>""</f>
        <v/>
      </c>
      <c r="U70" s="67" t="s">
        <v>17</v>
      </c>
      <c r="V70" s="41" t="str">
        <f ca="1">'Endrunde 4'!$I18</f>
        <v>Borussia Heine</v>
      </c>
      <c r="W70" s="13" t="str">
        <f ca="1">'Endrunde 4'!$K18</f>
        <v>Maibach 1822 eV</v>
      </c>
      <c r="X70" s="13">
        <f ca="1">IF(AND('Endrunde 4'!$L18&lt;&gt;"",'Endrunde 4'!$N18&lt;&gt;"",$V70&lt;&gt;$W70,$V70&lt;&gt;"",$W70&lt;&gt;""),'Endrunde 4'!$L18,"")</f>
        <v>1</v>
      </c>
      <c r="Y70" s="36">
        <f ca="1">IF(AND('Endrunde 4'!$L18&lt;&gt;"",'Endrunde 4'!$N18&lt;&gt;"",$V70&lt;&gt;$W70,$V70&lt;&gt;"",$W70&lt;&gt;""),'Endrunde 4'!$N18,"")</f>
        <v>2</v>
      </c>
      <c r="Z70" s="35" t="str">
        <f t="shared" ca="1" si="43"/>
        <v>Borussia HeineMaibach 1822 eV</v>
      </c>
      <c r="AA70" s="13">
        <f t="shared" ca="1" si="44"/>
        <v>1</v>
      </c>
      <c r="AB70" s="13" t="str">
        <f ca="1">IF(AA70&gt;0,X70&amp;Sprache!$E$80&amp;Y70,"")</f>
        <v>1:2</v>
      </c>
      <c r="AD70" s="144"/>
      <c r="AE70" s="149">
        <f ca="1">IF($AA70=0,"",IF($X70&gt;$Y70,Einstellungen!$C$4,IF($X70=$Y70,1,0)))</f>
        <v>0</v>
      </c>
      <c r="AF70" s="144">
        <f ca="1">IF($AA70=0,"",IF($X70&lt;$Y70,Einstellungen!$C$4,IF($X70=$Y70,1,0)))</f>
        <v>3</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'Endrunde 4'!$I19</f>
        <v>Inter Mailand</v>
      </c>
      <c r="W71" s="13" t="str">
        <f ca="1">'Endrunde 4'!$K19</f>
        <v>Fun Kickers Oes</v>
      </c>
      <c r="X71" s="13">
        <f ca="1">IF(AND('Endrunde 4'!$L19&lt;&gt;"",'Endrunde 4'!$N19&lt;&gt;"",$V71&lt;&gt;$W71,$V71&lt;&gt;"",$W71&lt;&gt;""),'Endrunde 4'!$L19,"")</f>
        <v>5</v>
      </c>
      <c r="Y71" s="36">
        <f ca="1">IF(AND('Endrunde 4'!$L19&lt;&gt;"",'Endrunde 4'!$N19&lt;&gt;"",$V71&lt;&gt;$W71,$V71&lt;&gt;"",$W71&lt;&gt;""),'Endrunde 4'!$N19,"")</f>
        <v>3</v>
      </c>
      <c r="Z71" s="35" t="str">
        <f t="shared" ca="1" si="43"/>
        <v>Inter MailandFun Kickers Oes</v>
      </c>
      <c r="AA71" s="13">
        <f t="shared" ca="1" si="44"/>
        <v>1</v>
      </c>
      <c r="AB71" s="13" t="str">
        <f ca="1">IF(AA71&gt;0,X71&amp;Sprache!$E$80&amp;Y71,"")</f>
        <v>5:3</v>
      </c>
      <c r="AD71" s="144"/>
      <c r="AE71" s="149">
        <f ca="1">IF($AA71=0,"",IF($X71&gt;$Y71,Einstellungen!$C$4,IF($X71=$Y71,1,0)))</f>
        <v>3</v>
      </c>
      <c r="AF71" s="144">
        <f ca="1">IF($AA71=0,"",IF($X71&lt;$Y71,Einstellungen!$C$4,IF($X71=$Y71,1,0)))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'Endrunde 4'!$I20</f>
        <v>Manchester City</v>
      </c>
      <c r="W72" s="13" t="str">
        <f ca="1">'Endrunde 4'!$K20</f>
        <v>Eintracht Frankfurt</v>
      </c>
      <c r="X72" s="13">
        <f ca="1">IF(AND('Endrunde 4'!$L20&lt;&gt;"",'Endrunde 4'!$N20&lt;&gt;"",$V72&lt;&gt;$W72,$V72&lt;&gt;"",$W72&lt;&gt;""),'Endrunde 4'!$L20,"")</f>
        <v>2</v>
      </c>
      <c r="Y72" s="36">
        <f ca="1">IF(AND('Endrunde 4'!$L20&lt;&gt;"",'Endrunde 4'!$N20&lt;&gt;"",$V72&lt;&gt;$W72,$V72&lt;&gt;"",$W72&lt;&gt;""),'Endrunde 4'!$N20,"")</f>
        <v>1</v>
      </c>
      <c r="Z72" s="35" t="str">
        <f t="shared" ca="1" si="43"/>
        <v>Manchester CityEintracht Frankfurt</v>
      </c>
      <c r="AA72" s="13">
        <f t="shared" ca="1" si="44"/>
        <v>1</v>
      </c>
      <c r="AB72" s="13" t="str">
        <f ca="1">IF(AA72&gt;0,X72&amp;Sprache!$E$80&amp;Y72,"")</f>
        <v>2:1</v>
      </c>
      <c r="AD72" s="144"/>
      <c r="AE72" s="149">
        <f ca="1">IF($AA72=0,"",IF($X72&gt;$Y72,Einstellungen!$C$4,IF($X72=$Y72,1,0)))</f>
        <v>3</v>
      </c>
      <c r="AF72" s="144">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'Endrunde 4'!$I21</f>
        <v>VFB Essenheim</v>
      </c>
      <c r="W73" s="13" t="str">
        <f ca="1">'Endrunde 4'!$K21</f>
        <v>1. FC Riedwald</v>
      </c>
      <c r="X73" s="13">
        <f ca="1">IF(AND('Endrunde 4'!$L21&lt;&gt;"",'Endrunde 4'!$N21&lt;&gt;"",$V73&lt;&gt;$W73,$V73&lt;&gt;"",$W73&lt;&gt;""),'Endrunde 4'!$L21,"")</f>
        <v>2</v>
      </c>
      <c r="Y73" s="36">
        <f ca="1">IF(AND('Endrunde 4'!$L21&lt;&gt;"",'Endrunde 4'!$N21&lt;&gt;"",$V73&lt;&gt;$W73,$V73&lt;&gt;"",$W73&lt;&gt;""),'Endrunde 4'!$N21,"")</f>
        <v>2</v>
      </c>
      <c r="Z73" s="35" t="str">
        <f t="shared" ca="1" si="43"/>
        <v>VFB Essenheim1. FC Riedwald</v>
      </c>
      <c r="AA73" s="13">
        <f t="shared" ca="1" si="44"/>
        <v>1</v>
      </c>
      <c r="AB73" s="13" t="str">
        <f ca="1">IF(AA73&gt;0,X73&amp;Sprache!$E$80&amp;Y73,"")</f>
        <v>2:2</v>
      </c>
      <c r="AD73" s="144"/>
      <c r="AE73" s="149">
        <f ca="1">IF($AA73=0,"",IF($X73&gt;$Y73,Einstellungen!$C$4,IF($X73=$Y73,1,0)))</f>
        <v>1</v>
      </c>
      <c r="AF73" s="144">
        <f ca="1">IF($AA73=0,"",IF($X73&lt;$Y73,Einstellungen!$C$4,IF($X73=$Y73,1,0)))</f>
        <v>1</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'Endrunde 4'!$I22</f>
        <v>Knock Out Rangers</v>
      </c>
      <c r="W74" s="13" t="str">
        <f ca="1">'Endrunde 4'!$K22</f>
        <v>Maibach 1822 eV</v>
      </c>
      <c r="X74" s="13">
        <f ca="1">IF(AND('Endrunde 4'!$L22&lt;&gt;"",'Endrunde 4'!$N22&lt;&gt;"",$V74&lt;&gt;$W74,$V74&lt;&gt;"",$W74&lt;&gt;""),'Endrunde 4'!$L22,"")</f>
        <v>4</v>
      </c>
      <c r="Y74" s="36">
        <f ca="1">IF(AND('Endrunde 4'!$L22&lt;&gt;"",'Endrunde 4'!$N22&lt;&gt;"",$V74&lt;&gt;$W74,$V74&lt;&gt;"",$W74&lt;&gt;""),'Endrunde 4'!$N22,"")</f>
        <v>2</v>
      </c>
      <c r="Z74" s="35" t="str">
        <f ca="1">V74&amp;W74</f>
        <v>Knock Out RangersMaibach 1822 eV</v>
      </c>
      <c r="AA74" s="13">
        <f t="shared" ca="1" si="44"/>
        <v>1</v>
      </c>
      <c r="AB74" s="13" t="str">
        <f ca="1">IF(AA74&gt;0,X74&amp;Sprache!$E$80&amp;Y74,"")</f>
        <v>4:2</v>
      </c>
      <c r="AD74" s="144"/>
      <c r="AE74" s="149">
        <f ca="1">IF($AA74=0,"",IF($X74&gt;$Y74,Einstellungen!$C$4,IF($X74=$Y74,1,0)))</f>
        <v>3</v>
      </c>
      <c r="AF74" s="144">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'Endrunde 4'!$I23</f>
        <v>Raslo Winners</v>
      </c>
      <c r="W75" s="13" t="str">
        <f ca="1">'Endrunde 4'!$K23</f>
        <v>Fun Kickers Oes</v>
      </c>
      <c r="X75" s="13">
        <f ca="1">IF(AND('Endrunde 4'!$L23&lt;&gt;"",'Endrunde 4'!$N23&lt;&gt;"",$V75&lt;&gt;$W75,$V75&lt;&gt;"",$W75&lt;&gt;""),'Endrunde 4'!$L23,"")</f>
        <v>4</v>
      </c>
      <c r="Y75" s="36">
        <f ca="1">IF(AND('Endrunde 4'!$L23&lt;&gt;"",'Endrunde 4'!$N23&lt;&gt;"",$V75&lt;&gt;$W75,$V75&lt;&gt;"",$W75&lt;&gt;""),'Endrunde 4'!$N23,"")</f>
        <v>3</v>
      </c>
      <c r="Z75" s="35" t="str">
        <f t="shared" ref="Z75:Z88" ca="1" si="45">V75&amp;W75</f>
        <v>Raslo WinnersFun Kickers Oes</v>
      </c>
      <c r="AA75" s="13">
        <f t="shared" ca="1" si="44"/>
        <v>1</v>
      </c>
      <c r="AB75" s="13" t="str">
        <f ca="1">IF(AA75&gt;0,X75&amp;Sprache!$E$80&amp;Y75,"")</f>
        <v>4:3</v>
      </c>
      <c r="AD75" s="144"/>
      <c r="AE75" s="149">
        <f ca="1">IF($AA75=0,"",IF($X75&gt;$Y75,Einstellungen!$C$4,IF($X75=$Y75,1,0)))</f>
        <v>3</v>
      </c>
      <c r="AF75" s="144">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'Endrunde 4'!$I24</f>
        <v>FC Barcelona</v>
      </c>
      <c r="W76" s="13" t="str">
        <f ca="1">'Endrunde 4'!$K24</f>
        <v>Eintracht Frankfurt</v>
      </c>
      <c r="X76" s="13">
        <f ca="1">IF(AND('Endrunde 4'!$L24&lt;&gt;"",'Endrunde 4'!$N24&lt;&gt;"",$V76&lt;&gt;$W76,$V76&lt;&gt;"",$W76&lt;&gt;""),'Endrunde 4'!$L24,"")</f>
        <v>0</v>
      </c>
      <c r="Y76" s="36">
        <f ca="1">IF(AND('Endrunde 4'!$L24&lt;&gt;"",'Endrunde 4'!$N24&lt;&gt;"",$V76&lt;&gt;$W76,$V76&lt;&gt;"",$W76&lt;&gt;""),'Endrunde 4'!$N24,"")</f>
        <v>0</v>
      </c>
      <c r="Z76" s="35" t="str">
        <f t="shared" ca="1" si="45"/>
        <v>FC BarcelonaEintracht Frankfurt</v>
      </c>
      <c r="AA76" s="13">
        <f t="shared" ca="1" si="44"/>
        <v>1</v>
      </c>
      <c r="AB76" s="13" t="str">
        <f ca="1">IF(AA76&gt;0,X76&amp;Sprache!$E$80&amp;Y76,"")</f>
        <v>0:0</v>
      </c>
      <c r="AD76" s="144"/>
      <c r="AE76" s="149">
        <f ca="1">IF($AA76=0,"",IF($X76&gt;$Y76,Einstellungen!$C$4,IF($X76=$Y76,1,0)))</f>
        <v>1</v>
      </c>
      <c r="AF76" s="144">
        <f ca="1">IF($AA76=0,"",IF($X76&lt;$Y76,Einstellungen!$C$4,IF($X76=$Y76,1,0)))</f>
        <v>1</v>
      </c>
    </row>
    <row r="77" spans="2:43" s="2" customFormat="1" x14ac:dyDescent="0.2">
      <c r="B77" s="4"/>
      <c r="C77" s="4"/>
      <c r="D77" s="4"/>
      <c r="E77" s="4"/>
      <c r="F77" s="13"/>
      <c r="G77" s="13"/>
      <c r="H77" s="13"/>
      <c r="I77" s="13"/>
      <c r="J77" s="13"/>
      <c r="K77" s="13"/>
      <c r="L77" s="13"/>
      <c r="M77" s="13"/>
      <c r="U77" s="67" t="s">
        <v>29</v>
      </c>
      <c r="V77" s="41" t="str">
        <f ca="1">'Endrunde 4'!$I25</f>
        <v>VFL Ronsdorf</v>
      </c>
      <c r="W77" s="13" t="str">
        <f ca="1">'Endrunde 4'!$K25</f>
        <v>SSV Wildbach</v>
      </c>
      <c r="X77" s="13">
        <f ca="1">IF(AND('Endrunde 4'!$L25&lt;&gt;"",'Endrunde 4'!$N25&lt;&gt;"",$V77&lt;&gt;$W77,$V77&lt;&gt;"",$W77&lt;&gt;""),'Endrunde 4'!$L25,"")</f>
        <v>1</v>
      </c>
      <c r="Y77" s="36">
        <f ca="1">IF(AND('Endrunde 4'!$L25&lt;&gt;"",'Endrunde 4'!$N25&lt;&gt;"",$V77&lt;&gt;$W77,$V77&lt;&gt;"",$W77&lt;&gt;""),'Endrunde 4'!$N25,"")</f>
        <v>5</v>
      </c>
      <c r="Z77" s="35" t="str">
        <f t="shared" ca="1" si="45"/>
        <v>VFL RonsdorfSSV Wildbach</v>
      </c>
      <c r="AA77" s="13">
        <f t="shared" ca="1" si="44"/>
        <v>1</v>
      </c>
      <c r="AB77" s="13" t="str">
        <f ca="1">IF(AA77&gt;0,X77&amp;Sprache!$E$80&amp;Y77,"")</f>
        <v>1:5</v>
      </c>
      <c r="AD77" s="144"/>
      <c r="AE77" s="149">
        <f ca="1">IF($AA77=0,"",IF($X77&gt;$Y77,Einstellungen!$C$4,IF($X77=$Y77,1,0)))</f>
        <v>0</v>
      </c>
      <c r="AF77" s="144">
        <f ca="1">IF($AA77=0,"",IF($X77&lt;$Y77,Einstellungen!$C$4,IF($X77=$Y77,1,0)))</f>
        <v>3</v>
      </c>
    </row>
    <row r="78" spans="2:43" s="2" customFormat="1" x14ac:dyDescent="0.2">
      <c r="B78" s="4"/>
      <c r="C78" s="4"/>
      <c r="D78" s="4"/>
      <c r="E78" s="4"/>
      <c r="F78" s="13"/>
      <c r="G78" s="13"/>
      <c r="H78" s="13"/>
      <c r="I78" s="13"/>
      <c r="J78" s="13"/>
      <c r="K78" s="13"/>
      <c r="L78" s="13"/>
      <c r="M78" s="13"/>
      <c r="U78" s="67" t="s">
        <v>30</v>
      </c>
      <c r="V78" s="41" t="str">
        <f ca="1">'Endrunde 4'!$I26</f>
        <v>Borussia Heine</v>
      </c>
      <c r="W78" s="13" t="str">
        <f ca="1">'Endrunde 4'!$K26</f>
        <v>FC Grönlingen</v>
      </c>
      <c r="X78" s="13">
        <f ca="1">IF(AND('Endrunde 4'!$L26&lt;&gt;"",'Endrunde 4'!$N26&lt;&gt;"",$V78&lt;&gt;$W78,$V78&lt;&gt;"",$W78&lt;&gt;""),'Endrunde 4'!$L26,"")</f>
        <v>4</v>
      </c>
      <c r="Y78" s="36">
        <f ca="1">IF(AND('Endrunde 4'!$L26&lt;&gt;"",'Endrunde 4'!$N26&lt;&gt;"",$V78&lt;&gt;$W78,$V78&lt;&gt;"",$W78&lt;&gt;""),'Endrunde 4'!$N26,"")</f>
        <v>4</v>
      </c>
      <c r="Z78" s="35" t="str">
        <f t="shared" ca="1" si="45"/>
        <v>Borussia HeineFC Grönlingen</v>
      </c>
      <c r="AA78" s="13">
        <f t="shared" ca="1" si="44"/>
        <v>1</v>
      </c>
      <c r="AB78" s="13" t="str">
        <f ca="1">IF(AA78&gt;0,X78&amp;Sprache!$E$80&amp;Y78,"")</f>
        <v>4:4</v>
      </c>
      <c r="AD78" s="144"/>
      <c r="AE78" s="149">
        <f ca="1">IF($AA78=0,"",IF($X78&gt;$Y78,Einstellungen!$C$4,IF($X78=$Y78,1,0)))</f>
        <v>1</v>
      </c>
      <c r="AF78" s="144">
        <f ca="1">IF($AA78=0,"",IF($X78&lt;$Y78,Einstellungen!$C$4,IF($X78=$Y78,1,0)))</f>
        <v>1</v>
      </c>
    </row>
    <row r="79" spans="2:43" s="2" customFormat="1" x14ac:dyDescent="0.2">
      <c r="B79" s="4"/>
      <c r="C79" s="4"/>
      <c r="D79" s="4"/>
      <c r="E79" s="4"/>
      <c r="F79" s="13"/>
      <c r="G79" s="13"/>
      <c r="H79" s="13"/>
      <c r="I79" s="13"/>
      <c r="J79" s="13"/>
      <c r="K79" s="13"/>
      <c r="L79" s="13"/>
      <c r="M79" s="13"/>
      <c r="U79" s="67" t="s">
        <v>31</v>
      </c>
      <c r="V79" s="41" t="str">
        <f ca="1">'Endrunde 4'!$I27</f>
        <v>Inter Mailand</v>
      </c>
      <c r="W79" s="13" t="str">
        <f ca="1">'Endrunde 4'!$K27</f>
        <v>Mainz 05</v>
      </c>
      <c r="X79" s="13">
        <f ca="1">IF(AND('Endrunde 4'!$L27&lt;&gt;"",'Endrunde 4'!$N27&lt;&gt;"",$V79&lt;&gt;$W79,$V79&lt;&gt;"",$W79&lt;&gt;""),'Endrunde 4'!$L27,"")</f>
        <v>0</v>
      </c>
      <c r="Y79" s="36">
        <f ca="1">IF(AND('Endrunde 4'!$L27&lt;&gt;"",'Endrunde 4'!$N27&lt;&gt;"",$V79&lt;&gt;$W79,$V79&lt;&gt;"",$W79&lt;&gt;""),'Endrunde 4'!$N27,"")</f>
        <v>7</v>
      </c>
      <c r="Z79" s="35" t="str">
        <f t="shared" ca="1" si="45"/>
        <v>Inter MailandMainz 05</v>
      </c>
      <c r="AA79" s="13">
        <f t="shared" ca="1" si="44"/>
        <v>1</v>
      </c>
      <c r="AB79" s="13" t="str">
        <f ca="1">IF(AA79&gt;0,X79&amp;Sprache!$E$80&amp;Y79,"")</f>
        <v>0:7</v>
      </c>
      <c r="AD79" s="144"/>
      <c r="AE79" s="149">
        <f ca="1">IF($AA79=0,"",IF($X79&gt;$Y79,Einstellungen!$C$4,IF($X79=$Y79,1,0)))</f>
        <v>0</v>
      </c>
      <c r="AF79" s="144">
        <f ca="1">IF($AA79=0,"",IF($X79&lt;$Y79,Einstellungen!$C$4,IF($X79=$Y79,1,0)))</f>
        <v>3</v>
      </c>
    </row>
    <row r="80" spans="2:43" s="2" customFormat="1" x14ac:dyDescent="0.2">
      <c r="B80" s="4"/>
      <c r="C80" s="4"/>
      <c r="D80" s="4"/>
      <c r="E80" s="4"/>
      <c r="F80" s="13"/>
      <c r="G80" s="13"/>
      <c r="H80" s="13"/>
      <c r="I80" s="13"/>
      <c r="J80" s="13"/>
      <c r="K80" s="13"/>
      <c r="L80" s="13"/>
      <c r="M80" s="13"/>
      <c r="U80" s="67" t="s">
        <v>32</v>
      </c>
      <c r="V80" s="41" t="str">
        <f ca="1">'Endrunde 4'!$I28</f>
        <v>Manchester City</v>
      </c>
      <c r="W80" s="13" t="str">
        <f ca="1">'Endrunde 4'!$K28</f>
        <v>AC Roma</v>
      </c>
      <c r="X80" s="13">
        <f ca="1">IF(AND('Endrunde 4'!$L28&lt;&gt;"",'Endrunde 4'!$N28&lt;&gt;"",$V80&lt;&gt;$W80,$V80&lt;&gt;"",$W80&lt;&gt;""),'Endrunde 4'!$L28,"")</f>
        <v>2</v>
      </c>
      <c r="Y80" s="36">
        <f ca="1">IF(AND('Endrunde 4'!$L28&lt;&gt;"",'Endrunde 4'!$N28&lt;&gt;"",$V80&lt;&gt;$W80,$V80&lt;&gt;"",$W80&lt;&gt;""),'Endrunde 4'!$N28,"")</f>
        <v>8</v>
      </c>
      <c r="Z80" s="35" t="str">
        <f t="shared" ca="1" si="45"/>
        <v>Manchester CityAC Roma</v>
      </c>
      <c r="AA80" s="13">
        <f t="shared" ca="1" si="44"/>
        <v>1</v>
      </c>
      <c r="AB80" s="13" t="str">
        <f ca="1">IF(AA80&gt;0,X80&amp;Sprache!$E$80&amp;Y80,"")</f>
        <v>2:8</v>
      </c>
      <c r="AD80" s="144"/>
      <c r="AE80" s="149">
        <f ca="1">IF($AA80=0,"",IF($X80&gt;$Y80,Einstellungen!$C$4,IF($X80=$Y80,1,0)))</f>
        <v>0</v>
      </c>
      <c r="AF80" s="144">
        <f ca="1">IF($AA80=0,"",IF($X80&lt;$Y80,Einstellungen!$C$4,IF($X80=$Y80,1,0)))</f>
        <v>3</v>
      </c>
    </row>
    <row r="81" spans="2:32" s="2" customFormat="1" x14ac:dyDescent="0.2">
      <c r="B81" s="4"/>
      <c r="C81" s="4"/>
      <c r="D81" s="4"/>
      <c r="E81" s="4"/>
      <c r="F81" s="13"/>
      <c r="G81" s="13"/>
      <c r="H81" s="13"/>
      <c r="I81" s="13"/>
      <c r="J81" s="13"/>
      <c r="K81" s="13"/>
      <c r="L81" s="13"/>
      <c r="M81" s="13"/>
      <c r="U81" s="67" t="s">
        <v>33</v>
      </c>
      <c r="V81" s="41" t="str">
        <f ca="1">'Endrunde 4'!$I29</f>
        <v>1. FC Riedwald</v>
      </c>
      <c r="W81" s="13" t="str">
        <f ca="1">'Endrunde 4'!$K29</f>
        <v>SSV Wildbach</v>
      </c>
      <c r="X81" s="13">
        <f ca="1">IF(AND('Endrunde 4'!$L29&lt;&gt;"",'Endrunde 4'!$N29&lt;&gt;"",$V81&lt;&gt;$W81,$V81&lt;&gt;"",$W81&lt;&gt;""),'Endrunde 4'!$L29,"")</f>
        <v>3</v>
      </c>
      <c r="Y81" s="36">
        <f ca="1">IF(AND('Endrunde 4'!$L29&lt;&gt;"",'Endrunde 4'!$N29&lt;&gt;"",$V81&lt;&gt;$W81,$V81&lt;&gt;"",$W81&lt;&gt;""),'Endrunde 4'!$N29,"")</f>
        <v>9</v>
      </c>
      <c r="Z81" s="35" t="str">
        <f t="shared" ca="1" si="45"/>
        <v>1. FC RiedwaldSSV Wildbach</v>
      </c>
      <c r="AA81" s="13">
        <f t="shared" ca="1" si="44"/>
        <v>1</v>
      </c>
      <c r="AB81" s="13" t="str">
        <f ca="1">IF(AA81&gt;0,X81&amp;Sprache!$E$80&amp;Y81,"")</f>
        <v>3:9</v>
      </c>
      <c r="AC81" s="4"/>
      <c r="AD81" s="144"/>
      <c r="AE81" s="149">
        <f ca="1">IF($AA81=0,"",IF($X81&gt;$Y81,Einstellungen!$C$4,IF($X81=$Y81,1,0)))</f>
        <v>0</v>
      </c>
      <c r="AF81" s="144">
        <f ca="1">IF($AA81=0,"",IF($X81&lt;$Y81,Einstellungen!$C$4,IF($X81=$Y81,1,0)))</f>
        <v>3</v>
      </c>
    </row>
    <row r="82" spans="2:32" s="2" customFormat="1" x14ac:dyDescent="0.2">
      <c r="B82" s="4"/>
      <c r="C82" s="4"/>
      <c r="D82" s="4"/>
      <c r="E82" s="4"/>
      <c r="F82" s="13"/>
      <c r="G82" s="13"/>
      <c r="H82" s="13"/>
      <c r="I82" s="13"/>
      <c r="J82" s="13"/>
      <c r="K82" s="13"/>
      <c r="L82" s="13"/>
      <c r="M82" s="13"/>
      <c r="U82" s="67" t="s">
        <v>34</v>
      </c>
      <c r="V82" s="41" t="str">
        <f ca="1">'Endrunde 4'!$I30</f>
        <v>Maibach 1822 eV</v>
      </c>
      <c r="W82" s="13" t="str">
        <f ca="1">'Endrunde 4'!$K30</f>
        <v>FC Grönlingen</v>
      </c>
      <c r="X82" s="13">
        <f ca="1">IF(AND('Endrunde 4'!$L30&lt;&gt;"",'Endrunde 4'!$N30&lt;&gt;"",$V82&lt;&gt;$W82,$V82&lt;&gt;"",$W82&lt;&gt;""),'Endrunde 4'!$L30,"")</f>
        <v>4</v>
      </c>
      <c r="Y82" s="36">
        <f ca="1">IF(AND('Endrunde 4'!$L30&lt;&gt;"",'Endrunde 4'!$N30&lt;&gt;"",$V82&lt;&gt;$W82,$V82&lt;&gt;"",$W82&lt;&gt;""),'Endrunde 4'!$N30,"")</f>
        <v>10</v>
      </c>
      <c r="Z82" s="35" t="str">
        <f t="shared" ca="1" si="45"/>
        <v>Maibach 1822 eVFC Grönlingen</v>
      </c>
      <c r="AA82" s="13">
        <f t="shared" ca="1" si="44"/>
        <v>1</v>
      </c>
      <c r="AB82" s="13" t="str">
        <f ca="1">IF(AA82&gt;0,X82&amp;Sprache!$E$80&amp;Y82,"")</f>
        <v>4:10</v>
      </c>
      <c r="AC82" s="4"/>
      <c r="AD82" s="144"/>
      <c r="AE82" s="149">
        <f ca="1">IF($AA82=0,"",IF($X82&gt;$Y82,Einstellungen!$C$4,IF($X82=$Y82,1,0)))</f>
        <v>0</v>
      </c>
      <c r="AF82" s="144">
        <f ca="1">IF($AA82=0,"",IF($X82&lt;$Y82,Einstellungen!$C$4,IF($X82=$Y82,1,0)))</f>
        <v>3</v>
      </c>
    </row>
    <row r="83" spans="2:32" s="2" customFormat="1" x14ac:dyDescent="0.2">
      <c r="B83" s="4"/>
      <c r="C83" s="4"/>
      <c r="D83" s="4"/>
      <c r="E83" s="4"/>
      <c r="F83" s="13"/>
      <c r="G83" s="13"/>
      <c r="H83" s="13"/>
      <c r="I83" s="13"/>
      <c r="J83" s="13"/>
      <c r="K83" s="13"/>
      <c r="L83" s="13"/>
      <c r="M83" s="13"/>
      <c r="U83" s="67" t="s">
        <v>35</v>
      </c>
      <c r="V83" s="41" t="str">
        <f ca="1">'Endrunde 4'!$I31</f>
        <v>Fun Kickers Oes</v>
      </c>
      <c r="W83" s="13" t="str">
        <f ca="1">'Endrunde 4'!$K31</f>
        <v>Mainz 05</v>
      </c>
      <c r="X83" s="13">
        <f ca="1">IF(AND('Endrunde 4'!$L31&lt;&gt;"",'Endrunde 4'!$N31&lt;&gt;"",$V83&lt;&gt;$W83,$V83&lt;&gt;"",$W83&lt;&gt;""),'Endrunde 4'!$L31,"")</f>
        <v>5</v>
      </c>
      <c r="Y83" s="36">
        <f ca="1">IF(AND('Endrunde 4'!$L31&lt;&gt;"",'Endrunde 4'!$N31&lt;&gt;"",$V83&lt;&gt;$W83,$V83&lt;&gt;"",$W83&lt;&gt;""),'Endrunde 4'!$N31,"")</f>
        <v>11</v>
      </c>
      <c r="Z83" s="35" t="str">
        <f t="shared" ca="1" si="45"/>
        <v>Fun Kickers OesMainz 05</v>
      </c>
      <c r="AA83" s="13">
        <f t="shared" ca="1" si="44"/>
        <v>1</v>
      </c>
      <c r="AB83" s="13" t="str">
        <f ca="1">IF(AA83&gt;0,X83&amp;Sprache!$E$80&amp;Y83,"")</f>
        <v>5:11</v>
      </c>
      <c r="AD83" s="144"/>
      <c r="AE83" s="149">
        <f ca="1">IF($AA83=0,"",IF($X83&gt;$Y83,Einstellungen!$C$4,IF($X83=$Y83,1,0)))</f>
        <v>0</v>
      </c>
      <c r="AF83" s="144">
        <f ca="1">IF($AA83=0,"",IF($X83&lt;$Y83,Einstellungen!$C$4,IF($X83=$Y83,1,0)))</f>
        <v>3</v>
      </c>
    </row>
    <row r="84" spans="2:32" s="2" customFormat="1" x14ac:dyDescent="0.2">
      <c r="B84" s="4"/>
      <c r="C84" s="4"/>
      <c r="D84" s="4"/>
      <c r="E84" s="4"/>
      <c r="F84" s="13"/>
      <c r="G84" s="13"/>
      <c r="H84" s="13"/>
      <c r="I84" s="13"/>
      <c r="J84" s="13"/>
      <c r="K84" s="13"/>
      <c r="L84" s="13"/>
      <c r="M84" s="13"/>
      <c r="U84" s="67" t="s">
        <v>36</v>
      </c>
      <c r="V84" s="41" t="str">
        <f ca="1">'Endrunde 4'!$I32</f>
        <v>Eintracht Frankfurt</v>
      </c>
      <c r="W84" s="13" t="str">
        <f ca="1">'Endrunde 4'!$K32</f>
        <v>AC Roma</v>
      </c>
      <c r="X84" s="13">
        <f ca="1">IF(AND('Endrunde 4'!$L32&lt;&gt;"",'Endrunde 4'!$N32&lt;&gt;"",$V84&lt;&gt;$W84,$V84&lt;&gt;"",$W84&lt;&gt;""),'Endrunde 4'!$L32,"")</f>
        <v>6</v>
      </c>
      <c r="Y84" s="36">
        <f ca="1">IF(AND('Endrunde 4'!$L32&lt;&gt;"",'Endrunde 4'!$N32&lt;&gt;"",$V84&lt;&gt;$W84,$V84&lt;&gt;"",$W84&lt;&gt;""),'Endrunde 4'!$N32,"")</f>
        <v>12</v>
      </c>
      <c r="Z84" s="35" t="str">
        <f t="shared" ca="1" si="45"/>
        <v>Eintracht FrankfurtAC Roma</v>
      </c>
      <c r="AA84" s="13">
        <f t="shared" ca="1" si="44"/>
        <v>1</v>
      </c>
      <c r="AB84" s="13" t="str">
        <f ca="1">IF(AA84&gt;0,X84&amp;Sprache!$E$80&amp;Y84,"")</f>
        <v>6:12</v>
      </c>
      <c r="AD84" s="144"/>
      <c r="AE84" s="149">
        <f ca="1">IF($AA84=0,"",IF($X84&gt;$Y84,Einstellungen!$C$4,IF($X84=$Y84,1,0)))</f>
        <v>0</v>
      </c>
      <c r="AF84" s="144">
        <f ca="1">IF($AA84=0,"",IF($X84&lt;$Y84,Einstellungen!$C$4,IF($X84=$Y84,1,0)))</f>
        <v>3</v>
      </c>
    </row>
    <row r="85" spans="2:32" s="2" customFormat="1" x14ac:dyDescent="0.2">
      <c r="B85" s="4"/>
      <c r="C85" s="4"/>
      <c r="D85" s="4"/>
      <c r="E85" s="4"/>
      <c r="F85" s="13"/>
      <c r="G85" s="13"/>
      <c r="H85" s="13"/>
      <c r="I85" s="13"/>
      <c r="J85" s="13"/>
      <c r="K85" s="13"/>
      <c r="L85" s="13"/>
      <c r="M85" s="13"/>
      <c r="U85" s="67" t="s">
        <v>37</v>
      </c>
      <c r="V85" s="41" t="str">
        <f ca="1">'Endrunde 4'!$I33</f>
        <v>VFB Essenheim</v>
      </c>
      <c r="W85" s="13" t="str">
        <f ca="1">'Endrunde 4'!$K33</f>
        <v>VFL Ronsdorf</v>
      </c>
      <c r="X85" s="13">
        <f ca="1">IF(AND('Endrunde 4'!$L33&lt;&gt;"",'Endrunde 4'!$N33&lt;&gt;"",$V85&lt;&gt;$W85,$V85&lt;&gt;"",$W85&lt;&gt;""),'Endrunde 4'!$L33,"")</f>
        <v>7</v>
      </c>
      <c r="Y85" s="36">
        <f ca="1">IF(AND('Endrunde 4'!$L33&lt;&gt;"",'Endrunde 4'!$N33&lt;&gt;"",$V85&lt;&gt;$W85,$V85&lt;&gt;"",$W85&lt;&gt;""),'Endrunde 4'!$N33,"")</f>
        <v>13</v>
      </c>
      <c r="Z85" s="35" t="str">
        <f t="shared" ca="1" si="45"/>
        <v>VFB EssenheimVFL Ronsdorf</v>
      </c>
      <c r="AA85" s="13">
        <f t="shared" ca="1" si="44"/>
        <v>1</v>
      </c>
      <c r="AB85" s="13" t="str">
        <f ca="1">IF(AA85&gt;0,X85&amp;Sprache!$E$80&amp;Y85,"")</f>
        <v>7:13</v>
      </c>
      <c r="AD85" s="144"/>
      <c r="AE85" s="149">
        <f ca="1">IF($AA85=0,"",IF($X85&gt;$Y85,Einstellungen!$C$4,IF($X85=$Y85,1,0)))</f>
        <v>0</v>
      </c>
      <c r="AF85" s="144">
        <f ca="1">IF($AA85=0,"",IF($X85&lt;$Y85,Einstellungen!$C$4,IF($X85=$Y85,1,0)))</f>
        <v>3</v>
      </c>
    </row>
    <row r="86" spans="2:32" s="2" customFormat="1" x14ac:dyDescent="0.2">
      <c r="B86" s="4"/>
      <c r="C86" s="4"/>
      <c r="D86" s="4"/>
      <c r="E86" s="4"/>
      <c r="F86" s="13"/>
      <c r="G86" s="13"/>
      <c r="H86" s="13"/>
      <c r="I86" s="13"/>
      <c r="J86" s="13"/>
      <c r="K86" s="13"/>
      <c r="L86" s="13"/>
      <c r="M86" s="13"/>
      <c r="U86" s="67" t="s">
        <v>38</v>
      </c>
      <c r="V86" s="41" t="str">
        <f ca="1">'Endrunde 4'!$I34</f>
        <v>Knock Out Rangers</v>
      </c>
      <c r="W86" s="13" t="str">
        <f ca="1">'Endrunde 4'!$K34</f>
        <v>Borussia Heine</v>
      </c>
      <c r="X86" s="13">
        <f ca="1">IF(AND('Endrunde 4'!$L34&lt;&gt;"",'Endrunde 4'!$N34&lt;&gt;"",$V86&lt;&gt;$W86,$V86&lt;&gt;"",$W86&lt;&gt;""),'Endrunde 4'!$L34,"")</f>
        <v>8</v>
      </c>
      <c r="Y86" s="36">
        <f ca="1">IF(AND('Endrunde 4'!$L34&lt;&gt;"",'Endrunde 4'!$N34&lt;&gt;"",$V86&lt;&gt;$W86,$V86&lt;&gt;"",$W86&lt;&gt;""),'Endrunde 4'!$N34,"")</f>
        <v>14</v>
      </c>
      <c r="Z86" s="35" t="str">
        <f t="shared" ca="1" si="45"/>
        <v>Knock Out RangersBorussia Heine</v>
      </c>
      <c r="AA86" s="13">
        <f t="shared" ca="1" si="44"/>
        <v>1</v>
      </c>
      <c r="AB86" s="13" t="str">
        <f ca="1">IF(AA86&gt;0,X86&amp;Sprache!$E$80&amp;Y86,"")</f>
        <v>8:14</v>
      </c>
      <c r="AD86" s="144"/>
      <c r="AE86" s="149">
        <f ca="1">IF($AA86=0,"",IF($X86&gt;$Y86,Einstellungen!$C$4,IF($X86=$Y86,1,0)))</f>
        <v>0</v>
      </c>
      <c r="AF86" s="144">
        <f ca="1">IF($AA86=0,"",IF($X86&lt;$Y86,Einstellungen!$C$4,IF($X86=$Y86,1,0)))</f>
        <v>3</v>
      </c>
    </row>
    <row r="87" spans="2:32" s="2" customFormat="1" x14ac:dyDescent="0.2">
      <c r="B87" s="4"/>
      <c r="C87" s="4"/>
      <c r="D87" s="4"/>
      <c r="E87" s="4"/>
      <c r="F87" s="13"/>
      <c r="G87" s="13"/>
      <c r="H87" s="13"/>
      <c r="I87" s="13"/>
      <c r="J87" s="13"/>
      <c r="K87" s="13"/>
      <c r="L87" s="13"/>
      <c r="M87" s="13"/>
      <c r="U87" s="67" t="s">
        <v>39</v>
      </c>
      <c r="V87" s="41" t="str">
        <f ca="1">'Endrunde 4'!$I35</f>
        <v>Raslo Winners</v>
      </c>
      <c r="W87" s="13" t="str">
        <f ca="1">'Endrunde 4'!$K35</f>
        <v>Inter Mailand</v>
      </c>
      <c r="X87" s="13">
        <f ca="1">IF(AND('Endrunde 4'!$L35&lt;&gt;"",'Endrunde 4'!$N35&lt;&gt;"",$V87&lt;&gt;$W87,$V87&lt;&gt;"",$W87&lt;&gt;""),'Endrunde 4'!$L35,"")</f>
        <v>9</v>
      </c>
      <c r="Y87" s="36">
        <f ca="1">IF(AND('Endrunde 4'!$L35&lt;&gt;"",'Endrunde 4'!$N35&lt;&gt;"",$V87&lt;&gt;$W87,$V87&lt;&gt;"",$W87&lt;&gt;""),'Endrunde 4'!$N35,"")</f>
        <v>15</v>
      </c>
      <c r="Z87" s="35" t="str">
        <f t="shared" ca="1" si="45"/>
        <v>Raslo WinnersInter Mailand</v>
      </c>
      <c r="AA87" s="13">
        <f t="shared" ca="1" si="44"/>
        <v>1</v>
      </c>
      <c r="AB87" s="13" t="str">
        <f ca="1">IF(AA87&gt;0,X87&amp;Sprache!$E$80&amp;Y87,"")</f>
        <v>9:15</v>
      </c>
      <c r="AD87" s="144"/>
      <c r="AE87" s="149">
        <f ca="1">IF($AA87=0,"",IF($X87&gt;$Y87,Einstellungen!$C$4,IF($X87=$Y87,1,0)))</f>
        <v>0</v>
      </c>
      <c r="AF87" s="144">
        <f ca="1">IF($AA87=0,"",IF($X87&lt;$Y87,Einstellungen!$C$4,IF($X87=$Y87,1,0)))</f>
        <v>3</v>
      </c>
    </row>
    <row r="88" spans="2:32" s="2" customFormat="1" x14ac:dyDescent="0.2">
      <c r="B88" s="4"/>
      <c r="C88" s="4"/>
      <c r="D88" s="4"/>
      <c r="E88" s="4"/>
      <c r="F88" s="13"/>
      <c r="G88" s="13"/>
      <c r="H88" s="13"/>
      <c r="I88" s="13"/>
      <c r="J88" s="13"/>
      <c r="K88" s="13"/>
      <c r="L88" s="13"/>
      <c r="M88" s="13"/>
      <c r="U88" s="67" t="s">
        <v>40</v>
      </c>
      <c r="V88" s="41" t="str">
        <f ca="1">'Endrunde 4'!$I36</f>
        <v>FC Barcelona</v>
      </c>
      <c r="W88" s="13" t="str">
        <f ca="1">'Endrunde 4'!$K36</f>
        <v>Manchester City</v>
      </c>
      <c r="X88" s="13">
        <f ca="1">IF(AND('Endrunde 4'!$L36&lt;&gt;"",'Endrunde 4'!$N36&lt;&gt;"",$V88&lt;&gt;$W88,$V88&lt;&gt;"",$W88&lt;&gt;""),'Endrunde 4'!$L36,"")</f>
        <v>4</v>
      </c>
      <c r="Y88" s="36">
        <f ca="1">IF(AND('Endrunde 4'!$L36&lt;&gt;"",'Endrunde 4'!$N36&lt;&gt;"",$V88&lt;&gt;$W88,$V88&lt;&gt;"",$W88&lt;&gt;""),'Endrunde 4'!$N36,"")</f>
        <v>0</v>
      </c>
      <c r="Z88" s="35" t="str">
        <f t="shared" ca="1" si="45"/>
        <v>FC BarcelonaManchester City</v>
      </c>
      <c r="AA88" s="13">
        <f t="shared" ca="1" si="44"/>
        <v>1</v>
      </c>
      <c r="AB88" s="13" t="str">
        <f ca="1">IF(AA88&gt;0,X88&amp;Sprache!$E$80&amp;Y88,"")</f>
        <v>4:0</v>
      </c>
      <c r="AD88" s="144"/>
      <c r="AE88" s="149">
        <f ca="1">IF($AA88=0,"",IF($X88&gt;$Y88,Einstellungen!$C$4,IF($X88=$Y88,1,0)))</f>
        <v>3</v>
      </c>
      <c r="AF88" s="144">
        <f ca="1">IF($AA88=0,"",IF($X88&lt;$Y88,Einstellungen!$C$4,IF($X88=$Y88,1,0)))</f>
        <v>0</v>
      </c>
    </row>
    <row r="89" spans="2:32" s="2" customFormat="1" x14ac:dyDescent="0.2">
      <c r="B89" s="4"/>
      <c r="C89" s="4"/>
      <c r="D89" s="4"/>
      <c r="E89" s="4"/>
      <c r="F89" s="13"/>
      <c r="G89" s="13"/>
      <c r="H89" s="13"/>
      <c r="I89" s="13"/>
      <c r="J89" s="13"/>
      <c r="K89" s="13"/>
      <c r="L89" s="13"/>
      <c r="M89" s="13"/>
      <c r="U89" s="67" t="s">
        <v>41</v>
      </c>
      <c r="V89" s="41" t="str">
        <f>""</f>
        <v/>
      </c>
      <c r="W89" s="13" t="str">
        <f>""</f>
        <v/>
      </c>
      <c r="X89" s="13" t="str">
        <f>""</f>
        <v/>
      </c>
      <c r="Y89" s="36" t="str">
        <f>""</f>
        <v/>
      </c>
      <c r="Z89" s="35" t="str">
        <f t="shared" ref="Z89:Z93" si="46">V89&amp;W89</f>
        <v/>
      </c>
      <c r="AA89" s="13">
        <f t="shared" ref="AA89:AA128" si="47">IF(AND(V89&lt;&gt;"",W89&lt;&gt;"",V89&lt;&gt;W89,X89&lt;&gt;"",Y89&lt;&gt;""),1,0)</f>
        <v>0</v>
      </c>
      <c r="AB89" s="13" t="str">
        <f>IF(AA89&gt;0,X89&amp;Sprache!$E$80&amp;Y89,"")</f>
        <v/>
      </c>
      <c r="AD89" s="144"/>
      <c r="AE89" s="149" t="str">
        <f>IF($AA89=0,"",IF($X89&gt;$Y89,Einstellungen!$C$4,IF($X89=$Y89,1,0)))</f>
        <v/>
      </c>
      <c r="AF89" s="144" t="str">
        <f>IF($AA89=0,"",IF($X89&lt;$Y89,Einstellungen!$C$4,IF($X89=$Y89,1,0)))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6"/>
        <v/>
      </c>
      <c r="AA90" s="13">
        <f t="shared" si="47"/>
        <v>0</v>
      </c>
      <c r="AB90" s="13" t="str">
        <f>IF(AA90&gt;0,X90&amp;Sprache!$E$80&amp;Y90,"")</f>
        <v/>
      </c>
      <c r="AD90" s="144"/>
      <c r="AE90" s="149" t="str">
        <f>IF($AA90=0,"",IF($X90&gt;$Y90,Einstellungen!$C$4,IF($X90=$Y90,1,0)))</f>
        <v/>
      </c>
      <c r="AF90" s="144" t="str">
        <f>IF($AA90=0,"",IF($X90&lt;$Y90,Einstellungen!$C$4,IF($X90=$Y90,1,0)))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6"/>
        <v/>
      </c>
      <c r="AA91" s="13">
        <f t="shared" si="47"/>
        <v>0</v>
      </c>
      <c r="AB91" s="13" t="str">
        <f>IF(AA91&gt;0,X91&amp;Sprache!$E$80&amp;Y91,"")</f>
        <v/>
      </c>
      <c r="AD91" s="144"/>
      <c r="AE91" s="149" t="str">
        <f>IF($AA91=0,"",IF($X91&gt;$Y91,Einstellungen!$C$4,IF($X91=$Y91,1,0)))</f>
        <v/>
      </c>
      <c r="AF91" s="144" t="str">
        <f>IF($AA91=0,"",IF($X91&lt;$Y91,Einstellungen!$C$4,IF($X91=$Y91,1,0)))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6"/>
        <v/>
      </c>
      <c r="AA92" s="13">
        <f t="shared" si="47"/>
        <v>0</v>
      </c>
      <c r="AB92" s="13" t="str">
        <f>IF(AA92&gt;0,X92&amp;Sprache!$E$80&amp;Y92,"")</f>
        <v/>
      </c>
      <c r="AD92" s="144"/>
      <c r="AE92" s="149" t="str">
        <f>IF($AA92=0,"",IF($X92&gt;$Y92,Einstellungen!$C$4,IF($X92=$Y92,1,0)))</f>
        <v/>
      </c>
      <c r="AF92" s="144" t="str">
        <f>IF($AA92=0,"",IF($X92&lt;$Y92,Einstellungen!$C$4,IF($X92=$Y92,1,0)))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6"/>
        <v/>
      </c>
      <c r="AA93" s="13">
        <f t="shared" si="47"/>
        <v>0</v>
      </c>
      <c r="AB93" s="13" t="str">
        <f>IF(AA93&gt;0,X93&amp;Sprache!$E$80&amp;Y93,"")</f>
        <v/>
      </c>
      <c r="AD93" s="144"/>
      <c r="AE93" s="149" t="str">
        <f>IF($AA93=0,"",IF($X93&gt;$Y93,Einstellungen!$C$4,IF($X93=$Y93,1,0)))</f>
        <v/>
      </c>
      <c r="AF93" s="144" t="str">
        <f>IF($AA93=0,"",IF($X93&lt;$Y93,Einstellungen!$C$4,IF($X93=$Y93,1,0)))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f>
        <v/>
      </c>
      <c r="AA94" s="13">
        <f t="shared" si="47"/>
        <v>0</v>
      </c>
      <c r="AB94" s="13" t="str">
        <f>""</f>
        <v/>
      </c>
      <c r="AD94" s="144"/>
      <c r="AE94" s="149" t="str">
        <f>IF($AA94=0,"",IF($X94&gt;$Y94,Einstellungen!$C$4,IF($X94=$Y94,1,0)))</f>
        <v/>
      </c>
      <c r="AF94" s="144" t="str">
        <f>IF($AA94=0,"",IF($X94&lt;$Y94,Einstellungen!$C$4,IF($X94=$Y94,1,0)))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f>
        <v/>
      </c>
      <c r="AA95" s="13">
        <f t="shared" si="47"/>
        <v>0</v>
      </c>
      <c r="AB95" s="13" t="str">
        <f>""</f>
        <v/>
      </c>
      <c r="AD95" s="144"/>
      <c r="AE95" s="149" t="str">
        <f>IF($AA95=0,"",IF($X95&gt;$Y95,Einstellungen!$C$4,IF($X95=$Y95,1,0)))</f>
        <v/>
      </c>
      <c r="AF95" s="144" t="str">
        <f>IF($AA95=0,"",IF($X95&lt;$Y95,Einstellungen!$C$4,IF($X95=$Y95,1,0)))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f>
        <v/>
      </c>
      <c r="AA96" s="13">
        <f t="shared" si="47"/>
        <v>0</v>
      </c>
      <c r="AB96" s="13" t="str">
        <f>""</f>
        <v/>
      </c>
      <c r="AD96" s="144"/>
      <c r="AE96" s="149" t="str">
        <f>IF($AA96=0,"",IF($X96&gt;$Y96,Einstellungen!$C$4,IF($X96=$Y96,1,0)))</f>
        <v/>
      </c>
      <c r="AF96" s="144" t="str">
        <f>IF($AA96=0,"",IF($X96&lt;$Y96,Einstellungen!$C$4,IF($X96=$Y96,1,0)))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f>
        <v/>
      </c>
      <c r="AA97" s="13">
        <f t="shared" si="47"/>
        <v>0</v>
      </c>
      <c r="AB97" s="13" t="str">
        <f>""</f>
        <v/>
      </c>
      <c r="AD97" s="144"/>
      <c r="AE97" s="149" t="str">
        <f>IF($AA97=0,"",IF($X97&gt;$Y97,Einstellungen!$C$4,IF($X97=$Y97,1,0)))</f>
        <v/>
      </c>
      <c r="AF97" s="144" t="str">
        <f>IF($AA97=0,"",IF($X97&lt;$Y97,Einstellungen!$C$4,IF($X97=$Y97,1,0)))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f>
        <v/>
      </c>
      <c r="AA98" s="13">
        <f t="shared" si="47"/>
        <v>0</v>
      </c>
      <c r="AB98" s="13" t="str">
        <f>""</f>
        <v/>
      </c>
      <c r="AD98" s="144"/>
      <c r="AE98" s="149" t="str">
        <f>IF($AA98=0,"",IF($X98&gt;$Y98,Einstellungen!$C$4,IF($X98=$Y98,1,0)))</f>
        <v/>
      </c>
      <c r="AF98" s="144" t="str">
        <f>IF($AA98=0,"",IF($X98&lt;$Y98,Einstellungen!$C$4,IF($X98=$Y98,1,0)))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f>
        <v/>
      </c>
      <c r="AA99" s="13">
        <f t="shared" si="47"/>
        <v>0</v>
      </c>
      <c r="AB99" s="13" t="str">
        <f>""</f>
        <v/>
      </c>
      <c r="AD99" s="144"/>
      <c r="AE99" s="149" t="str">
        <f>IF($AA99=0,"",IF($X99&gt;$Y99,Einstellungen!$C$4,IF($X99=$Y99,1,0)))</f>
        <v/>
      </c>
      <c r="AF99" s="144" t="str">
        <f>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f>
        <v/>
      </c>
      <c r="AA100" s="13">
        <f t="shared" si="47"/>
        <v>0</v>
      </c>
      <c r="AB100" s="13" t="str">
        <f>""</f>
        <v/>
      </c>
      <c r="AD100" s="144"/>
      <c r="AE100" s="149" t="str">
        <f>IF($AA100=0,"",IF($X100&gt;$Y100,Einstellungen!$C$4,IF($X100=$Y100,1,0)))</f>
        <v/>
      </c>
      <c r="AF100" s="144" t="str">
        <f>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f>
        <v/>
      </c>
      <c r="AA101" s="13">
        <f t="shared" si="47"/>
        <v>0</v>
      </c>
      <c r="AB101" s="13" t="str">
        <f>""</f>
        <v/>
      </c>
      <c r="AD101" s="144"/>
      <c r="AE101" s="149" t="str">
        <f>IF($AA101=0,"",IF($X101&gt;$Y101,Einstellungen!$C$4,IF($X101=$Y101,1,0)))</f>
        <v/>
      </c>
      <c r="AF101" s="144" t="str">
        <f>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f>
        <v/>
      </c>
      <c r="AA102" s="13">
        <f t="shared" si="47"/>
        <v>0</v>
      </c>
      <c r="AB102" s="13" t="str">
        <f>""</f>
        <v/>
      </c>
      <c r="AD102" s="144"/>
      <c r="AE102" s="149" t="str">
        <f>IF($AA102=0,"",IF($X102&gt;$Y102,Einstellungen!$C$4,IF($X102=$Y102,1,0)))</f>
        <v/>
      </c>
      <c r="AF102" s="144" t="str">
        <f>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f>
        <v/>
      </c>
      <c r="AA103" s="13">
        <f t="shared" si="47"/>
        <v>0</v>
      </c>
      <c r="AB103" s="13" t="str">
        <f>""</f>
        <v/>
      </c>
      <c r="AD103" s="144"/>
      <c r="AE103" s="149" t="str">
        <f>IF($AA103=0,"",IF($X103&gt;$Y103,Einstellungen!$C$4,IF($X103=$Y103,1,0)))</f>
        <v/>
      </c>
      <c r="AF103" s="144" t="str">
        <f>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f>
        <v/>
      </c>
      <c r="AA104" s="13">
        <f t="shared" si="47"/>
        <v>0</v>
      </c>
      <c r="AB104" s="13" t="str">
        <f>""</f>
        <v/>
      </c>
      <c r="AD104" s="144"/>
      <c r="AE104" s="149" t="str">
        <f>IF($AA104=0,"",IF($X104&gt;$Y104,Einstellungen!$C$4,IF($X104=$Y104,1,0)))</f>
        <v/>
      </c>
      <c r="AF104" s="144" t="str">
        <f>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f>
        <v/>
      </c>
      <c r="AA105" s="13">
        <f t="shared" si="47"/>
        <v>0</v>
      </c>
      <c r="AB105" s="13" t="str">
        <f>""</f>
        <v/>
      </c>
      <c r="AD105" s="144"/>
      <c r="AE105" s="149" t="str">
        <f>IF($AA105=0,"",IF($X105&gt;$Y105,Einstellungen!$C$4,IF($X105=$Y105,1,0)))</f>
        <v/>
      </c>
      <c r="AF105" s="144" t="str">
        <f>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f>
        <v/>
      </c>
      <c r="AA106" s="13">
        <f t="shared" si="47"/>
        <v>0</v>
      </c>
      <c r="AB106" s="13" t="str">
        <f>""</f>
        <v/>
      </c>
      <c r="AD106" s="144"/>
      <c r="AE106" s="149" t="str">
        <f>IF($AA106=0,"",IF($X106&gt;$Y106,Einstellungen!$C$4,IF($X106=$Y106,1,0)))</f>
        <v/>
      </c>
      <c r="AF106" s="144" t="str">
        <f>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f>
        <v/>
      </c>
      <c r="AA107" s="13">
        <f t="shared" si="47"/>
        <v>0</v>
      </c>
      <c r="AB107" s="13" t="str">
        <f>""</f>
        <v/>
      </c>
      <c r="AD107" s="144"/>
      <c r="AE107" s="149" t="str">
        <f>IF($AA107=0,"",IF($X107&gt;$Y107,Einstellungen!$C$4,IF($X107=$Y107,1,0)))</f>
        <v/>
      </c>
      <c r="AF107" s="144" t="str">
        <f>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f>
        <v/>
      </c>
      <c r="AA108" s="13">
        <f t="shared" si="47"/>
        <v>0</v>
      </c>
      <c r="AB108" s="13" t="str">
        <f>""</f>
        <v/>
      </c>
      <c r="AD108" s="144"/>
      <c r="AE108" s="149" t="str">
        <f>IF($AA108=0,"",IF($X108&gt;$Y108,Einstellungen!$C$4,IF($X108=$Y108,1,0)))</f>
        <v/>
      </c>
      <c r="AF108" s="144" t="str">
        <f>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7"/>
        <v>0</v>
      </c>
      <c r="AB109" s="13" t="str">
        <f>""</f>
        <v/>
      </c>
      <c r="AD109" s="144"/>
      <c r="AE109" s="149" t="str">
        <f>IF($AA109=0,"",IF($X109&gt;$Y109,Einstellungen!$C$4,IF($X109=$Y109,1,0)))</f>
        <v/>
      </c>
      <c r="AF109" s="144"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7"/>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7"/>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7"/>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7"/>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7"/>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7"/>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7"/>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7"/>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7"/>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7"/>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7"/>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7"/>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7"/>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7"/>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7"/>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7"/>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7"/>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7"/>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7"/>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7" t="s">
        <v>7</v>
      </c>
      <c r="Z136" s="32" t="str">
        <f ca="1">W64&amp;V64</f>
        <v/>
      </c>
      <c r="AA136" s="33">
        <f ca="1">AA64</f>
        <v>0</v>
      </c>
      <c r="AB136" s="13" t="str">
        <f ca="1">IF(AA136&gt;0,Y64&amp;Sprache!$E$80&amp;X64,"")</f>
        <v/>
      </c>
      <c r="AD136" s="144"/>
    </row>
    <row r="137" spans="2:32" x14ac:dyDescent="0.2">
      <c r="Y137" s="67" t="s">
        <v>8</v>
      </c>
      <c r="Z137" s="35" t="str">
        <f ca="1">W65&amp;V65</f>
        <v>SSV WildbachVFB Essenheim</v>
      </c>
      <c r="AA137" s="13">
        <f t="shared" ref="AA137:AA200" ca="1" si="49">AA65</f>
        <v>1</v>
      </c>
      <c r="AB137" s="13" t="str">
        <f ca="1">IF(AA137&gt;0,Y65&amp;Sprache!$E$80&amp;X65,"")</f>
        <v>4:2</v>
      </c>
      <c r="AC137" s="2"/>
      <c r="AD137" s="144"/>
    </row>
    <row r="138" spans="2:32" x14ac:dyDescent="0.2">
      <c r="Y138" s="67" t="s">
        <v>9</v>
      </c>
      <c r="Z138" s="35" t="str">
        <f t="shared" ref="Z138:Z201" ca="1" si="50">W66&amp;V66</f>
        <v>FC GrönlingenKnock Out Rangers</v>
      </c>
      <c r="AA138" s="13">
        <f t="shared" ca="1" si="49"/>
        <v>1</v>
      </c>
      <c r="AB138" s="13" t="str">
        <f ca="1">IF(AA138&gt;0,Y66&amp;Sprache!$E$80&amp;X66,"")</f>
        <v>1:2</v>
      </c>
      <c r="AC138" s="2"/>
      <c r="AD138" s="144"/>
    </row>
    <row r="139" spans="2:32" x14ac:dyDescent="0.2">
      <c r="Y139" s="67" t="s">
        <v>10</v>
      </c>
      <c r="Z139" s="35" t="str">
        <f t="shared" ca="1" si="50"/>
        <v>Mainz 05Raslo Winners</v>
      </c>
      <c r="AA139" s="13">
        <f t="shared" ca="1" si="49"/>
        <v>1</v>
      </c>
      <c r="AB139" s="13" t="str">
        <f ca="1">IF(AA139&gt;0,Y67&amp;Sprache!$E$80&amp;X67,"")</f>
        <v>1:1</v>
      </c>
      <c r="AC139" s="2"/>
      <c r="AD139" s="144"/>
    </row>
    <row r="140" spans="2:32" x14ac:dyDescent="0.2">
      <c r="Y140" s="67" t="s">
        <v>11</v>
      </c>
      <c r="Z140" s="35" t="str">
        <f t="shared" ca="1" si="50"/>
        <v>AC RomaFC Barcelona</v>
      </c>
      <c r="AA140" s="13">
        <f t="shared" ca="1" si="49"/>
        <v>1</v>
      </c>
      <c r="AB140" s="13" t="str">
        <f ca="1">IF(AA140&gt;0,Y68&amp;Sprache!$E$80&amp;X68,"")</f>
        <v>1:5</v>
      </c>
      <c r="AC140" s="2"/>
      <c r="AD140" s="144"/>
    </row>
    <row r="141" spans="2:32" x14ac:dyDescent="0.2">
      <c r="Y141" s="67" t="s">
        <v>12</v>
      </c>
      <c r="Z141" s="35" t="str">
        <f t="shared" ca="1" si="50"/>
        <v>1. FC RiedwaldVFL Ronsdorf</v>
      </c>
      <c r="AA141" s="13">
        <f t="shared" ca="1" si="49"/>
        <v>1</v>
      </c>
      <c r="AB141" s="13" t="str">
        <f ca="1">IF(AA141&gt;0,Y69&amp;Sprache!$E$80&amp;X69,"")</f>
        <v>0:2</v>
      </c>
      <c r="AC141" s="2"/>
      <c r="AD141" s="144"/>
    </row>
    <row r="142" spans="2:32" x14ac:dyDescent="0.2">
      <c r="Y142" s="67" t="s">
        <v>17</v>
      </c>
      <c r="Z142" s="35" t="str">
        <f t="shared" ca="1" si="50"/>
        <v>Maibach 1822 eVBorussia Heine</v>
      </c>
      <c r="AA142" s="13">
        <f t="shared" ca="1" si="49"/>
        <v>1</v>
      </c>
      <c r="AB142" s="13" t="str">
        <f ca="1">IF(AA142&gt;0,Y70&amp;Sprache!$E$80&amp;X70,"")</f>
        <v>2:1</v>
      </c>
      <c r="AC142" s="2"/>
      <c r="AD142" s="144"/>
    </row>
    <row r="143" spans="2:32" x14ac:dyDescent="0.2">
      <c r="Y143" s="67" t="s">
        <v>18</v>
      </c>
      <c r="Z143" s="35" t="str">
        <f t="shared" ca="1" si="50"/>
        <v>Fun Kickers OesInter Mailand</v>
      </c>
      <c r="AA143" s="13">
        <f t="shared" ca="1" si="49"/>
        <v>1</v>
      </c>
      <c r="AB143" s="13" t="str">
        <f ca="1">IF(AA143&gt;0,Y71&amp;Sprache!$E$80&amp;X71,"")</f>
        <v>3:5</v>
      </c>
      <c r="AC143" s="2"/>
      <c r="AD143" s="144"/>
    </row>
    <row r="144" spans="2:32" x14ac:dyDescent="0.2">
      <c r="Y144" s="67" t="s">
        <v>19</v>
      </c>
      <c r="Z144" s="35" t="str">
        <f t="shared" ca="1" si="50"/>
        <v>Eintracht FrankfurtManchester City</v>
      </c>
      <c r="AA144" s="13">
        <f t="shared" ca="1" si="49"/>
        <v>1</v>
      </c>
      <c r="AB144" s="13" t="str">
        <f ca="1">IF(AA144&gt;0,Y72&amp;Sprache!$E$80&amp;X72,"")</f>
        <v>1:2</v>
      </c>
      <c r="AC144" s="2"/>
      <c r="AD144" s="144"/>
    </row>
    <row r="145" spans="25:30" x14ac:dyDescent="0.2">
      <c r="Y145" s="67" t="s">
        <v>25</v>
      </c>
      <c r="Z145" s="35" t="str">
        <f t="shared" ca="1" si="50"/>
        <v>1. FC RiedwaldVFB Essenheim</v>
      </c>
      <c r="AA145" s="13">
        <f t="shared" ca="1" si="49"/>
        <v>1</v>
      </c>
      <c r="AB145" s="13" t="str">
        <f ca="1">IF(AA145&gt;0,Y73&amp;Sprache!$E$80&amp;X73,"")</f>
        <v>2:2</v>
      </c>
      <c r="AC145" s="2"/>
      <c r="AD145" s="144"/>
    </row>
    <row r="146" spans="25:30" x14ac:dyDescent="0.2">
      <c r="Y146" s="67" t="s">
        <v>26</v>
      </c>
      <c r="Z146" s="35" t="str">
        <f t="shared" ca="1" si="50"/>
        <v>Maibach 1822 eVKnock Out Rangers</v>
      </c>
      <c r="AA146" s="13">
        <f t="shared" ca="1" si="49"/>
        <v>1</v>
      </c>
      <c r="AB146" s="13" t="str">
        <f ca="1">IF(AA146&gt;0,Y74&amp;Sprache!$E$80&amp;X74,"")</f>
        <v>2:4</v>
      </c>
      <c r="AC146" s="2"/>
      <c r="AD146" s="144"/>
    </row>
    <row r="147" spans="25:30" x14ac:dyDescent="0.2">
      <c r="Y147" s="67" t="s">
        <v>27</v>
      </c>
      <c r="Z147" s="35" t="str">
        <f t="shared" ca="1" si="50"/>
        <v>Fun Kickers OesRaslo Winners</v>
      </c>
      <c r="AA147" s="13">
        <f t="shared" ca="1" si="49"/>
        <v>1</v>
      </c>
      <c r="AB147" s="13" t="str">
        <f ca="1">IF(AA147&gt;0,Y75&amp;Sprache!$E$80&amp;X75,"")</f>
        <v>3:4</v>
      </c>
      <c r="AC147" s="2"/>
      <c r="AD147" s="144"/>
    </row>
    <row r="148" spans="25:30" x14ac:dyDescent="0.2">
      <c r="Y148" s="67" t="s">
        <v>28</v>
      </c>
      <c r="Z148" s="35" t="str">
        <f t="shared" ca="1" si="50"/>
        <v>Eintracht FrankfurtFC Barcelona</v>
      </c>
      <c r="AA148" s="13">
        <f t="shared" ca="1" si="49"/>
        <v>1</v>
      </c>
      <c r="AB148" s="13" t="str">
        <f ca="1">IF(AA148&gt;0,Y76&amp;Sprache!$E$80&amp;X76,"")</f>
        <v>0:0</v>
      </c>
      <c r="AC148" s="2"/>
      <c r="AD148" s="144"/>
    </row>
    <row r="149" spans="25:30" x14ac:dyDescent="0.2">
      <c r="Y149" s="67" t="s">
        <v>29</v>
      </c>
      <c r="Z149" s="35" t="str">
        <f t="shared" ca="1" si="50"/>
        <v>SSV WildbachVFL Ronsdorf</v>
      </c>
      <c r="AA149" s="13">
        <f t="shared" ca="1" si="49"/>
        <v>1</v>
      </c>
      <c r="AB149" s="13" t="str">
        <f ca="1">IF(AA149&gt;0,Y77&amp;Sprache!$E$80&amp;X77,"")</f>
        <v>5:1</v>
      </c>
      <c r="AC149" s="2"/>
      <c r="AD149" s="144"/>
    </row>
    <row r="150" spans="25:30" x14ac:dyDescent="0.2">
      <c r="Y150" s="67" t="s">
        <v>30</v>
      </c>
      <c r="Z150" s="35" t="str">
        <f t="shared" ca="1" si="50"/>
        <v>FC GrönlingenBorussia Heine</v>
      </c>
      <c r="AA150" s="13">
        <f t="shared" ca="1" si="49"/>
        <v>1</v>
      </c>
      <c r="AB150" s="13" t="str">
        <f ca="1">IF(AA150&gt;0,Y78&amp;Sprache!$E$80&amp;X78,"")</f>
        <v>4:4</v>
      </c>
      <c r="AC150" s="2"/>
      <c r="AD150" s="144"/>
    </row>
    <row r="151" spans="25:30" x14ac:dyDescent="0.2">
      <c r="Y151" s="67" t="s">
        <v>31</v>
      </c>
      <c r="Z151" s="35" t="str">
        <f t="shared" ca="1" si="50"/>
        <v>Mainz 05Inter Mailand</v>
      </c>
      <c r="AA151" s="13">
        <f t="shared" ca="1" si="49"/>
        <v>1</v>
      </c>
      <c r="AB151" s="13" t="str">
        <f ca="1">IF(AA151&gt;0,Y79&amp;Sprache!$E$80&amp;X79,"")</f>
        <v>7:0</v>
      </c>
      <c r="AC151" s="2"/>
      <c r="AD151" s="144"/>
    </row>
    <row r="152" spans="25:30" x14ac:dyDescent="0.2">
      <c r="Y152" s="67" t="s">
        <v>32</v>
      </c>
      <c r="Z152" s="35" t="str">
        <f t="shared" ca="1" si="50"/>
        <v>AC RomaManchester City</v>
      </c>
      <c r="AA152" s="13">
        <f t="shared" ca="1" si="49"/>
        <v>1</v>
      </c>
      <c r="AB152" s="13" t="str">
        <f ca="1">IF(AA152&gt;0,Y80&amp;Sprache!$E$80&amp;X80,"")</f>
        <v>8:2</v>
      </c>
      <c r="AC152" s="2"/>
      <c r="AD152" s="144"/>
    </row>
    <row r="153" spans="25:30" x14ac:dyDescent="0.2">
      <c r="Y153" s="67" t="s">
        <v>33</v>
      </c>
      <c r="Z153" s="35" t="str">
        <f t="shared" ca="1" si="50"/>
        <v>SSV Wildbach1. FC Riedwald</v>
      </c>
      <c r="AA153" s="13">
        <f t="shared" ca="1" si="49"/>
        <v>1</v>
      </c>
      <c r="AB153" s="13" t="str">
        <f ca="1">IF(AA153&gt;0,Y81&amp;Sprache!$E$80&amp;X81,"")</f>
        <v>9:3</v>
      </c>
      <c r="AC153" s="2"/>
      <c r="AD153" s="144"/>
    </row>
    <row r="154" spans="25:30" x14ac:dyDescent="0.2">
      <c r="Y154" s="67" t="s">
        <v>34</v>
      </c>
      <c r="Z154" s="35" t="str">
        <f t="shared" ca="1" si="50"/>
        <v>FC GrönlingenMaibach 1822 eV</v>
      </c>
      <c r="AA154" s="13">
        <f t="shared" ca="1" si="49"/>
        <v>1</v>
      </c>
      <c r="AB154" s="13" t="str">
        <f ca="1">IF(AA154&gt;0,Y82&amp;Sprache!$E$80&amp;X82,"")</f>
        <v>10:4</v>
      </c>
      <c r="AC154" s="2"/>
      <c r="AD154" s="144"/>
    </row>
    <row r="155" spans="25:30" x14ac:dyDescent="0.2">
      <c r="Y155" s="67" t="s">
        <v>35</v>
      </c>
      <c r="Z155" s="35" t="str">
        <f t="shared" ca="1" si="50"/>
        <v>Mainz 05Fun Kickers Oes</v>
      </c>
      <c r="AA155" s="13">
        <f t="shared" ca="1" si="49"/>
        <v>1</v>
      </c>
      <c r="AB155" s="13" t="str">
        <f ca="1">IF(AA155&gt;0,Y83&amp;Sprache!$E$80&amp;X83,"")</f>
        <v>11:5</v>
      </c>
      <c r="AC155" s="2"/>
      <c r="AD155" s="144"/>
    </row>
    <row r="156" spans="25:30" x14ac:dyDescent="0.2">
      <c r="Y156" s="67" t="s">
        <v>36</v>
      </c>
      <c r="Z156" s="35" t="str">
        <f t="shared" ca="1" si="50"/>
        <v>AC RomaEintracht Frankfurt</v>
      </c>
      <c r="AA156" s="13">
        <f t="shared" ca="1" si="49"/>
        <v>1</v>
      </c>
      <c r="AB156" s="13" t="str">
        <f ca="1">IF(AA156&gt;0,Y84&amp;Sprache!$E$80&amp;X84,"")</f>
        <v>12:6</v>
      </c>
      <c r="AC156" s="2"/>
      <c r="AD156" s="144"/>
    </row>
    <row r="157" spans="25:30" x14ac:dyDescent="0.2">
      <c r="Y157" s="67" t="s">
        <v>37</v>
      </c>
      <c r="Z157" s="35" t="str">
        <f t="shared" ca="1" si="50"/>
        <v>VFL RonsdorfVFB Essenheim</v>
      </c>
      <c r="AA157" s="13">
        <f t="shared" ca="1" si="49"/>
        <v>1</v>
      </c>
      <c r="AB157" s="13" t="str">
        <f ca="1">IF(AA157&gt;0,Y85&amp;Sprache!$E$80&amp;X85,"")</f>
        <v>13:7</v>
      </c>
      <c r="AC157" s="2"/>
      <c r="AD157" s="144"/>
    </row>
    <row r="158" spans="25:30" x14ac:dyDescent="0.2">
      <c r="Y158" s="67" t="s">
        <v>38</v>
      </c>
      <c r="Z158" s="35" t="str">
        <f t="shared" ca="1" si="50"/>
        <v>Borussia HeineKnock Out Rangers</v>
      </c>
      <c r="AA158" s="13">
        <f t="shared" ca="1" si="49"/>
        <v>1</v>
      </c>
      <c r="AB158" s="13" t="str">
        <f ca="1">IF(AA158&gt;0,Y86&amp;Sprache!$E$80&amp;X86,"")</f>
        <v>14:8</v>
      </c>
      <c r="AC158" s="2"/>
      <c r="AD158" s="144"/>
    </row>
    <row r="159" spans="25:30" x14ac:dyDescent="0.2">
      <c r="Y159" s="67" t="s">
        <v>39</v>
      </c>
      <c r="Z159" s="35" t="str">
        <f t="shared" ca="1" si="50"/>
        <v>Inter MailandRaslo Winners</v>
      </c>
      <c r="AA159" s="13">
        <f t="shared" ca="1" si="49"/>
        <v>1</v>
      </c>
      <c r="AB159" s="13" t="str">
        <f ca="1">IF(AA159&gt;0,Y87&amp;Sprache!$E$80&amp;X87,"")</f>
        <v>15:9</v>
      </c>
      <c r="AC159" s="2"/>
      <c r="AD159" s="144"/>
    </row>
    <row r="160" spans="25:30" x14ac:dyDescent="0.2">
      <c r="Y160" s="67" t="s">
        <v>40</v>
      </c>
      <c r="Z160" s="35" t="str">
        <f t="shared" ca="1" si="50"/>
        <v>Manchester CityFC Barcelona</v>
      </c>
      <c r="AA160" s="13">
        <f t="shared" ca="1" si="49"/>
        <v>1</v>
      </c>
      <c r="AB160" s="13" t="str">
        <f ca="1">IF(AA160&gt;0,Y88&amp;Sprache!$E$80&amp;X88,"")</f>
        <v>0:4</v>
      </c>
      <c r="AC160" s="2"/>
      <c r="AD160" s="144"/>
    </row>
    <row r="161" spans="25:30" x14ac:dyDescent="0.2">
      <c r="Y161" s="67" t="s">
        <v>41</v>
      </c>
      <c r="Z161" s="35" t="str">
        <f t="shared" si="50"/>
        <v/>
      </c>
      <c r="AA161" s="13">
        <f t="shared" si="49"/>
        <v>0</v>
      </c>
      <c r="AB161" s="13" t="str">
        <f>IF(AA161&gt;0,Y89&amp;Sprache!$E$80&amp;X89,"")</f>
        <v/>
      </c>
      <c r="AC161" s="2"/>
      <c r="AD161" s="144"/>
    </row>
    <row r="162" spans="25:30" x14ac:dyDescent="0.2">
      <c r="Y162" s="67" t="s">
        <v>42</v>
      </c>
      <c r="Z162" s="35" t="str">
        <f t="shared" si="50"/>
        <v/>
      </c>
      <c r="AA162" s="13">
        <f t="shared" si="49"/>
        <v>0</v>
      </c>
      <c r="AB162" s="13" t="str">
        <f>IF(AA162&gt;0,Y90&amp;Sprache!$E$80&amp;X90,"")</f>
        <v/>
      </c>
      <c r="AC162" s="2"/>
      <c r="AD162" s="144"/>
    </row>
    <row r="163" spans="25:30" x14ac:dyDescent="0.2">
      <c r="Y163" s="67" t="s">
        <v>43</v>
      </c>
      <c r="Z163" s="35" t="str">
        <f t="shared" si="50"/>
        <v/>
      </c>
      <c r="AA163" s="13">
        <f t="shared" si="49"/>
        <v>0</v>
      </c>
      <c r="AB163" s="13" t="str">
        <f>IF(AA163&gt;0,Y91&amp;Sprache!$E$80&amp;X91,"")</f>
        <v/>
      </c>
      <c r="AC163" s="2"/>
      <c r="AD163" s="144"/>
    </row>
    <row r="164" spans="25:30" x14ac:dyDescent="0.2">
      <c r="Y164" s="67" t="s">
        <v>44</v>
      </c>
      <c r="Z164" s="35" t="str">
        <f t="shared" si="50"/>
        <v/>
      </c>
      <c r="AA164" s="13">
        <f t="shared" si="49"/>
        <v>0</v>
      </c>
      <c r="AB164" s="13" t="str">
        <f>IF(AA164&gt;0,Y92&amp;Sprache!$E$80&amp;X92,"")</f>
        <v/>
      </c>
      <c r="AC164" s="2"/>
      <c r="AD164" s="144"/>
    </row>
    <row r="165" spans="25:30" x14ac:dyDescent="0.2">
      <c r="Y165" s="67" t="s">
        <v>45</v>
      </c>
      <c r="Z165" s="35" t="str">
        <f t="shared" si="50"/>
        <v/>
      </c>
      <c r="AA165" s="13">
        <f t="shared" si="49"/>
        <v>0</v>
      </c>
      <c r="AB165" s="13" t="str">
        <f>IF(AA165&gt;0,Y93&amp;Sprache!$E$80&amp;X93,"")</f>
        <v/>
      </c>
      <c r="AC165" s="2"/>
      <c r="AD165" s="144"/>
    </row>
    <row r="166" spans="25:30" x14ac:dyDescent="0.2">
      <c r="Y166" s="67" t="s">
        <v>46</v>
      </c>
      <c r="Z166" s="35" t="str">
        <f t="shared" si="50"/>
        <v/>
      </c>
      <c r="AA166" s="13">
        <f t="shared" si="49"/>
        <v>0</v>
      </c>
      <c r="AB166" s="13" t="str">
        <f>IF(AA166&gt;0,Y94&amp;Sprache!$E$80&amp;X94,"")</f>
        <v/>
      </c>
      <c r="AC166" s="2"/>
      <c r="AD166" s="144"/>
    </row>
    <row r="167" spans="25:30" x14ac:dyDescent="0.2">
      <c r="Y167" s="67" t="s">
        <v>47</v>
      </c>
      <c r="Z167" s="35" t="str">
        <f t="shared" si="50"/>
        <v/>
      </c>
      <c r="AA167" s="13">
        <f t="shared" si="49"/>
        <v>0</v>
      </c>
      <c r="AB167" s="13" t="str">
        <f>IF(AA167&gt;0,Y95&amp;Sprache!$E$80&amp;X95,"")</f>
        <v/>
      </c>
      <c r="AC167" s="2"/>
      <c r="AD167" s="144"/>
    </row>
    <row r="168" spans="25:30" x14ac:dyDescent="0.2">
      <c r="Y168" s="67" t="s">
        <v>48</v>
      </c>
      <c r="Z168" s="35" t="str">
        <f t="shared" si="50"/>
        <v/>
      </c>
      <c r="AA168" s="13">
        <f t="shared" si="49"/>
        <v>0</v>
      </c>
      <c r="AB168" s="13" t="str">
        <f>IF(AA168&gt;0,Y96&amp;Sprache!$E$80&amp;X96,"")</f>
        <v/>
      </c>
      <c r="AC168" s="2"/>
      <c r="AD168" s="144"/>
    </row>
    <row r="169" spans="25:30" x14ac:dyDescent="0.2">
      <c r="Y169" s="67" t="s">
        <v>49</v>
      </c>
      <c r="Z169" s="35" t="str">
        <f t="shared" si="50"/>
        <v/>
      </c>
      <c r="AA169" s="13">
        <f t="shared" si="49"/>
        <v>0</v>
      </c>
      <c r="AB169" s="13" t="str">
        <f>IF(AA169&gt;0,Y97&amp;Sprache!$E$80&amp;X97,"")</f>
        <v/>
      </c>
      <c r="AC169" s="2"/>
      <c r="AD169" s="144"/>
    </row>
    <row r="170" spans="25:30" x14ac:dyDescent="0.2">
      <c r="Y170" s="67" t="s">
        <v>50</v>
      </c>
      <c r="Z170" s="35" t="str">
        <f t="shared" si="50"/>
        <v/>
      </c>
      <c r="AA170" s="13">
        <f t="shared" si="49"/>
        <v>0</v>
      </c>
      <c r="AB170" s="13" t="str">
        <f>IF(AA170&gt;0,Y98&amp;Sprache!$E$80&amp;X98,"")</f>
        <v/>
      </c>
      <c r="AC170" s="2"/>
      <c r="AD170" s="144"/>
    </row>
    <row r="171" spans="25:30" x14ac:dyDescent="0.2">
      <c r="Y171" s="67" t="s">
        <v>51</v>
      </c>
      <c r="Z171" s="35" t="str">
        <f t="shared" si="50"/>
        <v/>
      </c>
      <c r="AA171" s="13">
        <f t="shared" si="49"/>
        <v>0</v>
      </c>
      <c r="AB171" s="13" t="str">
        <f>IF(AA171&gt;0,Y99&amp;Sprache!$E$80&amp;X99,"")</f>
        <v/>
      </c>
      <c r="AC171" s="2"/>
      <c r="AD171" s="144"/>
    </row>
    <row r="172" spans="25:30" x14ac:dyDescent="0.2">
      <c r="Y172" s="67" t="s">
        <v>60</v>
      </c>
      <c r="Z172" s="35" t="str">
        <f t="shared" si="50"/>
        <v/>
      </c>
      <c r="AA172" s="13">
        <f t="shared" si="49"/>
        <v>0</v>
      </c>
      <c r="AB172" s="13" t="str">
        <f>IF(AA172&gt;0,Y100&amp;Sprache!$E$80&amp;X100,"")</f>
        <v/>
      </c>
      <c r="AC172" s="2"/>
      <c r="AD172" s="144"/>
    </row>
    <row r="173" spans="25:30" x14ac:dyDescent="0.2">
      <c r="Y173" s="67" t="s">
        <v>61</v>
      </c>
      <c r="Z173" s="35" t="str">
        <f t="shared" si="50"/>
        <v/>
      </c>
      <c r="AA173" s="13">
        <f t="shared" si="49"/>
        <v>0</v>
      </c>
      <c r="AB173" s="13" t="str">
        <f>IF(AA173&gt;0,Y101&amp;Sprache!$E$80&amp;X101,"")</f>
        <v/>
      </c>
      <c r="AC173" s="2"/>
      <c r="AD173" s="144"/>
    </row>
    <row r="174" spans="25:30" x14ac:dyDescent="0.2">
      <c r="Y174" s="67" t="s">
        <v>62</v>
      </c>
      <c r="Z174" s="35" t="str">
        <f t="shared" si="50"/>
        <v/>
      </c>
      <c r="AA174" s="13">
        <f t="shared" si="49"/>
        <v>0</v>
      </c>
      <c r="AB174" s="13" t="str">
        <f>IF(AA174&gt;0,Y102&amp;Sprache!$E$80&amp;X102,"")</f>
        <v/>
      </c>
      <c r="AC174" s="2"/>
      <c r="AD174" s="144"/>
    </row>
    <row r="175" spans="25:30" x14ac:dyDescent="0.2">
      <c r="Y175" s="67" t="s">
        <v>63</v>
      </c>
      <c r="Z175" s="35" t="str">
        <f t="shared" si="50"/>
        <v/>
      </c>
      <c r="AA175" s="13">
        <f t="shared" si="49"/>
        <v>0</v>
      </c>
      <c r="AB175" s="13" t="str">
        <f>IF(AA175&gt;0,Y103&amp;Sprache!$E$80&amp;X103,"")</f>
        <v/>
      </c>
      <c r="AC175" s="2"/>
      <c r="AD175" s="144"/>
    </row>
    <row r="176" spans="25:30" x14ac:dyDescent="0.2">
      <c r="Y176" s="67" t="s">
        <v>64</v>
      </c>
      <c r="Z176" s="35" t="str">
        <f t="shared" si="50"/>
        <v/>
      </c>
      <c r="AA176" s="13">
        <f t="shared" si="49"/>
        <v>0</v>
      </c>
      <c r="AB176" s="13" t="str">
        <f>IF(AA176&gt;0,Y104&amp;Sprache!$E$80&amp;X104,"")</f>
        <v/>
      </c>
      <c r="AC176" s="2"/>
      <c r="AD176" s="144"/>
    </row>
    <row r="177" spans="25:30" x14ac:dyDescent="0.2">
      <c r="Y177" s="67" t="s">
        <v>65</v>
      </c>
      <c r="Z177" s="35" t="str">
        <f t="shared" si="50"/>
        <v/>
      </c>
      <c r="AA177" s="13">
        <f t="shared" si="49"/>
        <v>0</v>
      </c>
      <c r="AB177" s="13" t="str">
        <f>IF(AA177&gt;0,Y105&amp;Sprache!$E$80&amp;X105,"")</f>
        <v/>
      </c>
      <c r="AC177" s="2"/>
      <c r="AD177" s="144"/>
    </row>
    <row r="178" spans="25:30" x14ac:dyDescent="0.2">
      <c r="Y178" s="67" t="s">
        <v>66</v>
      </c>
      <c r="Z178" s="35" t="str">
        <f t="shared" si="50"/>
        <v/>
      </c>
      <c r="AA178" s="13">
        <f t="shared" si="49"/>
        <v>0</v>
      </c>
      <c r="AB178" s="13" t="str">
        <f>IF(AA178&gt;0,Y106&amp;Sprache!$E$80&amp;X106,"")</f>
        <v/>
      </c>
      <c r="AC178" s="2"/>
      <c r="AD178" s="144"/>
    </row>
    <row r="179" spans="25:30" x14ac:dyDescent="0.2">
      <c r="Y179" s="67" t="s">
        <v>67</v>
      </c>
      <c r="Z179" s="35" t="str">
        <f t="shared" si="50"/>
        <v/>
      </c>
      <c r="AA179" s="13">
        <f t="shared" si="49"/>
        <v>0</v>
      </c>
      <c r="AB179" s="13" t="str">
        <f>IF(AA179&gt;0,Y107&amp;Sprache!$E$80&amp;X107,"")</f>
        <v/>
      </c>
      <c r="AC179" s="2"/>
      <c r="AD179" s="144"/>
    </row>
    <row r="180" spans="25:30" x14ac:dyDescent="0.2">
      <c r="Y180" s="67" t="s">
        <v>68</v>
      </c>
      <c r="Z180" s="35" t="str">
        <f t="shared" si="50"/>
        <v/>
      </c>
      <c r="AA180" s="13">
        <f t="shared" si="49"/>
        <v>0</v>
      </c>
      <c r="AB180" s="13" t="str">
        <f>IF(AA180&gt;0,Y108&amp;Sprache!$E$80&amp;X108,"")</f>
        <v/>
      </c>
      <c r="AC180" s="2"/>
      <c r="AD180" s="144"/>
    </row>
    <row r="181" spans="25:30" x14ac:dyDescent="0.2">
      <c r="Y181" s="67" t="s">
        <v>69</v>
      </c>
      <c r="Z181" s="35" t="str">
        <f t="shared" si="50"/>
        <v/>
      </c>
      <c r="AA181" s="13">
        <f t="shared" si="49"/>
        <v>0</v>
      </c>
      <c r="AB181" s="13" t="str">
        <f>IF(AA181&gt;0,Y109&amp;Sprache!$E$80&amp;X109,"")</f>
        <v/>
      </c>
      <c r="AC181" s="2"/>
      <c r="AD181" s="144"/>
    </row>
    <row r="182" spans="25:30" x14ac:dyDescent="0.2">
      <c r="Y182" s="67" t="s">
        <v>70</v>
      </c>
      <c r="Z182" s="35" t="str">
        <f t="shared" si="50"/>
        <v/>
      </c>
      <c r="AA182" s="13">
        <f t="shared" si="49"/>
        <v>0</v>
      </c>
      <c r="AB182" s="13" t="str">
        <f>IF(AA182&gt;0,Y110&amp;Sprache!$E$80&amp;X110,"")</f>
        <v/>
      </c>
      <c r="AC182" s="2"/>
      <c r="AD182" s="144"/>
    </row>
    <row r="183" spans="25:30" x14ac:dyDescent="0.2">
      <c r="Y183" s="67" t="s">
        <v>71</v>
      </c>
      <c r="Z183" s="35" t="str">
        <f t="shared" si="50"/>
        <v/>
      </c>
      <c r="AA183" s="13">
        <f t="shared" si="49"/>
        <v>0</v>
      </c>
      <c r="AB183" s="13" t="str">
        <f>IF(AA183&gt;0,Y111&amp;Sprache!$E$80&amp;X111,"")</f>
        <v/>
      </c>
      <c r="AC183" s="2"/>
      <c r="AD183" s="144"/>
    </row>
    <row r="184" spans="25:30" x14ac:dyDescent="0.2">
      <c r="Y184" s="67" t="s">
        <v>72</v>
      </c>
      <c r="Z184" s="35" t="str">
        <f t="shared" si="50"/>
        <v/>
      </c>
      <c r="AA184" s="13">
        <f t="shared" si="49"/>
        <v>0</v>
      </c>
      <c r="AB184" s="13" t="str">
        <f>IF(AA184&gt;0,Y112&amp;Sprache!$E$80&amp;X112,"")</f>
        <v/>
      </c>
      <c r="AC184" s="2"/>
      <c r="AD184" s="144"/>
    </row>
    <row r="185" spans="25:30" x14ac:dyDescent="0.2">
      <c r="Y185" s="67" t="s">
        <v>73</v>
      </c>
      <c r="Z185" s="35" t="str">
        <f t="shared" si="50"/>
        <v/>
      </c>
      <c r="AA185" s="13">
        <f t="shared" si="49"/>
        <v>0</v>
      </c>
      <c r="AB185" s="13" t="str">
        <f>IF(AA185&gt;0,Y113&amp;Sprache!$E$80&amp;X113,"")</f>
        <v/>
      </c>
      <c r="AC185" s="2"/>
      <c r="AD185" s="144"/>
    </row>
    <row r="186" spans="25:30" x14ac:dyDescent="0.2">
      <c r="Y186" s="67" t="s">
        <v>74</v>
      </c>
      <c r="Z186" s="35" t="str">
        <f t="shared" si="50"/>
        <v/>
      </c>
      <c r="AA186" s="13">
        <f t="shared" si="49"/>
        <v>0</v>
      </c>
      <c r="AB186" s="13" t="str">
        <f>IF(AA186&gt;0,Y114&amp;Sprache!$E$80&amp;X114,"")</f>
        <v/>
      </c>
      <c r="AC186" s="2"/>
      <c r="AD186" s="144"/>
    </row>
    <row r="187" spans="25:30" x14ac:dyDescent="0.2">
      <c r="Y187" s="67" t="s">
        <v>75</v>
      </c>
      <c r="Z187" s="35" t="str">
        <f t="shared" si="50"/>
        <v/>
      </c>
      <c r="AA187" s="13">
        <f t="shared" si="49"/>
        <v>0</v>
      </c>
      <c r="AB187" s="13" t="str">
        <f>IF(AA187&gt;0,Y115&amp;Sprache!$E$80&amp;X115,"")</f>
        <v/>
      </c>
      <c r="AC187" s="2"/>
      <c r="AD187" s="144"/>
    </row>
    <row r="188" spans="25:30" x14ac:dyDescent="0.2">
      <c r="Y188" s="67" t="s">
        <v>76</v>
      </c>
      <c r="Z188" s="35" t="str">
        <f t="shared" si="50"/>
        <v/>
      </c>
      <c r="AA188" s="13">
        <f t="shared" si="49"/>
        <v>0</v>
      </c>
      <c r="AB188" s="13" t="str">
        <f>IF(AA188&gt;0,Y116&amp;Sprache!$E$80&amp;X116,"")</f>
        <v/>
      </c>
      <c r="AC188" s="2"/>
      <c r="AD188" s="144"/>
    </row>
    <row r="189" spans="25:30" x14ac:dyDescent="0.2">
      <c r="Y189" s="67" t="s">
        <v>77</v>
      </c>
      <c r="Z189" s="35" t="str">
        <f t="shared" si="50"/>
        <v/>
      </c>
      <c r="AA189" s="13">
        <f t="shared" si="49"/>
        <v>0</v>
      </c>
      <c r="AB189" s="13" t="str">
        <f>IF(AA189&gt;0,Y117&amp;Sprache!$E$80&amp;X117,"")</f>
        <v/>
      </c>
      <c r="AC189" s="2"/>
      <c r="AD189" s="144"/>
    </row>
    <row r="190" spans="25:30" x14ac:dyDescent="0.2">
      <c r="Y190" s="67" t="s">
        <v>78</v>
      </c>
      <c r="Z190" s="35" t="str">
        <f t="shared" si="50"/>
        <v/>
      </c>
      <c r="AA190" s="13">
        <f t="shared" si="49"/>
        <v>0</v>
      </c>
      <c r="AB190" s="13" t="str">
        <f>IF(AA190&gt;0,Y118&amp;Sprache!$E$80&amp;X118,"")</f>
        <v/>
      </c>
      <c r="AC190" s="2"/>
      <c r="AD190" s="144"/>
    </row>
    <row r="191" spans="25:30" x14ac:dyDescent="0.2">
      <c r="Y191" s="67" t="s">
        <v>79</v>
      </c>
      <c r="Z191" s="35" t="str">
        <f t="shared" si="50"/>
        <v/>
      </c>
      <c r="AA191" s="13">
        <f t="shared" si="49"/>
        <v>0</v>
      </c>
      <c r="AB191" s="13" t="str">
        <f>IF(AA191&gt;0,Y119&amp;Sprache!$E$80&amp;X119,"")</f>
        <v/>
      </c>
      <c r="AC191" s="2"/>
      <c r="AD191" s="144"/>
    </row>
    <row r="192" spans="25:30" x14ac:dyDescent="0.2">
      <c r="Y192" s="67" t="s">
        <v>80</v>
      </c>
      <c r="Z192" s="35" t="str">
        <f t="shared" si="50"/>
        <v/>
      </c>
      <c r="AA192" s="13">
        <f t="shared" si="49"/>
        <v>0</v>
      </c>
      <c r="AB192" s="13" t="str">
        <f>IF(AA192&gt;0,Y120&amp;Sprache!$E$80&amp;X120,"")</f>
        <v/>
      </c>
      <c r="AC192" s="2"/>
      <c r="AD192" s="144"/>
    </row>
    <row r="193" spans="25:30" x14ac:dyDescent="0.2">
      <c r="Y193" s="67" t="s">
        <v>81</v>
      </c>
      <c r="Z193" s="35" t="str">
        <f t="shared" si="50"/>
        <v/>
      </c>
      <c r="AA193" s="13">
        <f t="shared" si="49"/>
        <v>0</v>
      </c>
      <c r="AB193" s="13" t="str">
        <f>IF(AA193&gt;0,Y121&amp;Sprache!$E$80&amp;X121,"")</f>
        <v/>
      </c>
      <c r="AC193" s="2"/>
      <c r="AD193" s="144"/>
    </row>
    <row r="194" spans="25:30" x14ac:dyDescent="0.2">
      <c r="Y194" s="67" t="s">
        <v>82</v>
      </c>
      <c r="Z194" s="35" t="str">
        <f t="shared" si="50"/>
        <v/>
      </c>
      <c r="AA194" s="13">
        <f t="shared" si="49"/>
        <v>0</v>
      </c>
      <c r="AB194" s="13" t="str">
        <f>IF(AA194&gt;0,Y122&amp;Sprache!$E$80&amp;X122,"")</f>
        <v/>
      </c>
      <c r="AC194" s="2"/>
      <c r="AD194" s="144"/>
    </row>
    <row r="195" spans="25:30" x14ac:dyDescent="0.2">
      <c r="Y195" s="67" t="s">
        <v>83</v>
      </c>
      <c r="Z195" s="35" t="str">
        <f t="shared" si="50"/>
        <v/>
      </c>
      <c r="AA195" s="13">
        <f t="shared" si="49"/>
        <v>0</v>
      </c>
      <c r="AB195" s="13" t="str">
        <f>IF(AA195&gt;0,Y123&amp;Sprache!$E$80&amp;X123,"")</f>
        <v/>
      </c>
      <c r="AC195" s="2"/>
      <c r="AD195" s="144"/>
    </row>
    <row r="196" spans="25:30" x14ac:dyDescent="0.2">
      <c r="Y196" s="67" t="s">
        <v>84</v>
      </c>
      <c r="Z196" s="35" t="str">
        <f t="shared" si="50"/>
        <v/>
      </c>
      <c r="AA196" s="13">
        <f t="shared" si="49"/>
        <v>0</v>
      </c>
      <c r="AB196" s="13" t="str">
        <f>IF(AA196&gt;0,Y124&amp;Sprache!$E$80&amp;X124,"")</f>
        <v/>
      </c>
      <c r="AC196" s="2"/>
      <c r="AD196" s="144"/>
    </row>
    <row r="197" spans="25:30" x14ac:dyDescent="0.2">
      <c r="Y197" s="67" t="s">
        <v>85</v>
      </c>
      <c r="Z197" s="35" t="str">
        <f t="shared" si="50"/>
        <v/>
      </c>
      <c r="AA197" s="13">
        <f t="shared" si="49"/>
        <v>0</v>
      </c>
      <c r="AB197" s="13" t="str">
        <f>IF(AA197&gt;0,Y125&amp;Sprache!$E$80&amp;X125,"")</f>
        <v/>
      </c>
      <c r="AC197" s="2"/>
      <c r="AD197" s="144"/>
    </row>
    <row r="198" spans="25:30" x14ac:dyDescent="0.2">
      <c r="Y198" s="67" t="s">
        <v>86</v>
      </c>
      <c r="Z198" s="35" t="str">
        <f t="shared" si="50"/>
        <v/>
      </c>
      <c r="AA198" s="13">
        <f t="shared" si="49"/>
        <v>0</v>
      </c>
      <c r="AB198" s="13" t="str">
        <f>IF(AA198&gt;0,Y126&amp;Sprache!$E$80&amp;X126,"")</f>
        <v/>
      </c>
      <c r="AC198" s="2"/>
      <c r="AD198" s="144"/>
    </row>
    <row r="199" spans="25:30" x14ac:dyDescent="0.2">
      <c r="Y199" s="67" t="s">
        <v>87</v>
      </c>
      <c r="Z199" s="35" t="str">
        <f t="shared" si="50"/>
        <v/>
      </c>
      <c r="AA199" s="13">
        <f t="shared" si="49"/>
        <v>0</v>
      </c>
      <c r="AB199" s="13" t="str">
        <f>IF(AA199&gt;0,Y127&amp;Sprache!$E$80&amp;X127,"")</f>
        <v/>
      </c>
      <c r="AC199" s="2"/>
      <c r="AD199" s="144"/>
    </row>
    <row r="200" spans="25:30" x14ac:dyDescent="0.2">
      <c r="Y200" s="67" t="s">
        <v>88</v>
      </c>
      <c r="Z200" s="35" t="str">
        <f t="shared" si="50"/>
        <v/>
      </c>
      <c r="AA200" s="13">
        <f t="shared" si="49"/>
        <v>0</v>
      </c>
      <c r="AB200" s="13" t="str">
        <f>IF(AA200&gt;0,Y128&amp;Sprache!$E$80&amp;X128,"")</f>
        <v/>
      </c>
      <c r="AC200" s="2"/>
      <c r="AD200" s="144"/>
    </row>
    <row r="201" spans="25:30" x14ac:dyDescent="0.2">
      <c r="Y201" s="67" t="s">
        <v>89</v>
      </c>
      <c r="Z201" s="35" t="str">
        <f t="shared" si="50"/>
        <v/>
      </c>
      <c r="AA201" s="13">
        <f t="shared" ref="AA201:AA207" si="51">AA129</f>
        <v>0</v>
      </c>
      <c r="AB201" s="13" t="str">
        <f>IF(AA201&gt;0,Y129&amp;Sprache!$E$80&amp;X129,"")</f>
        <v/>
      </c>
      <c r="AC201" s="2"/>
      <c r="AD201" s="144"/>
    </row>
    <row r="202" spans="25:30" x14ac:dyDescent="0.2">
      <c r="Y202" s="67" t="s">
        <v>90</v>
      </c>
      <c r="Z202" s="35" t="str">
        <f t="shared" ref="Z202:Z206" si="52">W130&amp;V130</f>
        <v/>
      </c>
      <c r="AA202" s="13">
        <f t="shared" si="51"/>
        <v>0</v>
      </c>
      <c r="AB202" s="13" t="str">
        <f>IF(AA202&gt;0,Y130&amp;Sprache!$E$80&amp;X130,"")</f>
        <v/>
      </c>
      <c r="AC202" s="2"/>
      <c r="AD202" s="144"/>
    </row>
    <row r="203" spans="25:30" x14ac:dyDescent="0.2">
      <c r="Y203" s="67" t="s">
        <v>91</v>
      </c>
      <c r="Z203" s="35" t="str">
        <f t="shared" si="52"/>
        <v/>
      </c>
      <c r="AA203" s="13">
        <f t="shared" si="51"/>
        <v>0</v>
      </c>
      <c r="AB203" s="13" t="str">
        <f>IF(AA203&gt;0,Y131&amp;Sprache!$E$80&amp;X131,"")</f>
        <v/>
      </c>
      <c r="AC203" s="2"/>
      <c r="AD203" s="144"/>
    </row>
    <row r="204" spans="25:30" x14ac:dyDescent="0.2">
      <c r="Y204" s="67" t="s">
        <v>92</v>
      </c>
      <c r="Z204" s="35" t="str">
        <f t="shared" si="52"/>
        <v/>
      </c>
      <c r="AA204" s="13">
        <f t="shared" si="51"/>
        <v>0</v>
      </c>
      <c r="AB204" s="13" t="str">
        <f>IF(AA204&gt;0,Y132&amp;Sprache!$E$80&amp;X132,"")</f>
        <v/>
      </c>
      <c r="AC204" s="2"/>
      <c r="AD204" s="144"/>
    </row>
    <row r="205" spans="25:30" x14ac:dyDescent="0.2">
      <c r="Y205" s="67" t="s">
        <v>93</v>
      </c>
      <c r="Z205" s="35" t="str">
        <f t="shared" si="52"/>
        <v/>
      </c>
      <c r="AA205" s="13">
        <f t="shared" si="51"/>
        <v>0</v>
      </c>
      <c r="AB205" s="13" t="str">
        <f>IF(AA205&gt;0,Y133&amp;Sprache!$E$80&amp;X133,"")</f>
        <v/>
      </c>
      <c r="AC205" s="2"/>
      <c r="AD205" s="144"/>
    </row>
    <row r="206" spans="25:30" x14ac:dyDescent="0.2">
      <c r="Y206" s="67" t="s">
        <v>94</v>
      </c>
      <c r="Z206" s="35" t="str">
        <f t="shared" si="52"/>
        <v/>
      </c>
      <c r="AA206" s="13">
        <f t="shared" si="51"/>
        <v>0</v>
      </c>
      <c r="AB206" s="13" t="str">
        <f>IF(AA206&gt;0,Y134&amp;Sprache!$E$80&amp;X134,"")</f>
        <v/>
      </c>
      <c r="AC206" s="2"/>
      <c r="AD206" s="144"/>
    </row>
    <row r="207" spans="25:30" ht="12.75" thickBot="1" x14ac:dyDescent="0.25">
      <c r="Y207" s="68" t="s">
        <v>95</v>
      </c>
      <c r="Z207" s="37" t="str">
        <f>W135&amp;V135</f>
        <v/>
      </c>
      <c r="AA207" s="38">
        <f t="shared" si="51"/>
        <v>0</v>
      </c>
      <c r="AB207" s="145" t="str">
        <f>IF(AA207&gt;0,Y135&amp;Sprache!$E$80&amp;X135,"")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3639C-05DC-465C-8A1D-6F507C994F6A}">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01"/>
      <c r="X3" s="802"/>
      <c r="Y3" s="802"/>
      <c r="Z3" s="802"/>
      <c r="AA3" s="802"/>
      <c r="AB3" s="801"/>
      <c r="AC3" s="802"/>
      <c r="AD3" s="802"/>
      <c r="AE3" s="802"/>
      <c r="AF3" s="802"/>
      <c r="AG3" s="801"/>
      <c r="AH3" s="802"/>
      <c r="AI3" s="802"/>
      <c r="AJ3" s="802"/>
      <c r="AK3" s="802"/>
      <c r="AL3" s="801"/>
      <c r="AM3" s="802"/>
      <c r="AN3" s="802"/>
      <c r="AO3" s="802"/>
      <c r="AP3" s="802"/>
    </row>
    <row r="4" spans="1:42" s="2" customFormat="1" ht="12.75" thickTop="1" x14ac:dyDescent="0.2">
      <c r="A4" s="237"/>
      <c r="B4" s="1">
        <v>1</v>
      </c>
      <c r="C4" s="21">
        <f ca="1">RANK(D4,$D$4:$D$12,1)</f>
        <v>3</v>
      </c>
      <c r="D4" s="13">
        <f ca="1">E4+ROW()/1000+(F4="")*10</f>
        <v>3.004</v>
      </c>
      <c r="E4" s="248">
        <f ca="1">IF($AI$15,RANK(AH17,AH$17:AH$25,1),RANK(X17,X$17:X$25,1))</f>
        <v>3</v>
      </c>
      <c r="F4" s="1" t="str">
        <f ca="1">$Q64</f>
        <v>VFB Essenheim</v>
      </c>
      <c r="G4" s="1">
        <f t="shared" ref="G4:G12" ca="1" si="0">SUMIFS($X$64:$X$135,$V$64:$V$135,$F4)+SUMIFS($Y$64:$Y$135,$W$64:$W$135,$F4)</f>
        <v>11</v>
      </c>
      <c r="H4" s="1">
        <f t="shared" ref="H4:H12" ca="1" si="1">SUMIFS($Y$64:$Y$135,$V$64:$V$135,$F4)+SUMIFS($X$64:$X$135,$W$64:$W$135,$F4)</f>
        <v>19</v>
      </c>
      <c r="I4" s="13">
        <f t="shared" ref="I4:I12" ca="1" si="2">G4-H4</f>
        <v>-8</v>
      </c>
      <c r="J4" s="1">
        <f ca="1">SUMIF($V$64:$V$135,F4,$AE$64:$AE$135)+SUMIF($W$64:$W$135,F4,$AF$64:$AF$135)</f>
        <v>1</v>
      </c>
      <c r="K4" s="1">
        <f t="shared" ref="K4:K12" ca="1" si="3">SUMPRODUCT(($V$64:$V$135=F4)*($X$64:$X$135&lt;&gt;""))+SUMPRODUCT(($W$64:$W$135=F4)*($Y$64:$Y$135&lt;&gt;""))</f>
        <v>3</v>
      </c>
      <c r="L4" s="1">
        <f t="shared" ref="L4:L12" ca="1" si="4">SUMPRODUCT(($V$64:$V$135=F4)*($X$64:$X$135&gt;$Y$64:$Y$135))+SUMPRODUCT(($W$64:$W$135=F4)*($X$64:$X$135&lt;$Y$64:$Y$135))</f>
        <v>0</v>
      </c>
      <c r="M4" s="1">
        <f t="shared" ref="M4:M12" ca="1" si="5">SUMPRODUCT(($V$64:$W$135=F4)*($X$64:$X$135=$Y$64:$Y$135)*($X$64:$X$135&lt;&gt;"")*($Y$64:$Y$135&lt;&gt;""))</f>
        <v>1</v>
      </c>
      <c r="N4" s="1">
        <f t="shared" ref="N4:N12" ca="1" si="6">SUMPRODUCT(($V$64:$V$135=F4)*($X$64:$X$135&lt;$Y$64:$Y$135))+SUMPRODUCT(($W$64:$W$135=F4)*($X$64:$X$135&gt;$Y$64:$Y$135))</f>
        <v>2</v>
      </c>
      <c r="O4" s="120"/>
      <c r="P4" s="120"/>
      <c r="Q4" s="120"/>
      <c r="R4" s="120"/>
      <c r="V4" s="1"/>
      <c r="W4" s="519"/>
      <c r="X4" s="520"/>
      <c r="Y4" s="521"/>
      <c r="Z4" s="522"/>
      <c r="AA4" s="523"/>
      <c r="AB4" s="524"/>
      <c r="AC4" s="525"/>
      <c r="AD4" s="526"/>
      <c r="AE4" s="522"/>
      <c r="AF4" s="522"/>
      <c r="AG4" s="524"/>
      <c r="AH4" s="525"/>
      <c r="AI4" s="526"/>
      <c r="AJ4" s="522"/>
      <c r="AK4" s="527"/>
      <c r="AL4" s="525"/>
      <c r="AM4" s="525"/>
      <c r="AN4" s="526"/>
      <c r="AO4" s="522"/>
      <c r="AP4" s="527"/>
    </row>
    <row r="5" spans="1:42" s="2" customFormat="1" x14ac:dyDescent="0.2">
      <c r="A5" s="237"/>
      <c r="B5" s="1">
        <v>2</v>
      </c>
      <c r="C5" s="22">
        <f t="shared" ref="C5:C12" ca="1" si="7">RANK(D5,$D$4:$D$12,1)</f>
        <v>2</v>
      </c>
      <c r="D5" s="13">
        <f t="shared" ref="D5:D12" ca="1" si="8">E5+ROW()/1000+(F5="")*10</f>
        <v>2.0049999999999999</v>
      </c>
      <c r="E5" s="248">
        <f t="shared" ref="E5:E12" ca="1" si="9">IF($AI$15,RANK(AH18,AH$17:AH$25,1),RANK(X18,X$17:X$25,1))</f>
        <v>2</v>
      </c>
      <c r="F5" s="1" t="str">
        <f t="shared" ref="F5:F12" ca="1" si="10">$Q65</f>
        <v>VFL Ronsdorf</v>
      </c>
      <c r="G5" s="1">
        <f t="shared" ca="1" si="0"/>
        <v>16</v>
      </c>
      <c r="H5" s="1">
        <f t="shared" ca="1" si="1"/>
        <v>12</v>
      </c>
      <c r="I5" s="13">
        <f t="shared" ca="1" si="2"/>
        <v>4</v>
      </c>
      <c r="J5" s="1">
        <f t="shared" ref="J5:J12" ca="1" si="11">SUMIF($V$64:$V$135,F5,$AE$64:$AE$135)+SUMIF($W$64:$W$135,F5,$AF$64:$AF$135)</f>
        <v>6</v>
      </c>
      <c r="K5" s="1">
        <f t="shared" ca="1" si="3"/>
        <v>3</v>
      </c>
      <c r="L5" s="1">
        <f t="shared" ca="1" si="4"/>
        <v>2</v>
      </c>
      <c r="M5" s="1">
        <f t="shared" ca="1" si="5"/>
        <v>0</v>
      </c>
      <c r="N5" s="1">
        <f t="shared" ca="1" si="6"/>
        <v>1</v>
      </c>
      <c r="O5" s="24"/>
      <c r="P5" s="25"/>
      <c r="V5" s="1"/>
      <c r="W5" s="524"/>
      <c r="X5" s="525"/>
      <c r="Y5" s="522"/>
      <c r="Z5" s="522"/>
      <c r="AA5" s="527"/>
      <c r="AB5" s="524"/>
      <c r="AC5" s="525"/>
      <c r="AD5" s="526"/>
      <c r="AE5" s="522"/>
      <c r="AF5" s="522"/>
      <c r="AG5" s="524"/>
      <c r="AH5" s="525"/>
      <c r="AI5" s="526"/>
      <c r="AJ5" s="522"/>
      <c r="AK5" s="527"/>
      <c r="AL5" s="525"/>
      <c r="AM5" s="525"/>
      <c r="AN5" s="526"/>
      <c r="AO5" s="522"/>
      <c r="AP5" s="527"/>
    </row>
    <row r="6" spans="1:42" s="2" customFormat="1" x14ac:dyDescent="0.2">
      <c r="A6" s="237"/>
      <c r="B6" s="1">
        <v>3</v>
      </c>
      <c r="C6" s="22">
        <f t="shared" ca="1" si="7"/>
        <v>4</v>
      </c>
      <c r="D6" s="13">
        <f t="shared" ca="1" si="8"/>
        <v>4.0060000000000002</v>
      </c>
      <c r="E6" s="248">
        <f t="shared" ca="1" si="9"/>
        <v>4</v>
      </c>
      <c r="F6" s="1" t="str">
        <f t="shared" ca="1" si="10"/>
        <v>1. FC Riedwald</v>
      </c>
      <c r="G6" s="1">
        <f t="shared" ca="1" si="0"/>
        <v>5</v>
      </c>
      <c r="H6" s="1">
        <f t="shared" ca="1" si="1"/>
        <v>13</v>
      </c>
      <c r="I6" s="13">
        <f t="shared" ca="1" si="2"/>
        <v>-8</v>
      </c>
      <c r="J6" s="1">
        <f t="shared" ca="1" si="11"/>
        <v>1</v>
      </c>
      <c r="K6" s="1">
        <f t="shared" ca="1" si="3"/>
        <v>3</v>
      </c>
      <c r="L6" s="1">
        <f t="shared" ca="1" si="4"/>
        <v>0</v>
      </c>
      <c r="M6" s="1">
        <f t="shared" ca="1" si="5"/>
        <v>1</v>
      </c>
      <c r="N6" s="1">
        <f t="shared" ca="1" si="6"/>
        <v>2</v>
      </c>
      <c r="O6" s="24"/>
      <c r="P6" s="25"/>
      <c r="V6" s="1"/>
      <c r="W6" s="524"/>
      <c r="X6" s="525"/>
      <c r="Y6" s="522"/>
      <c r="Z6" s="522"/>
      <c r="AA6" s="527"/>
      <c r="AB6" s="524"/>
      <c r="AC6" s="525"/>
      <c r="AD6" s="526"/>
      <c r="AE6" s="522"/>
      <c r="AF6" s="522"/>
      <c r="AG6" s="524"/>
      <c r="AH6" s="525"/>
      <c r="AI6" s="526"/>
      <c r="AJ6" s="522"/>
      <c r="AK6" s="527"/>
      <c r="AL6" s="525"/>
      <c r="AM6" s="525"/>
      <c r="AN6" s="526"/>
      <c r="AO6" s="522"/>
      <c r="AP6" s="527"/>
    </row>
    <row r="7" spans="1:42" s="2" customFormat="1" x14ac:dyDescent="0.2">
      <c r="A7" s="237"/>
      <c r="B7" s="1">
        <v>4</v>
      </c>
      <c r="C7" s="22">
        <f t="shared" ca="1" si="7"/>
        <v>1</v>
      </c>
      <c r="D7" s="13">
        <f t="shared" ca="1" si="8"/>
        <v>1.0069999999999999</v>
      </c>
      <c r="E7" s="248">
        <f t="shared" ca="1" si="9"/>
        <v>1</v>
      </c>
      <c r="F7" s="1" t="str">
        <f t="shared" ca="1" si="10"/>
        <v>SSV Wildbach</v>
      </c>
      <c r="G7" s="1">
        <f t="shared" ca="1" si="0"/>
        <v>18</v>
      </c>
      <c r="H7" s="1">
        <f t="shared" ca="1" si="1"/>
        <v>6</v>
      </c>
      <c r="I7" s="13">
        <f t="shared" ca="1" si="2"/>
        <v>12</v>
      </c>
      <c r="J7" s="1">
        <f t="shared" ca="1" si="11"/>
        <v>9</v>
      </c>
      <c r="K7" s="1">
        <f t="shared" ca="1" si="3"/>
        <v>3</v>
      </c>
      <c r="L7" s="1">
        <f t="shared" ca="1" si="4"/>
        <v>3</v>
      </c>
      <c r="M7" s="1">
        <f t="shared" ca="1" si="5"/>
        <v>0</v>
      </c>
      <c r="N7" s="1">
        <f t="shared" ca="1" si="6"/>
        <v>0</v>
      </c>
      <c r="O7" s="24"/>
      <c r="P7" s="25"/>
      <c r="V7" s="1"/>
      <c r="W7" s="524"/>
      <c r="X7" s="525"/>
      <c r="Y7" s="522"/>
      <c r="Z7" s="522"/>
      <c r="AA7" s="527"/>
      <c r="AB7" s="524"/>
      <c r="AC7" s="525"/>
      <c r="AD7" s="526"/>
      <c r="AE7" s="522"/>
      <c r="AF7" s="522"/>
      <c r="AG7" s="524"/>
      <c r="AH7" s="525"/>
      <c r="AI7" s="526"/>
      <c r="AJ7" s="522"/>
      <c r="AK7" s="527"/>
      <c r="AL7" s="525"/>
      <c r="AM7" s="525"/>
      <c r="AN7" s="526"/>
      <c r="AO7" s="522"/>
      <c r="AP7" s="527"/>
    </row>
    <row r="8" spans="1:42" s="2" customFormat="1" x14ac:dyDescent="0.2">
      <c r="A8" s="237"/>
      <c r="B8" s="1">
        <v>5</v>
      </c>
      <c r="C8" s="22">
        <f t="shared" ca="1" si="7"/>
        <v>5</v>
      </c>
      <c r="D8" s="13">
        <f t="shared" ca="1" si="8"/>
        <v>15.007999999999999</v>
      </c>
      <c r="E8" s="248">
        <f t="shared" ca="1" si="9"/>
        <v>5</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524"/>
      <c r="X8" s="525"/>
      <c r="Y8" s="522"/>
      <c r="Z8" s="522"/>
      <c r="AA8" s="527"/>
      <c r="AB8" s="524"/>
      <c r="AC8" s="525"/>
      <c r="AD8" s="526"/>
      <c r="AE8" s="522"/>
      <c r="AF8" s="522"/>
      <c r="AG8" s="524"/>
      <c r="AH8" s="525"/>
      <c r="AI8" s="526"/>
      <c r="AJ8" s="522"/>
      <c r="AK8" s="527"/>
      <c r="AL8" s="525"/>
      <c r="AM8" s="525"/>
      <c r="AN8" s="526"/>
      <c r="AO8" s="522"/>
      <c r="AP8" s="527"/>
    </row>
    <row r="9" spans="1:42" s="2" customFormat="1" x14ac:dyDescent="0.2">
      <c r="A9" s="237"/>
      <c r="B9" s="1">
        <v>6</v>
      </c>
      <c r="C9" s="22">
        <f t="shared" ca="1" si="7"/>
        <v>6</v>
      </c>
      <c r="D9" s="13">
        <f t="shared" ca="1" si="8"/>
        <v>15.009</v>
      </c>
      <c r="E9" s="248">
        <f t="shared" ca="1" si="9"/>
        <v>5</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524"/>
      <c r="X9" s="525"/>
      <c r="Y9" s="522"/>
      <c r="Z9" s="522"/>
      <c r="AA9" s="527"/>
      <c r="AB9" s="524"/>
      <c r="AC9" s="525"/>
      <c r="AD9" s="526"/>
      <c r="AE9" s="522"/>
      <c r="AF9" s="522"/>
      <c r="AG9" s="524"/>
      <c r="AH9" s="525"/>
      <c r="AI9" s="526"/>
      <c r="AJ9" s="522"/>
      <c r="AK9" s="527"/>
      <c r="AL9" s="525"/>
      <c r="AM9" s="525"/>
      <c r="AN9" s="526"/>
      <c r="AO9" s="522"/>
      <c r="AP9" s="527"/>
    </row>
    <row r="10" spans="1:42" s="2" customFormat="1" x14ac:dyDescent="0.2">
      <c r="A10" s="237"/>
      <c r="B10" s="1">
        <v>7</v>
      </c>
      <c r="C10" s="22">
        <f t="shared" ca="1" si="7"/>
        <v>7</v>
      </c>
      <c r="D10" s="13">
        <f t="shared" ca="1" si="8"/>
        <v>15.01</v>
      </c>
      <c r="E10" s="248">
        <f t="shared" ca="1" si="9"/>
        <v>5</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524"/>
      <c r="X10" s="525"/>
      <c r="Y10" s="522"/>
      <c r="Z10" s="522"/>
      <c r="AA10" s="527"/>
      <c r="AB10" s="524"/>
      <c r="AC10" s="525"/>
      <c r="AD10" s="526"/>
      <c r="AE10" s="522"/>
      <c r="AF10" s="522"/>
      <c r="AG10" s="524"/>
      <c r="AH10" s="525"/>
      <c r="AI10" s="526"/>
      <c r="AJ10" s="522"/>
      <c r="AK10" s="527"/>
      <c r="AL10" s="525"/>
      <c r="AM10" s="525"/>
      <c r="AN10" s="526"/>
      <c r="AO10" s="522"/>
      <c r="AP10" s="527"/>
    </row>
    <row r="11" spans="1:42" s="2" customFormat="1" x14ac:dyDescent="0.2">
      <c r="A11" s="237"/>
      <c r="B11" s="1">
        <v>8</v>
      </c>
      <c r="C11" s="22">
        <f t="shared" ca="1" si="7"/>
        <v>8</v>
      </c>
      <c r="D11" s="13">
        <f t="shared" ca="1" si="8"/>
        <v>15.010999999999999</v>
      </c>
      <c r="E11" s="248">
        <f t="shared" ca="1" si="9"/>
        <v>5</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524"/>
      <c r="X11" s="525"/>
      <c r="Y11" s="522"/>
      <c r="Z11" s="522"/>
      <c r="AA11" s="527"/>
      <c r="AB11" s="524"/>
      <c r="AC11" s="525"/>
      <c r="AD11" s="526"/>
      <c r="AE11" s="522"/>
      <c r="AF11" s="522"/>
      <c r="AG11" s="524"/>
      <c r="AH11" s="525"/>
      <c r="AI11" s="526"/>
      <c r="AJ11" s="522"/>
      <c r="AK11" s="527"/>
      <c r="AL11" s="525"/>
      <c r="AM11" s="525"/>
      <c r="AN11" s="526"/>
      <c r="AO11" s="522"/>
      <c r="AP11" s="527"/>
    </row>
    <row r="12" spans="1:42" s="2" customFormat="1" ht="12.75" thickBot="1" x14ac:dyDescent="0.25">
      <c r="A12" s="237"/>
      <c r="B12" s="1">
        <v>9</v>
      </c>
      <c r="C12" s="23">
        <f t="shared" ca="1" si="7"/>
        <v>9</v>
      </c>
      <c r="D12" s="13">
        <f t="shared" ca="1" si="8"/>
        <v>15.012</v>
      </c>
      <c r="E12" s="248">
        <f t="shared" ca="1" si="9"/>
        <v>5</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528"/>
      <c r="X12" s="529"/>
      <c r="Y12" s="530"/>
      <c r="Z12" s="530"/>
      <c r="AA12" s="531"/>
      <c r="AB12" s="528"/>
      <c r="AC12" s="529"/>
      <c r="AD12" s="532"/>
      <c r="AE12" s="530"/>
      <c r="AF12" s="530"/>
      <c r="AG12" s="528"/>
      <c r="AH12" s="529"/>
      <c r="AI12" s="532"/>
      <c r="AJ12" s="530"/>
      <c r="AK12" s="531"/>
      <c r="AL12" s="529"/>
      <c r="AM12" s="529"/>
      <c r="AN12" s="532"/>
      <c r="AO12" s="530"/>
      <c r="AP12" s="531"/>
    </row>
    <row r="13" spans="1:42"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42" s="2" customFormat="1" x14ac:dyDescent="0.2">
      <c r="O14" s="1"/>
      <c r="P14" s="1"/>
      <c r="Q14" s="1"/>
      <c r="R14" s="1"/>
      <c r="S14" s="1"/>
      <c r="T14" s="1"/>
      <c r="U14" s="1"/>
      <c r="V14" s="1"/>
      <c r="W14" s="1"/>
      <c r="Y14" s="1"/>
      <c r="Z14" s="1"/>
    </row>
    <row r="15" spans="1:42" s="2" customFormat="1" x14ac:dyDescent="0.2">
      <c r="O15" s="12"/>
      <c r="AD15" s="803" t="s">
        <v>190</v>
      </c>
      <c r="AE15" s="804"/>
      <c r="AF15" s="804"/>
      <c r="AG15" s="804"/>
      <c r="AH15" s="805"/>
      <c r="AI15" s="2" t="b">
        <f>(Einstellungen!$B$9=Sprache!$E$85)</f>
        <v>0</v>
      </c>
      <c r="AK15" s="237"/>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7" t="s">
        <v>176</v>
      </c>
      <c r="Y16" s="11" t="s">
        <v>223</v>
      </c>
      <c r="Z16" s="187" t="s">
        <v>224</v>
      </c>
      <c r="AA16" s="1" t="s">
        <v>112</v>
      </c>
      <c r="AB16" s="1" t="s">
        <v>111</v>
      </c>
      <c r="AC16" s="1" t="s">
        <v>109</v>
      </c>
      <c r="AD16" s="243" t="s">
        <v>112</v>
      </c>
      <c r="AE16" s="247" t="s">
        <v>188</v>
      </c>
      <c r="AF16" s="1" t="s">
        <v>188</v>
      </c>
      <c r="AG16" s="1" t="s">
        <v>189</v>
      </c>
      <c r="AH16" s="187" t="s">
        <v>176</v>
      </c>
    </row>
    <row r="17" spans="2:80" s="2" customFormat="1" ht="12.75" thickTop="1" x14ac:dyDescent="0.2">
      <c r="C17" s="2" t="str">
        <f ca="1">$Q64</f>
        <v>VFB Essenheim</v>
      </c>
      <c r="D17" s="1">
        <f t="shared" ref="D17:G25" ca="1" si="12">K4</f>
        <v>3</v>
      </c>
      <c r="E17" s="1">
        <f t="shared" ca="1" si="12"/>
        <v>0</v>
      </c>
      <c r="F17" s="1">
        <f t="shared" ca="1" si="12"/>
        <v>1</v>
      </c>
      <c r="G17" s="1">
        <f t="shared" ca="1" si="12"/>
        <v>2</v>
      </c>
      <c r="H17" s="1">
        <f t="shared" ref="H17:K25" ca="1" si="13">G4</f>
        <v>11</v>
      </c>
      <c r="I17" s="1">
        <f t="shared" ca="1" si="13"/>
        <v>19</v>
      </c>
      <c r="J17" s="13">
        <f t="shared" ca="1" si="13"/>
        <v>-8</v>
      </c>
      <c r="K17" s="1">
        <f t="shared" ca="1" si="13"/>
        <v>1</v>
      </c>
      <c r="L17" s="30">
        <f t="shared" ref="L17:L25" ca="1" si="14">K17*$F$64+(J17+$H$65)*$F$65+H17*$F$66</f>
        <v>1492011</v>
      </c>
      <c r="M17" s="14">
        <f ca="1">IF($AI$15,COUNTIF($K$17:$K$25,K17),COUNTIF($L$17:$L$25,L17))</f>
        <v>1</v>
      </c>
      <c r="N17" s="14">
        <f t="array" aca="1" ref="N17" ca="1">IF($AI$15,SUM(($K$17:$K$25&gt;=K17)/COUNTIF($K$17:$K$25,$K$17:$K$25)),SUM(($L$17:$L$25&gt;=L17)/COUNTIF($L$17:$L$25,$L$17:$L$25)))</f>
        <v>3</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ca="1">AA17*$F$64+(AB17+$H$65)*$F$65+AC17*$F$66</f>
        <v>500000</v>
      </c>
      <c r="X17" s="21">
        <f ca="1">RANK($L17,$L$17:$L$25)+RANK($W17,$W$17:$W$25)/100+(9-$Y17)/10000</f>
        <v>3.0108999999999999</v>
      </c>
      <c r="Y17" s="13">
        <f>'Endrunde 4'!$AF33</f>
        <v>0</v>
      </c>
      <c r="Z17" s="1">
        <f ca="1">RANK($W17,$W$17:$W$25)+(9-$Y17)/10</f>
        <v>1.9</v>
      </c>
      <c r="AA17" s="1">
        <f ca="1">SUM(E30:BP30)</f>
        <v>0</v>
      </c>
      <c r="AB17" s="1">
        <f ca="1">SUM(E41:BP41)</f>
        <v>0</v>
      </c>
      <c r="AC17" s="1">
        <f ca="1">SUM(E52:BP52)</f>
        <v>0</v>
      </c>
      <c r="AD17" s="242">
        <f ca="1">RANK($K17,$K$17:$K$25)</f>
        <v>3</v>
      </c>
      <c r="AE17" s="30">
        <f ca="1">(J17+$H$65)*$F$65+H17*$F$66</f>
        <v>492011</v>
      </c>
      <c r="AF17" s="1">
        <f ca="1">RANK($AE17,$AE$17:$AE$25)</f>
        <v>3</v>
      </c>
      <c r="AG17" s="1">
        <f ca="1">RANK($W17,$W$17:$W$25)</f>
        <v>1</v>
      </c>
      <c r="AH17" s="244">
        <f ca="1">AD17+AG17/100+AF17/10000+(10-Y17)/1000000</f>
        <v>3.01031</v>
      </c>
      <c r="AI17" s="1"/>
    </row>
    <row r="18" spans="2:80" s="2" customFormat="1" x14ac:dyDescent="0.2">
      <c r="C18" s="2" t="str">
        <f t="shared" ref="C18:C25" ca="1" si="23">$Q65</f>
        <v>VFL Ronsdorf</v>
      </c>
      <c r="D18" s="1">
        <f t="shared" ca="1" si="12"/>
        <v>3</v>
      </c>
      <c r="E18" s="1">
        <f t="shared" ca="1" si="12"/>
        <v>2</v>
      </c>
      <c r="F18" s="1">
        <f t="shared" ca="1" si="12"/>
        <v>0</v>
      </c>
      <c r="G18" s="1">
        <f t="shared" ca="1" si="12"/>
        <v>1</v>
      </c>
      <c r="H18" s="1">
        <f t="shared" ca="1" si="13"/>
        <v>16</v>
      </c>
      <c r="I18" s="1">
        <f t="shared" ca="1" si="13"/>
        <v>12</v>
      </c>
      <c r="J18" s="13">
        <f t="shared" ca="1" si="13"/>
        <v>4</v>
      </c>
      <c r="K18" s="1">
        <f t="shared" ca="1" si="13"/>
        <v>6</v>
      </c>
      <c r="L18" s="30">
        <f t="shared" ca="1" si="14"/>
        <v>6504016</v>
      </c>
      <c r="M18" s="14">
        <f t="shared" ref="M18:M25" ca="1" si="24">IF($AI$15,COUNTIF($K$17:$K$25,K18),COUNTIF($L$17:$L$25,L18))</f>
        <v>1</v>
      </c>
      <c r="N18" s="14">
        <f t="array" aca="1" ref="N18" ca="1">IF($AI$15,SUM(($K$17:$K$25&gt;=K18)/COUNTIF($K$17:$K$25,$K$17:$K$25)),SUM(($L$17:$L$25&gt;=L18)/COUNTIF($L$17:$L$25,$L$17:$L$25)))</f>
        <v>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ca="1">AA18*$F$64+(AB18+$H$65)*$F$65+AC18*$F$66</f>
        <v>500000</v>
      </c>
      <c r="X18" s="22">
        <f t="shared" ref="X18:X25" ca="1" si="25">RANK($L18,$L$17:$L$25)+RANK($W18,$W$17:$W$25)/100+(9-$Y18)/10000</f>
        <v>2.0108999999999999</v>
      </c>
      <c r="Y18" s="13">
        <f>'Endrunde 4'!$AF34</f>
        <v>0</v>
      </c>
      <c r="Z18" s="1">
        <f t="shared" ref="Z18:Z25" ca="1" si="26">RANK($W18,$W$17:$W$25)+(9-$Y18)/10</f>
        <v>1.9</v>
      </c>
      <c r="AA18" s="1">
        <f t="shared" ref="AA18:AA25" ca="1" si="27">SUM(E31:BP31)</f>
        <v>0</v>
      </c>
      <c r="AB18" s="1">
        <f t="shared" ref="AB18:AB25" ca="1" si="28">SUM(E42:BP42)</f>
        <v>0</v>
      </c>
      <c r="AC18" s="1">
        <f t="shared" ref="AC18:AC25" ca="1" si="29">SUM(E53:BP53)</f>
        <v>0</v>
      </c>
      <c r="AD18" s="242">
        <f t="shared" ref="AD18:AD25" ca="1" si="30">RANK($K18,$K$17:$K$25)</f>
        <v>2</v>
      </c>
      <c r="AE18" s="30">
        <f ca="1">(J18+$H$65)*$F$65+H18*$F$66</f>
        <v>504016</v>
      </c>
      <c r="AF18" s="1">
        <f t="shared" ref="AF18:AF25" ca="1" si="31">RANK($AE18,$AE$17:$AE$25)</f>
        <v>2</v>
      </c>
      <c r="AG18" s="1">
        <f t="shared" ref="AG18:AG25" ca="1" si="32">RANK($W18,$W$17:$W$25)</f>
        <v>1</v>
      </c>
      <c r="AH18" s="245">
        <f t="shared" ref="AH18:AH25" ca="1" si="33">AD18+AG18/100+AF18/10000+(10-Y18)/1000000</f>
        <v>2.0102099999999998</v>
      </c>
      <c r="AI18" s="1"/>
    </row>
    <row r="19" spans="2:80" s="2" customFormat="1" x14ac:dyDescent="0.2">
      <c r="C19" s="2" t="str">
        <f t="shared" ca="1" si="23"/>
        <v>1. FC Riedwald</v>
      </c>
      <c r="D19" s="1">
        <f t="shared" ca="1" si="12"/>
        <v>3</v>
      </c>
      <c r="E19" s="1">
        <f t="shared" ca="1" si="12"/>
        <v>0</v>
      </c>
      <c r="F19" s="1">
        <f t="shared" ca="1" si="12"/>
        <v>1</v>
      </c>
      <c r="G19" s="1">
        <f t="shared" ca="1" si="12"/>
        <v>2</v>
      </c>
      <c r="H19" s="1">
        <f t="shared" ca="1" si="13"/>
        <v>5</v>
      </c>
      <c r="I19" s="1">
        <f t="shared" ca="1" si="13"/>
        <v>13</v>
      </c>
      <c r="J19" s="13">
        <f t="shared" ca="1" si="13"/>
        <v>-8</v>
      </c>
      <c r="K19" s="1">
        <f t="shared" ca="1" si="13"/>
        <v>1</v>
      </c>
      <c r="L19" s="30">
        <f t="shared" ca="1" si="14"/>
        <v>1492005</v>
      </c>
      <c r="M19" s="14">
        <f t="shared" ca="1" si="24"/>
        <v>1</v>
      </c>
      <c r="N19" s="14">
        <f t="array" aca="1" ref="N19" ca="1">IF($AI$15,SUM(($K$17:$K$25&gt;=K19)/COUNTIF($K$17:$K$25,$K$17:$K$25)),SUM(($L$17:$L$25&gt;=L19)/COUNTIF($L$17:$L$25,$L$17:$L$25)))</f>
        <v>4</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ca="1">AA19*$F$64+(AB19+$H$65)*$F$65+AC19*$F$66</f>
        <v>500000</v>
      </c>
      <c r="X19" s="22">
        <f t="shared" ca="1" si="25"/>
        <v>4.0108999999999995</v>
      </c>
      <c r="Y19" s="13">
        <f>'Endrunde 4'!$AF35</f>
        <v>0</v>
      </c>
      <c r="Z19" s="1">
        <f t="shared" ca="1" si="26"/>
        <v>1.9</v>
      </c>
      <c r="AA19" s="1">
        <f t="shared" ca="1" si="27"/>
        <v>0</v>
      </c>
      <c r="AB19" s="1">
        <f t="shared" ca="1" si="28"/>
        <v>0</v>
      </c>
      <c r="AC19" s="1">
        <f t="shared" ca="1" si="29"/>
        <v>0</v>
      </c>
      <c r="AD19" s="242">
        <f t="shared" ca="1" si="30"/>
        <v>3</v>
      </c>
      <c r="AE19" s="30">
        <f ca="1">(J19+$H$65)*$F$65+H19*$F$66</f>
        <v>492005</v>
      </c>
      <c r="AF19" s="1">
        <f t="shared" ca="1" si="31"/>
        <v>4</v>
      </c>
      <c r="AG19" s="1">
        <f t="shared" ca="1" si="32"/>
        <v>1</v>
      </c>
      <c r="AH19" s="245">
        <f t="shared" ca="1" si="33"/>
        <v>3.0104099999999998</v>
      </c>
      <c r="AI19" s="1"/>
    </row>
    <row r="20" spans="2:80" s="2" customFormat="1" x14ac:dyDescent="0.2">
      <c r="C20" s="2" t="str">
        <f t="shared" ca="1" si="23"/>
        <v>SSV Wildbach</v>
      </c>
      <c r="D20" s="1">
        <f t="shared" ca="1" si="12"/>
        <v>3</v>
      </c>
      <c r="E20" s="1">
        <f t="shared" ca="1" si="12"/>
        <v>3</v>
      </c>
      <c r="F20" s="1">
        <f t="shared" ca="1" si="12"/>
        <v>0</v>
      </c>
      <c r="G20" s="1">
        <f t="shared" ca="1" si="12"/>
        <v>0</v>
      </c>
      <c r="H20" s="1">
        <f t="shared" ca="1" si="13"/>
        <v>18</v>
      </c>
      <c r="I20" s="1">
        <f t="shared" ca="1" si="13"/>
        <v>6</v>
      </c>
      <c r="J20" s="13">
        <f t="shared" ca="1" si="13"/>
        <v>12</v>
      </c>
      <c r="K20" s="1">
        <f t="shared" ca="1" si="13"/>
        <v>9</v>
      </c>
      <c r="L20" s="30">
        <f t="shared" ca="1" si="14"/>
        <v>9512018</v>
      </c>
      <c r="M20" s="14">
        <f t="shared" ca="1" si="24"/>
        <v>1</v>
      </c>
      <c r="N20" s="14">
        <f t="array" aca="1" ref="N20" ca="1">IF($AI$15,SUM(($K$17:$K$25&gt;=K20)/COUNTIF($K$17:$K$25,$K$17:$K$25)),SUM(($L$17:$L$25&gt;=L20)/COUNTIF($L$17:$L$25,$L$17:$L$25)))</f>
        <v>1</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ca="1">AA20*$F$64+(AB20+$H$65)*$F$65+AC20*$F$66</f>
        <v>500000</v>
      </c>
      <c r="X20" s="22">
        <f t="shared" ca="1" si="25"/>
        <v>1.0108999999999999</v>
      </c>
      <c r="Y20" s="13">
        <f>'Endrunde 4'!$AF36</f>
        <v>0</v>
      </c>
      <c r="Z20" s="1">
        <f t="shared" ca="1" si="26"/>
        <v>1.9</v>
      </c>
      <c r="AA20" s="1">
        <f t="shared" ca="1" si="27"/>
        <v>0</v>
      </c>
      <c r="AB20" s="1">
        <f t="shared" ca="1" si="28"/>
        <v>0</v>
      </c>
      <c r="AC20" s="1">
        <f t="shared" ca="1" si="29"/>
        <v>0</v>
      </c>
      <c r="AD20" s="242">
        <f t="shared" ca="1" si="30"/>
        <v>1</v>
      </c>
      <c r="AE20" s="30">
        <f ca="1">(J20+$H$65)*$F$65+H20*$F$66</f>
        <v>512018</v>
      </c>
      <c r="AF20" s="1">
        <f t="shared" ca="1" si="31"/>
        <v>1</v>
      </c>
      <c r="AG20" s="1">
        <f t="shared" ca="1" si="32"/>
        <v>1</v>
      </c>
      <c r="AH20" s="245">
        <f t="shared" ca="1" si="33"/>
        <v>1.0101100000000001</v>
      </c>
      <c r="AI20" s="1"/>
    </row>
    <row r="21" spans="2:80" s="2" customFormat="1" x14ac:dyDescent="0.2">
      <c r="C21" s="2" t="str">
        <f t="shared" si="23"/>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4"/>
        <v>5</v>
      </c>
      <c r="N21" s="14">
        <f t="array" aca="1" ref="N21" ca="1">IF($AI$15,SUM(($K$17:$K$25&gt;=K21)/COUNTIF($K$17:$K$25,$K$17:$K$25)),SUM(($L$17:$L$25&gt;=L21)/COUNTIF($L$17:$L$25,$L$17:$L$25)))</f>
        <v>5.0000000000000009</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v>0</v>
      </c>
      <c r="X21" s="22">
        <f t="shared" ca="1" si="25"/>
        <v>5.0508999999999995</v>
      </c>
      <c r="Y21" s="13">
        <v>0</v>
      </c>
      <c r="Z21" s="1">
        <f t="shared" ca="1" si="26"/>
        <v>5.9</v>
      </c>
      <c r="AA21" s="1">
        <f t="shared" ca="1" si="27"/>
        <v>0</v>
      </c>
      <c r="AB21" s="1">
        <f t="shared" ca="1" si="28"/>
        <v>0</v>
      </c>
      <c r="AC21" s="1">
        <f t="shared" ca="1" si="29"/>
        <v>0</v>
      </c>
      <c r="AD21" s="242">
        <f t="shared" ca="1" si="30"/>
        <v>5</v>
      </c>
      <c r="AE21" s="30">
        <v>0</v>
      </c>
      <c r="AF21" s="1">
        <f t="shared" ca="1" si="31"/>
        <v>5</v>
      </c>
      <c r="AG21" s="1">
        <f t="shared" ca="1" si="32"/>
        <v>5</v>
      </c>
      <c r="AH21" s="245">
        <f t="shared" ca="1" si="33"/>
        <v>5.0505099999999992</v>
      </c>
      <c r="AI21" s="1"/>
    </row>
    <row r="22" spans="2:80" s="2" customFormat="1" x14ac:dyDescent="0.2">
      <c r="C22" s="2" t="str">
        <f t="shared" si="23"/>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4"/>
        <v>5</v>
      </c>
      <c r="N22" s="14">
        <f t="array" aca="1" ref="N22" ca="1">IF($AI$15,SUM(($K$17:$K$25&gt;=K22)/COUNTIF($K$17:$K$25,$K$17:$K$25)),SUM(($L$17:$L$25&gt;=L22)/COUNTIF($L$17:$L$25,$L$17:$L$25)))</f>
        <v>5.0000000000000009</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v>0</v>
      </c>
      <c r="X22" s="22">
        <f t="shared" ca="1" si="25"/>
        <v>5.0508999999999995</v>
      </c>
      <c r="Y22" s="13">
        <v>0</v>
      </c>
      <c r="Z22" s="1">
        <f t="shared" ca="1" si="26"/>
        <v>5.9</v>
      </c>
      <c r="AA22" s="1">
        <f t="shared" ca="1" si="27"/>
        <v>0</v>
      </c>
      <c r="AB22" s="1">
        <f t="shared" ca="1" si="28"/>
        <v>0</v>
      </c>
      <c r="AC22" s="1">
        <f t="shared" ca="1" si="29"/>
        <v>0</v>
      </c>
      <c r="AD22" s="242">
        <f t="shared" ca="1" si="30"/>
        <v>5</v>
      </c>
      <c r="AE22" s="30">
        <v>0</v>
      </c>
      <c r="AF22" s="1">
        <f t="shared" ca="1" si="31"/>
        <v>5</v>
      </c>
      <c r="AG22" s="1">
        <f t="shared" ca="1" si="32"/>
        <v>5</v>
      </c>
      <c r="AH22" s="245">
        <f t="shared" ca="1" si="33"/>
        <v>5.0505099999999992</v>
      </c>
      <c r="AI22" s="1"/>
    </row>
    <row r="23" spans="2:80" s="2" customFormat="1" x14ac:dyDescent="0.2">
      <c r="C23" s="2" t="str">
        <f t="shared" si="23"/>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4"/>
        <v>5</v>
      </c>
      <c r="N23" s="14">
        <f t="array" aca="1" ref="N23" ca="1">IF($AI$15,SUM(($K$17:$K$25&gt;=K23)/COUNTIF($K$17:$K$25,$K$17:$K$25)),SUM(($L$17:$L$25&gt;=L23)/COUNTIF($L$17:$L$25,$L$17:$L$25)))</f>
        <v>5.0000000000000009</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5"/>
        <v>5.0508999999999995</v>
      </c>
      <c r="Y23" s="13">
        <v>0</v>
      </c>
      <c r="Z23" s="1">
        <f t="shared" ca="1" si="26"/>
        <v>5.9</v>
      </c>
      <c r="AA23" s="1">
        <f t="shared" ca="1" si="27"/>
        <v>0</v>
      </c>
      <c r="AB23" s="1">
        <f t="shared" ca="1" si="28"/>
        <v>0</v>
      </c>
      <c r="AC23" s="1">
        <f t="shared" ca="1" si="29"/>
        <v>0</v>
      </c>
      <c r="AD23" s="242">
        <f t="shared" ca="1" si="30"/>
        <v>5</v>
      </c>
      <c r="AE23" s="30">
        <v>0</v>
      </c>
      <c r="AF23" s="1">
        <f t="shared" ca="1" si="31"/>
        <v>5</v>
      </c>
      <c r="AG23" s="1">
        <f t="shared" ca="1" si="32"/>
        <v>5</v>
      </c>
      <c r="AH23" s="245">
        <f t="shared" ca="1" si="33"/>
        <v>5.0505099999999992</v>
      </c>
      <c r="AI23" s="1"/>
    </row>
    <row r="24" spans="2:80" s="2" customFormat="1" x14ac:dyDescent="0.2">
      <c r="C24" s="2" t="str">
        <f t="shared" si="23"/>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4"/>
        <v>5</v>
      </c>
      <c r="N24" s="14">
        <f t="array" aca="1" ref="N24" ca="1">IF($AI$15,SUM(($K$17:$K$25&gt;=K24)/COUNTIF($K$17:$K$25,$K$17:$K$25)),SUM(($L$17:$L$25&gt;=L24)/COUNTIF($L$17:$L$25,$L$17:$L$25)))</f>
        <v>5.0000000000000009</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5"/>
        <v>5.0508999999999995</v>
      </c>
      <c r="Y24" s="13">
        <v>0</v>
      </c>
      <c r="Z24" s="1">
        <f t="shared" ca="1" si="26"/>
        <v>5.9</v>
      </c>
      <c r="AA24" s="1">
        <f t="shared" ca="1" si="27"/>
        <v>0</v>
      </c>
      <c r="AB24" s="1">
        <f t="shared" ca="1" si="28"/>
        <v>0</v>
      </c>
      <c r="AC24" s="1">
        <f t="shared" ca="1" si="29"/>
        <v>0</v>
      </c>
      <c r="AD24" s="242">
        <f t="shared" ca="1" si="30"/>
        <v>5</v>
      </c>
      <c r="AE24" s="30">
        <v>0</v>
      </c>
      <c r="AF24" s="1">
        <f t="shared" ca="1" si="31"/>
        <v>5</v>
      </c>
      <c r="AG24" s="1">
        <f t="shared" ca="1" si="32"/>
        <v>5</v>
      </c>
      <c r="AH24" s="245">
        <f t="shared" ca="1" si="33"/>
        <v>5.0505099999999992</v>
      </c>
      <c r="AI24" s="1"/>
    </row>
    <row r="25" spans="2:80" s="2" customFormat="1" ht="12.75" thickBot="1" x14ac:dyDescent="0.25">
      <c r="C25" s="2" t="str">
        <f t="shared" si="23"/>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4"/>
        <v>5</v>
      </c>
      <c r="N25" s="14">
        <f t="array" aca="1" ref="N25" ca="1">IF($AI$15,SUM(($K$17:$K$25&gt;=K25)/COUNTIF($K$17:$K$25,$K$17:$K$25)),SUM(($L$17:$L$25&gt;=L25)/COUNTIF($L$17:$L$25,$L$17:$L$25)))</f>
        <v>5.0000000000000009</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5"/>
        <v>5.0508999999999995</v>
      </c>
      <c r="Y25" s="13">
        <v>0</v>
      </c>
      <c r="Z25" s="1">
        <f t="shared" ca="1" si="26"/>
        <v>5.9</v>
      </c>
      <c r="AA25" s="1">
        <f t="shared" ca="1" si="27"/>
        <v>0</v>
      </c>
      <c r="AB25" s="1">
        <f t="shared" ca="1" si="28"/>
        <v>0</v>
      </c>
      <c r="AC25" s="1">
        <f t="shared" ca="1" si="29"/>
        <v>0</v>
      </c>
      <c r="AD25" s="242">
        <f t="shared" ca="1" si="30"/>
        <v>5</v>
      </c>
      <c r="AE25" s="30">
        <v>0</v>
      </c>
      <c r="AF25" s="1">
        <f t="shared" ca="1" si="31"/>
        <v>5</v>
      </c>
      <c r="AG25" s="1">
        <f t="shared" ca="1" si="32"/>
        <v>5</v>
      </c>
      <c r="AH25" s="246">
        <f t="shared" ca="1" si="33"/>
        <v>5.0505099999999992</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799">
        <v>1</v>
      </c>
      <c r="F29" s="796"/>
      <c r="G29" s="796"/>
      <c r="H29" s="796"/>
      <c r="I29" s="796"/>
      <c r="J29" s="796"/>
      <c r="K29" s="796"/>
      <c r="L29" s="798"/>
      <c r="M29" s="795">
        <v>2</v>
      </c>
      <c r="N29" s="796"/>
      <c r="O29" s="796"/>
      <c r="P29" s="796"/>
      <c r="Q29" s="796"/>
      <c r="R29" s="796"/>
      <c r="S29" s="796"/>
      <c r="T29" s="798"/>
      <c r="U29" s="795">
        <v>3</v>
      </c>
      <c r="V29" s="796"/>
      <c r="W29" s="796"/>
      <c r="X29" s="796"/>
      <c r="Y29" s="796"/>
      <c r="Z29" s="796"/>
      <c r="AA29" s="796"/>
      <c r="AB29" s="798"/>
      <c r="AC29" s="795">
        <v>4</v>
      </c>
      <c r="AD29" s="796"/>
      <c r="AE29" s="796"/>
      <c r="AF29" s="796"/>
      <c r="AG29" s="796"/>
      <c r="AH29" s="796"/>
      <c r="AI29" s="796"/>
      <c r="AJ29" s="798"/>
      <c r="AK29" s="795">
        <v>5</v>
      </c>
      <c r="AL29" s="796"/>
      <c r="AM29" s="796"/>
      <c r="AN29" s="796"/>
      <c r="AO29" s="796"/>
      <c r="AP29" s="796"/>
      <c r="AQ29" s="796"/>
      <c r="AR29" s="798"/>
      <c r="AS29" s="795">
        <v>6</v>
      </c>
      <c r="AT29" s="796"/>
      <c r="AU29" s="796"/>
      <c r="AV29" s="796"/>
      <c r="AW29" s="796"/>
      <c r="AX29" s="796"/>
      <c r="AY29" s="796"/>
      <c r="AZ29" s="798"/>
      <c r="BA29" s="795">
        <v>7</v>
      </c>
      <c r="BB29" s="796"/>
      <c r="BC29" s="796"/>
      <c r="BD29" s="796"/>
      <c r="BE29" s="796"/>
      <c r="BF29" s="796"/>
      <c r="BG29" s="796"/>
      <c r="BH29" s="798"/>
      <c r="BI29" s="795">
        <v>8</v>
      </c>
      <c r="BJ29" s="796"/>
      <c r="BK29" s="796"/>
      <c r="BL29" s="796"/>
      <c r="BM29" s="796"/>
      <c r="BN29" s="796"/>
      <c r="BO29" s="796"/>
      <c r="BP29" s="797"/>
      <c r="BQ29" s="13"/>
      <c r="BR29" s="5" t="s">
        <v>96</v>
      </c>
      <c r="BS29" s="2" t="str">
        <f ca="1">$F$4</f>
        <v>VFB Essenheim</v>
      </c>
      <c r="BT29" s="2" t="str">
        <f ca="1">$F$5</f>
        <v>VFL Ronsdorf</v>
      </c>
      <c r="BU29" s="2" t="str">
        <f ca="1">$F$6</f>
        <v>1. FC Riedwald</v>
      </c>
      <c r="BV29" s="2" t="str">
        <f ca="1">$F$7</f>
        <v>SSV Wildbach</v>
      </c>
      <c r="BW29" s="2" t="str">
        <f>$F$8</f>
        <v/>
      </c>
      <c r="BX29" s="2" t="str">
        <f>$F$9</f>
        <v/>
      </c>
      <c r="BY29" s="2" t="str">
        <f>$F$10</f>
        <v/>
      </c>
      <c r="BZ29" s="2" t="str">
        <f>$F$11</f>
        <v/>
      </c>
      <c r="CA29" s="2" t="str">
        <f>$F$12</f>
        <v/>
      </c>
      <c r="CB29" s="53"/>
    </row>
    <row r="30" spans="2:80" s="2" customFormat="1" x14ac:dyDescent="0.2">
      <c r="C30" s="2" t="str">
        <f ca="1">$Q64</f>
        <v>VFB Essenheim</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4">F4</f>
        <v>VFB Essenheim</v>
      </c>
      <c r="BS30" s="7"/>
      <c r="BT30" s="8">
        <f t="shared" ref="BT30:CA32" ca="1" si="35">SUMIFS($X$64:$X$135,$V$64:$V$135,$BR30,$W$64:$W$135,BT$29)+SUMIFS($Y$64:$Y$135,$W$64:$W$135,$BR30,$V$64:$V$135,BT$29)</f>
        <v>7</v>
      </c>
      <c r="BU30" s="8">
        <f t="shared" ca="1" si="35"/>
        <v>2</v>
      </c>
      <c r="BV30" s="8">
        <f t="shared" ca="1" si="35"/>
        <v>2</v>
      </c>
      <c r="BW30" s="8">
        <f t="shared" ca="1" si="35"/>
        <v>0</v>
      </c>
      <c r="BX30" s="8">
        <f t="shared" ca="1" si="35"/>
        <v>0</v>
      </c>
      <c r="BY30" s="8">
        <f t="shared" ca="1" si="35"/>
        <v>0</v>
      </c>
      <c r="BZ30" s="8">
        <f t="shared" ca="1" si="35"/>
        <v>0</v>
      </c>
      <c r="CA30" s="8">
        <f t="shared" ca="1" si="35"/>
        <v>0</v>
      </c>
      <c r="CB30" s="4"/>
    </row>
    <row r="31" spans="2:80" s="2" customFormat="1" x14ac:dyDescent="0.2">
      <c r="C31" s="2" t="str">
        <f t="shared" ref="C31:C38" ca="1" si="36">$Q65</f>
        <v>VFL Ronsdorf</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4"/>
        <v>VFL Ronsdorf</v>
      </c>
      <c r="BS31" s="9">
        <f t="shared" ref="BS31:BU38" ca="1" si="37">SUMIFS($X$64:$X$135,$V$64:$V$135,$BR31,$W$64:$W$135,BS$29)+SUMIFS($Y$64:$Y$135,$W$64:$W$135,$BR31,$V$64:$V$135,BS$29)</f>
        <v>13</v>
      </c>
      <c r="BT31" s="7"/>
      <c r="BU31" s="8">
        <f t="shared" ca="1" si="35"/>
        <v>2</v>
      </c>
      <c r="BV31" s="8">
        <f t="shared" ca="1" si="35"/>
        <v>1</v>
      </c>
      <c r="BW31" s="8">
        <f t="shared" ca="1" si="35"/>
        <v>0</v>
      </c>
      <c r="BX31" s="8">
        <f t="shared" ca="1" si="35"/>
        <v>0</v>
      </c>
      <c r="BY31" s="8">
        <f t="shared" ca="1" si="35"/>
        <v>0</v>
      </c>
      <c r="BZ31" s="8">
        <f t="shared" ca="1" si="35"/>
        <v>0</v>
      </c>
      <c r="CA31" s="8">
        <f t="shared" ca="1" si="35"/>
        <v>0</v>
      </c>
      <c r="CB31" s="4"/>
    </row>
    <row r="32" spans="2:80" s="2" customFormat="1" x14ac:dyDescent="0.2">
      <c r="C32" s="2" t="str">
        <f t="shared" ca="1" si="36"/>
        <v>1. FC Riedwald</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4"/>
        <v>1. FC Riedwald</v>
      </c>
      <c r="BS32" s="9">
        <f t="shared" ca="1" si="37"/>
        <v>2</v>
      </c>
      <c r="BT32" s="9">
        <f t="shared" ca="1" si="37"/>
        <v>0</v>
      </c>
      <c r="BU32" s="7"/>
      <c r="BV32" s="8">
        <f t="shared" ca="1" si="35"/>
        <v>3</v>
      </c>
      <c r="BW32" s="8">
        <f t="shared" ca="1" si="35"/>
        <v>0</v>
      </c>
      <c r="BX32" s="8">
        <f t="shared" ca="1" si="35"/>
        <v>0</v>
      </c>
      <c r="BY32" s="8">
        <f t="shared" ca="1" si="35"/>
        <v>0</v>
      </c>
      <c r="BZ32" s="8">
        <f t="shared" ca="1" si="35"/>
        <v>0</v>
      </c>
      <c r="CA32" s="8">
        <f t="shared" ca="1" si="35"/>
        <v>0</v>
      </c>
      <c r="CB32" s="4"/>
    </row>
    <row r="33" spans="2:80" s="2" customFormat="1" x14ac:dyDescent="0.2">
      <c r="C33" s="2" t="str">
        <f t="shared" ca="1" si="36"/>
        <v>SSV Wildbach</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4"/>
        <v>SSV Wildbach</v>
      </c>
      <c r="BS33" s="9">
        <f t="shared" ca="1" si="37"/>
        <v>4</v>
      </c>
      <c r="BT33" s="9">
        <f t="shared" ca="1" si="37"/>
        <v>5</v>
      </c>
      <c r="BU33" s="9">
        <f t="shared" ca="1" si="37"/>
        <v>9</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6"/>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4"/>
        <v/>
      </c>
      <c r="BS34" s="9">
        <f t="shared" ca="1" si="37"/>
        <v>0</v>
      </c>
      <c r="BT34" s="9">
        <f t="shared" ca="1" si="37"/>
        <v>0</v>
      </c>
      <c r="BU34" s="9">
        <f t="shared" ca="1" si="37"/>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6"/>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4"/>
        <v/>
      </c>
      <c r="BS35" s="9">
        <f t="shared" ca="1" si="37"/>
        <v>0</v>
      </c>
      <c r="BT35" s="9">
        <f t="shared" ca="1" si="37"/>
        <v>0</v>
      </c>
      <c r="BU35" s="9">
        <f t="shared" ca="1" si="37"/>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6"/>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4"/>
        <v/>
      </c>
      <c r="BS36" s="9">
        <f t="shared" ca="1" si="37"/>
        <v>0</v>
      </c>
      <c r="BT36" s="9">
        <f t="shared" ca="1" si="37"/>
        <v>0</v>
      </c>
      <c r="BU36" s="9">
        <f t="shared" ca="1" si="37"/>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6"/>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4"/>
        <v/>
      </c>
      <c r="BS37" s="9">
        <f t="shared" ca="1" si="37"/>
        <v>0</v>
      </c>
      <c r="BT37" s="9">
        <f t="shared" ca="1" si="37"/>
        <v>0</v>
      </c>
      <c r="BU37" s="9">
        <f t="shared" ca="1" si="37"/>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6"/>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4"/>
        <v/>
      </c>
      <c r="BS38" s="9">
        <f t="shared" ca="1" si="37"/>
        <v>0</v>
      </c>
      <c r="BT38" s="9">
        <f t="shared" ca="1" si="37"/>
        <v>0</v>
      </c>
      <c r="BU38" s="9">
        <f t="shared" ca="1" si="37"/>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VFB Essenheim</v>
      </c>
      <c r="BT40" s="2" t="str">
        <f ca="1">$F$5</f>
        <v>VFL Ronsdorf</v>
      </c>
      <c r="BU40" s="2" t="str">
        <f ca="1">$F$6</f>
        <v>1. FC Riedwald</v>
      </c>
      <c r="BV40" s="2" t="str">
        <f ca="1">$F$7</f>
        <v>SSV Wildbach</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8">F4</f>
        <v>VFB Essenheim</v>
      </c>
      <c r="BS41" s="7"/>
      <c r="BT41" s="8">
        <f ca="1">BT30-BS31</f>
        <v>-6</v>
      </c>
      <c r="BU41" s="8">
        <f ca="1">BU30-BS32</f>
        <v>0</v>
      </c>
      <c r="BV41" s="8">
        <f ca="1">BV30-BS33</f>
        <v>-2</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8"/>
        <v>VFL Ronsdorf</v>
      </c>
      <c r="BS42" s="9">
        <f ca="1">IF(BT41="","",-1*BT41)</f>
        <v>6</v>
      </c>
      <c r="BT42" s="7"/>
      <c r="BU42" s="8">
        <f ca="1">BU31-BT32</f>
        <v>2</v>
      </c>
      <c r="BV42" s="8">
        <f ca="1">BV31-BT33</f>
        <v>-4</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8"/>
        <v>1. FC Riedwald</v>
      </c>
      <c r="BS43" s="9">
        <f ca="1">IF(BU41="","",-1*BU41)</f>
        <v>0</v>
      </c>
      <c r="BT43" s="9">
        <f ca="1">IF(BU42="","",-1*BU42)</f>
        <v>-2</v>
      </c>
      <c r="BU43" s="7"/>
      <c r="BV43" s="8">
        <f ca="1">BV32-BU33</f>
        <v>-6</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38"/>
        <v>SSV Wildbach</v>
      </c>
      <c r="BS44" s="9">
        <f ca="1">IF(BV41="","",-1*BV41)</f>
        <v>2</v>
      </c>
      <c r="BT44" s="9">
        <f ca="1">IF(BV42="","",-1*BV42)</f>
        <v>4</v>
      </c>
      <c r="BU44" s="9">
        <f ca="1">IF(BV43="","",-1*BV43)</f>
        <v>6</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8"/>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8"/>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8"/>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8"/>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8"/>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39">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VFB Essenheim</v>
      </c>
      <c r="BT51" s="2" t="str">
        <f ca="1">$F$5</f>
        <v>VFL Ronsdorf</v>
      </c>
      <c r="BU51" s="2" t="str">
        <f ca="1">$F$6</f>
        <v>1. FC Riedwald</v>
      </c>
      <c r="BV51" s="2" t="str">
        <f ca="1">$F$7</f>
        <v>SSV Wildbach</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0">F4</f>
        <v>VFB Essenheim</v>
      </c>
      <c r="BS52" s="7"/>
      <c r="BT52" s="8">
        <f t="shared" ref="BT52:CA58" ca="1" si="41">SUMIFS($AE$64:$AE$135,$V$64:$V$135,$BR52,$W$64:$W$135,BT$51)+SUMIFS($AF$64:$AF$135,$W$64:$W$135,$BR52,$V$64:$V$135,BT$51)</f>
        <v>0</v>
      </c>
      <c r="BU52" s="8">
        <f t="shared" ca="1" si="41"/>
        <v>1</v>
      </c>
      <c r="BV52" s="8">
        <f t="shared" ca="1" si="41"/>
        <v>0</v>
      </c>
      <c r="BW52" s="8">
        <f t="shared" ca="1" si="41"/>
        <v>0</v>
      </c>
      <c r="BX52" s="8">
        <f t="shared" ca="1" si="41"/>
        <v>0</v>
      </c>
      <c r="BY52" s="8">
        <f t="shared" ca="1" si="41"/>
        <v>0</v>
      </c>
      <c r="BZ52" s="8">
        <f t="shared" ca="1" si="41"/>
        <v>0</v>
      </c>
      <c r="CA52" s="8">
        <f t="shared" ca="1" si="41"/>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0"/>
        <v>VFL Ronsdorf</v>
      </c>
      <c r="BS53" s="9">
        <f t="shared" ref="BS53:BU60" ca="1" si="42">SUMIFS($AE$64:$AE$135,$V$64:$V$135,$BR53,$W$64:$W$135,BS$51)+SUMIFS($AF$64:$AF$135,$W$64:$W$135,$BR53,$V$64:$V$135,BS$51)</f>
        <v>3</v>
      </c>
      <c r="BT53" s="7"/>
      <c r="BU53" s="8">
        <f ca="1">SUMIFS($AE$64:$AE$135,$V$64:$V$135,$BR53,$W$64:$W$135,BU$51)+SUMIFS($AF$64:$AF$135,$W$64:$W$135,$BR53,$V$64:$V$135,BU$51)</f>
        <v>3</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1"/>
        <v>0</v>
      </c>
      <c r="CA53" s="8">
        <f t="shared" ca="1" si="41"/>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0"/>
        <v>1. FC Riedwald</v>
      </c>
      <c r="BS54" s="9">
        <f t="shared" ca="1" si="42"/>
        <v>1</v>
      </c>
      <c r="BT54" s="9">
        <f t="shared" ca="1" si="42"/>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1"/>
        <v>0</v>
      </c>
      <c r="CA54" s="8">
        <f t="shared" ca="1" si="41"/>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0"/>
        <v>SSV Wildbach</v>
      </c>
      <c r="BS55" s="9">
        <f t="shared" ca="1" si="42"/>
        <v>3</v>
      </c>
      <c r="BT55" s="9">
        <f t="shared" ca="1" si="42"/>
        <v>3</v>
      </c>
      <c r="BU55" s="9">
        <f t="shared" ca="1" si="42"/>
        <v>3</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1"/>
        <v>0</v>
      </c>
      <c r="CA55" s="8">
        <f t="shared" ca="1" si="41"/>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0"/>
        <v/>
      </c>
      <c r="BS56" s="9">
        <f t="shared" ca="1" si="42"/>
        <v>0</v>
      </c>
      <c r="BT56" s="9">
        <f t="shared" ca="1" si="42"/>
        <v>0</v>
      </c>
      <c r="BU56" s="9">
        <f t="shared" ca="1" si="42"/>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1"/>
        <v>0</v>
      </c>
      <c r="CA56" s="8">
        <f t="shared" ca="1" si="41"/>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0"/>
        <v/>
      </c>
      <c r="BS57" s="9">
        <f t="shared" ca="1" si="42"/>
        <v>0</v>
      </c>
      <c r="BT57" s="9">
        <f t="shared" ca="1" si="42"/>
        <v>0</v>
      </c>
      <c r="BU57" s="9">
        <f t="shared" ca="1" si="42"/>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1"/>
        <v>0</v>
      </c>
      <c r="CA57" s="8">
        <f t="shared" ca="1" si="41"/>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0"/>
        <v/>
      </c>
      <c r="BS58" s="9">
        <f t="shared" ca="1" si="42"/>
        <v>0</v>
      </c>
      <c r="BT58" s="9">
        <f t="shared" ca="1" si="42"/>
        <v>0</v>
      </c>
      <c r="BU58" s="9">
        <f t="shared" ca="1" si="42"/>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1"/>
        <v>0</v>
      </c>
      <c r="CA58" s="8">
        <f t="shared" ca="1" si="41"/>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0"/>
        <v/>
      </c>
      <c r="BS59" s="9">
        <f t="shared" ca="1" si="42"/>
        <v>0</v>
      </c>
      <c r="BT59" s="9">
        <f t="shared" ca="1" si="42"/>
        <v>0</v>
      </c>
      <c r="BU59" s="9">
        <f t="shared" ca="1" si="42"/>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0"/>
        <v/>
      </c>
      <c r="BS60" s="9">
        <f t="shared" ca="1" si="42"/>
        <v>0</v>
      </c>
      <c r="BT60" s="9">
        <f t="shared" ca="1" si="42"/>
        <v>0</v>
      </c>
      <c r="BU60" s="9">
        <f t="shared" ca="1" si="42"/>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7" t="s">
        <v>177</v>
      </c>
      <c r="Z63" s="160" t="s">
        <v>162</v>
      </c>
      <c r="AA63" s="160" t="s">
        <v>16</v>
      </c>
      <c r="AB63" s="160" t="s">
        <v>160</v>
      </c>
      <c r="AC63" s="574" t="s">
        <v>163</v>
      </c>
      <c r="AD63" s="160" t="s">
        <v>161</v>
      </c>
      <c r="AE63" s="800" t="s">
        <v>112</v>
      </c>
      <c r="AF63" s="800"/>
      <c r="AG63" s="4"/>
      <c r="AH63" s="4"/>
      <c r="AI63" s="4"/>
      <c r="AJ63" s="4"/>
      <c r="AK63" s="4"/>
      <c r="AL63" s="4"/>
      <c r="AM63" s="4"/>
      <c r="AN63" s="4"/>
      <c r="AO63" s="4"/>
      <c r="AP63" s="4"/>
      <c r="AQ63" s="4"/>
      <c r="AR63" s="4"/>
    </row>
    <row r="64" spans="2:80" s="2" customFormat="1" ht="14.25" thickTop="1" thickBot="1" x14ac:dyDescent="0.25">
      <c r="F64" s="188">
        <v>1000000</v>
      </c>
      <c r="G64" s="189" t="s">
        <v>112</v>
      </c>
      <c r="P64" s="46" t="s">
        <v>7</v>
      </c>
      <c r="Q64" s="61" t="str">
        <f ca="1">IF('Endrunde 4'!$AE33="","",'Endrunde 4'!$AE33)</f>
        <v>VFB Essenheim</v>
      </c>
      <c r="U64" s="66" t="s">
        <v>7</v>
      </c>
      <c r="V64" s="40" t="str">
        <f ca="1">'Endrunde 4'!$I12</f>
        <v/>
      </c>
      <c r="W64" s="33" t="str">
        <f ca="1">'Endrunde 4'!$K12</f>
        <v/>
      </c>
      <c r="X64" s="33" t="str">
        <f ca="1">IF(AND('Endrunde 4'!$L12&lt;&gt;"",'Endrunde 4'!$N12&lt;&gt;"",$V64&lt;&gt;$W64,$V64&lt;&gt;"",$W64&lt;&gt;""),'Endrunde 4'!$L12,"")</f>
        <v/>
      </c>
      <c r="Y64" s="34" t="str">
        <f ca="1">IF(AND('Endrunde 4'!$L12&lt;&gt;"",'Endrunde 4'!$N12&lt;&gt;"",$V64&lt;&gt;$W64,$V64&lt;&gt;"",$W64&lt;&gt;""),'Endrunde 4'!$N12,"")</f>
        <v/>
      </c>
      <c r="Z64" s="32" t="str">
        <f ca="1">V64&amp;W64</f>
        <v/>
      </c>
      <c r="AA64" s="33">
        <f ca="1">IF(AND(V64&lt;&gt;"",W64&lt;&gt;"",V64&lt;&gt;W64,X64&lt;&gt;"",Y64&lt;&gt;""),1,0)</f>
        <v>0</v>
      </c>
      <c r="AB64" s="142" t="str">
        <f ca="1">IF(AA64&gt;0,X64&amp;Sprache!$E$80&amp;Y64,"")</f>
        <v/>
      </c>
      <c r="AD64" s="143"/>
      <c r="AE64" s="148" t="str">
        <f ca="1">IF($AA64=0,"",IF($X64&gt;$Y64,Einstellungen!$C$4,IF($X64=$Y64,1,0)))</f>
        <v/>
      </c>
      <c r="AF64" s="143" t="str">
        <f ca="1">IF($AA64=0,"",IF($X64&lt;$Y64,Einstellungen!$C$4,IF($X64=$Y64,1,0)))</f>
        <v/>
      </c>
      <c r="AG64" s="4"/>
      <c r="AH64" s="43"/>
      <c r="AI64" s="4"/>
      <c r="AJ64" s="4"/>
      <c r="AK64" s="4"/>
      <c r="AL64" s="4"/>
      <c r="AM64" s="4"/>
      <c r="AN64" s="4"/>
      <c r="AO64" s="4"/>
      <c r="AP64" s="4"/>
      <c r="AQ64" s="4"/>
      <c r="AR64" s="4"/>
    </row>
    <row r="65" spans="2:43" s="2" customFormat="1" ht="13.5" thickBot="1" x14ac:dyDescent="0.25">
      <c r="F65" s="190">
        <v>1000</v>
      </c>
      <c r="G65" s="191" t="s">
        <v>111</v>
      </c>
      <c r="H65" s="195">
        <v>500</v>
      </c>
      <c r="I65" s="194" t="s">
        <v>315</v>
      </c>
      <c r="P65" s="47" t="s">
        <v>8</v>
      </c>
      <c r="Q65" s="62" t="str">
        <f ca="1">IF('Endrunde 4'!$AE34="","",'Endrunde 4'!$AE34)</f>
        <v>VFL Ronsdorf</v>
      </c>
      <c r="U65" s="67" t="s">
        <v>8</v>
      </c>
      <c r="V65" s="41" t="str">
        <f ca="1">'Endrunde 4'!$I13</f>
        <v>VFB Essenheim</v>
      </c>
      <c r="W65" s="13" t="str">
        <f ca="1">'Endrunde 4'!$K13</f>
        <v>SSV Wildbach</v>
      </c>
      <c r="X65" s="13">
        <f ca="1">IF(AND('Endrunde 4'!$L13&lt;&gt;"",'Endrunde 4'!$N13&lt;&gt;"",$V65&lt;&gt;$W65,$V65&lt;&gt;"",$W65&lt;&gt;""),'Endrunde 4'!$L13,"")</f>
        <v>2</v>
      </c>
      <c r="Y65" s="36">
        <f ca="1">IF(AND('Endrunde 4'!$L13&lt;&gt;"",'Endrunde 4'!$N13&lt;&gt;"",$V65&lt;&gt;$W65,$V65&lt;&gt;"",$W65&lt;&gt;""),'Endrunde 4'!$N13,"")</f>
        <v>4</v>
      </c>
      <c r="Z65" s="35" t="str">
        <f t="shared" ref="Z65:Z73" ca="1" si="43">V65&amp;W65</f>
        <v>VFB EssenheimSSV Wildbach</v>
      </c>
      <c r="AA65" s="13">
        <f t="shared" ref="AA65:AA128" ca="1" si="44">IF(AND(V65&lt;&gt;"",W65&lt;&gt;"",V65&lt;&gt;W65,X65&lt;&gt;"",Y65&lt;&gt;""),1,0)</f>
        <v>1</v>
      </c>
      <c r="AB65" s="13" t="str">
        <f ca="1">IF(AA65&gt;0,X65&amp;Sprache!$E$80&amp;Y65,"")</f>
        <v>2:4</v>
      </c>
      <c r="AD65" s="144"/>
      <c r="AE65" s="149">
        <f ca="1">IF($AA65=0,"",IF($X65&gt;$Y65,Einstellungen!$C$4,IF($X65=$Y65,1,0)))</f>
        <v>0</v>
      </c>
      <c r="AF65" s="144">
        <f ca="1">IF($AA65=0,"",IF($X65&lt;$Y65,Einstellungen!$C$4,IF($X65=$Y65,1,0)))</f>
        <v>3</v>
      </c>
      <c r="AH65" s="4"/>
      <c r="AI65" s="13"/>
      <c r="AJ65" s="13"/>
      <c r="AK65" s="13"/>
      <c r="AL65" s="13"/>
      <c r="AM65" s="13"/>
      <c r="AN65" s="13"/>
      <c r="AO65" s="13"/>
      <c r="AP65" s="13"/>
      <c r="AQ65" s="13"/>
    </row>
    <row r="66" spans="2:43" s="2" customFormat="1" ht="13.5" thickBot="1" x14ac:dyDescent="0.25">
      <c r="F66" s="192">
        <v>1</v>
      </c>
      <c r="G66" s="193" t="s">
        <v>109</v>
      </c>
      <c r="P66" s="47" t="s">
        <v>9</v>
      </c>
      <c r="Q66" s="62" t="str">
        <f ca="1">IF('Endrunde 4'!$AE35="","",'Endrunde 4'!$AE35)</f>
        <v>1. FC Riedwald</v>
      </c>
      <c r="U66" s="67" t="s">
        <v>9</v>
      </c>
      <c r="V66" s="41" t="str">
        <f ca="1">'Endrunde 4'!$I14</f>
        <v>Knock Out Rangers</v>
      </c>
      <c r="W66" s="13" t="str">
        <f ca="1">'Endrunde 4'!$K14</f>
        <v>FC Grönlingen</v>
      </c>
      <c r="X66" s="13">
        <f ca="1">IF(AND('Endrunde 4'!$L14&lt;&gt;"",'Endrunde 4'!$N14&lt;&gt;"",$V66&lt;&gt;$W66,$V66&lt;&gt;"",$W66&lt;&gt;""),'Endrunde 4'!$L14,"")</f>
        <v>2</v>
      </c>
      <c r="Y66" s="36">
        <f ca="1">IF(AND('Endrunde 4'!$L14&lt;&gt;"",'Endrunde 4'!$N14&lt;&gt;"",$V66&lt;&gt;$W66,$V66&lt;&gt;"",$W66&lt;&gt;""),'Endrunde 4'!$N14,"")</f>
        <v>1</v>
      </c>
      <c r="Z66" s="35" t="str">
        <f t="shared" ca="1" si="43"/>
        <v>Knock Out RangersFC Grönlingen</v>
      </c>
      <c r="AA66" s="13">
        <f t="shared" ca="1" si="44"/>
        <v>1</v>
      </c>
      <c r="AB66" s="13" t="str">
        <f ca="1">IF(AA66&gt;0,X66&amp;Sprache!$E$80&amp;Y66,"")</f>
        <v>2:1</v>
      </c>
      <c r="AD66" s="144"/>
      <c r="AE66" s="149">
        <f ca="1">IF($AA66=0,"",IF($X66&gt;$Y66,Einstellungen!$C$4,IF($X66=$Y66,1,0)))</f>
        <v>3</v>
      </c>
      <c r="AF66" s="144">
        <f ca="1">IF($AA66=0,"",IF($X66&lt;$Y66,Einstellungen!$C$4,IF($X66=$Y66,1,0)))</f>
        <v>0</v>
      </c>
      <c r="AH66" s="4"/>
      <c r="AI66" s="13"/>
      <c r="AJ66" s="4"/>
      <c r="AK66" s="13"/>
      <c r="AL66" s="13"/>
      <c r="AM66" s="13"/>
      <c r="AN66" s="13"/>
      <c r="AO66" s="13"/>
      <c r="AP66" s="13"/>
      <c r="AQ66" s="13"/>
    </row>
    <row r="67" spans="2:43" s="2" customFormat="1" x14ac:dyDescent="0.2">
      <c r="P67" s="47" t="s">
        <v>10</v>
      </c>
      <c r="Q67" s="62" t="str">
        <f ca="1">IF('Endrunde 4'!$AE36="","",'Endrunde 4'!$AE36)</f>
        <v>SSV Wildbach</v>
      </c>
      <c r="U67" s="67" t="s">
        <v>10</v>
      </c>
      <c r="V67" s="41" t="str">
        <f ca="1">'Endrunde 4'!$I15</f>
        <v>Raslo Winners</v>
      </c>
      <c r="W67" s="13" t="str">
        <f ca="1">'Endrunde 4'!$K15</f>
        <v>Mainz 05</v>
      </c>
      <c r="X67" s="13">
        <f ca="1">IF(AND('Endrunde 4'!$L15&lt;&gt;"",'Endrunde 4'!$N15&lt;&gt;"",$V67&lt;&gt;$W67,$V67&lt;&gt;"",$W67&lt;&gt;""),'Endrunde 4'!$L15,"")</f>
        <v>1</v>
      </c>
      <c r="Y67" s="36">
        <f ca="1">IF(AND('Endrunde 4'!$L15&lt;&gt;"",'Endrunde 4'!$N15&lt;&gt;"",$V67&lt;&gt;$W67,$V67&lt;&gt;"",$W67&lt;&gt;""),'Endrunde 4'!$N15,"")</f>
        <v>1</v>
      </c>
      <c r="Z67" s="35" t="str">
        <f t="shared" ca="1" si="43"/>
        <v>Raslo WinnersMainz 05</v>
      </c>
      <c r="AA67" s="13">
        <f t="shared" ca="1" si="44"/>
        <v>1</v>
      </c>
      <c r="AB67" s="13" t="str">
        <f ca="1">IF(AA67&gt;0,X67&amp;Sprache!$E$80&amp;Y67,"")</f>
        <v>1:1</v>
      </c>
      <c r="AD67" s="144"/>
      <c r="AE67" s="149">
        <f ca="1">IF($AA67=0,"",IF($X67&gt;$Y67,Einstellungen!$C$4,IF($X67=$Y67,1,0)))</f>
        <v>1</v>
      </c>
      <c r="AF67" s="144">
        <f ca="1">IF($AA67=0,"",IF($X67&lt;$Y67,Einstellungen!$C$4,IF($X67=$Y67,1,0)))</f>
        <v>1</v>
      </c>
      <c r="AH67" s="4"/>
      <c r="AI67" s="13"/>
      <c r="AJ67" s="13"/>
      <c r="AK67" s="4"/>
      <c r="AL67" s="13"/>
      <c r="AM67" s="13"/>
      <c r="AN67" s="13"/>
      <c r="AO67" s="13"/>
      <c r="AP67" s="13"/>
      <c r="AQ67" s="13"/>
    </row>
    <row r="68" spans="2:43" s="2" customFormat="1" x14ac:dyDescent="0.2">
      <c r="P68" s="47"/>
      <c r="Q68" s="62" t="str">
        <f>""</f>
        <v/>
      </c>
      <c r="U68" s="67" t="s">
        <v>11</v>
      </c>
      <c r="V68" s="41" t="str">
        <f ca="1">'Endrunde 4'!$I16</f>
        <v>FC Barcelona</v>
      </c>
      <c r="W68" s="13" t="str">
        <f ca="1">'Endrunde 4'!$K16</f>
        <v>AC Roma</v>
      </c>
      <c r="X68" s="13">
        <f ca="1">IF(AND('Endrunde 4'!$L16&lt;&gt;"",'Endrunde 4'!$N16&lt;&gt;"",$V68&lt;&gt;$W68,$V68&lt;&gt;"",$W68&lt;&gt;""),'Endrunde 4'!$L16,"")</f>
        <v>5</v>
      </c>
      <c r="Y68" s="36">
        <f ca="1">IF(AND('Endrunde 4'!$L16&lt;&gt;"",'Endrunde 4'!$N16&lt;&gt;"",$V68&lt;&gt;$W68,$V68&lt;&gt;"",$W68&lt;&gt;""),'Endrunde 4'!$N16,"")</f>
        <v>1</v>
      </c>
      <c r="Z68" s="35" t="str">
        <f t="shared" ca="1" si="43"/>
        <v>FC BarcelonaAC Roma</v>
      </c>
      <c r="AA68" s="13">
        <f t="shared" ca="1" si="44"/>
        <v>1</v>
      </c>
      <c r="AB68" s="13" t="str">
        <f ca="1">IF(AA68&gt;0,X68&amp;Sprache!$E$80&amp;Y68,"")</f>
        <v>5:1</v>
      </c>
      <c r="AD68" s="144"/>
      <c r="AE68" s="149">
        <f ca="1">IF($AA68=0,"",IF($X68&gt;$Y68,Einstellungen!$C$4,IF($X68=$Y68,1,0)))</f>
        <v>3</v>
      </c>
      <c r="AF68" s="144">
        <f ca="1">IF($AA68=0,"",IF($X68&lt;$Y68,Einstellungen!$C$4,IF($X68=$Y68,1,0)))</f>
        <v>0</v>
      </c>
      <c r="AH68" s="4"/>
      <c r="AI68" s="13"/>
      <c r="AJ68" s="13"/>
      <c r="AK68" s="13"/>
      <c r="AL68" s="4"/>
      <c r="AM68" s="13"/>
      <c r="AN68" s="13"/>
      <c r="AO68" s="13"/>
      <c r="AP68" s="13"/>
      <c r="AQ68" s="13"/>
    </row>
    <row r="69" spans="2:43" s="2" customFormat="1" x14ac:dyDescent="0.2">
      <c r="P69" s="47"/>
      <c r="Q69" s="62" t="str">
        <f>""</f>
        <v/>
      </c>
      <c r="U69" s="67" t="s">
        <v>12</v>
      </c>
      <c r="V69" s="41" t="str">
        <f ca="1">'Endrunde 4'!$I17</f>
        <v>VFL Ronsdorf</v>
      </c>
      <c r="W69" s="13" t="str">
        <f ca="1">'Endrunde 4'!$K17</f>
        <v>1. FC Riedwald</v>
      </c>
      <c r="X69" s="13">
        <f ca="1">IF(AND('Endrunde 4'!$L17&lt;&gt;"",'Endrunde 4'!$N17&lt;&gt;"",$V69&lt;&gt;$W69,$V69&lt;&gt;"",$W69&lt;&gt;""),'Endrunde 4'!$L17,"")</f>
        <v>2</v>
      </c>
      <c r="Y69" s="36">
        <f ca="1">IF(AND('Endrunde 4'!$L17&lt;&gt;"",'Endrunde 4'!$N17&lt;&gt;"",$V69&lt;&gt;$W69,$V69&lt;&gt;"",$W69&lt;&gt;""),'Endrunde 4'!$N17,"")</f>
        <v>0</v>
      </c>
      <c r="Z69" s="35" t="str">
        <f t="shared" ca="1" si="43"/>
        <v>VFL Ronsdorf1. FC Riedwald</v>
      </c>
      <c r="AA69" s="13">
        <f t="shared" ca="1" si="44"/>
        <v>1</v>
      </c>
      <c r="AB69" s="13" t="str">
        <f ca="1">IF(AA69&gt;0,X69&amp;Sprache!$E$80&amp;Y69,"")</f>
        <v>2:0</v>
      </c>
      <c r="AD69" s="144"/>
      <c r="AE69" s="149">
        <f ca="1">IF($AA69=0,"",IF($X69&gt;$Y69,Einstellungen!$C$4,IF($X69=$Y69,1,0)))</f>
        <v>3</v>
      </c>
      <c r="AF69" s="144">
        <f ca="1">IF($AA69=0,"",IF($X69&lt;$Y69,Einstellungen!$C$4,IF($X69=$Y69,1,0)))</f>
        <v>0</v>
      </c>
      <c r="AH69" s="4"/>
      <c r="AI69" s="13"/>
      <c r="AJ69" s="13"/>
      <c r="AK69" s="13"/>
      <c r="AL69" s="13"/>
      <c r="AM69" s="4"/>
      <c r="AN69" s="13"/>
      <c r="AO69" s="13"/>
      <c r="AP69" s="13"/>
      <c r="AQ69" s="13"/>
    </row>
    <row r="70" spans="2:43" s="2" customFormat="1" x14ac:dyDescent="0.2">
      <c r="P70" s="47"/>
      <c r="Q70" s="62" t="str">
        <f>""</f>
        <v/>
      </c>
      <c r="U70" s="67" t="s">
        <v>17</v>
      </c>
      <c r="V70" s="41" t="str">
        <f ca="1">'Endrunde 4'!$I18</f>
        <v>Borussia Heine</v>
      </c>
      <c r="W70" s="13" t="str">
        <f ca="1">'Endrunde 4'!$K18</f>
        <v>Maibach 1822 eV</v>
      </c>
      <c r="X70" s="13">
        <f ca="1">IF(AND('Endrunde 4'!$L18&lt;&gt;"",'Endrunde 4'!$N18&lt;&gt;"",$V70&lt;&gt;$W70,$V70&lt;&gt;"",$W70&lt;&gt;""),'Endrunde 4'!$L18,"")</f>
        <v>1</v>
      </c>
      <c r="Y70" s="36">
        <f ca="1">IF(AND('Endrunde 4'!$L18&lt;&gt;"",'Endrunde 4'!$N18&lt;&gt;"",$V70&lt;&gt;$W70,$V70&lt;&gt;"",$W70&lt;&gt;""),'Endrunde 4'!$N18,"")</f>
        <v>2</v>
      </c>
      <c r="Z70" s="35" t="str">
        <f t="shared" ca="1" si="43"/>
        <v>Borussia HeineMaibach 1822 eV</v>
      </c>
      <c r="AA70" s="13">
        <f t="shared" ca="1" si="44"/>
        <v>1</v>
      </c>
      <c r="AB70" s="13" t="str">
        <f ca="1">IF(AA70&gt;0,X70&amp;Sprache!$E$80&amp;Y70,"")</f>
        <v>1:2</v>
      </c>
      <c r="AD70" s="144"/>
      <c r="AE70" s="149">
        <f ca="1">IF($AA70=0,"",IF($X70&gt;$Y70,Einstellungen!$C$4,IF($X70=$Y70,1,0)))</f>
        <v>0</v>
      </c>
      <c r="AF70" s="144">
        <f ca="1">IF($AA70=0,"",IF($X70&lt;$Y70,Einstellungen!$C$4,IF($X70=$Y70,1,0)))</f>
        <v>3</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'Endrunde 4'!$I19</f>
        <v>Inter Mailand</v>
      </c>
      <c r="W71" s="13" t="str">
        <f ca="1">'Endrunde 4'!$K19</f>
        <v>Fun Kickers Oes</v>
      </c>
      <c r="X71" s="13">
        <f ca="1">IF(AND('Endrunde 4'!$L19&lt;&gt;"",'Endrunde 4'!$N19&lt;&gt;"",$V71&lt;&gt;$W71,$V71&lt;&gt;"",$W71&lt;&gt;""),'Endrunde 4'!$L19,"")</f>
        <v>5</v>
      </c>
      <c r="Y71" s="36">
        <f ca="1">IF(AND('Endrunde 4'!$L19&lt;&gt;"",'Endrunde 4'!$N19&lt;&gt;"",$V71&lt;&gt;$W71,$V71&lt;&gt;"",$W71&lt;&gt;""),'Endrunde 4'!$N19,"")</f>
        <v>3</v>
      </c>
      <c r="Z71" s="35" t="str">
        <f t="shared" ca="1" si="43"/>
        <v>Inter MailandFun Kickers Oes</v>
      </c>
      <c r="AA71" s="13">
        <f t="shared" ca="1" si="44"/>
        <v>1</v>
      </c>
      <c r="AB71" s="13" t="str">
        <f ca="1">IF(AA71&gt;0,X71&amp;Sprache!$E$80&amp;Y71,"")</f>
        <v>5:3</v>
      </c>
      <c r="AD71" s="144"/>
      <c r="AE71" s="149">
        <f ca="1">IF($AA71=0,"",IF($X71&gt;$Y71,Einstellungen!$C$4,IF($X71=$Y71,1,0)))</f>
        <v>3</v>
      </c>
      <c r="AF71" s="144">
        <f ca="1">IF($AA71=0,"",IF($X71&lt;$Y71,Einstellungen!$C$4,IF($X71=$Y71,1,0)))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'Endrunde 4'!$I20</f>
        <v>Manchester City</v>
      </c>
      <c r="W72" s="13" t="str">
        <f ca="1">'Endrunde 4'!$K20</f>
        <v>Eintracht Frankfurt</v>
      </c>
      <c r="X72" s="13">
        <f ca="1">IF(AND('Endrunde 4'!$L20&lt;&gt;"",'Endrunde 4'!$N20&lt;&gt;"",$V72&lt;&gt;$W72,$V72&lt;&gt;"",$W72&lt;&gt;""),'Endrunde 4'!$L20,"")</f>
        <v>2</v>
      </c>
      <c r="Y72" s="36">
        <f ca="1">IF(AND('Endrunde 4'!$L20&lt;&gt;"",'Endrunde 4'!$N20&lt;&gt;"",$V72&lt;&gt;$W72,$V72&lt;&gt;"",$W72&lt;&gt;""),'Endrunde 4'!$N20,"")</f>
        <v>1</v>
      </c>
      <c r="Z72" s="35" t="str">
        <f t="shared" ca="1" si="43"/>
        <v>Manchester CityEintracht Frankfurt</v>
      </c>
      <c r="AA72" s="13">
        <f t="shared" ca="1" si="44"/>
        <v>1</v>
      </c>
      <c r="AB72" s="13" t="str">
        <f ca="1">IF(AA72&gt;0,X72&amp;Sprache!$E$80&amp;Y72,"")</f>
        <v>2:1</v>
      </c>
      <c r="AD72" s="144"/>
      <c r="AE72" s="149">
        <f ca="1">IF($AA72=0,"",IF($X72&gt;$Y72,Einstellungen!$C$4,IF($X72=$Y72,1,0)))</f>
        <v>3</v>
      </c>
      <c r="AF72" s="144">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'Endrunde 4'!$I21</f>
        <v>VFB Essenheim</v>
      </c>
      <c r="W73" s="13" t="str">
        <f ca="1">'Endrunde 4'!$K21</f>
        <v>1. FC Riedwald</v>
      </c>
      <c r="X73" s="13">
        <f ca="1">IF(AND('Endrunde 4'!$L21&lt;&gt;"",'Endrunde 4'!$N21&lt;&gt;"",$V73&lt;&gt;$W73,$V73&lt;&gt;"",$W73&lt;&gt;""),'Endrunde 4'!$L21,"")</f>
        <v>2</v>
      </c>
      <c r="Y73" s="36">
        <f ca="1">IF(AND('Endrunde 4'!$L21&lt;&gt;"",'Endrunde 4'!$N21&lt;&gt;"",$V73&lt;&gt;$W73,$V73&lt;&gt;"",$W73&lt;&gt;""),'Endrunde 4'!$N21,"")</f>
        <v>2</v>
      </c>
      <c r="Z73" s="35" t="str">
        <f t="shared" ca="1" si="43"/>
        <v>VFB Essenheim1. FC Riedwald</v>
      </c>
      <c r="AA73" s="13">
        <f t="shared" ca="1" si="44"/>
        <v>1</v>
      </c>
      <c r="AB73" s="13" t="str">
        <f ca="1">IF(AA73&gt;0,X73&amp;Sprache!$E$80&amp;Y73,"")</f>
        <v>2:2</v>
      </c>
      <c r="AD73" s="144"/>
      <c r="AE73" s="149">
        <f ca="1">IF($AA73=0,"",IF($X73&gt;$Y73,Einstellungen!$C$4,IF($X73=$Y73,1,0)))</f>
        <v>1</v>
      </c>
      <c r="AF73" s="144">
        <f ca="1">IF($AA73=0,"",IF($X73&lt;$Y73,Einstellungen!$C$4,IF($X73=$Y73,1,0)))</f>
        <v>1</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'Endrunde 4'!$I22</f>
        <v>Knock Out Rangers</v>
      </c>
      <c r="W74" s="13" t="str">
        <f ca="1">'Endrunde 4'!$K22</f>
        <v>Maibach 1822 eV</v>
      </c>
      <c r="X74" s="13">
        <f ca="1">IF(AND('Endrunde 4'!$L22&lt;&gt;"",'Endrunde 4'!$N22&lt;&gt;"",$V74&lt;&gt;$W74,$V74&lt;&gt;"",$W74&lt;&gt;""),'Endrunde 4'!$L22,"")</f>
        <v>4</v>
      </c>
      <c r="Y74" s="36">
        <f ca="1">IF(AND('Endrunde 4'!$L22&lt;&gt;"",'Endrunde 4'!$N22&lt;&gt;"",$V74&lt;&gt;$W74,$V74&lt;&gt;"",$W74&lt;&gt;""),'Endrunde 4'!$N22,"")</f>
        <v>2</v>
      </c>
      <c r="Z74" s="35" t="str">
        <f ca="1">V74&amp;W74</f>
        <v>Knock Out RangersMaibach 1822 eV</v>
      </c>
      <c r="AA74" s="13">
        <f t="shared" ca="1" si="44"/>
        <v>1</v>
      </c>
      <c r="AB74" s="13" t="str">
        <f ca="1">IF(AA74&gt;0,X74&amp;Sprache!$E$80&amp;Y74,"")</f>
        <v>4:2</v>
      </c>
      <c r="AD74" s="144"/>
      <c r="AE74" s="149">
        <f ca="1">IF($AA74=0,"",IF($X74&gt;$Y74,Einstellungen!$C$4,IF($X74=$Y74,1,0)))</f>
        <v>3</v>
      </c>
      <c r="AF74" s="144">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'Endrunde 4'!$I23</f>
        <v>Raslo Winners</v>
      </c>
      <c r="W75" s="13" t="str">
        <f ca="1">'Endrunde 4'!$K23</f>
        <v>Fun Kickers Oes</v>
      </c>
      <c r="X75" s="13">
        <f ca="1">IF(AND('Endrunde 4'!$L23&lt;&gt;"",'Endrunde 4'!$N23&lt;&gt;"",$V75&lt;&gt;$W75,$V75&lt;&gt;"",$W75&lt;&gt;""),'Endrunde 4'!$L23,"")</f>
        <v>4</v>
      </c>
      <c r="Y75" s="36">
        <f ca="1">IF(AND('Endrunde 4'!$L23&lt;&gt;"",'Endrunde 4'!$N23&lt;&gt;"",$V75&lt;&gt;$W75,$V75&lt;&gt;"",$W75&lt;&gt;""),'Endrunde 4'!$N23,"")</f>
        <v>3</v>
      </c>
      <c r="Z75" s="35" t="str">
        <f t="shared" ref="Z75:Z93" ca="1" si="45">V75&amp;W75</f>
        <v>Raslo WinnersFun Kickers Oes</v>
      </c>
      <c r="AA75" s="13">
        <f t="shared" ca="1" si="44"/>
        <v>1</v>
      </c>
      <c r="AB75" s="13" t="str">
        <f ca="1">IF(AA75&gt;0,X75&amp;Sprache!$E$80&amp;Y75,"")</f>
        <v>4:3</v>
      </c>
      <c r="AD75" s="144"/>
      <c r="AE75" s="149">
        <f ca="1">IF($AA75=0,"",IF($X75&gt;$Y75,Einstellungen!$C$4,IF($X75=$Y75,1,0)))</f>
        <v>3</v>
      </c>
      <c r="AF75" s="144">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'Endrunde 4'!$I24</f>
        <v>FC Barcelona</v>
      </c>
      <c r="W76" s="13" t="str">
        <f ca="1">'Endrunde 4'!$K24</f>
        <v>Eintracht Frankfurt</v>
      </c>
      <c r="X76" s="13">
        <f ca="1">IF(AND('Endrunde 4'!$L24&lt;&gt;"",'Endrunde 4'!$N24&lt;&gt;"",$V76&lt;&gt;$W76,$V76&lt;&gt;"",$W76&lt;&gt;""),'Endrunde 4'!$L24,"")</f>
        <v>0</v>
      </c>
      <c r="Y76" s="36">
        <f ca="1">IF(AND('Endrunde 4'!$L24&lt;&gt;"",'Endrunde 4'!$N24&lt;&gt;"",$V76&lt;&gt;$W76,$V76&lt;&gt;"",$W76&lt;&gt;""),'Endrunde 4'!$N24,"")</f>
        <v>0</v>
      </c>
      <c r="Z76" s="35" t="str">
        <f t="shared" ca="1" si="45"/>
        <v>FC BarcelonaEintracht Frankfurt</v>
      </c>
      <c r="AA76" s="13">
        <f t="shared" ca="1" si="44"/>
        <v>1</v>
      </c>
      <c r="AB76" s="13" t="str">
        <f ca="1">IF(AA76&gt;0,X76&amp;Sprache!$E$80&amp;Y76,"")</f>
        <v>0:0</v>
      </c>
      <c r="AD76" s="144"/>
      <c r="AE76" s="149">
        <f ca="1">IF($AA76=0,"",IF($X76&gt;$Y76,Einstellungen!$C$4,IF($X76=$Y76,1,0)))</f>
        <v>1</v>
      </c>
      <c r="AF76" s="144">
        <f ca="1">IF($AA76=0,"",IF($X76&lt;$Y76,Einstellungen!$C$4,IF($X76=$Y76,1,0)))</f>
        <v>1</v>
      </c>
    </row>
    <row r="77" spans="2:43" s="2" customFormat="1" x14ac:dyDescent="0.2">
      <c r="B77" s="4"/>
      <c r="C77" s="4"/>
      <c r="D77" s="4"/>
      <c r="E77" s="4"/>
      <c r="F77" s="13"/>
      <c r="G77" s="13"/>
      <c r="H77" s="13"/>
      <c r="I77" s="13"/>
      <c r="J77" s="13"/>
      <c r="K77" s="13"/>
      <c r="L77" s="13"/>
      <c r="M77" s="13"/>
      <c r="U77" s="67" t="s">
        <v>29</v>
      </c>
      <c r="V77" s="41" t="str">
        <f ca="1">'Endrunde 4'!$I25</f>
        <v>VFL Ronsdorf</v>
      </c>
      <c r="W77" s="13" t="str">
        <f ca="1">'Endrunde 4'!$K25</f>
        <v>SSV Wildbach</v>
      </c>
      <c r="X77" s="13">
        <f ca="1">IF(AND('Endrunde 4'!$L25&lt;&gt;"",'Endrunde 4'!$N25&lt;&gt;"",$V77&lt;&gt;$W77,$V77&lt;&gt;"",$W77&lt;&gt;""),'Endrunde 4'!$L25,"")</f>
        <v>1</v>
      </c>
      <c r="Y77" s="36">
        <f ca="1">IF(AND('Endrunde 4'!$L25&lt;&gt;"",'Endrunde 4'!$N25&lt;&gt;"",$V77&lt;&gt;$W77,$V77&lt;&gt;"",$W77&lt;&gt;""),'Endrunde 4'!$N25,"")</f>
        <v>5</v>
      </c>
      <c r="Z77" s="35" t="str">
        <f t="shared" ca="1" si="45"/>
        <v>VFL RonsdorfSSV Wildbach</v>
      </c>
      <c r="AA77" s="13">
        <f t="shared" ca="1" si="44"/>
        <v>1</v>
      </c>
      <c r="AB77" s="13" t="str">
        <f ca="1">IF(AA77&gt;0,X77&amp;Sprache!$E$80&amp;Y77,"")</f>
        <v>1:5</v>
      </c>
      <c r="AD77" s="144"/>
      <c r="AE77" s="149">
        <f ca="1">IF($AA77=0,"",IF($X77&gt;$Y77,Einstellungen!$C$4,IF($X77=$Y77,1,0)))</f>
        <v>0</v>
      </c>
      <c r="AF77" s="144">
        <f ca="1">IF($AA77=0,"",IF($X77&lt;$Y77,Einstellungen!$C$4,IF($X77=$Y77,1,0)))</f>
        <v>3</v>
      </c>
    </row>
    <row r="78" spans="2:43" s="2" customFormat="1" x14ac:dyDescent="0.2">
      <c r="B78" s="4"/>
      <c r="C78" s="4"/>
      <c r="D78" s="4"/>
      <c r="E78" s="4"/>
      <c r="F78" s="13"/>
      <c r="G78" s="13"/>
      <c r="H78" s="13"/>
      <c r="I78" s="13"/>
      <c r="J78" s="13"/>
      <c r="K78" s="13"/>
      <c r="L78" s="13"/>
      <c r="M78" s="13"/>
      <c r="U78" s="67" t="s">
        <v>30</v>
      </c>
      <c r="V78" s="41" t="str">
        <f ca="1">'Endrunde 4'!$I26</f>
        <v>Borussia Heine</v>
      </c>
      <c r="W78" s="13" t="str">
        <f ca="1">'Endrunde 4'!$K26</f>
        <v>FC Grönlingen</v>
      </c>
      <c r="X78" s="13">
        <f ca="1">IF(AND('Endrunde 4'!$L26&lt;&gt;"",'Endrunde 4'!$N26&lt;&gt;"",$V78&lt;&gt;$W78,$V78&lt;&gt;"",$W78&lt;&gt;""),'Endrunde 4'!$L26,"")</f>
        <v>4</v>
      </c>
      <c r="Y78" s="36">
        <f ca="1">IF(AND('Endrunde 4'!$L26&lt;&gt;"",'Endrunde 4'!$N26&lt;&gt;"",$V78&lt;&gt;$W78,$V78&lt;&gt;"",$W78&lt;&gt;""),'Endrunde 4'!$N26,"")</f>
        <v>4</v>
      </c>
      <c r="Z78" s="35" t="str">
        <f t="shared" ca="1" si="45"/>
        <v>Borussia HeineFC Grönlingen</v>
      </c>
      <c r="AA78" s="13">
        <f t="shared" ca="1" si="44"/>
        <v>1</v>
      </c>
      <c r="AB78" s="13" t="str">
        <f ca="1">IF(AA78&gt;0,X78&amp;Sprache!$E$80&amp;Y78,"")</f>
        <v>4:4</v>
      </c>
      <c r="AD78" s="144"/>
      <c r="AE78" s="149">
        <f ca="1">IF($AA78=0,"",IF($X78&gt;$Y78,Einstellungen!$C$4,IF($X78=$Y78,1,0)))</f>
        <v>1</v>
      </c>
      <c r="AF78" s="144">
        <f ca="1">IF($AA78=0,"",IF($X78&lt;$Y78,Einstellungen!$C$4,IF($X78=$Y78,1,0)))</f>
        <v>1</v>
      </c>
    </row>
    <row r="79" spans="2:43" s="2" customFormat="1" x14ac:dyDescent="0.2">
      <c r="B79" s="4"/>
      <c r="C79" s="4"/>
      <c r="D79" s="4"/>
      <c r="E79" s="4"/>
      <c r="F79" s="13"/>
      <c r="G79" s="13"/>
      <c r="H79" s="13"/>
      <c r="I79" s="13"/>
      <c r="J79" s="13"/>
      <c r="K79" s="13"/>
      <c r="L79" s="13"/>
      <c r="M79" s="13"/>
      <c r="U79" s="67" t="s">
        <v>31</v>
      </c>
      <c r="V79" s="41" t="str">
        <f ca="1">'Endrunde 4'!$I27</f>
        <v>Inter Mailand</v>
      </c>
      <c r="W79" s="13" t="str">
        <f ca="1">'Endrunde 4'!$K27</f>
        <v>Mainz 05</v>
      </c>
      <c r="X79" s="13">
        <f ca="1">IF(AND('Endrunde 4'!$L27&lt;&gt;"",'Endrunde 4'!$N27&lt;&gt;"",$V79&lt;&gt;$W79,$V79&lt;&gt;"",$W79&lt;&gt;""),'Endrunde 4'!$L27,"")</f>
        <v>0</v>
      </c>
      <c r="Y79" s="36">
        <f ca="1">IF(AND('Endrunde 4'!$L27&lt;&gt;"",'Endrunde 4'!$N27&lt;&gt;"",$V79&lt;&gt;$W79,$V79&lt;&gt;"",$W79&lt;&gt;""),'Endrunde 4'!$N27,"")</f>
        <v>7</v>
      </c>
      <c r="Z79" s="35" t="str">
        <f t="shared" ca="1" si="45"/>
        <v>Inter MailandMainz 05</v>
      </c>
      <c r="AA79" s="13">
        <f t="shared" ca="1" si="44"/>
        <v>1</v>
      </c>
      <c r="AB79" s="13" t="str">
        <f ca="1">IF(AA79&gt;0,X79&amp;Sprache!$E$80&amp;Y79,"")</f>
        <v>0:7</v>
      </c>
      <c r="AD79" s="144"/>
      <c r="AE79" s="149">
        <f ca="1">IF($AA79=0,"",IF($X79&gt;$Y79,Einstellungen!$C$4,IF($X79=$Y79,1,0)))</f>
        <v>0</v>
      </c>
      <c r="AF79" s="144">
        <f ca="1">IF($AA79=0,"",IF($X79&lt;$Y79,Einstellungen!$C$4,IF($X79=$Y79,1,0)))</f>
        <v>3</v>
      </c>
    </row>
    <row r="80" spans="2:43" s="2" customFormat="1" x14ac:dyDescent="0.2">
      <c r="B80" s="4"/>
      <c r="C80" s="4"/>
      <c r="D80" s="4"/>
      <c r="E80" s="4"/>
      <c r="F80" s="13"/>
      <c r="G80" s="13"/>
      <c r="H80" s="13"/>
      <c r="I80" s="13"/>
      <c r="J80" s="13"/>
      <c r="K80" s="13"/>
      <c r="L80" s="13"/>
      <c r="M80" s="13"/>
      <c r="U80" s="67" t="s">
        <v>32</v>
      </c>
      <c r="V80" s="41" t="str">
        <f ca="1">'Endrunde 4'!$I28</f>
        <v>Manchester City</v>
      </c>
      <c r="W80" s="13" t="str">
        <f ca="1">'Endrunde 4'!$K28</f>
        <v>AC Roma</v>
      </c>
      <c r="X80" s="13">
        <f ca="1">IF(AND('Endrunde 4'!$L28&lt;&gt;"",'Endrunde 4'!$N28&lt;&gt;"",$V80&lt;&gt;$W80,$V80&lt;&gt;"",$W80&lt;&gt;""),'Endrunde 4'!$L28,"")</f>
        <v>2</v>
      </c>
      <c r="Y80" s="36">
        <f ca="1">IF(AND('Endrunde 4'!$L28&lt;&gt;"",'Endrunde 4'!$N28&lt;&gt;"",$V80&lt;&gt;$W80,$V80&lt;&gt;"",$W80&lt;&gt;""),'Endrunde 4'!$N28,"")</f>
        <v>8</v>
      </c>
      <c r="Z80" s="35" t="str">
        <f t="shared" ca="1" si="45"/>
        <v>Manchester CityAC Roma</v>
      </c>
      <c r="AA80" s="13">
        <f t="shared" ca="1" si="44"/>
        <v>1</v>
      </c>
      <c r="AB80" s="13" t="str">
        <f ca="1">IF(AA80&gt;0,X80&amp;Sprache!$E$80&amp;Y80,"")</f>
        <v>2:8</v>
      </c>
      <c r="AD80" s="144"/>
      <c r="AE80" s="149">
        <f ca="1">IF($AA80=0,"",IF($X80&gt;$Y80,Einstellungen!$C$4,IF($X80=$Y80,1,0)))</f>
        <v>0</v>
      </c>
      <c r="AF80" s="144">
        <f ca="1">IF($AA80=0,"",IF($X80&lt;$Y80,Einstellungen!$C$4,IF($X80=$Y80,1,0)))</f>
        <v>3</v>
      </c>
    </row>
    <row r="81" spans="2:32" s="2" customFormat="1" x14ac:dyDescent="0.2">
      <c r="B81" s="4"/>
      <c r="C81" s="4"/>
      <c r="D81" s="4"/>
      <c r="E81" s="4"/>
      <c r="F81" s="13"/>
      <c r="G81" s="13"/>
      <c r="H81" s="13"/>
      <c r="I81" s="13"/>
      <c r="J81" s="13"/>
      <c r="K81" s="13"/>
      <c r="L81" s="13"/>
      <c r="M81" s="13"/>
      <c r="U81" s="67" t="s">
        <v>33</v>
      </c>
      <c r="V81" s="41" t="str">
        <f ca="1">'Endrunde 4'!$I29</f>
        <v>1. FC Riedwald</v>
      </c>
      <c r="W81" s="13" t="str">
        <f ca="1">'Endrunde 4'!$K29</f>
        <v>SSV Wildbach</v>
      </c>
      <c r="X81" s="13">
        <f ca="1">IF(AND('Endrunde 4'!$L29&lt;&gt;"",'Endrunde 4'!$N29&lt;&gt;"",$V81&lt;&gt;$W81,$V81&lt;&gt;"",$W81&lt;&gt;""),'Endrunde 4'!$L29,"")</f>
        <v>3</v>
      </c>
      <c r="Y81" s="36">
        <f ca="1">IF(AND('Endrunde 4'!$L29&lt;&gt;"",'Endrunde 4'!$N29&lt;&gt;"",$V81&lt;&gt;$W81,$V81&lt;&gt;"",$W81&lt;&gt;""),'Endrunde 4'!$N29,"")</f>
        <v>9</v>
      </c>
      <c r="Z81" s="35" t="str">
        <f t="shared" ca="1" si="45"/>
        <v>1. FC RiedwaldSSV Wildbach</v>
      </c>
      <c r="AA81" s="13">
        <f t="shared" ca="1" si="44"/>
        <v>1</v>
      </c>
      <c r="AB81" s="13" t="str">
        <f ca="1">IF(AA81&gt;0,X81&amp;Sprache!$E$80&amp;Y81,"")</f>
        <v>3:9</v>
      </c>
      <c r="AC81" s="4"/>
      <c r="AD81" s="144"/>
      <c r="AE81" s="149">
        <f ca="1">IF($AA81=0,"",IF($X81&gt;$Y81,Einstellungen!$C$4,IF($X81=$Y81,1,0)))</f>
        <v>0</v>
      </c>
      <c r="AF81" s="144">
        <f ca="1">IF($AA81=0,"",IF($X81&lt;$Y81,Einstellungen!$C$4,IF($X81=$Y81,1,0)))</f>
        <v>3</v>
      </c>
    </row>
    <row r="82" spans="2:32" s="2" customFormat="1" x14ac:dyDescent="0.2">
      <c r="B82" s="4"/>
      <c r="C82" s="4"/>
      <c r="D82" s="4"/>
      <c r="E82" s="4"/>
      <c r="F82" s="13"/>
      <c r="G82" s="13"/>
      <c r="H82" s="13"/>
      <c r="I82" s="13"/>
      <c r="J82" s="13"/>
      <c r="K82" s="13"/>
      <c r="L82" s="13"/>
      <c r="M82" s="13"/>
      <c r="U82" s="67" t="s">
        <v>34</v>
      </c>
      <c r="V82" s="41" t="str">
        <f ca="1">'Endrunde 4'!$I30</f>
        <v>Maibach 1822 eV</v>
      </c>
      <c r="W82" s="13" t="str">
        <f ca="1">'Endrunde 4'!$K30</f>
        <v>FC Grönlingen</v>
      </c>
      <c r="X82" s="13">
        <f ca="1">IF(AND('Endrunde 4'!$L30&lt;&gt;"",'Endrunde 4'!$N30&lt;&gt;"",$V82&lt;&gt;$W82,$V82&lt;&gt;"",$W82&lt;&gt;""),'Endrunde 4'!$L30,"")</f>
        <v>4</v>
      </c>
      <c r="Y82" s="36">
        <f ca="1">IF(AND('Endrunde 4'!$L30&lt;&gt;"",'Endrunde 4'!$N30&lt;&gt;"",$V82&lt;&gt;$W82,$V82&lt;&gt;"",$W82&lt;&gt;""),'Endrunde 4'!$N30,"")</f>
        <v>10</v>
      </c>
      <c r="Z82" s="35" t="str">
        <f t="shared" ca="1" si="45"/>
        <v>Maibach 1822 eVFC Grönlingen</v>
      </c>
      <c r="AA82" s="13">
        <f t="shared" ca="1" si="44"/>
        <v>1</v>
      </c>
      <c r="AB82" s="13" t="str">
        <f ca="1">IF(AA82&gt;0,X82&amp;Sprache!$E$80&amp;Y82,"")</f>
        <v>4:10</v>
      </c>
      <c r="AC82" s="4"/>
      <c r="AD82" s="144"/>
      <c r="AE82" s="149">
        <f ca="1">IF($AA82=0,"",IF($X82&gt;$Y82,Einstellungen!$C$4,IF($X82=$Y82,1,0)))</f>
        <v>0</v>
      </c>
      <c r="AF82" s="144">
        <f ca="1">IF($AA82=0,"",IF($X82&lt;$Y82,Einstellungen!$C$4,IF($X82=$Y82,1,0)))</f>
        <v>3</v>
      </c>
    </row>
    <row r="83" spans="2:32" s="2" customFormat="1" x14ac:dyDescent="0.2">
      <c r="B83" s="4"/>
      <c r="C83" s="4"/>
      <c r="D83" s="4"/>
      <c r="E83" s="4"/>
      <c r="F83" s="13"/>
      <c r="G83" s="13"/>
      <c r="H83" s="13"/>
      <c r="I83" s="13"/>
      <c r="J83" s="13"/>
      <c r="K83" s="13"/>
      <c r="L83" s="13"/>
      <c r="M83" s="13"/>
      <c r="U83" s="67" t="s">
        <v>35</v>
      </c>
      <c r="V83" s="41" t="str">
        <f ca="1">'Endrunde 4'!$I31</f>
        <v>Fun Kickers Oes</v>
      </c>
      <c r="W83" s="13" t="str">
        <f ca="1">'Endrunde 4'!$K31</f>
        <v>Mainz 05</v>
      </c>
      <c r="X83" s="13">
        <f ca="1">IF(AND('Endrunde 4'!$L31&lt;&gt;"",'Endrunde 4'!$N31&lt;&gt;"",$V83&lt;&gt;$W83,$V83&lt;&gt;"",$W83&lt;&gt;""),'Endrunde 4'!$L31,"")</f>
        <v>5</v>
      </c>
      <c r="Y83" s="36">
        <f ca="1">IF(AND('Endrunde 4'!$L31&lt;&gt;"",'Endrunde 4'!$N31&lt;&gt;"",$V83&lt;&gt;$W83,$V83&lt;&gt;"",$W83&lt;&gt;""),'Endrunde 4'!$N31,"")</f>
        <v>11</v>
      </c>
      <c r="Z83" s="35" t="str">
        <f t="shared" ca="1" si="45"/>
        <v>Fun Kickers OesMainz 05</v>
      </c>
      <c r="AA83" s="13">
        <f t="shared" ca="1" si="44"/>
        <v>1</v>
      </c>
      <c r="AB83" s="13" t="str">
        <f ca="1">IF(AA83&gt;0,X83&amp;Sprache!$E$80&amp;Y83,"")</f>
        <v>5:11</v>
      </c>
      <c r="AD83" s="144"/>
      <c r="AE83" s="149">
        <f ca="1">IF($AA83=0,"",IF($X83&gt;$Y83,Einstellungen!$C$4,IF($X83=$Y83,1,0)))</f>
        <v>0</v>
      </c>
      <c r="AF83" s="144">
        <f ca="1">IF($AA83=0,"",IF($X83&lt;$Y83,Einstellungen!$C$4,IF($X83=$Y83,1,0)))</f>
        <v>3</v>
      </c>
    </row>
    <row r="84" spans="2:32" s="2" customFormat="1" x14ac:dyDescent="0.2">
      <c r="B84" s="4"/>
      <c r="C84" s="4"/>
      <c r="D84" s="4"/>
      <c r="E84" s="4"/>
      <c r="F84" s="13"/>
      <c r="G84" s="13"/>
      <c r="H84" s="13"/>
      <c r="I84" s="13"/>
      <c r="J84" s="13"/>
      <c r="K84" s="13"/>
      <c r="L84" s="13"/>
      <c r="M84" s="13"/>
      <c r="U84" s="67" t="s">
        <v>36</v>
      </c>
      <c r="V84" s="41" t="str">
        <f ca="1">'Endrunde 4'!$I32</f>
        <v>Eintracht Frankfurt</v>
      </c>
      <c r="W84" s="13" t="str">
        <f ca="1">'Endrunde 4'!$K32</f>
        <v>AC Roma</v>
      </c>
      <c r="X84" s="13">
        <f ca="1">IF(AND('Endrunde 4'!$L32&lt;&gt;"",'Endrunde 4'!$N32&lt;&gt;"",$V84&lt;&gt;$W84,$V84&lt;&gt;"",$W84&lt;&gt;""),'Endrunde 4'!$L32,"")</f>
        <v>6</v>
      </c>
      <c r="Y84" s="36">
        <f ca="1">IF(AND('Endrunde 4'!$L32&lt;&gt;"",'Endrunde 4'!$N32&lt;&gt;"",$V84&lt;&gt;$W84,$V84&lt;&gt;"",$W84&lt;&gt;""),'Endrunde 4'!$N32,"")</f>
        <v>12</v>
      </c>
      <c r="Z84" s="35" t="str">
        <f t="shared" ca="1" si="45"/>
        <v>Eintracht FrankfurtAC Roma</v>
      </c>
      <c r="AA84" s="13">
        <f t="shared" ca="1" si="44"/>
        <v>1</v>
      </c>
      <c r="AB84" s="13" t="str">
        <f ca="1">IF(AA84&gt;0,X84&amp;Sprache!$E$80&amp;Y84,"")</f>
        <v>6:12</v>
      </c>
      <c r="AD84" s="144"/>
      <c r="AE84" s="149">
        <f ca="1">IF($AA84=0,"",IF($X84&gt;$Y84,Einstellungen!$C$4,IF($X84=$Y84,1,0)))</f>
        <v>0</v>
      </c>
      <c r="AF84" s="144">
        <f ca="1">IF($AA84=0,"",IF($X84&lt;$Y84,Einstellungen!$C$4,IF($X84=$Y84,1,0)))</f>
        <v>3</v>
      </c>
    </row>
    <row r="85" spans="2:32" s="2" customFormat="1" x14ac:dyDescent="0.2">
      <c r="B85" s="4"/>
      <c r="C85" s="4"/>
      <c r="D85" s="4"/>
      <c r="E85" s="4"/>
      <c r="F85" s="13"/>
      <c r="G85" s="13"/>
      <c r="H85" s="13"/>
      <c r="I85" s="13"/>
      <c r="J85" s="13"/>
      <c r="K85" s="13"/>
      <c r="L85" s="13"/>
      <c r="M85" s="13"/>
      <c r="U85" s="67" t="s">
        <v>37</v>
      </c>
      <c r="V85" s="41" t="str">
        <f ca="1">'Endrunde 4'!$I33</f>
        <v>VFB Essenheim</v>
      </c>
      <c r="W85" s="13" t="str">
        <f ca="1">'Endrunde 4'!$K33</f>
        <v>VFL Ronsdorf</v>
      </c>
      <c r="X85" s="13">
        <f ca="1">IF(AND('Endrunde 4'!$L33&lt;&gt;"",'Endrunde 4'!$N33&lt;&gt;"",$V85&lt;&gt;$W85,$V85&lt;&gt;"",$W85&lt;&gt;""),'Endrunde 4'!$L33,"")</f>
        <v>7</v>
      </c>
      <c r="Y85" s="36">
        <f ca="1">IF(AND('Endrunde 4'!$L33&lt;&gt;"",'Endrunde 4'!$N33&lt;&gt;"",$V85&lt;&gt;$W85,$V85&lt;&gt;"",$W85&lt;&gt;""),'Endrunde 4'!$N33,"")</f>
        <v>13</v>
      </c>
      <c r="Z85" s="35" t="str">
        <f t="shared" ca="1" si="45"/>
        <v>VFB EssenheimVFL Ronsdorf</v>
      </c>
      <c r="AA85" s="13">
        <f t="shared" ca="1" si="44"/>
        <v>1</v>
      </c>
      <c r="AB85" s="13" t="str">
        <f ca="1">IF(AA85&gt;0,X85&amp;Sprache!$E$80&amp;Y85,"")</f>
        <v>7:13</v>
      </c>
      <c r="AD85" s="144"/>
      <c r="AE85" s="149">
        <f ca="1">IF($AA85=0,"",IF($X85&gt;$Y85,Einstellungen!$C$4,IF($X85=$Y85,1,0)))</f>
        <v>0</v>
      </c>
      <c r="AF85" s="144">
        <f ca="1">IF($AA85=0,"",IF($X85&lt;$Y85,Einstellungen!$C$4,IF($X85=$Y85,1,0)))</f>
        <v>3</v>
      </c>
    </row>
    <row r="86" spans="2:32" s="2" customFormat="1" x14ac:dyDescent="0.2">
      <c r="B86" s="4"/>
      <c r="C86" s="4"/>
      <c r="D86" s="4"/>
      <c r="E86" s="4"/>
      <c r="F86" s="13"/>
      <c r="G86" s="13"/>
      <c r="H86" s="13"/>
      <c r="I86" s="13"/>
      <c r="J86" s="13"/>
      <c r="K86" s="13"/>
      <c r="L86" s="13"/>
      <c r="M86" s="13"/>
      <c r="U86" s="67" t="s">
        <v>38</v>
      </c>
      <c r="V86" s="41" t="str">
        <f ca="1">'Endrunde 4'!$I34</f>
        <v>Knock Out Rangers</v>
      </c>
      <c r="W86" s="13" t="str">
        <f ca="1">'Endrunde 4'!$K34</f>
        <v>Borussia Heine</v>
      </c>
      <c r="X86" s="13">
        <f ca="1">IF(AND('Endrunde 4'!$L34&lt;&gt;"",'Endrunde 4'!$N34&lt;&gt;"",$V86&lt;&gt;$W86,$V86&lt;&gt;"",$W86&lt;&gt;""),'Endrunde 4'!$L34,"")</f>
        <v>8</v>
      </c>
      <c r="Y86" s="36">
        <f ca="1">IF(AND('Endrunde 4'!$L34&lt;&gt;"",'Endrunde 4'!$N34&lt;&gt;"",$V86&lt;&gt;$W86,$V86&lt;&gt;"",$W86&lt;&gt;""),'Endrunde 4'!$N34,"")</f>
        <v>14</v>
      </c>
      <c r="Z86" s="35" t="str">
        <f t="shared" ca="1" si="45"/>
        <v>Knock Out RangersBorussia Heine</v>
      </c>
      <c r="AA86" s="13">
        <f t="shared" ca="1" si="44"/>
        <v>1</v>
      </c>
      <c r="AB86" s="13" t="str">
        <f ca="1">IF(AA86&gt;0,X86&amp;Sprache!$E$80&amp;Y86,"")</f>
        <v>8:14</v>
      </c>
      <c r="AD86" s="144"/>
      <c r="AE86" s="149">
        <f ca="1">IF($AA86=0,"",IF($X86&gt;$Y86,Einstellungen!$C$4,IF($X86=$Y86,1,0)))</f>
        <v>0</v>
      </c>
      <c r="AF86" s="144">
        <f ca="1">IF($AA86=0,"",IF($X86&lt;$Y86,Einstellungen!$C$4,IF($X86=$Y86,1,0)))</f>
        <v>3</v>
      </c>
    </row>
    <row r="87" spans="2:32" s="2" customFormat="1" x14ac:dyDescent="0.2">
      <c r="B87" s="4"/>
      <c r="C87" s="4"/>
      <c r="D87" s="4"/>
      <c r="E87" s="4"/>
      <c r="F87" s="13"/>
      <c r="G87" s="13"/>
      <c r="H87" s="13"/>
      <c r="I87" s="13"/>
      <c r="J87" s="13"/>
      <c r="K87" s="13"/>
      <c r="L87" s="13"/>
      <c r="M87" s="13"/>
      <c r="U87" s="67" t="s">
        <v>39</v>
      </c>
      <c r="V87" s="41" t="str">
        <f ca="1">'Endrunde 4'!$I35</f>
        <v>Raslo Winners</v>
      </c>
      <c r="W87" s="13" t="str">
        <f ca="1">'Endrunde 4'!$K35</f>
        <v>Inter Mailand</v>
      </c>
      <c r="X87" s="13">
        <f ca="1">IF(AND('Endrunde 4'!$L35&lt;&gt;"",'Endrunde 4'!$N35&lt;&gt;"",$V87&lt;&gt;$W87,$V87&lt;&gt;"",$W87&lt;&gt;""),'Endrunde 4'!$L35,"")</f>
        <v>9</v>
      </c>
      <c r="Y87" s="36">
        <f ca="1">IF(AND('Endrunde 4'!$L35&lt;&gt;"",'Endrunde 4'!$N35&lt;&gt;"",$V87&lt;&gt;$W87,$V87&lt;&gt;"",$W87&lt;&gt;""),'Endrunde 4'!$N35,"")</f>
        <v>15</v>
      </c>
      <c r="Z87" s="35" t="str">
        <f t="shared" ca="1" si="45"/>
        <v>Raslo WinnersInter Mailand</v>
      </c>
      <c r="AA87" s="13">
        <f t="shared" ca="1" si="44"/>
        <v>1</v>
      </c>
      <c r="AB87" s="13" t="str">
        <f ca="1">IF(AA87&gt;0,X87&amp;Sprache!$E$80&amp;Y87,"")</f>
        <v>9:15</v>
      </c>
      <c r="AD87" s="144"/>
      <c r="AE87" s="149">
        <f ca="1">IF($AA87=0,"",IF($X87&gt;$Y87,Einstellungen!$C$4,IF($X87=$Y87,1,0)))</f>
        <v>0</v>
      </c>
      <c r="AF87" s="144">
        <f ca="1">IF($AA87=0,"",IF($X87&lt;$Y87,Einstellungen!$C$4,IF($X87=$Y87,1,0)))</f>
        <v>3</v>
      </c>
    </row>
    <row r="88" spans="2:32" s="2" customFormat="1" x14ac:dyDescent="0.2">
      <c r="B88" s="4"/>
      <c r="C88" s="4"/>
      <c r="D88" s="4"/>
      <c r="E88" s="4"/>
      <c r="F88" s="13"/>
      <c r="G88" s="13"/>
      <c r="H88" s="13"/>
      <c r="I88" s="13"/>
      <c r="J88" s="13"/>
      <c r="K88" s="13"/>
      <c r="L88" s="13"/>
      <c r="M88" s="13"/>
      <c r="U88" s="67" t="s">
        <v>40</v>
      </c>
      <c r="V88" s="41" t="str">
        <f ca="1">'Endrunde 4'!$I36</f>
        <v>FC Barcelona</v>
      </c>
      <c r="W88" s="13" t="str">
        <f ca="1">'Endrunde 4'!$K36</f>
        <v>Manchester City</v>
      </c>
      <c r="X88" s="13">
        <f ca="1">IF(AND('Endrunde 4'!$L36&lt;&gt;"",'Endrunde 4'!$N36&lt;&gt;"",$V88&lt;&gt;$W88,$V88&lt;&gt;"",$W88&lt;&gt;""),'Endrunde 4'!$L36,"")</f>
        <v>4</v>
      </c>
      <c r="Y88" s="36">
        <f ca="1">IF(AND('Endrunde 4'!$L36&lt;&gt;"",'Endrunde 4'!$N36&lt;&gt;"",$V88&lt;&gt;$W88,$V88&lt;&gt;"",$W88&lt;&gt;""),'Endrunde 4'!$N36,"")</f>
        <v>0</v>
      </c>
      <c r="Z88" s="35" t="str">
        <f t="shared" ca="1" si="45"/>
        <v>FC BarcelonaManchester City</v>
      </c>
      <c r="AA88" s="13">
        <f t="shared" ca="1" si="44"/>
        <v>1</v>
      </c>
      <c r="AB88" s="13" t="str">
        <f ca="1">IF(AA88&gt;0,X88&amp;Sprache!$E$80&amp;Y88,"")</f>
        <v>4:0</v>
      </c>
      <c r="AD88" s="144"/>
      <c r="AE88" s="149">
        <f ca="1">IF($AA88=0,"",IF($X88&gt;$Y88,Einstellungen!$C$4,IF($X88=$Y88,1,0)))</f>
        <v>3</v>
      </c>
      <c r="AF88" s="144">
        <f ca="1">IF($AA88=0,"",IF($X88&lt;$Y88,Einstellungen!$C$4,IF($X88=$Y88,1,0)))</f>
        <v>0</v>
      </c>
    </row>
    <row r="89" spans="2:32" s="2" customFormat="1" x14ac:dyDescent="0.2">
      <c r="B89" s="4"/>
      <c r="C89" s="4"/>
      <c r="D89" s="4"/>
      <c r="E89" s="4"/>
      <c r="F89" s="13"/>
      <c r="G89" s="13"/>
      <c r="H89" s="13"/>
      <c r="I89" s="13"/>
      <c r="J89" s="13"/>
      <c r="K89" s="13"/>
      <c r="L89" s="13"/>
      <c r="M89" s="13"/>
      <c r="U89" s="67" t="s">
        <v>41</v>
      </c>
      <c r="V89" s="41" t="str">
        <f>""</f>
        <v/>
      </c>
      <c r="W89" s="13" t="str">
        <f>""</f>
        <v/>
      </c>
      <c r="X89" s="13" t="str">
        <f>""</f>
        <v/>
      </c>
      <c r="Y89" s="36" t="str">
        <f>""</f>
        <v/>
      </c>
      <c r="Z89" s="35" t="str">
        <f t="shared" si="45"/>
        <v/>
      </c>
      <c r="AA89" s="13">
        <f t="shared" si="44"/>
        <v>0</v>
      </c>
      <c r="AB89" s="13" t="str">
        <f>IF(AA89&gt;0,X89&amp;Sprache!$E$80&amp;Y89,"")</f>
        <v/>
      </c>
      <c r="AD89" s="144"/>
      <c r="AE89" s="149" t="str">
        <f>IF($AA89=0,"",IF($X89&gt;$Y89,Einstellungen!$C$4,IF($X89=$Y89,1,0)))</f>
        <v/>
      </c>
      <c r="AF89" s="144" t="str">
        <f>IF($AA89=0,"",IF($X89&lt;$Y89,Einstellungen!$C$4,IF($X89=$Y89,1,0)))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5"/>
        <v/>
      </c>
      <c r="AA90" s="13">
        <f t="shared" si="44"/>
        <v>0</v>
      </c>
      <c r="AB90" s="13" t="str">
        <f>IF(AA90&gt;0,X90&amp;Sprache!$E$80&amp;Y90,"")</f>
        <v/>
      </c>
      <c r="AD90" s="144"/>
      <c r="AE90" s="149" t="str">
        <f>IF($AA90=0,"",IF($X90&gt;$Y90,Einstellungen!$C$4,IF($X90=$Y90,1,0)))</f>
        <v/>
      </c>
      <c r="AF90" s="144" t="str">
        <f>IF($AA90=0,"",IF($X90&lt;$Y90,Einstellungen!$C$4,IF($X90=$Y90,1,0)))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5"/>
        <v/>
      </c>
      <c r="AA91" s="13">
        <f t="shared" si="44"/>
        <v>0</v>
      </c>
      <c r="AB91" s="13" t="str">
        <f>IF(AA91&gt;0,X91&amp;Sprache!$E$80&amp;Y91,"")</f>
        <v/>
      </c>
      <c r="AD91" s="144"/>
      <c r="AE91" s="149" t="str">
        <f>IF($AA91=0,"",IF($X91&gt;$Y91,Einstellungen!$C$4,IF($X91=$Y91,1,0)))</f>
        <v/>
      </c>
      <c r="AF91" s="144" t="str">
        <f>IF($AA91=0,"",IF($X91&lt;$Y91,Einstellungen!$C$4,IF($X91=$Y91,1,0)))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5"/>
        <v/>
      </c>
      <c r="AA92" s="13">
        <f t="shared" si="44"/>
        <v>0</v>
      </c>
      <c r="AB92" s="13" t="str">
        <f>IF(AA92&gt;0,X92&amp;Sprache!$E$80&amp;Y92,"")</f>
        <v/>
      </c>
      <c r="AD92" s="144"/>
      <c r="AE92" s="149" t="str">
        <f>IF($AA92=0,"",IF($X92&gt;$Y92,Einstellungen!$C$4,IF($X92=$Y92,1,0)))</f>
        <v/>
      </c>
      <c r="AF92" s="144" t="str">
        <f>IF($AA92=0,"",IF($X92&lt;$Y92,Einstellungen!$C$4,IF($X92=$Y92,1,0)))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5"/>
        <v/>
      </c>
      <c r="AA93" s="13">
        <f t="shared" si="44"/>
        <v>0</v>
      </c>
      <c r="AB93" s="13" t="str">
        <f>IF(AA93&gt;0,X93&amp;Sprache!$E$80&amp;Y93,"")</f>
        <v/>
      </c>
      <c r="AD93" s="144"/>
      <c r="AE93" s="149" t="str">
        <f>IF($AA93=0,"",IF($X93&gt;$Y93,Einstellungen!$C$4,IF($X93=$Y93,1,0)))</f>
        <v/>
      </c>
      <c r="AF93" s="144" t="str">
        <f>IF($AA93=0,"",IF($X93&lt;$Y93,Einstellungen!$C$4,IF($X93=$Y93,1,0)))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f>
        <v/>
      </c>
      <c r="AA94" s="13">
        <f t="shared" si="44"/>
        <v>0</v>
      </c>
      <c r="AB94" s="13" t="str">
        <f>""</f>
        <v/>
      </c>
      <c r="AD94" s="144"/>
      <c r="AE94" s="149" t="str">
        <f>IF($AA94=0,"",IF($X94&gt;$Y94,Einstellungen!$C$4,IF($X94=$Y94,1,0)))</f>
        <v/>
      </c>
      <c r="AF94" s="144" t="str">
        <f>IF($AA94=0,"",IF($X94&lt;$Y94,Einstellungen!$C$4,IF($X94=$Y94,1,0)))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f>
        <v/>
      </c>
      <c r="AA95" s="13">
        <f t="shared" si="44"/>
        <v>0</v>
      </c>
      <c r="AB95" s="13" t="str">
        <f>""</f>
        <v/>
      </c>
      <c r="AD95" s="144"/>
      <c r="AE95" s="149" t="str">
        <f>IF($AA95=0,"",IF($X95&gt;$Y95,Einstellungen!$C$4,IF($X95=$Y95,1,0)))</f>
        <v/>
      </c>
      <c r="AF95" s="144" t="str">
        <f>IF($AA95=0,"",IF($X95&lt;$Y95,Einstellungen!$C$4,IF($X95=$Y95,1,0)))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f>
        <v/>
      </c>
      <c r="AA96" s="13">
        <f t="shared" si="44"/>
        <v>0</v>
      </c>
      <c r="AB96" s="13" t="str">
        <f>""</f>
        <v/>
      </c>
      <c r="AD96" s="144"/>
      <c r="AE96" s="149" t="str">
        <f>IF($AA96=0,"",IF($X96&gt;$Y96,Einstellungen!$C$4,IF($X96=$Y96,1,0)))</f>
        <v/>
      </c>
      <c r="AF96" s="144" t="str">
        <f>IF($AA96=0,"",IF($X96&lt;$Y96,Einstellungen!$C$4,IF($X96=$Y96,1,0)))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f>
        <v/>
      </c>
      <c r="AA97" s="13">
        <f t="shared" si="44"/>
        <v>0</v>
      </c>
      <c r="AB97" s="13" t="str">
        <f>""</f>
        <v/>
      </c>
      <c r="AD97" s="144"/>
      <c r="AE97" s="149" t="str">
        <f>IF($AA97=0,"",IF($X97&gt;$Y97,Einstellungen!$C$4,IF($X97=$Y97,1,0)))</f>
        <v/>
      </c>
      <c r="AF97" s="144" t="str">
        <f>IF($AA97=0,"",IF($X97&lt;$Y97,Einstellungen!$C$4,IF($X97=$Y97,1,0)))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f>
        <v/>
      </c>
      <c r="AA98" s="13">
        <f t="shared" si="44"/>
        <v>0</v>
      </c>
      <c r="AB98" s="13" t="str">
        <f>""</f>
        <v/>
      </c>
      <c r="AD98" s="144"/>
      <c r="AE98" s="149" t="str">
        <f>IF($AA98=0,"",IF($X98&gt;$Y98,Einstellungen!$C$4,IF($X98=$Y98,1,0)))</f>
        <v/>
      </c>
      <c r="AF98" s="144" t="str">
        <f>IF($AA98=0,"",IF($X98&lt;$Y98,Einstellungen!$C$4,IF($X98=$Y98,1,0)))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f>
        <v/>
      </c>
      <c r="AA99" s="13">
        <f t="shared" si="44"/>
        <v>0</v>
      </c>
      <c r="AB99" s="13" t="str">
        <f>""</f>
        <v/>
      </c>
      <c r="AD99" s="144"/>
      <c r="AE99" s="149" t="str">
        <f>IF($AA99=0,"",IF($X99&gt;$Y99,Einstellungen!$C$4,IF($X99=$Y99,1,0)))</f>
        <v/>
      </c>
      <c r="AF99" s="144" t="str">
        <f>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f>
        <v/>
      </c>
      <c r="AA100" s="13">
        <f t="shared" si="44"/>
        <v>0</v>
      </c>
      <c r="AB100" s="13" t="str">
        <f>""</f>
        <v/>
      </c>
      <c r="AD100" s="144"/>
      <c r="AE100" s="149" t="str">
        <f>IF($AA100=0,"",IF($X100&gt;$Y100,Einstellungen!$C$4,IF($X100=$Y100,1,0)))</f>
        <v/>
      </c>
      <c r="AF100" s="144" t="str">
        <f>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f>
        <v/>
      </c>
      <c r="AA101" s="13">
        <f t="shared" si="44"/>
        <v>0</v>
      </c>
      <c r="AB101" s="13" t="str">
        <f>""</f>
        <v/>
      </c>
      <c r="AD101" s="144"/>
      <c r="AE101" s="149" t="str">
        <f>IF($AA101=0,"",IF($X101&gt;$Y101,Einstellungen!$C$4,IF($X101=$Y101,1,0)))</f>
        <v/>
      </c>
      <c r="AF101" s="144" t="str">
        <f>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f>
        <v/>
      </c>
      <c r="AA102" s="13">
        <f t="shared" si="44"/>
        <v>0</v>
      </c>
      <c r="AB102" s="13" t="str">
        <f>""</f>
        <v/>
      </c>
      <c r="AD102" s="144"/>
      <c r="AE102" s="149" t="str">
        <f>IF($AA102=0,"",IF($X102&gt;$Y102,Einstellungen!$C$4,IF($X102=$Y102,1,0)))</f>
        <v/>
      </c>
      <c r="AF102" s="144" t="str">
        <f>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f>
        <v/>
      </c>
      <c r="AA103" s="13">
        <f t="shared" si="44"/>
        <v>0</v>
      </c>
      <c r="AB103" s="13" t="str">
        <f>""</f>
        <v/>
      </c>
      <c r="AD103" s="144"/>
      <c r="AE103" s="149" t="str">
        <f>IF($AA103=0,"",IF($X103&gt;$Y103,Einstellungen!$C$4,IF($X103=$Y103,1,0)))</f>
        <v/>
      </c>
      <c r="AF103" s="144" t="str">
        <f>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f>
        <v/>
      </c>
      <c r="AA104" s="13">
        <f t="shared" si="44"/>
        <v>0</v>
      </c>
      <c r="AB104" s="13" t="str">
        <f>""</f>
        <v/>
      </c>
      <c r="AD104" s="144"/>
      <c r="AE104" s="149" t="str">
        <f>IF($AA104=0,"",IF($X104&gt;$Y104,Einstellungen!$C$4,IF($X104=$Y104,1,0)))</f>
        <v/>
      </c>
      <c r="AF104" s="144" t="str">
        <f>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f>
        <v/>
      </c>
      <c r="AA105" s="13">
        <f t="shared" si="44"/>
        <v>0</v>
      </c>
      <c r="AB105" s="13" t="str">
        <f>""</f>
        <v/>
      </c>
      <c r="AD105" s="144"/>
      <c r="AE105" s="149" t="str">
        <f>IF($AA105=0,"",IF($X105&gt;$Y105,Einstellungen!$C$4,IF($X105=$Y105,1,0)))</f>
        <v/>
      </c>
      <c r="AF105" s="144" t="str">
        <f>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f>
        <v/>
      </c>
      <c r="AA106" s="13">
        <f t="shared" si="44"/>
        <v>0</v>
      </c>
      <c r="AB106" s="13" t="str">
        <f>""</f>
        <v/>
      </c>
      <c r="AD106" s="144"/>
      <c r="AE106" s="149" t="str">
        <f>IF($AA106=0,"",IF($X106&gt;$Y106,Einstellungen!$C$4,IF($X106=$Y106,1,0)))</f>
        <v/>
      </c>
      <c r="AF106" s="144" t="str">
        <f>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f>
        <v/>
      </c>
      <c r="AA107" s="13">
        <f t="shared" si="44"/>
        <v>0</v>
      </c>
      <c r="AB107" s="13" t="str">
        <f>""</f>
        <v/>
      </c>
      <c r="AD107" s="144"/>
      <c r="AE107" s="149" t="str">
        <f>IF($AA107=0,"",IF($X107&gt;$Y107,Einstellungen!$C$4,IF($X107=$Y107,1,0)))</f>
        <v/>
      </c>
      <c r="AF107" s="144" t="str">
        <f>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f>
        <v/>
      </c>
      <c r="AA108" s="13">
        <f t="shared" si="44"/>
        <v>0</v>
      </c>
      <c r="AB108" s="13" t="str">
        <f>""</f>
        <v/>
      </c>
      <c r="AD108" s="144"/>
      <c r="AE108" s="149" t="str">
        <f>IF($AA108=0,"",IF($X108&gt;$Y108,Einstellungen!$C$4,IF($X108=$Y108,1,0)))</f>
        <v/>
      </c>
      <c r="AF108" s="144" t="str">
        <f>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4"/>
        <v>0</v>
      </c>
      <c r="AB109" s="13" t="str">
        <f>""</f>
        <v/>
      </c>
      <c r="AD109" s="144"/>
      <c r="AE109" s="149" t="str">
        <f>IF($AA109=0,"",IF($X109&gt;$Y109,Einstellungen!$C$4,IF($X109=$Y109,1,0)))</f>
        <v/>
      </c>
      <c r="AF109" s="144"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4"/>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4"/>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4"/>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4"/>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4"/>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4"/>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4"/>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4"/>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4"/>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4"/>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4"/>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4"/>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4"/>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4"/>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4"/>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4"/>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4"/>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4"/>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4"/>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6">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6"/>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6"/>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6"/>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6"/>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6"/>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6"/>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7" t="s">
        <v>7</v>
      </c>
      <c r="Z136" s="32" t="str">
        <f ca="1">W64&amp;V64</f>
        <v/>
      </c>
      <c r="AA136" s="33">
        <f ca="1">AA64</f>
        <v>0</v>
      </c>
      <c r="AB136" s="13" t="str">
        <f ca="1">IF(AA136&gt;0,Y64&amp;Sprache!$E$80&amp;X64,"")</f>
        <v/>
      </c>
      <c r="AD136" s="144"/>
    </row>
    <row r="137" spans="2:32" x14ac:dyDescent="0.2">
      <c r="Y137" s="67" t="s">
        <v>8</v>
      </c>
      <c r="Z137" s="35" t="str">
        <f ca="1">W65&amp;V65</f>
        <v>SSV WildbachVFB Essenheim</v>
      </c>
      <c r="AA137" s="13">
        <f t="shared" ref="AA137:AA200" ca="1" si="47">AA65</f>
        <v>1</v>
      </c>
      <c r="AB137" s="13" t="str">
        <f ca="1">IF(AA137&gt;0,Y65&amp;Sprache!$E$80&amp;X65,"")</f>
        <v>4:2</v>
      </c>
      <c r="AC137" s="2"/>
      <c r="AD137" s="144"/>
    </row>
    <row r="138" spans="2:32" x14ac:dyDescent="0.2">
      <c r="Y138" s="67" t="s">
        <v>9</v>
      </c>
      <c r="Z138" s="35" t="str">
        <f t="shared" ref="Z138:Z201" ca="1" si="48">W66&amp;V66</f>
        <v>FC GrönlingenKnock Out Rangers</v>
      </c>
      <c r="AA138" s="13">
        <f t="shared" ca="1" si="47"/>
        <v>1</v>
      </c>
      <c r="AB138" s="13" t="str">
        <f ca="1">IF(AA138&gt;0,Y66&amp;Sprache!$E$80&amp;X66,"")</f>
        <v>1:2</v>
      </c>
      <c r="AC138" s="2"/>
      <c r="AD138" s="144"/>
    </row>
    <row r="139" spans="2:32" x14ac:dyDescent="0.2">
      <c r="Y139" s="67" t="s">
        <v>10</v>
      </c>
      <c r="Z139" s="35" t="str">
        <f t="shared" ca="1" si="48"/>
        <v>Mainz 05Raslo Winners</v>
      </c>
      <c r="AA139" s="13">
        <f t="shared" ca="1" si="47"/>
        <v>1</v>
      </c>
      <c r="AB139" s="13" t="str">
        <f ca="1">IF(AA139&gt;0,Y67&amp;Sprache!$E$80&amp;X67,"")</f>
        <v>1:1</v>
      </c>
      <c r="AC139" s="2"/>
      <c r="AD139" s="144"/>
    </row>
    <row r="140" spans="2:32" x14ac:dyDescent="0.2">
      <c r="Y140" s="67" t="s">
        <v>11</v>
      </c>
      <c r="Z140" s="35" t="str">
        <f t="shared" ca="1" si="48"/>
        <v>AC RomaFC Barcelona</v>
      </c>
      <c r="AA140" s="13">
        <f t="shared" ca="1" si="47"/>
        <v>1</v>
      </c>
      <c r="AB140" s="13" t="str">
        <f ca="1">IF(AA140&gt;0,Y68&amp;Sprache!$E$80&amp;X68,"")</f>
        <v>1:5</v>
      </c>
      <c r="AC140" s="2"/>
      <c r="AD140" s="144"/>
    </row>
    <row r="141" spans="2:32" x14ac:dyDescent="0.2">
      <c r="Y141" s="67" t="s">
        <v>12</v>
      </c>
      <c r="Z141" s="35" t="str">
        <f t="shared" ca="1" si="48"/>
        <v>1. FC RiedwaldVFL Ronsdorf</v>
      </c>
      <c r="AA141" s="13">
        <f t="shared" ca="1" si="47"/>
        <v>1</v>
      </c>
      <c r="AB141" s="13" t="str">
        <f ca="1">IF(AA141&gt;0,Y69&amp;Sprache!$E$80&amp;X69,"")</f>
        <v>0:2</v>
      </c>
      <c r="AC141" s="2"/>
      <c r="AD141" s="144"/>
    </row>
    <row r="142" spans="2:32" x14ac:dyDescent="0.2">
      <c r="Y142" s="67" t="s">
        <v>17</v>
      </c>
      <c r="Z142" s="35" t="str">
        <f t="shared" ca="1" si="48"/>
        <v>Maibach 1822 eVBorussia Heine</v>
      </c>
      <c r="AA142" s="13">
        <f t="shared" ca="1" si="47"/>
        <v>1</v>
      </c>
      <c r="AB142" s="13" t="str">
        <f ca="1">IF(AA142&gt;0,Y70&amp;Sprache!$E$80&amp;X70,"")</f>
        <v>2:1</v>
      </c>
      <c r="AC142" s="2"/>
      <c r="AD142" s="144"/>
    </row>
    <row r="143" spans="2:32" x14ac:dyDescent="0.2">
      <c r="Y143" s="67" t="s">
        <v>18</v>
      </c>
      <c r="Z143" s="35" t="str">
        <f t="shared" ca="1" si="48"/>
        <v>Fun Kickers OesInter Mailand</v>
      </c>
      <c r="AA143" s="13">
        <f t="shared" ca="1" si="47"/>
        <v>1</v>
      </c>
      <c r="AB143" s="13" t="str">
        <f ca="1">IF(AA143&gt;0,Y71&amp;Sprache!$E$80&amp;X71,"")</f>
        <v>3:5</v>
      </c>
      <c r="AC143" s="2"/>
      <c r="AD143" s="144"/>
    </row>
    <row r="144" spans="2:32" x14ac:dyDescent="0.2">
      <c r="Y144" s="67" t="s">
        <v>19</v>
      </c>
      <c r="Z144" s="35" t="str">
        <f t="shared" ca="1" si="48"/>
        <v>Eintracht FrankfurtManchester City</v>
      </c>
      <c r="AA144" s="13">
        <f t="shared" ca="1" si="47"/>
        <v>1</v>
      </c>
      <c r="AB144" s="13" t="str">
        <f ca="1">IF(AA144&gt;0,Y72&amp;Sprache!$E$80&amp;X72,"")</f>
        <v>1:2</v>
      </c>
      <c r="AC144" s="2"/>
      <c r="AD144" s="144"/>
    </row>
    <row r="145" spans="25:30" x14ac:dyDescent="0.2">
      <c r="Y145" s="67" t="s">
        <v>25</v>
      </c>
      <c r="Z145" s="35" t="str">
        <f t="shared" ca="1" si="48"/>
        <v>1. FC RiedwaldVFB Essenheim</v>
      </c>
      <c r="AA145" s="13">
        <f t="shared" ca="1" si="47"/>
        <v>1</v>
      </c>
      <c r="AB145" s="13" t="str">
        <f ca="1">IF(AA145&gt;0,Y73&amp;Sprache!$E$80&amp;X73,"")</f>
        <v>2:2</v>
      </c>
      <c r="AC145" s="2"/>
      <c r="AD145" s="144"/>
    </row>
    <row r="146" spans="25:30" x14ac:dyDescent="0.2">
      <c r="Y146" s="67" t="s">
        <v>26</v>
      </c>
      <c r="Z146" s="35" t="str">
        <f t="shared" ca="1" si="48"/>
        <v>Maibach 1822 eVKnock Out Rangers</v>
      </c>
      <c r="AA146" s="13">
        <f t="shared" ca="1" si="47"/>
        <v>1</v>
      </c>
      <c r="AB146" s="13" t="str">
        <f ca="1">IF(AA146&gt;0,Y74&amp;Sprache!$E$80&amp;X74,"")</f>
        <v>2:4</v>
      </c>
      <c r="AC146" s="2"/>
      <c r="AD146" s="144"/>
    </row>
    <row r="147" spans="25:30" x14ac:dyDescent="0.2">
      <c r="Y147" s="67" t="s">
        <v>27</v>
      </c>
      <c r="Z147" s="35" t="str">
        <f t="shared" ca="1" si="48"/>
        <v>Fun Kickers OesRaslo Winners</v>
      </c>
      <c r="AA147" s="13">
        <f t="shared" ca="1" si="47"/>
        <v>1</v>
      </c>
      <c r="AB147" s="13" t="str">
        <f ca="1">IF(AA147&gt;0,Y75&amp;Sprache!$E$80&amp;X75,"")</f>
        <v>3:4</v>
      </c>
      <c r="AC147" s="2"/>
      <c r="AD147" s="144"/>
    </row>
    <row r="148" spans="25:30" x14ac:dyDescent="0.2">
      <c r="Y148" s="67" t="s">
        <v>28</v>
      </c>
      <c r="Z148" s="35" t="str">
        <f t="shared" ca="1" si="48"/>
        <v>Eintracht FrankfurtFC Barcelona</v>
      </c>
      <c r="AA148" s="13">
        <f t="shared" ca="1" si="47"/>
        <v>1</v>
      </c>
      <c r="AB148" s="13" t="str">
        <f ca="1">IF(AA148&gt;0,Y76&amp;Sprache!$E$80&amp;X76,"")</f>
        <v>0:0</v>
      </c>
      <c r="AC148" s="2"/>
      <c r="AD148" s="144"/>
    </row>
    <row r="149" spans="25:30" x14ac:dyDescent="0.2">
      <c r="Y149" s="67" t="s">
        <v>29</v>
      </c>
      <c r="Z149" s="35" t="str">
        <f t="shared" ca="1" si="48"/>
        <v>SSV WildbachVFL Ronsdorf</v>
      </c>
      <c r="AA149" s="13">
        <f t="shared" ca="1" si="47"/>
        <v>1</v>
      </c>
      <c r="AB149" s="13" t="str">
        <f ca="1">IF(AA149&gt;0,Y77&amp;Sprache!$E$80&amp;X77,"")</f>
        <v>5:1</v>
      </c>
      <c r="AC149" s="2"/>
      <c r="AD149" s="144"/>
    </row>
    <row r="150" spans="25:30" x14ac:dyDescent="0.2">
      <c r="Y150" s="67" t="s">
        <v>30</v>
      </c>
      <c r="Z150" s="35" t="str">
        <f t="shared" ca="1" si="48"/>
        <v>FC GrönlingenBorussia Heine</v>
      </c>
      <c r="AA150" s="13">
        <f t="shared" ca="1" si="47"/>
        <v>1</v>
      </c>
      <c r="AB150" s="13" t="str">
        <f ca="1">IF(AA150&gt;0,Y78&amp;Sprache!$E$80&amp;X78,"")</f>
        <v>4:4</v>
      </c>
      <c r="AC150" s="2"/>
      <c r="AD150" s="144"/>
    </row>
    <row r="151" spans="25:30" x14ac:dyDescent="0.2">
      <c r="Y151" s="67" t="s">
        <v>31</v>
      </c>
      <c r="Z151" s="35" t="str">
        <f t="shared" ca="1" si="48"/>
        <v>Mainz 05Inter Mailand</v>
      </c>
      <c r="AA151" s="13">
        <f t="shared" ca="1" si="47"/>
        <v>1</v>
      </c>
      <c r="AB151" s="13" t="str">
        <f ca="1">IF(AA151&gt;0,Y79&amp;Sprache!$E$80&amp;X79,"")</f>
        <v>7:0</v>
      </c>
      <c r="AC151" s="2"/>
      <c r="AD151" s="144"/>
    </row>
    <row r="152" spans="25:30" x14ac:dyDescent="0.2">
      <c r="Y152" s="67" t="s">
        <v>32</v>
      </c>
      <c r="Z152" s="35" t="str">
        <f t="shared" ca="1" si="48"/>
        <v>AC RomaManchester City</v>
      </c>
      <c r="AA152" s="13">
        <f t="shared" ca="1" si="47"/>
        <v>1</v>
      </c>
      <c r="AB152" s="13" t="str">
        <f ca="1">IF(AA152&gt;0,Y80&amp;Sprache!$E$80&amp;X80,"")</f>
        <v>8:2</v>
      </c>
      <c r="AC152" s="2"/>
      <c r="AD152" s="144"/>
    </row>
    <row r="153" spans="25:30" x14ac:dyDescent="0.2">
      <c r="Y153" s="67" t="s">
        <v>33</v>
      </c>
      <c r="Z153" s="35" t="str">
        <f t="shared" ca="1" si="48"/>
        <v>SSV Wildbach1. FC Riedwald</v>
      </c>
      <c r="AA153" s="13">
        <f t="shared" ca="1" si="47"/>
        <v>1</v>
      </c>
      <c r="AB153" s="13" t="str">
        <f ca="1">IF(AA153&gt;0,Y81&amp;Sprache!$E$80&amp;X81,"")</f>
        <v>9:3</v>
      </c>
      <c r="AC153" s="2"/>
      <c r="AD153" s="144"/>
    </row>
    <row r="154" spans="25:30" x14ac:dyDescent="0.2">
      <c r="Y154" s="67" t="s">
        <v>34</v>
      </c>
      <c r="Z154" s="35" t="str">
        <f t="shared" ca="1" si="48"/>
        <v>FC GrönlingenMaibach 1822 eV</v>
      </c>
      <c r="AA154" s="13">
        <f t="shared" ca="1" si="47"/>
        <v>1</v>
      </c>
      <c r="AB154" s="13" t="str">
        <f ca="1">IF(AA154&gt;0,Y82&amp;Sprache!$E$80&amp;X82,"")</f>
        <v>10:4</v>
      </c>
      <c r="AC154" s="2"/>
      <c r="AD154" s="144"/>
    </row>
    <row r="155" spans="25:30" x14ac:dyDescent="0.2">
      <c r="Y155" s="67" t="s">
        <v>35</v>
      </c>
      <c r="Z155" s="35" t="str">
        <f t="shared" ca="1" si="48"/>
        <v>Mainz 05Fun Kickers Oes</v>
      </c>
      <c r="AA155" s="13">
        <f t="shared" ca="1" si="47"/>
        <v>1</v>
      </c>
      <c r="AB155" s="13" t="str">
        <f ca="1">IF(AA155&gt;0,Y83&amp;Sprache!$E$80&amp;X83,"")</f>
        <v>11:5</v>
      </c>
      <c r="AC155" s="2"/>
      <c r="AD155" s="144"/>
    </row>
    <row r="156" spans="25:30" x14ac:dyDescent="0.2">
      <c r="Y156" s="67" t="s">
        <v>36</v>
      </c>
      <c r="Z156" s="35" t="str">
        <f t="shared" ca="1" si="48"/>
        <v>AC RomaEintracht Frankfurt</v>
      </c>
      <c r="AA156" s="13">
        <f t="shared" ca="1" si="47"/>
        <v>1</v>
      </c>
      <c r="AB156" s="13" t="str">
        <f ca="1">IF(AA156&gt;0,Y84&amp;Sprache!$E$80&amp;X84,"")</f>
        <v>12:6</v>
      </c>
      <c r="AC156" s="2"/>
      <c r="AD156" s="144"/>
    </row>
    <row r="157" spans="25:30" x14ac:dyDescent="0.2">
      <c r="Y157" s="67" t="s">
        <v>37</v>
      </c>
      <c r="Z157" s="35" t="str">
        <f t="shared" ca="1" si="48"/>
        <v>VFL RonsdorfVFB Essenheim</v>
      </c>
      <c r="AA157" s="13">
        <f t="shared" ca="1" si="47"/>
        <v>1</v>
      </c>
      <c r="AB157" s="13" t="str">
        <f ca="1">IF(AA157&gt;0,Y85&amp;Sprache!$E$80&amp;X85,"")</f>
        <v>13:7</v>
      </c>
      <c r="AC157" s="2"/>
      <c r="AD157" s="144"/>
    </row>
    <row r="158" spans="25:30" x14ac:dyDescent="0.2">
      <c r="Y158" s="67" t="s">
        <v>38</v>
      </c>
      <c r="Z158" s="35" t="str">
        <f t="shared" ca="1" si="48"/>
        <v>Borussia HeineKnock Out Rangers</v>
      </c>
      <c r="AA158" s="13">
        <f t="shared" ca="1" si="47"/>
        <v>1</v>
      </c>
      <c r="AB158" s="13" t="str">
        <f ca="1">IF(AA158&gt;0,Y86&amp;Sprache!$E$80&amp;X86,"")</f>
        <v>14:8</v>
      </c>
      <c r="AC158" s="2"/>
      <c r="AD158" s="144"/>
    </row>
    <row r="159" spans="25:30" x14ac:dyDescent="0.2">
      <c r="Y159" s="67" t="s">
        <v>39</v>
      </c>
      <c r="Z159" s="35" t="str">
        <f t="shared" ca="1" si="48"/>
        <v>Inter MailandRaslo Winners</v>
      </c>
      <c r="AA159" s="13">
        <f t="shared" ca="1" si="47"/>
        <v>1</v>
      </c>
      <c r="AB159" s="13" t="str">
        <f ca="1">IF(AA159&gt;0,Y87&amp;Sprache!$E$80&amp;X87,"")</f>
        <v>15:9</v>
      </c>
      <c r="AC159" s="2"/>
      <c r="AD159" s="144"/>
    </row>
    <row r="160" spans="25:30" x14ac:dyDescent="0.2">
      <c r="Y160" s="67" t="s">
        <v>40</v>
      </c>
      <c r="Z160" s="35" t="str">
        <f t="shared" ca="1" si="48"/>
        <v>Manchester CityFC Barcelona</v>
      </c>
      <c r="AA160" s="13">
        <f t="shared" ca="1" si="47"/>
        <v>1</v>
      </c>
      <c r="AB160" s="13" t="str">
        <f ca="1">IF(AA160&gt;0,Y88&amp;Sprache!$E$80&amp;X88,"")</f>
        <v>0:4</v>
      </c>
      <c r="AC160" s="2"/>
      <c r="AD160" s="144"/>
    </row>
    <row r="161" spans="25:30" x14ac:dyDescent="0.2">
      <c r="Y161" s="67" t="s">
        <v>41</v>
      </c>
      <c r="Z161" s="35" t="str">
        <f t="shared" si="48"/>
        <v/>
      </c>
      <c r="AA161" s="13">
        <f t="shared" si="47"/>
        <v>0</v>
      </c>
      <c r="AB161" s="13" t="str">
        <f>IF(AA161&gt;0,Y89&amp;Sprache!$E$80&amp;X89,"")</f>
        <v/>
      </c>
      <c r="AC161" s="2"/>
      <c r="AD161" s="144"/>
    </row>
    <row r="162" spans="25:30" x14ac:dyDescent="0.2">
      <c r="Y162" s="67" t="s">
        <v>42</v>
      </c>
      <c r="Z162" s="35" t="str">
        <f t="shared" si="48"/>
        <v/>
      </c>
      <c r="AA162" s="13">
        <f t="shared" si="47"/>
        <v>0</v>
      </c>
      <c r="AB162" s="13" t="str">
        <f>IF(AA162&gt;0,Y90&amp;Sprache!$E$80&amp;X90,"")</f>
        <v/>
      </c>
      <c r="AC162" s="2"/>
      <c r="AD162" s="144"/>
    </row>
    <row r="163" spans="25:30" x14ac:dyDescent="0.2">
      <c r="Y163" s="67" t="s">
        <v>43</v>
      </c>
      <c r="Z163" s="35" t="str">
        <f t="shared" si="48"/>
        <v/>
      </c>
      <c r="AA163" s="13">
        <f t="shared" si="47"/>
        <v>0</v>
      </c>
      <c r="AB163" s="13" t="str">
        <f>IF(AA163&gt;0,Y91&amp;Sprache!$E$80&amp;X91,"")</f>
        <v/>
      </c>
      <c r="AC163" s="2"/>
      <c r="AD163" s="144"/>
    </row>
    <row r="164" spans="25:30" x14ac:dyDescent="0.2">
      <c r="Y164" s="67" t="s">
        <v>44</v>
      </c>
      <c r="Z164" s="35" t="str">
        <f t="shared" si="48"/>
        <v/>
      </c>
      <c r="AA164" s="13">
        <f t="shared" si="47"/>
        <v>0</v>
      </c>
      <c r="AB164" s="13" t="str">
        <f>IF(AA164&gt;0,Y92&amp;Sprache!$E$80&amp;X92,"")</f>
        <v/>
      </c>
      <c r="AC164" s="2"/>
      <c r="AD164" s="144"/>
    </row>
    <row r="165" spans="25:30" x14ac:dyDescent="0.2">
      <c r="Y165" s="67" t="s">
        <v>45</v>
      </c>
      <c r="Z165" s="35" t="str">
        <f t="shared" si="48"/>
        <v/>
      </c>
      <c r="AA165" s="13">
        <f t="shared" si="47"/>
        <v>0</v>
      </c>
      <c r="AB165" s="13" t="str">
        <f>IF(AA165&gt;0,Y93&amp;Sprache!$E$80&amp;X93,"")</f>
        <v/>
      </c>
      <c r="AC165" s="2"/>
      <c r="AD165" s="144"/>
    </row>
    <row r="166" spans="25:30" x14ac:dyDescent="0.2">
      <c r="Y166" s="67" t="s">
        <v>46</v>
      </c>
      <c r="Z166" s="35" t="str">
        <f t="shared" si="48"/>
        <v/>
      </c>
      <c r="AA166" s="13">
        <f t="shared" si="47"/>
        <v>0</v>
      </c>
      <c r="AB166" s="13" t="str">
        <f>IF(AA166&gt;0,Y94&amp;Sprache!$E$80&amp;X94,"")</f>
        <v/>
      </c>
      <c r="AC166" s="2"/>
      <c r="AD166" s="144"/>
    </row>
    <row r="167" spans="25:30" x14ac:dyDescent="0.2">
      <c r="Y167" s="67" t="s">
        <v>47</v>
      </c>
      <c r="Z167" s="35" t="str">
        <f t="shared" si="48"/>
        <v/>
      </c>
      <c r="AA167" s="13">
        <f t="shared" si="47"/>
        <v>0</v>
      </c>
      <c r="AB167" s="13" t="str">
        <f>IF(AA167&gt;0,Y95&amp;Sprache!$E$80&amp;X95,"")</f>
        <v/>
      </c>
      <c r="AC167" s="2"/>
      <c r="AD167" s="144"/>
    </row>
    <row r="168" spans="25:30" x14ac:dyDescent="0.2">
      <c r="Y168" s="67" t="s">
        <v>48</v>
      </c>
      <c r="Z168" s="35" t="str">
        <f t="shared" si="48"/>
        <v/>
      </c>
      <c r="AA168" s="13">
        <f t="shared" si="47"/>
        <v>0</v>
      </c>
      <c r="AB168" s="13" t="str">
        <f>IF(AA168&gt;0,Y96&amp;Sprache!$E$80&amp;X96,"")</f>
        <v/>
      </c>
      <c r="AC168" s="2"/>
      <c r="AD168" s="144"/>
    </row>
    <row r="169" spans="25:30" x14ac:dyDescent="0.2">
      <c r="Y169" s="67" t="s">
        <v>49</v>
      </c>
      <c r="Z169" s="35" t="str">
        <f t="shared" si="48"/>
        <v/>
      </c>
      <c r="AA169" s="13">
        <f t="shared" si="47"/>
        <v>0</v>
      </c>
      <c r="AB169" s="13" t="str">
        <f>IF(AA169&gt;0,Y97&amp;Sprache!$E$80&amp;X97,"")</f>
        <v/>
      </c>
      <c r="AC169" s="2"/>
      <c r="AD169" s="144"/>
    </row>
    <row r="170" spans="25:30" x14ac:dyDescent="0.2">
      <c r="Y170" s="67" t="s">
        <v>50</v>
      </c>
      <c r="Z170" s="35" t="str">
        <f t="shared" si="48"/>
        <v/>
      </c>
      <c r="AA170" s="13">
        <f t="shared" si="47"/>
        <v>0</v>
      </c>
      <c r="AB170" s="13" t="str">
        <f>IF(AA170&gt;0,Y98&amp;Sprache!$E$80&amp;X98,"")</f>
        <v/>
      </c>
      <c r="AC170" s="2"/>
      <c r="AD170" s="144"/>
    </row>
    <row r="171" spans="25:30" x14ac:dyDescent="0.2">
      <c r="Y171" s="67" t="s">
        <v>51</v>
      </c>
      <c r="Z171" s="35" t="str">
        <f t="shared" si="48"/>
        <v/>
      </c>
      <c r="AA171" s="13">
        <f t="shared" si="47"/>
        <v>0</v>
      </c>
      <c r="AB171" s="13" t="str">
        <f>IF(AA171&gt;0,Y99&amp;Sprache!$E$80&amp;X99,"")</f>
        <v/>
      </c>
      <c r="AC171" s="2"/>
      <c r="AD171" s="144"/>
    </row>
    <row r="172" spans="25:30" x14ac:dyDescent="0.2">
      <c r="Y172" s="67" t="s">
        <v>60</v>
      </c>
      <c r="Z172" s="35" t="str">
        <f t="shared" si="48"/>
        <v/>
      </c>
      <c r="AA172" s="13">
        <f t="shared" si="47"/>
        <v>0</v>
      </c>
      <c r="AB172" s="13" t="str">
        <f>IF(AA172&gt;0,Y100&amp;Sprache!$E$80&amp;X100,"")</f>
        <v/>
      </c>
      <c r="AC172" s="2"/>
      <c r="AD172" s="144"/>
    </row>
    <row r="173" spans="25:30" x14ac:dyDescent="0.2">
      <c r="Y173" s="67" t="s">
        <v>61</v>
      </c>
      <c r="Z173" s="35" t="str">
        <f t="shared" si="48"/>
        <v/>
      </c>
      <c r="AA173" s="13">
        <f t="shared" si="47"/>
        <v>0</v>
      </c>
      <c r="AB173" s="13" t="str">
        <f>IF(AA173&gt;0,Y101&amp;Sprache!$E$80&amp;X101,"")</f>
        <v/>
      </c>
      <c r="AC173" s="2"/>
      <c r="AD173" s="144"/>
    </row>
    <row r="174" spans="25:30" x14ac:dyDescent="0.2">
      <c r="Y174" s="67" t="s">
        <v>62</v>
      </c>
      <c r="Z174" s="35" t="str">
        <f t="shared" si="48"/>
        <v/>
      </c>
      <c r="AA174" s="13">
        <f t="shared" si="47"/>
        <v>0</v>
      </c>
      <c r="AB174" s="13" t="str">
        <f>IF(AA174&gt;0,Y102&amp;Sprache!$E$80&amp;X102,"")</f>
        <v/>
      </c>
      <c r="AC174" s="2"/>
      <c r="AD174" s="144"/>
    </row>
    <row r="175" spans="25:30" x14ac:dyDescent="0.2">
      <c r="Y175" s="67" t="s">
        <v>63</v>
      </c>
      <c r="Z175" s="35" t="str">
        <f t="shared" si="48"/>
        <v/>
      </c>
      <c r="AA175" s="13">
        <f t="shared" si="47"/>
        <v>0</v>
      </c>
      <c r="AB175" s="13" t="str">
        <f>IF(AA175&gt;0,Y103&amp;Sprache!$E$80&amp;X103,"")</f>
        <v/>
      </c>
      <c r="AC175" s="2"/>
      <c r="AD175" s="144"/>
    </row>
    <row r="176" spans="25:30" x14ac:dyDescent="0.2">
      <c r="Y176" s="67" t="s">
        <v>64</v>
      </c>
      <c r="Z176" s="35" t="str">
        <f t="shared" si="48"/>
        <v/>
      </c>
      <c r="AA176" s="13">
        <f t="shared" si="47"/>
        <v>0</v>
      </c>
      <c r="AB176" s="13" t="str">
        <f>IF(AA176&gt;0,Y104&amp;Sprache!$E$80&amp;X104,"")</f>
        <v/>
      </c>
      <c r="AC176" s="2"/>
      <c r="AD176" s="144"/>
    </row>
    <row r="177" spans="25:30" x14ac:dyDescent="0.2">
      <c r="Y177" s="67" t="s">
        <v>65</v>
      </c>
      <c r="Z177" s="35" t="str">
        <f t="shared" si="48"/>
        <v/>
      </c>
      <c r="AA177" s="13">
        <f t="shared" si="47"/>
        <v>0</v>
      </c>
      <c r="AB177" s="13" t="str">
        <f>IF(AA177&gt;0,Y105&amp;Sprache!$E$80&amp;X105,"")</f>
        <v/>
      </c>
      <c r="AC177" s="2"/>
      <c r="AD177" s="144"/>
    </row>
    <row r="178" spans="25:30" x14ac:dyDescent="0.2">
      <c r="Y178" s="67" t="s">
        <v>66</v>
      </c>
      <c r="Z178" s="35" t="str">
        <f t="shared" si="48"/>
        <v/>
      </c>
      <c r="AA178" s="13">
        <f t="shared" si="47"/>
        <v>0</v>
      </c>
      <c r="AB178" s="13" t="str">
        <f>IF(AA178&gt;0,Y106&amp;Sprache!$E$80&amp;X106,"")</f>
        <v/>
      </c>
      <c r="AC178" s="2"/>
      <c r="AD178" s="144"/>
    </row>
    <row r="179" spans="25:30" x14ac:dyDescent="0.2">
      <c r="Y179" s="67" t="s">
        <v>67</v>
      </c>
      <c r="Z179" s="35" t="str">
        <f t="shared" si="48"/>
        <v/>
      </c>
      <c r="AA179" s="13">
        <f t="shared" si="47"/>
        <v>0</v>
      </c>
      <c r="AB179" s="13" t="str">
        <f>IF(AA179&gt;0,Y107&amp;Sprache!$E$80&amp;X107,"")</f>
        <v/>
      </c>
      <c r="AC179" s="2"/>
      <c r="AD179" s="144"/>
    </row>
    <row r="180" spans="25:30" x14ac:dyDescent="0.2">
      <c r="Y180" s="67" t="s">
        <v>68</v>
      </c>
      <c r="Z180" s="35" t="str">
        <f t="shared" si="48"/>
        <v/>
      </c>
      <c r="AA180" s="13">
        <f t="shared" si="47"/>
        <v>0</v>
      </c>
      <c r="AB180" s="13" t="str">
        <f>IF(AA180&gt;0,Y108&amp;Sprache!$E$80&amp;X108,"")</f>
        <v/>
      </c>
      <c r="AC180" s="2"/>
      <c r="AD180" s="144"/>
    </row>
    <row r="181" spans="25:30" x14ac:dyDescent="0.2">
      <c r="Y181" s="67" t="s">
        <v>69</v>
      </c>
      <c r="Z181" s="35" t="str">
        <f t="shared" si="48"/>
        <v/>
      </c>
      <c r="AA181" s="13">
        <f t="shared" si="47"/>
        <v>0</v>
      </c>
      <c r="AB181" s="13" t="str">
        <f>IF(AA181&gt;0,Y109&amp;Sprache!$E$80&amp;X109,"")</f>
        <v/>
      </c>
      <c r="AC181" s="2"/>
      <c r="AD181" s="144"/>
    </row>
    <row r="182" spans="25:30" x14ac:dyDescent="0.2">
      <c r="Y182" s="67" t="s">
        <v>70</v>
      </c>
      <c r="Z182" s="35" t="str">
        <f t="shared" si="48"/>
        <v/>
      </c>
      <c r="AA182" s="13">
        <f t="shared" si="47"/>
        <v>0</v>
      </c>
      <c r="AB182" s="13" t="str">
        <f>IF(AA182&gt;0,Y110&amp;Sprache!$E$80&amp;X110,"")</f>
        <v/>
      </c>
      <c r="AC182" s="2"/>
      <c r="AD182" s="144"/>
    </row>
    <row r="183" spans="25:30" x14ac:dyDescent="0.2">
      <c r="Y183" s="67" t="s">
        <v>71</v>
      </c>
      <c r="Z183" s="35" t="str">
        <f t="shared" si="48"/>
        <v/>
      </c>
      <c r="AA183" s="13">
        <f t="shared" si="47"/>
        <v>0</v>
      </c>
      <c r="AB183" s="13" t="str">
        <f>IF(AA183&gt;0,Y111&amp;Sprache!$E$80&amp;X111,"")</f>
        <v/>
      </c>
      <c r="AC183" s="2"/>
      <c r="AD183" s="144"/>
    </row>
    <row r="184" spans="25:30" x14ac:dyDescent="0.2">
      <c r="Y184" s="67" t="s">
        <v>72</v>
      </c>
      <c r="Z184" s="35" t="str">
        <f t="shared" si="48"/>
        <v/>
      </c>
      <c r="AA184" s="13">
        <f t="shared" si="47"/>
        <v>0</v>
      </c>
      <c r="AB184" s="13" t="str">
        <f>IF(AA184&gt;0,Y112&amp;Sprache!$E$80&amp;X112,"")</f>
        <v/>
      </c>
      <c r="AC184" s="2"/>
      <c r="AD184" s="144"/>
    </row>
    <row r="185" spans="25:30" x14ac:dyDescent="0.2">
      <c r="Y185" s="67" t="s">
        <v>73</v>
      </c>
      <c r="Z185" s="35" t="str">
        <f t="shared" si="48"/>
        <v/>
      </c>
      <c r="AA185" s="13">
        <f t="shared" si="47"/>
        <v>0</v>
      </c>
      <c r="AB185" s="13" t="str">
        <f>IF(AA185&gt;0,Y113&amp;Sprache!$E$80&amp;X113,"")</f>
        <v/>
      </c>
      <c r="AC185" s="2"/>
      <c r="AD185" s="144"/>
    </row>
    <row r="186" spans="25:30" x14ac:dyDescent="0.2">
      <c r="Y186" s="67" t="s">
        <v>74</v>
      </c>
      <c r="Z186" s="35" t="str">
        <f t="shared" si="48"/>
        <v/>
      </c>
      <c r="AA186" s="13">
        <f t="shared" si="47"/>
        <v>0</v>
      </c>
      <c r="AB186" s="13" t="str">
        <f>IF(AA186&gt;0,Y114&amp;Sprache!$E$80&amp;X114,"")</f>
        <v/>
      </c>
      <c r="AC186" s="2"/>
      <c r="AD186" s="144"/>
    </row>
    <row r="187" spans="25:30" x14ac:dyDescent="0.2">
      <c r="Y187" s="67" t="s">
        <v>75</v>
      </c>
      <c r="Z187" s="35" t="str">
        <f t="shared" si="48"/>
        <v/>
      </c>
      <c r="AA187" s="13">
        <f t="shared" si="47"/>
        <v>0</v>
      </c>
      <c r="AB187" s="13" t="str">
        <f>IF(AA187&gt;0,Y115&amp;Sprache!$E$80&amp;X115,"")</f>
        <v/>
      </c>
      <c r="AC187" s="2"/>
      <c r="AD187" s="144"/>
    </row>
    <row r="188" spans="25:30" x14ac:dyDescent="0.2">
      <c r="Y188" s="67" t="s">
        <v>76</v>
      </c>
      <c r="Z188" s="35" t="str">
        <f t="shared" si="48"/>
        <v/>
      </c>
      <c r="AA188" s="13">
        <f t="shared" si="47"/>
        <v>0</v>
      </c>
      <c r="AB188" s="13" t="str">
        <f>IF(AA188&gt;0,Y116&amp;Sprache!$E$80&amp;X116,"")</f>
        <v/>
      </c>
      <c r="AC188" s="2"/>
      <c r="AD188" s="144"/>
    </row>
    <row r="189" spans="25:30" x14ac:dyDescent="0.2">
      <c r="Y189" s="67" t="s">
        <v>77</v>
      </c>
      <c r="Z189" s="35" t="str">
        <f t="shared" si="48"/>
        <v/>
      </c>
      <c r="AA189" s="13">
        <f t="shared" si="47"/>
        <v>0</v>
      </c>
      <c r="AB189" s="13" t="str">
        <f>IF(AA189&gt;0,Y117&amp;Sprache!$E$80&amp;X117,"")</f>
        <v/>
      </c>
      <c r="AC189" s="2"/>
      <c r="AD189" s="144"/>
    </row>
    <row r="190" spans="25:30" x14ac:dyDescent="0.2">
      <c r="Y190" s="67" t="s">
        <v>78</v>
      </c>
      <c r="Z190" s="35" t="str">
        <f t="shared" si="48"/>
        <v/>
      </c>
      <c r="AA190" s="13">
        <f t="shared" si="47"/>
        <v>0</v>
      </c>
      <c r="AB190" s="13" t="str">
        <f>IF(AA190&gt;0,Y118&amp;Sprache!$E$80&amp;X118,"")</f>
        <v/>
      </c>
      <c r="AC190" s="2"/>
      <c r="AD190" s="144"/>
    </row>
    <row r="191" spans="25:30" x14ac:dyDescent="0.2">
      <c r="Y191" s="67" t="s">
        <v>79</v>
      </c>
      <c r="Z191" s="35" t="str">
        <f t="shared" si="48"/>
        <v/>
      </c>
      <c r="AA191" s="13">
        <f t="shared" si="47"/>
        <v>0</v>
      </c>
      <c r="AB191" s="13" t="str">
        <f>IF(AA191&gt;0,Y119&amp;Sprache!$E$80&amp;X119,"")</f>
        <v/>
      </c>
      <c r="AC191" s="2"/>
      <c r="AD191" s="144"/>
    </row>
    <row r="192" spans="25:30" x14ac:dyDescent="0.2">
      <c r="Y192" s="67" t="s">
        <v>80</v>
      </c>
      <c r="Z192" s="35" t="str">
        <f t="shared" si="48"/>
        <v/>
      </c>
      <c r="AA192" s="13">
        <f t="shared" si="47"/>
        <v>0</v>
      </c>
      <c r="AB192" s="13" t="str">
        <f>IF(AA192&gt;0,Y120&amp;Sprache!$E$80&amp;X120,"")</f>
        <v/>
      </c>
      <c r="AC192" s="2"/>
      <c r="AD192" s="144"/>
    </row>
    <row r="193" spans="25:30" x14ac:dyDescent="0.2">
      <c r="Y193" s="67" t="s">
        <v>81</v>
      </c>
      <c r="Z193" s="35" t="str">
        <f t="shared" si="48"/>
        <v/>
      </c>
      <c r="AA193" s="13">
        <f t="shared" si="47"/>
        <v>0</v>
      </c>
      <c r="AB193" s="13" t="str">
        <f>IF(AA193&gt;0,Y121&amp;Sprache!$E$80&amp;X121,"")</f>
        <v/>
      </c>
      <c r="AC193" s="2"/>
      <c r="AD193" s="144"/>
    </row>
    <row r="194" spans="25:30" x14ac:dyDescent="0.2">
      <c r="Y194" s="67" t="s">
        <v>82</v>
      </c>
      <c r="Z194" s="35" t="str">
        <f t="shared" si="48"/>
        <v/>
      </c>
      <c r="AA194" s="13">
        <f t="shared" si="47"/>
        <v>0</v>
      </c>
      <c r="AB194" s="13" t="str">
        <f>IF(AA194&gt;0,Y122&amp;Sprache!$E$80&amp;X122,"")</f>
        <v/>
      </c>
      <c r="AC194" s="2"/>
      <c r="AD194" s="144"/>
    </row>
    <row r="195" spans="25:30" x14ac:dyDescent="0.2">
      <c r="Y195" s="67" t="s">
        <v>83</v>
      </c>
      <c r="Z195" s="35" t="str">
        <f t="shared" si="48"/>
        <v/>
      </c>
      <c r="AA195" s="13">
        <f t="shared" si="47"/>
        <v>0</v>
      </c>
      <c r="AB195" s="13" t="str">
        <f>IF(AA195&gt;0,Y123&amp;Sprache!$E$80&amp;X123,"")</f>
        <v/>
      </c>
      <c r="AC195" s="2"/>
      <c r="AD195" s="144"/>
    </row>
    <row r="196" spans="25:30" x14ac:dyDescent="0.2">
      <c r="Y196" s="67" t="s">
        <v>84</v>
      </c>
      <c r="Z196" s="35" t="str">
        <f t="shared" si="48"/>
        <v/>
      </c>
      <c r="AA196" s="13">
        <f t="shared" si="47"/>
        <v>0</v>
      </c>
      <c r="AB196" s="13" t="str">
        <f>IF(AA196&gt;0,Y124&amp;Sprache!$E$80&amp;X124,"")</f>
        <v/>
      </c>
      <c r="AC196" s="2"/>
      <c r="AD196" s="144"/>
    </row>
    <row r="197" spans="25:30" x14ac:dyDescent="0.2">
      <c r="Y197" s="67" t="s">
        <v>85</v>
      </c>
      <c r="Z197" s="35" t="str">
        <f t="shared" si="48"/>
        <v/>
      </c>
      <c r="AA197" s="13">
        <f t="shared" si="47"/>
        <v>0</v>
      </c>
      <c r="AB197" s="13" t="str">
        <f>IF(AA197&gt;0,Y125&amp;Sprache!$E$80&amp;X125,"")</f>
        <v/>
      </c>
      <c r="AC197" s="2"/>
      <c r="AD197" s="144"/>
    </row>
    <row r="198" spans="25:30" x14ac:dyDescent="0.2">
      <c r="Y198" s="67" t="s">
        <v>86</v>
      </c>
      <c r="Z198" s="35" t="str">
        <f t="shared" si="48"/>
        <v/>
      </c>
      <c r="AA198" s="13">
        <f t="shared" si="47"/>
        <v>0</v>
      </c>
      <c r="AB198" s="13" t="str">
        <f>IF(AA198&gt;0,Y126&amp;Sprache!$E$80&amp;X126,"")</f>
        <v/>
      </c>
      <c r="AC198" s="2"/>
      <c r="AD198" s="144"/>
    </row>
    <row r="199" spans="25:30" x14ac:dyDescent="0.2">
      <c r="Y199" s="67" t="s">
        <v>87</v>
      </c>
      <c r="Z199" s="35" t="str">
        <f t="shared" si="48"/>
        <v/>
      </c>
      <c r="AA199" s="13">
        <f t="shared" si="47"/>
        <v>0</v>
      </c>
      <c r="AB199" s="13" t="str">
        <f>IF(AA199&gt;0,Y127&amp;Sprache!$E$80&amp;X127,"")</f>
        <v/>
      </c>
      <c r="AC199" s="2"/>
      <c r="AD199" s="144"/>
    </row>
    <row r="200" spans="25:30" x14ac:dyDescent="0.2">
      <c r="Y200" s="67" t="s">
        <v>88</v>
      </c>
      <c r="Z200" s="35" t="str">
        <f t="shared" si="48"/>
        <v/>
      </c>
      <c r="AA200" s="13">
        <f t="shared" si="47"/>
        <v>0</v>
      </c>
      <c r="AB200" s="13" t="str">
        <f>IF(AA200&gt;0,Y128&amp;Sprache!$E$80&amp;X128,"")</f>
        <v/>
      </c>
      <c r="AC200" s="2"/>
      <c r="AD200" s="144"/>
    </row>
    <row r="201" spans="25:30" x14ac:dyDescent="0.2">
      <c r="Y201" s="67" t="s">
        <v>89</v>
      </c>
      <c r="Z201" s="35" t="str">
        <f t="shared" si="48"/>
        <v/>
      </c>
      <c r="AA201" s="13">
        <f t="shared" ref="AA201:AA207" si="49">AA129</f>
        <v>0</v>
      </c>
      <c r="AB201" s="13" t="str">
        <f>IF(AA201&gt;0,Y129&amp;Sprache!$E$80&amp;X129,"")</f>
        <v/>
      </c>
      <c r="AC201" s="2"/>
      <c r="AD201" s="144"/>
    </row>
    <row r="202" spans="25:30" x14ac:dyDescent="0.2">
      <c r="Y202" s="67" t="s">
        <v>90</v>
      </c>
      <c r="Z202" s="35" t="str">
        <f t="shared" ref="Z202:Z206" si="50">W130&amp;V130</f>
        <v/>
      </c>
      <c r="AA202" s="13">
        <f t="shared" si="49"/>
        <v>0</v>
      </c>
      <c r="AB202" s="13" t="str">
        <f>IF(AA202&gt;0,Y130&amp;Sprache!$E$80&amp;X130,"")</f>
        <v/>
      </c>
      <c r="AC202" s="2"/>
      <c r="AD202" s="144"/>
    </row>
    <row r="203" spans="25:30" x14ac:dyDescent="0.2">
      <c r="Y203" s="67" t="s">
        <v>91</v>
      </c>
      <c r="Z203" s="35" t="str">
        <f t="shared" si="50"/>
        <v/>
      </c>
      <c r="AA203" s="13">
        <f t="shared" si="49"/>
        <v>0</v>
      </c>
      <c r="AB203" s="13" t="str">
        <f>IF(AA203&gt;0,Y131&amp;Sprache!$E$80&amp;X131,"")</f>
        <v/>
      </c>
      <c r="AC203" s="2"/>
      <c r="AD203" s="144"/>
    </row>
    <row r="204" spans="25:30" x14ac:dyDescent="0.2">
      <c r="Y204" s="67" t="s">
        <v>92</v>
      </c>
      <c r="Z204" s="35" t="str">
        <f t="shared" si="50"/>
        <v/>
      </c>
      <c r="AA204" s="13">
        <f t="shared" si="49"/>
        <v>0</v>
      </c>
      <c r="AB204" s="13" t="str">
        <f>IF(AA204&gt;0,Y132&amp;Sprache!$E$80&amp;X132,"")</f>
        <v/>
      </c>
      <c r="AC204" s="2"/>
      <c r="AD204" s="144"/>
    </row>
    <row r="205" spans="25:30" x14ac:dyDescent="0.2">
      <c r="Y205" s="67" t="s">
        <v>93</v>
      </c>
      <c r="Z205" s="35" t="str">
        <f t="shared" si="50"/>
        <v/>
      </c>
      <c r="AA205" s="13">
        <f t="shared" si="49"/>
        <v>0</v>
      </c>
      <c r="AB205" s="13" t="str">
        <f>IF(AA205&gt;0,Y133&amp;Sprache!$E$80&amp;X133,"")</f>
        <v/>
      </c>
      <c r="AC205" s="2"/>
      <c r="AD205" s="144"/>
    </row>
    <row r="206" spans="25:30" x14ac:dyDescent="0.2">
      <c r="Y206" s="67" t="s">
        <v>94</v>
      </c>
      <c r="Z206" s="35" t="str">
        <f t="shared" si="50"/>
        <v/>
      </c>
      <c r="AA206" s="13">
        <f t="shared" si="49"/>
        <v>0</v>
      </c>
      <c r="AB206" s="13" t="str">
        <f>IF(AA206&gt;0,Y134&amp;Sprache!$E$80&amp;X134,"")</f>
        <v/>
      </c>
      <c r="AC206" s="2"/>
      <c r="AD206" s="144"/>
    </row>
    <row r="207" spans="25:30" ht="12.75" thickBot="1" x14ac:dyDescent="0.25">
      <c r="Y207" s="68" t="s">
        <v>95</v>
      </c>
      <c r="Z207" s="37" t="str">
        <f>W135&amp;V135</f>
        <v/>
      </c>
      <c r="AA207" s="38">
        <f t="shared" si="49"/>
        <v>0</v>
      </c>
      <c r="AB207" s="145" t="str">
        <f>IF(AA207&gt;0,Y135&amp;Sprache!$E$80&amp;X135,"")</f>
        <v/>
      </c>
      <c r="AC207" s="147"/>
      <c r="AD207" s="146"/>
    </row>
    <row r="208" spans="25:30" ht="12.75" thickTop="1" x14ac:dyDescent="0.2"/>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77BC5-DC8D-4E89-A35F-44F2E910242E}">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01"/>
      <c r="X3" s="802"/>
      <c r="Y3" s="802"/>
      <c r="Z3" s="802"/>
      <c r="AA3" s="802"/>
      <c r="AB3" s="801"/>
      <c r="AC3" s="802"/>
      <c r="AD3" s="802"/>
      <c r="AE3" s="802"/>
      <c r="AF3" s="802"/>
      <c r="AG3" s="801"/>
      <c r="AH3" s="802"/>
      <c r="AI3" s="802"/>
      <c r="AJ3" s="802"/>
      <c r="AK3" s="802"/>
      <c r="AL3" s="801"/>
      <c r="AM3" s="802"/>
      <c r="AN3" s="802"/>
      <c r="AO3" s="802"/>
      <c r="AP3" s="802"/>
    </row>
    <row r="4" spans="1:42" s="2" customFormat="1" ht="12.75" thickTop="1" x14ac:dyDescent="0.2">
      <c r="A4" s="237"/>
      <c r="B4" s="1">
        <v>1</v>
      </c>
      <c r="C4" s="21">
        <f ca="1">RANK(D4,$D$4:$D$12,1)</f>
        <v>1</v>
      </c>
      <c r="D4" s="13">
        <f ca="1">E4+ROW()/1000+(F4="")*10</f>
        <v>11.004</v>
      </c>
      <c r="E4" s="248">
        <f ca="1">IF($AI$15,RANK(AH17,AH$17:AH$25,1),RANK(X17,X$17:X$25,1))</f>
        <v>1</v>
      </c>
      <c r="F4" s="1" t="str">
        <f ca="1">$Q64</f>
        <v/>
      </c>
      <c r="G4" s="1">
        <f t="shared" ref="G4:G12" ca="1" si="0">SUMIFS($X$64:$X$135,$V$64:$V$135,$F4)+SUMIFS($Y$64:$Y$135,$W$64:$W$135,$F4)</f>
        <v>0</v>
      </c>
      <c r="H4" s="1">
        <f t="shared" ref="H4:H12" ca="1" si="1">SUMIFS($Y$64:$Y$135,$V$64:$V$135,$F4)+SUMIFS($X$64:$X$135,$W$64:$W$135,$F4)</f>
        <v>0</v>
      </c>
      <c r="I4" s="13">
        <f t="shared" ref="I4:I12" ca="1" si="2">G4-H4</f>
        <v>0</v>
      </c>
      <c r="J4" s="1">
        <f ca="1">SUMIF($V$64:$V$135,F4,$AE$64:$AE$135)+SUMIF($W$64:$W$135,F4,$AF$64:$AF$135)</f>
        <v>0</v>
      </c>
      <c r="K4" s="1">
        <f t="shared" ref="K4:K12" ca="1" si="3">SUMPRODUCT(($V$64:$V$135=F4)*($X$64:$X$135&lt;&gt;""))+SUMPRODUCT(($W$64:$W$135=F4)*($Y$64:$Y$135&lt;&gt;""))</f>
        <v>0</v>
      </c>
      <c r="L4" s="1">
        <f t="shared" ref="L4:L12" ca="1" si="4">SUMPRODUCT(($V$64:$V$135=F4)*($X$64:$X$135&gt;$Y$64:$Y$135))+SUMPRODUCT(($W$64:$W$135=F4)*($X$64:$X$135&lt;$Y$64:$Y$135))</f>
        <v>0</v>
      </c>
      <c r="M4" s="1">
        <f t="shared" ref="M4:M12" ca="1" si="5">SUMPRODUCT(($V$64:$W$135=F4)*($X$64:$X$135=$Y$64:$Y$135)*($X$64:$X$135&lt;&gt;"")*($Y$64:$Y$135&lt;&gt;""))</f>
        <v>0</v>
      </c>
      <c r="N4" s="1">
        <f t="shared" ref="N4:N12" ca="1" si="6">SUMPRODUCT(($V$64:$V$135=F4)*($X$64:$X$135&lt;$Y$64:$Y$135))+SUMPRODUCT(($W$64:$W$135=F4)*($X$64:$X$135&gt;$Y$64:$Y$135))</f>
        <v>0</v>
      </c>
      <c r="O4" s="120"/>
      <c r="P4" s="120"/>
      <c r="Q4" s="120"/>
      <c r="R4" s="120"/>
      <c r="V4" s="1"/>
      <c r="W4" s="519"/>
      <c r="X4" s="520"/>
      <c r="Y4" s="521"/>
      <c r="Z4" s="522"/>
      <c r="AA4" s="523"/>
      <c r="AB4" s="524"/>
      <c r="AC4" s="525"/>
      <c r="AD4" s="526"/>
      <c r="AE4" s="522"/>
      <c r="AF4" s="522"/>
      <c r="AG4" s="524"/>
      <c r="AH4" s="525"/>
      <c r="AI4" s="526"/>
      <c r="AJ4" s="522"/>
      <c r="AK4" s="527"/>
      <c r="AL4" s="525"/>
      <c r="AM4" s="525"/>
      <c r="AN4" s="526"/>
      <c r="AO4" s="522"/>
      <c r="AP4" s="527"/>
    </row>
    <row r="5" spans="1:42" s="2" customFormat="1" x14ac:dyDescent="0.2">
      <c r="A5" s="237"/>
      <c r="B5" s="1">
        <v>2</v>
      </c>
      <c r="C5" s="22">
        <f t="shared" ref="C5:C12" ca="1" si="7">RANK(D5,$D$4:$D$12,1)</f>
        <v>2</v>
      </c>
      <c r="D5" s="13">
        <f t="shared" ref="D5:D12" ca="1" si="8">E5+ROW()/1000+(F5="")*10</f>
        <v>11.004999999999999</v>
      </c>
      <c r="E5" s="248">
        <f t="shared" ref="E5:E12" ca="1" si="9">IF($AI$15,RANK(AH18,AH$17:AH$25,1),RANK(X18,X$17:X$25,1))</f>
        <v>1</v>
      </c>
      <c r="F5" s="1" t="str">
        <f t="shared" ref="F5:F12" ca="1" si="10">$Q65</f>
        <v/>
      </c>
      <c r="G5" s="1">
        <f t="shared" ca="1" si="0"/>
        <v>0</v>
      </c>
      <c r="H5" s="1">
        <f t="shared" ca="1" si="1"/>
        <v>0</v>
      </c>
      <c r="I5" s="13">
        <f t="shared" ca="1" si="2"/>
        <v>0</v>
      </c>
      <c r="J5" s="1">
        <f t="shared" ref="J5:J12" ca="1" si="11">SUMIF($V$64:$V$135,F5,$AE$64:$AE$135)+SUMIF($W$64:$W$135,F5,$AF$64:$AF$135)</f>
        <v>0</v>
      </c>
      <c r="K5" s="1">
        <f t="shared" ca="1" si="3"/>
        <v>0</v>
      </c>
      <c r="L5" s="1">
        <f t="shared" ca="1" si="4"/>
        <v>0</v>
      </c>
      <c r="M5" s="1">
        <f t="shared" ca="1" si="5"/>
        <v>0</v>
      </c>
      <c r="N5" s="1">
        <f t="shared" ca="1" si="6"/>
        <v>0</v>
      </c>
      <c r="O5" s="24"/>
      <c r="P5" s="25"/>
      <c r="V5" s="1"/>
      <c r="W5" s="524"/>
      <c r="X5" s="525"/>
      <c r="Y5" s="522"/>
      <c r="Z5" s="522"/>
      <c r="AA5" s="527"/>
      <c r="AB5" s="524"/>
      <c r="AC5" s="525"/>
      <c r="AD5" s="526"/>
      <c r="AE5" s="522"/>
      <c r="AF5" s="522"/>
      <c r="AG5" s="524"/>
      <c r="AH5" s="525"/>
      <c r="AI5" s="526"/>
      <c r="AJ5" s="522"/>
      <c r="AK5" s="527"/>
      <c r="AL5" s="525"/>
      <c r="AM5" s="525"/>
      <c r="AN5" s="526"/>
      <c r="AO5" s="522"/>
      <c r="AP5" s="527"/>
    </row>
    <row r="6" spans="1:42" s="2" customFormat="1" x14ac:dyDescent="0.2">
      <c r="A6" s="237"/>
      <c r="B6" s="1">
        <v>3</v>
      </c>
      <c r="C6" s="22">
        <f t="shared" ca="1" si="7"/>
        <v>3</v>
      </c>
      <c r="D6" s="13">
        <f t="shared" ca="1" si="8"/>
        <v>13.006</v>
      </c>
      <c r="E6" s="248">
        <f t="shared" ca="1" si="9"/>
        <v>3</v>
      </c>
      <c r="F6" s="1" t="str">
        <f t="shared" si="10"/>
        <v/>
      </c>
      <c r="G6" s="1">
        <f t="shared" ca="1" si="0"/>
        <v>0</v>
      </c>
      <c r="H6" s="1">
        <f t="shared" ca="1" si="1"/>
        <v>0</v>
      </c>
      <c r="I6" s="13">
        <f t="shared" ca="1" si="2"/>
        <v>0</v>
      </c>
      <c r="J6" s="1">
        <f t="shared" ca="1" si="11"/>
        <v>0</v>
      </c>
      <c r="K6" s="1">
        <f t="shared" ca="1" si="3"/>
        <v>0</v>
      </c>
      <c r="L6" s="1">
        <f t="shared" ca="1" si="4"/>
        <v>0</v>
      </c>
      <c r="M6" s="1">
        <f t="shared" ca="1" si="5"/>
        <v>0</v>
      </c>
      <c r="N6" s="1">
        <f t="shared" ca="1" si="6"/>
        <v>0</v>
      </c>
      <c r="O6" s="24"/>
      <c r="P6" s="25"/>
      <c r="V6" s="1"/>
      <c r="W6" s="524"/>
      <c r="X6" s="525"/>
      <c r="Y6" s="522"/>
      <c r="Z6" s="522"/>
      <c r="AA6" s="527"/>
      <c r="AB6" s="524"/>
      <c r="AC6" s="525"/>
      <c r="AD6" s="526"/>
      <c r="AE6" s="522"/>
      <c r="AF6" s="522"/>
      <c r="AG6" s="524"/>
      <c r="AH6" s="525"/>
      <c r="AI6" s="526"/>
      <c r="AJ6" s="522"/>
      <c r="AK6" s="527"/>
      <c r="AL6" s="525"/>
      <c r="AM6" s="525"/>
      <c r="AN6" s="526"/>
      <c r="AO6" s="522"/>
      <c r="AP6" s="527"/>
    </row>
    <row r="7" spans="1:42" s="2" customFormat="1" x14ac:dyDescent="0.2">
      <c r="A7" s="237"/>
      <c r="B7" s="1">
        <v>4</v>
      </c>
      <c r="C7" s="22">
        <f t="shared" ca="1" si="7"/>
        <v>4</v>
      </c>
      <c r="D7" s="13">
        <f t="shared" ca="1" si="8"/>
        <v>13.007</v>
      </c>
      <c r="E7" s="248">
        <f t="shared" ca="1" si="9"/>
        <v>3</v>
      </c>
      <c r="F7" s="1" t="str">
        <f t="shared"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524"/>
      <c r="X7" s="525"/>
      <c r="Y7" s="522"/>
      <c r="Z7" s="522"/>
      <c r="AA7" s="527"/>
      <c r="AB7" s="524"/>
      <c r="AC7" s="525"/>
      <c r="AD7" s="526"/>
      <c r="AE7" s="522"/>
      <c r="AF7" s="522"/>
      <c r="AG7" s="524"/>
      <c r="AH7" s="525"/>
      <c r="AI7" s="526"/>
      <c r="AJ7" s="522"/>
      <c r="AK7" s="527"/>
      <c r="AL7" s="525"/>
      <c r="AM7" s="525"/>
      <c r="AN7" s="526"/>
      <c r="AO7" s="522"/>
      <c r="AP7" s="527"/>
    </row>
    <row r="8" spans="1:42" s="2" customFormat="1" x14ac:dyDescent="0.2">
      <c r="A8" s="237"/>
      <c r="B8" s="1">
        <v>5</v>
      </c>
      <c r="C8" s="22">
        <f t="shared" ca="1" si="7"/>
        <v>5</v>
      </c>
      <c r="D8" s="13">
        <f t="shared" ca="1" si="8"/>
        <v>13.007999999999999</v>
      </c>
      <c r="E8" s="248">
        <f t="shared" ca="1" si="9"/>
        <v>3</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524"/>
      <c r="X8" s="525"/>
      <c r="Y8" s="522"/>
      <c r="Z8" s="522"/>
      <c r="AA8" s="527"/>
      <c r="AB8" s="524"/>
      <c r="AC8" s="525"/>
      <c r="AD8" s="526"/>
      <c r="AE8" s="522"/>
      <c r="AF8" s="522"/>
      <c r="AG8" s="524"/>
      <c r="AH8" s="525"/>
      <c r="AI8" s="526"/>
      <c r="AJ8" s="522"/>
      <c r="AK8" s="527"/>
      <c r="AL8" s="525"/>
      <c r="AM8" s="525"/>
      <c r="AN8" s="526"/>
      <c r="AO8" s="522"/>
      <c r="AP8" s="527"/>
    </row>
    <row r="9" spans="1:42" s="2" customFormat="1" x14ac:dyDescent="0.2">
      <c r="A9" s="237"/>
      <c r="B9" s="1">
        <v>6</v>
      </c>
      <c r="C9" s="22">
        <f t="shared" ca="1" si="7"/>
        <v>6</v>
      </c>
      <c r="D9" s="13">
        <f t="shared" ca="1" si="8"/>
        <v>13.009</v>
      </c>
      <c r="E9" s="248">
        <f t="shared" ca="1" si="9"/>
        <v>3</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524"/>
      <c r="X9" s="525"/>
      <c r="Y9" s="522"/>
      <c r="Z9" s="522"/>
      <c r="AA9" s="527"/>
      <c r="AB9" s="524"/>
      <c r="AC9" s="525"/>
      <c r="AD9" s="526"/>
      <c r="AE9" s="522"/>
      <c r="AF9" s="522"/>
      <c r="AG9" s="524"/>
      <c r="AH9" s="525"/>
      <c r="AI9" s="526"/>
      <c r="AJ9" s="522"/>
      <c r="AK9" s="527"/>
      <c r="AL9" s="525"/>
      <c r="AM9" s="525"/>
      <c r="AN9" s="526"/>
      <c r="AO9" s="522"/>
      <c r="AP9" s="527"/>
    </row>
    <row r="10" spans="1:42" s="2" customFormat="1" x14ac:dyDescent="0.2">
      <c r="A10" s="237"/>
      <c r="B10" s="1">
        <v>7</v>
      </c>
      <c r="C10" s="22">
        <f t="shared" ca="1" si="7"/>
        <v>7</v>
      </c>
      <c r="D10" s="13">
        <f t="shared" ca="1" si="8"/>
        <v>13.01</v>
      </c>
      <c r="E10" s="248">
        <f t="shared" ca="1" si="9"/>
        <v>3</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524"/>
      <c r="X10" s="525"/>
      <c r="Y10" s="522"/>
      <c r="Z10" s="522"/>
      <c r="AA10" s="527"/>
      <c r="AB10" s="524"/>
      <c r="AC10" s="525"/>
      <c r="AD10" s="526"/>
      <c r="AE10" s="522"/>
      <c r="AF10" s="522"/>
      <c r="AG10" s="524"/>
      <c r="AH10" s="525"/>
      <c r="AI10" s="526"/>
      <c r="AJ10" s="522"/>
      <c r="AK10" s="527"/>
      <c r="AL10" s="525"/>
      <c r="AM10" s="525"/>
      <c r="AN10" s="526"/>
      <c r="AO10" s="522"/>
      <c r="AP10" s="527"/>
    </row>
    <row r="11" spans="1:42" s="2" customFormat="1" x14ac:dyDescent="0.2">
      <c r="A11" s="237"/>
      <c r="B11" s="1">
        <v>8</v>
      </c>
      <c r="C11" s="22">
        <f t="shared" ca="1" si="7"/>
        <v>8</v>
      </c>
      <c r="D11" s="13">
        <f t="shared" ca="1" si="8"/>
        <v>13.010999999999999</v>
      </c>
      <c r="E11" s="248">
        <f t="shared" ca="1" si="9"/>
        <v>3</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524"/>
      <c r="X11" s="525"/>
      <c r="Y11" s="522"/>
      <c r="Z11" s="522"/>
      <c r="AA11" s="527"/>
      <c r="AB11" s="524"/>
      <c r="AC11" s="525"/>
      <c r="AD11" s="526"/>
      <c r="AE11" s="522"/>
      <c r="AF11" s="522"/>
      <c r="AG11" s="524"/>
      <c r="AH11" s="525"/>
      <c r="AI11" s="526"/>
      <c r="AJ11" s="522"/>
      <c r="AK11" s="527"/>
      <c r="AL11" s="525"/>
      <c r="AM11" s="525"/>
      <c r="AN11" s="526"/>
      <c r="AO11" s="522"/>
      <c r="AP11" s="527"/>
    </row>
    <row r="12" spans="1:42" s="2" customFormat="1" ht="12.75" thickBot="1" x14ac:dyDescent="0.25">
      <c r="A12" s="237"/>
      <c r="B12" s="1">
        <v>9</v>
      </c>
      <c r="C12" s="23">
        <f t="shared" ca="1" si="7"/>
        <v>9</v>
      </c>
      <c r="D12" s="13">
        <f t="shared" ca="1" si="8"/>
        <v>13.012</v>
      </c>
      <c r="E12" s="248">
        <f t="shared" ca="1" si="9"/>
        <v>3</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528"/>
      <c r="X12" s="529"/>
      <c r="Y12" s="530"/>
      <c r="Z12" s="530"/>
      <c r="AA12" s="531"/>
      <c r="AB12" s="528"/>
      <c r="AC12" s="529"/>
      <c r="AD12" s="532"/>
      <c r="AE12" s="530"/>
      <c r="AF12" s="530"/>
      <c r="AG12" s="528"/>
      <c r="AH12" s="529"/>
      <c r="AI12" s="532"/>
      <c r="AJ12" s="530"/>
      <c r="AK12" s="531"/>
      <c r="AL12" s="529"/>
      <c r="AM12" s="529"/>
      <c r="AN12" s="532"/>
      <c r="AO12" s="530"/>
      <c r="AP12" s="531"/>
    </row>
    <row r="13" spans="1:42" s="2" customFormat="1" ht="12.75" thickTop="1" x14ac:dyDescent="0.2">
      <c r="B13" s="13">
        <f ca="1">$F$13*($F$13-1)</f>
        <v>0</v>
      </c>
      <c r="C13" s="13"/>
      <c r="D13" s="13"/>
      <c r="E13" s="13"/>
      <c r="F13" s="13">
        <f ca="1">9-COUNTBLANK($F$4:$F$12)</f>
        <v>0</v>
      </c>
      <c r="G13" s="13"/>
      <c r="H13" s="13"/>
      <c r="I13" s="13"/>
      <c r="J13" s="13"/>
      <c r="K13" s="28">
        <f ca="1">QUOTIENT(SUM(K4:K12),2)</f>
        <v>0</v>
      </c>
      <c r="L13" s="1"/>
      <c r="M13" s="1"/>
      <c r="N13" s="1"/>
      <c r="O13" s="1"/>
      <c r="P13" s="1"/>
      <c r="Q13" s="1"/>
      <c r="R13" s="1"/>
      <c r="S13" s="1"/>
      <c r="T13" s="1"/>
      <c r="U13" s="1"/>
      <c r="V13" s="1"/>
      <c r="Y13" s="1"/>
      <c r="Z13" s="1"/>
    </row>
    <row r="14" spans="1:42" s="2" customFormat="1" x14ac:dyDescent="0.2">
      <c r="O14" s="1"/>
      <c r="P14" s="1"/>
      <c r="Q14" s="1"/>
      <c r="R14" s="1"/>
      <c r="S14" s="1"/>
      <c r="T14" s="1"/>
      <c r="U14" s="1"/>
      <c r="V14" s="1"/>
      <c r="W14" s="1"/>
      <c r="Y14" s="1"/>
      <c r="Z14" s="1"/>
    </row>
    <row r="15" spans="1:42" s="2" customFormat="1" x14ac:dyDescent="0.2">
      <c r="O15" s="12"/>
      <c r="AD15" s="803" t="s">
        <v>190</v>
      </c>
      <c r="AE15" s="804"/>
      <c r="AF15" s="804"/>
      <c r="AG15" s="804"/>
      <c r="AH15" s="805"/>
      <c r="AI15" s="2" t="b">
        <f>(Einstellungen!$B$9=Sprache!$E$85)</f>
        <v>0</v>
      </c>
      <c r="AK15" s="237"/>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7" t="s">
        <v>176</v>
      </c>
      <c r="Y16" s="11" t="s">
        <v>223</v>
      </c>
      <c r="Z16" s="187" t="s">
        <v>224</v>
      </c>
      <c r="AA16" s="1" t="s">
        <v>112</v>
      </c>
      <c r="AB16" s="1" t="s">
        <v>111</v>
      </c>
      <c r="AC16" s="1" t="s">
        <v>109</v>
      </c>
      <c r="AD16" s="243" t="s">
        <v>112</v>
      </c>
      <c r="AE16" s="247" t="s">
        <v>188</v>
      </c>
      <c r="AF16" s="1" t="s">
        <v>188</v>
      </c>
      <c r="AG16" s="1" t="s">
        <v>189</v>
      </c>
      <c r="AH16" s="187" t="s">
        <v>176</v>
      </c>
    </row>
    <row r="17" spans="2:80" s="2" customFormat="1" ht="12.75" thickTop="1" x14ac:dyDescent="0.2">
      <c r="C17" s="2" t="str">
        <f ca="1">$Q64</f>
        <v/>
      </c>
      <c r="D17" s="1">
        <f t="shared" ref="D17:G25" ca="1" si="12">K4</f>
        <v>0</v>
      </c>
      <c r="E17" s="1">
        <f t="shared" ca="1" si="12"/>
        <v>0</v>
      </c>
      <c r="F17" s="1">
        <f t="shared" ca="1" si="12"/>
        <v>0</v>
      </c>
      <c r="G17" s="1">
        <f t="shared" ca="1" si="12"/>
        <v>0</v>
      </c>
      <c r="H17" s="1">
        <f t="shared" ref="H17:K25" ca="1" si="13">G4</f>
        <v>0</v>
      </c>
      <c r="I17" s="1">
        <f t="shared" ca="1" si="13"/>
        <v>0</v>
      </c>
      <c r="J17" s="13">
        <f t="shared" ca="1" si="13"/>
        <v>0</v>
      </c>
      <c r="K17" s="1">
        <f t="shared" ca="1" si="13"/>
        <v>0</v>
      </c>
      <c r="L17" s="30">
        <f t="shared" ref="L17:L25" ca="1" si="14">K17*$F$64+(J17+$H$65)*$F$65+H17*$F$66</f>
        <v>500000</v>
      </c>
      <c r="M17" s="14">
        <f ca="1">IF($AI$15,COUNTIF($K$17:$K$25,K17),COUNTIF($L$17:$L$25,L17))</f>
        <v>9</v>
      </c>
      <c r="N17" s="14">
        <f t="array" aca="1" ref="N17" ca="1">IF($AI$15,SUM(($K$17:$K$25&gt;=K17)/COUNTIF($K$17:$K$25,$K$17:$K$25)),SUM(($L$17:$L$25&gt;=L17)/COUNTIF($L$17:$L$25,$L$17:$L$25)))</f>
        <v>1.0000000000000002</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ca="1">AA17*$F$64+(AB17+$H$65)*$F$65+AC17*$F$66</f>
        <v>500000</v>
      </c>
      <c r="X17" s="21">
        <f ca="1">RANK($L17,$L$17:$L$25)+RANK($W17,$W$17:$W$25)/100+(9-$Y17)/10000</f>
        <v>1.0108999999999999</v>
      </c>
      <c r="Y17" s="13">
        <f>'Endrunde 4'!$AF40</f>
        <v>0</v>
      </c>
      <c r="Z17" s="1">
        <f ca="1">RANK($W17,$W$17:$W$25)+(9-$Y17)/10</f>
        <v>1.9</v>
      </c>
      <c r="AA17" s="1">
        <f ca="1">SUM(E30:BP30)</f>
        <v>0</v>
      </c>
      <c r="AB17" s="1">
        <f ca="1">SUM(E41:BP41)</f>
        <v>0</v>
      </c>
      <c r="AC17" s="1">
        <f ca="1">SUM(E52:BP52)</f>
        <v>0</v>
      </c>
      <c r="AD17" s="242">
        <f ca="1">RANK($K17,$K$17:$K$25)</f>
        <v>1</v>
      </c>
      <c r="AE17" s="30">
        <f ca="1">(J17+$H$65)*$F$65+H17*$F$66</f>
        <v>500000</v>
      </c>
      <c r="AF17" s="1">
        <f ca="1">RANK($AE17,$AE$17:$AE$25)</f>
        <v>1</v>
      </c>
      <c r="AG17" s="1">
        <f ca="1">RANK($W17,$W$17:$W$25)</f>
        <v>1</v>
      </c>
      <c r="AH17" s="244">
        <f ca="1">AD17+AG17/100+AF17/10000+(10-Y17)/1000000</f>
        <v>1.0101100000000001</v>
      </c>
      <c r="AI17" s="1"/>
    </row>
    <row r="18" spans="2:80" s="2" customFormat="1" x14ac:dyDescent="0.2">
      <c r="C18" s="2" t="str">
        <f t="shared" ref="C18:C25" ca="1" si="23">$Q65</f>
        <v/>
      </c>
      <c r="D18" s="1">
        <f t="shared" ca="1" si="12"/>
        <v>0</v>
      </c>
      <c r="E18" s="1">
        <f t="shared" ca="1" si="12"/>
        <v>0</v>
      </c>
      <c r="F18" s="1">
        <f t="shared" ca="1" si="12"/>
        <v>0</v>
      </c>
      <c r="G18" s="1">
        <f t="shared" ca="1" si="12"/>
        <v>0</v>
      </c>
      <c r="H18" s="1">
        <f t="shared" ca="1" si="13"/>
        <v>0</v>
      </c>
      <c r="I18" s="1">
        <f t="shared" ca="1" si="13"/>
        <v>0</v>
      </c>
      <c r="J18" s="13">
        <f t="shared" ca="1" si="13"/>
        <v>0</v>
      </c>
      <c r="K18" s="1">
        <f t="shared" ca="1" si="13"/>
        <v>0</v>
      </c>
      <c r="L18" s="30">
        <f t="shared" ca="1" si="14"/>
        <v>500000</v>
      </c>
      <c r="M18" s="14">
        <f t="shared" ref="M18:M25" ca="1" si="24">IF($AI$15,COUNTIF($K$17:$K$25,K18),COUNTIF($L$17:$L$25,L18))</f>
        <v>9</v>
      </c>
      <c r="N18" s="14">
        <f t="array" aca="1" ref="N18" ca="1">IF($AI$15,SUM(($K$17:$K$25&gt;=K18)/COUNTIF($K$17:$K$25,$K$17:$K$25)),SUM(($L$17:$L$25&gt;=L18)/COUNTIF($L$17:$L$25,$L$17:$L$25)))</f>
        <v>1.0000000000000002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ca="1">AA18*$F$64+(AB18+$H$65)*$F$65+AC18*$F$66</f>
        <v>500000</v>
      </c>
      <c r="X18" s="22">
        <f t="shared" ref="X18:X25" ca="1" si="25">RANK($L18,$L$17:$L$25)+RANK($W18,$W$17:$W$25)/100+(9-$Y18)/10000</f>
        <v>1.0108999999999999</v>
      </c>
      <c r="Y18" s="13">
        <f>'Endrunde 4'!$AF41</f>
        <v>0</v>
      </c>
      <c r="Z18" s="1">
        <f t="shared" ref="Z18:Z25" ca="1" si="26">RANK($W18,$W$17:$W$25)+(9-$Y18)/10</f>
        <v>1.9</v>
      </c>
      <c r="AA18" s="1">
        <f t="shared" ref="AA18:AA25" ca="1" si="27">SUM(E31:BP31)</f>
        <v>0</v>
      </c>
      <c r="AB18" s="1">
        <f t="shared" ref="AB18:AB25" ca="1" si="28">SUM(E42:BP42)</f>
        <v>0</v>
      </c>
      <c r="AC18" s="1">
        <f t="shared" ref="AC18:AC25" ca="1" si="29">SUM(E53:BP53)</f>
        <v>0</v>
      </c>
      <c r="AD18" s="242">
        <f t="shared" ref="AD18:AD25" ca="1" si="30">RANK($K18,$K$17:$K$25)</f>
        <v>1</v>
      </c>
      <c r="AE18" s="30">
        <f ca="1">(J18+$H$65)*$F$65+H18*$F$66</f>
        <v>500000</v>
      </c>
      <c r="AF18" s="1">
        <f t="shared" ref="AF18:AF25" ca="1" si="31">RANK($AE18,$AE$17:$AE$25)</f>
        <v>1</v>
      </c>
      <c r="AG18" s="1">
        <f t="shared" ref="AG18:AG25" ca="1" si="32">RANK($W18,$W$17:$W$25)</f>
        <v>1</v>
      </c>
      <c r="AH18" s="245">
        <f t="shared" ref="AH18:AH25" ca="1" si="33">AD18+AG18/100+AF18/10000+(10-Y18)/1000000</f>
        <v>1.0101100000000001</v>
      </c>
      <c r="AI18" s="1"/>
    </row>
    <row r="19" spans="2:80" s="2" customFormat="1" x14ac:dyDescent="0.2">
      <c r="C19" s="2" t="str">
        <f t="shared" si="23"/>
        <v/>
      </c>
      <c r="D19" s="1">
        <f t="shared" ca="1" si="12"/>
        <v>0</v>
      </c>
      <c r="E19" s="1">
        <f t="shared" ca="1" si="12"/>
        <v>0</v>
      </c>
      <c r="F19" s="1">
        <f t="shared" ca="1" si="12"/>
        <v>0</v>
      </c>
      <c r="G19" s="1">
        <f t="shared" ca="1" si="12"/>
        <v>0</v>
      </c>
      <c r="H19" s="1">
        <f t="shared" ca="1" si="13"/>
        <v>0</v>
      </c>
      <c r="I19" s="1">
        <f t="shared" ca="1" si="13"/>
        <v>0</v>
      </c>
      <c r="J19" s="13">
        <f t="shared" ca="1" si="13"/>
        <v>0</v>
      </c>
      <c r="K19" s="1">
        <f t="shared" ca="1" si="13"/>
        <v>0</v>
      </c>
      <c r="L19" s="30">
        <f t="shared" ca="1" si="14"/>
        <v>500000</v>
      </c>
      <c r="M19" s="14">
        <f t="shared" ca="1" si="24"/>
        <v>9</v>
      </c>
      <c r="N19" s="14">
        <f t="array" aca="1" ref="N19" ca="1">IF($AI$15,SUM(($K$17:$K$25&gt;=K19)/COUNTIF($K$17:$K$25,$K$17:$K$25)),SUM(($L$17:$L$25&gt;=L19)/COUNTIF($L$17:$L$25,$L$17:$L$25)))</f>
        <v>1.0000000000000002</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v>0</v>
      </c>
      <c r="X19" s="22">
        <f t="shared" ca="1" si="25"/>
        <v>1.0308999999999999</v>
      </c>
      <c r="Y19" s="13">
        <v>0</v>
      </c>
      <c r="Z19" s="1">
        <f t="shared" ca="1" si="26"/>
        <v>3.9</v>
      </c>
      <c r="AA19" s="1">
        <f t="shared" ca="1" si="27"/>
        <v>0</v>
      </c>
      <c r="AB19" s="1">
        <f t="shared" ca="1" si="28"/>
        <v>0</v>
      </c>
      <c r="AC19" s="1">
        <f t="shared" ca="1" si="29"/>
        <v>0</v>
      </c>
      <c r="AD19" s="242">
        <f t="shared" ca="1" si="30"/>
        <v>1</v>
      </c>
      <c r="AE19" s="30">
        <f ca="1">(J19+$H$65)*$F$65+H19*$F$66</f>
        <v>500000</v>
      </c>
      <c r="AF19" s="1">
        <f t="shared" ca="1" si="31"/>
        <v>1</v>
      </c>
      <c r="AG19" s="1">
        <f t="shared" ca="1" si="32"/>
        <v>3</v>
      </c>
      <c r="AH19" s="245">
        <f t="shared" ca="1" si="33"/>
        <v>1.0301100000000001</v>
      </c>
      <c r="AI19" s="1"/>
    </row>
    <row r="20" spans="2:80" s="2" customFormat="1" x14ac:dyDescent="0.2">
      <c r="C20" s="2" t="str">
        <f t="shared" si="23"/>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4"/>
        <v>9</v>
      </c>
      <c r="N20" s="14">
        <f t="array" aca="1" ref="N20" ca="1">IF($AI$15,SUM(($K$17:$K$25&gt;=K20)/COUNTIF($K$17:$K$25,$K$17:$K$25)),SUM(($L$17:$L$25&gt;=L20)/COUNTIF($L$17:$L$25,$L$17:$L$25)))</f>
        <v>1.0000000000000002</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v>0</v>
      </c>
      <c r="X20" s="22">
        <f t="shared" ca="1" si="25"/>
        <v>1.0308999999999999</v>
      </c>
      <c r="Y20" s="13">
        <v>0</v>
      </c>
      <c r="Z20" s="1">
        <f t="shared" ca="1" si="26"/>
        <v>3.9</v>
      </c>
      <c r="AA20" s="1">
        <f t="shared" ca="1" si="27"/>
        <v>0</v>
      </c>
      <c r="AB20" s="1">
        <f t="shared" ca="1" si="28"/>
        <v>0</v>
      </c>
      <c r="AC20" s="1">
        <f t="shared" ca="1" si="29"/>
        <v>0</v>
      </c>
      <c r="AD20" s="242">
        <f t="shared" ca="1" si="30"/>
        <v>1</v>
      </c>
      <c r="AE20" s="30">
        <f ca="1">(J20+$H$65)*$F$65+H20*$F$66</f>
        <v>500000</v>
      </c>
      <c r="AF20" s="1">
        <f t="shared" ca="1" si="31"/>
        <v>1</v>
      </c>
      <c r="AG20" s="1">
        <f t="shared" ca="1" si="32"/>
        <v>3</v>
      </c>
      <c r="AH20" s="245">
        <f t="shared" ca="1" si="33"/>
        <v>1.0301100000000001</v>
      </c>
      <c r="AI20" s="1"/>
    </row>
    <row r="21" spans="2:80" s="2" customFormat="1" x14ac:dyDescent="0.2">
      <c r="C21" s="2" t="str">
        <f t="shared" si="23"/>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4"/>
        <v>9</v>
      </c>
      <c r="N21" s="14">
        <f t="array" aca="1" ref="N21" ca="1">IF($AI$15,SUM(($K$17:$K$25&gt;=K21)/COUNTIF($K$17:$K$25,$K$17:$K$25)),SUM(($L$17:$L$25&gt;=L21)/COUNTIF($L$17:$L$25,$L$17:$L$25)))</f>
        <v>1.0000000000000002</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v>0</v>
      </c>
      <c r="X21" s="22">
        <f t="shared" ca="1" si="25"/>
        <v>1.0308999999999999</v>
      </c>
      <c r="Y21" s="13">
        <v>0</v>
      </c>
      <c r="Z21" s="1">
        <f t="shared" ca="1" si="26"/>
        <v>3.9</v>
      </c>
      <c r="AA21" s="1">
        <f t="shared" ca="1" si="27"/>
        <v>0</v>
      </c>
      <c r="AB21" s="1">
        <f t="shared" ca="1" si="28"/>
        <v>0</v>
      </c>
      <c r="AC21" s="1">
        <f t="shared" ca="1" si="29"/>
        <v>0</v>
      </c>
      <c r="AD21" s="242">
        <f t="shared" ca="1" si="30"/>
        <v>1</v>
      </c>
      <c r="AE21" s="30">
        <v>0</v>
      </c>
      <c r="AF21" s="1">
        <f t="shared" ca="1" si="31"/>
        <v>5</v>
      </c>
      <c r="AG21" s="1">
        <f t="shared" ca="1" si="32"/>
        <v>3</v>
      </c>
      <c r="AH21" s="245">
        <f t="shared" ca="1" si="33"/>
        <v>1.03051</v>
      </c>
      <c r="AI21" s="1"/>
    </row>
    <row r="22" spans="2:80" s="2" customFormat="1" x14ac:dyDescent="0.2">
      <c r="C22" s="2" t="str">
        <f t="shared" si="23"/>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4"/>
        <v>9</v>
      </c>
      <c r="N22" s="14">
        <f t="array" aca="1" ref="N22" ca="1">IF($AI$15,SUM(($K$17:$K$25&gt;=K22)/COUNTIF($K$17:$K$25,$K$17:$K$25)),SUM(($L$17:$L$25&gt;=L22)/COUNTIF($L$17:$L$25,$L$17:$L$25)))</f>
        <v>1.0000000000000002</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v>0</v>
      </c>
      <c r="X22" s="22">
        <f t="shared" ca="1" si="25"/>
        <v>1.0308999999999999</v>
      </c>
      <c r="Y22" s="13">
        <v>0</v>
      </c>
      <c r="Z22" s="1">
        <f t="shared" ca="1" si="26"/>
        <v>3.9</v>
      </c>
      <c r="AA22" s="1">
        <f t="shared" ca="1" si="27"/>
        <v>0</v>
      </c>
      <c r="AB22" s="1">
        <f t="shared" ca="1" si="28"/>
        <v>0</v>
      </c>
      <c r="AC22" s="1">
        <f t="shared" ca="1" si="29"/>
        <v>0</v>
      </c>
      <c r="AD22" s="242">
        <f t="shared" ca="1" si="30"/>
        <v>1</v>
      </c>
      <c r="AE22" s="30">
        <v>0</v>
      </c>
      <c r="AF22" s="1">
        <f t="shared" ca="1" si="31"/>
        <v>5</v>
      </c>
      <c r="AG22" s="1">
        <f t="shared" ca="1" si="32"/>
        <v>3</v>
      </c>
      <c r="AH22" s="245">
        <f t="shared" ca="1" si="33"/>
        <v>1.03051</v>
      </c>
      <c r="AI22" s="1"/>
    </row>
    <row r="23" spans="2:80" s="2" customFormat="1" x14ac:dyDescent="0.2">
      <c r="C23" s="2" t="str">
        <f t="shared" si="23"/>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4"/>
        <v>9</v>
      </c>
      <c r="N23" s="14">
        <f t="array" aca="1" ref="N23" ca="1">IF($AI$15,SUM(($K$17:$K$25&gt;=K23)/COUNTIF($K$17:$K$25,$K$17:$K$25)),SUM(($L$17:$L$25&gt;=L23)/COUNTIF($L$17:$L$25,$L$17:$L$25)))</f>
        <v>1.0000000000000002</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5"/>
        <v>1.0308999999999999</v>
      </c>
      <c r="Y23" s="13">
        <v>0</v>
      </c>
      <c r="Z23" s="1">
        <f t="shared" ca="1" si="26"/>
        <v>3.9</v>
      </c>
      <c r="AA23" s="1">
        <f t="shared" ca="1" si="27"/>
        <v>0</v>
      </c>
      <c r="AB23" s="1">
        <f t="shared" ca="1" si="28"/>
        <v>0</v>
      </c>
      <c r="AC23" s="1">
        <f t="shared" ca="1" si="29"/>
        <v>0</v>
      </c>
      <c r="AD23" s="242">
        <f t="shared" ca="1" si="30"/>
        <v>1</v>
      </c>
      <c r="AE23" s="30">
        <v>0</v>
      </c>
      <c r="AF23" s="1">
        <f t="shared" ca="1" si="31"/>
        <v>5</v>
      </c>
      <c r="AG23" s="1">
        <f t="shared" ca="1" si="32"/>
        <v>3</v>
      </c>
      <c r="AH23" s="245">
        <f t="shared" ca="1" si="33"/>
        <v>1.03051</v>
      </c>
      <c r="AI23" s="1"/>
    </row>
    <row r="24" spans="2:80" s="2" customFormat="1" x14ac:dyDescent="0.2">
      <c r="C24" s="2" t="str">
        <f t="shared" si="23"/>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4"/>
        <v>9</v>
      </c>
      <c r="N24" s="14">
        <f t="array" aca="1" ref="N24" ca="1">IF($AI$15,SUM(($K$17:$K$25&gt;=K24)/COUNTIF($K$17:$K$25,$K$17:$K$25)),SUM(($L$17:$L$25&gt;=L24)/COUNTIF($L$17:$L$25,$L$17:$L$25)))</f>
        <v>1.0000000000000002</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5"/>
        <v>1.0308999999999999</v>
      </c>
      <c r="Y24" s="13">
        <v>0</v>
      </c>
      <c r="Z24" s="1">
        <f t="shared" ca="1" si="26"/>
        <v>3.9</v>
      </c>
      <c r="AA24" s="1">
        <f t="shared" ca="1" si="27"/>
        <v>0</v>
      </c>
      <c r="AB24" s="1">
        <f t="shared" ca="1" si="28"/>
        <v>0</v>
      </c>
      <c r="AC24" s="1">
        <f t="shared" ca="1" si="29"/>
        <v>0</v>
      </c>
      <c r="AD24" s="242">
        <f t="shared" ca="1" si="30"/>
        <v>1</v>
      </c>
      <c r="AE24" s="30">
        <v>0</v>
      </c>
      <c r="AF24" s="1">
        <f t="shared" ca="1" si="31"/>
        <v>5</v>
      </c>
      <c r="AG24" s="1">
        <f t="shared" ca="1" si="32"/>
        <v>3</v>
      </c>
      <c r="AH24" s="245">
        <f t="shared" ca="1" si="33"/>
        <v>1.03051</v>
      </c>
      <c r="AI24" s="1"/>
    </row>
    <row r="25" spans="2:80" s="2" customFormat="1" ht="12.75" thickBot="1" x14ac:dyDescent="0.25">
      <c r="C25" s="2" t="str">
        <f t="shared" si="23"/>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4"/>
        <v>9</v>
      </c>
      <c r="N25" s="14">
        <f t="array" aca="1" ref="N25" ca="1">IF($AI$15,SUM(($K$17:$K$25&gt;=K25)/COUNTIF($K$17:$K$25,$K$17:$K$25)),SUM(($L$17:$L$25&gt;=L25)/COUNTIF($L$17:$L$25,$L$17:$L$25)))</f>
        <v>1.0000000000000002</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5"/>
        <v>1.0308999999999999</v>
      </c>
      <c r="Y25" s="13">
        <v>0</v>
      </c>
      <c r="Z25" s="1">
        <f t="shared" ca="1" si="26"/>
        <v>3.9</v>
      </c>
      <c r="AA25" s="1">
        <f t="shared" ca="1" si="27"/>
        <v>0</v>
      </c>
      <c r="AB25" s="1">
        <f t="shared" ca="1" si="28"/>
        <v>0</v>
      </c>
      <c r="AC25" s="1">
        <f t="shared" ca="1" si="29"/>
        <v>0</v>
      </c>
      <c r="AD25" s="242">
        <f t="shared" ca="1" si="30"/>
        <v>1</v>
      </c>
      <c r="AE25" s="30">
        <v>0</v>
      </c>
      <c r="AF25" s="1">
        <f t="shared" ca="1" si="31"/>
        <v>5</v>
      </c>
      <c r="AG25" s="1">
        <f t="shared" ca="1" si="32"/>
        <v>3</v>
      </c>
      <c r="AH25" s="246">
        <f t="shared" ca="1" si="33"/>
        <v>1.03051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799">
        <v>1</v>
      </c>
      <c r="F29" s="796"/>
      <c r="G29" s="796"/>
      <c r="H29" s="796"/>
      <c r="I29" s="796"/>
      <c r="J29" s="796"/>
      <c r="K29" s="796"/>
      <c r="L29" s="798"/>
      <c r="M29" s="795">
        <v>2</v>
      </c>
      <c r="N29" s="796"/>
      <c r="O29" s="796"/>
      <c r="P29" s="796"/>
      <c r="Q29" s="796"/>
      <c r="R29" s="796"/>
      <c r="S29" s="796"/>
      <c r="T29" s="798"/>
      <c r="U29" s="795">
        <v>3</v>
      </c>
      <c r="V29" s="796"/>
      <c r="W29" s="796"/>
      <c r="X29" s="796"/>
      <c r="Y29" s="796"/>
      <c r="Z29" s="796"/>
      <c r="AA29" s="796"/>
      <c r="AB29" s="798"/>
      <c r="AC29" s="795">
        <v>4</v>
      </c>
      <c r="AD29" s="796"/>
      <c r="AE29" s="796"/>
      <c r="AF29" s="796"/>
      <c r="AG29" s="796"/>
      <c r="AH29" s="796"/>
      <c r="AI29" s="796"/>
      <c r="AJ29" s="798"/>
      <c r="AK29" s="795">
        <v>5</v>
      </c>
      <c r="AL29" s="796"/>
      <c r="AM29" s="796"/>
      <c r="AN29" s="796"/>
      <c r="AO29" s="796"/>
      <c r="AP29" s="796"/>
      <c r="AQ29" s="796"/>
      <c r="AR29" s="798"/>
      <c r="AS29" s="795">
        <v>6</v>
      </c>
      <c r="AT29" s="796"/>
      <c r="AU29" s="796"/>
      <c r="AV29" s="796"/>
      <c r="AW29" s="796"/>
      <c r="AX29" s="796"/>
      <c r="AY29" s="796"/>
      <c r="AZ29" s="798"/>
      <c r="BA29" s="795">
        <v>7</v>
      </c>
      <c r="BB29" s="796"/>
      <c r="BC29" s="796"/>
      <c r="BD29" s="796"/>
      <c r="BE29" s="796"/>
      <c r="BF29" s="796"/>
      <c r="BG29" s="796"/>
      <c r="BH29" s="798"/>
      <c r="BI29" s="795">
        <v>8</v>
      </c>
      <c r="BJ29" s="796"/>
      <c r="BK29" s="796"/>
      <c r="BL29" s="796"/>
      <c r="BM29" s="796"/>
      <c r="BN29" s="796"/>
      <c r="BO29" s="796"/>
      <c r="BP29" s="797"/>
      <c r="BQ29" s="13"/>
      <c r="BR29" s="5" t="s">
        <v>96</v>
      </c>
      <c r="BS29" s="2" t="str">
        <f ca="1">$F$4</f>
        <v/>
      </c>
      <c r="BT29" s="2" t="str">
        <f ca="1">$F$5</f>
        <v/>
      </c>
      <c r="BU29" s="2" t="str">
        <f>$F$6</f>
        <v/>
      </c>
      <c r="BV29" s="2" t="str">
        <f>$F$7</f>
        <v/>
      </c>
      <c r="BW29" s="2" t="str">
        <f>$F$8</f>
        <v/>
      </c>
      <c r="BX29" s="2" t="str">
        <f>$F$9</f>
        <v/>
      </c>
      <c r="BY29" s="2" t="str">
        <f>$F$10</f>
        <v/>
      </c>
      <c r="BZ29" s="2" t="str">
        <f>$F$11</f>
        <v/>
      </c>
      <c r="CA29" s="2" t="str">
        <f>$F$12</f>
        <v/>
      </c>
      <c r="CB29" s="53"/>
    </row>
    <row r="30" spans="2:80" s="2" customFormat="1" x14ac:dyDescent="0.2">
      <c r="C30" s="2" t="str">
        <f ca="1">$Q64</f>
        <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4">F4</f>
        <v/>
      </c>
      <c r="BS30" s="7"/>
      <c r="BT30" s="8">
        <f t="shared" ref="BT30:CA32" ca="1" si="35">SUMIFS($X$64:$X$135,$V$64:$V$135,$BR30,$W$64:$W$135,BT$29)+SUMIFS($Y$64:$Y$135,$W$64:$W$135,$BR30,$V$64:$V$135,BT$29)</f>
        <v>0</v>
      </c>
      <c r="BU30" s="8">
        <f t="shared" ca="1" si="35"/>
        <v>0</v>
      </c>
      <c r="BV30" s="8">
        <f t="shared" ca="1" si="35"/>
        <v>0</v>
      </c>
      <c r="BW30" s="8">
        <f t="shared" ca="1" si="35"/>
        <v>0</v>
      </c>
      <c r="BX30" s="8">
        <f t="shared" ca="1" si="35"/>
        <v>0</v>
      </c>
      <c r="BY30" s="8">
        <f t="shared" ca="1" si="35"/>
        <v>0</v>
      </c>
      <c r="BZ30" s="8">
        <f t="shared" ca="1" si="35"/>
        <v>0</v>
      </c>
      <c r="CA30" s="8">
        <f t="shared" ca="1" si="35"/>
        <v>0</v>
      </c>
      <c r="CB30" s="4"/>
    </row>
    <row r="31" spans="2:80" s="2" customFormat="1" x14ac:dyDescent="0.2">
      <c r="C31" s="2" t="str">
        <f t="shared" ref="C31:C38" ca="1" si="36">$Q65</f>
        <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4"/>
        <v/>
      </c>
      <c r="BS31" s="9">
        <f t="shared" ref="BS31:BU38" ca="1" si="37">SUMIFS($X$64:$X$135,$V$64:$V$135,$BR31,$W$64:$W$135,BS$29)+SUMIFS($Y$64:$Y$135,$W$64:$W$135,$BR31,$V$64:$V$135,BS$29)</f>
        <v>0</v>
      </c>
      <c r="BT31" s="7"/>
      <c r="BU31" s="8">
        <f t="shared" ca="1" si="35"/>
        <v>0</v>
      </c>
      <c r="BV31" s="8">
        <f t="shared" ca="1" si="35"/>
        <v>0</v>
      </c>
      <c r="BW31" s="8">
        <f t="shared" ca="1" si="35"/>
        <v>0</v>
      </c>
      <c r="BX31" s="8">
        <f t="shared" ca="1" si="35"/>
        <v>0</v>
      </c>
      <c r="BY31" s="8">
        <f t="shared" ca="1" si="35"/>
        <v>0</v>
      </c>
      <c r="BZ31" s="8">
        <f t="shared" ca="1" si="35"/>
        <v>0</v>
      </c>
      <c r="CA31" s="8">
        <f t="shared" ca="1" si="35"/>
        <v>0</v>
      </c>
      <c r="CB31" s="4"/>
    </row>
    <row r="32" spans="2:80" s="2" customFormat="1" x14ac:dyDescent="0.2">
      <c r="C32" s="2" t="str">
        <f t="shared" si="36"/>
        <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34"/>
        <v/>
      </c>
      <c r="BS32" s="9">
        <f t="shared" ca="1" si="37"/>
        <v>0</v>
      </c>
      <c r="BT32" s="9">
        <f t="shared" ca="1" si="37"/>
        <v>0</v>
      </c>
      <c r="BU32" s="7"/>
      <c r="BV32" s="8">
        <f t="shared" ca="1" si="35"/>
        <v>0</v>
      </c>
      <c r="BW32" s="8">
        <f t="shared" ca="1" si="35"/>
        <v>0</v>
      </c>
      <c r="BX32" s="8">
        <f t="shared" ca="1" si="35"/>
        <v>0</v>
      </c>
      <c r="BY32" s="8">
        <f t="shared" ca="1" si="35"/>
        <v>0</v>
      </c>
      <c r="BZ32" s="8">
        <f t="shared" ca="1" si="35"/>
        <v>0</v>
      </c>
      <c r="CA32" s="8">
        <f t="shared" ca="1" si="35"/>
        <v>0</v>
      </c>
      <c r="CB32" s="4"/>
    </row>
    <row r="33" spans="2:80" s="2" customFormat="1" x14ac:dyDescent="0.2">
      <c r="C33" s="2" t="str">
        <f t="shared" si="36"/>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4"/>
        <v/>
      </c>
      <c r="BS33" s="9">
        <f t="shared" ca="1" si="37"/>
        <v>0</v>
      </c>
      <c r="BT33" s="9">
        <f t="shared" ca="1" si="37"/>
        <v>0</v>
      </c>
      <c r="BU33" s="9">
        <f t="shared" ca="1" si="37"/>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6"/>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4"/>
        <v/>
      </c>
      <c r="BS34" s="9">
        <f t="shared" ca="1" si="37"/>
        <v>0</v>
      </c>
      <c r="BT34" s="9">
        <f t="shared" ca="1" si="37"/>
        <v>0</v>
      </c>
      <c r="BU34" s="9">
        <f t="shared" ca="1" si="37"/>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6"/>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4"/>
        <v/>
      </c>
      <c r="BS35" s="9">
        <f t="shared" ca="1" si="37"/>
        <v>0</v>
      </c>
      <c r="BT35" s="9">
        <f t="shared" ca="1" si="37"/>
        <v>0</v>
      </c>
      <c r="BU35" s="9">
        <f t="shared" ca="1" si="37"/>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6"/>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4"/>
        <v/>
      </c>
      <c r="BS36" s="9">
        <f t="shared" ca="1" si="37"/>
        <v>0</v>
      </c>
      <c r="BT36" s="9">
        <f t="shared" ca="1" si="37"/>
        <v>0</v>
      </c>
      <c r="BU36" s="9">
        <f t="shared" ca="1" si="37"/>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6"/>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4"/>
        <v/>
      </c>
      <c r="BS37" s="9">
        <f t="shared" ca="1" si="37"/>
        <v>0</v>
      </c>
      <c r="BT37" s="9">
        <f t="shared" ca="1" si="37"/>
        <v>0</v>
      </c>
      <c r="BU37" s="9">
        <f t="shared" ca="1" si="37"/>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6"/>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4"/>
        <v/>
      </c>
      <c r="BS38" s="9">
        <f t="shared" ca="1" si="37"/>
        <v>0</v>
      </c>
      <c r="BT38" s="9">
        <f t="shared" ca="1" si="37"/>
        <v>0</v>
      </c>
      <c r="BU38" s="9">
        <f t="shared" ca="1" si="37"/>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
      </c>
      <c r="BT40" s="2" t="str">
        <f ca="1">$F$5</f>
        <v/>
      </c>
      <c r="BU40" s="2" t="str">
        <f>$F$6</f>
        <v/>
      </c>
      <c r="BV40" s="2" t="str">
        <f>$F$7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8">F4</f>
        <v/>
      </c>
      <c r="BS41" s="7"/>
      <c r="BT41" s="8">
        <f ca="1">BT30-BS31</f>
        <v>0</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8"/>
        <v/>
      </c>
      <c r="BS42" s="9">
        <f ca="1">IF(BT41="","",-1*BT41)</f>
        <v>0</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38"/>
        <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38"/>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8"/>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8"/>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8"/>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8"/>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8"/>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39">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
      </c>
      <c r="BT51" s="2" t="str">
        <f ca="1">$F$5</f>
        <v/>
      </c>
      <c r="BU51" s="2" t="str">
        <f>$F$6</f>
        <v/>
      </c>
      <c r="BV51" s="2" t="str">
        <f>$F$7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0">F4</f>
        <v/>
      </c>
      <c r="BS52" s="7"/>
      <c r="BT52" s="8">
        <f t="shared" ref="BT52:CA58" ca="1" si="41">SUMIFS($AE$64:$AE$135,$V$64:$V$135,$BR52,$W$64:$W$135,BT$51)+SUMIFS($AF$64:$AF$135,$W$64:$W$135,$BR52,$V$64:$V$135,BT$51)</f>
        <v>0</v>
      </c>
      <c r="BU52" s="8">
        <f t="shared" ca="1" si="41"/>
        <v>0</v>
      </c>
      <c r="BV52" s="8">
        <f t="shared" ca="1" si="41"/>
        <v>0</v>
      </c>
      <c r="BW52" s="8">
        <f t="shared" ca="1" si="41"/>
        <v>0</v>
      </c>
      <c r="BX52" s="8">
        <f t="shared" ca="1" si="41"/>
        <v>0</v>
      </c>
      <c r="BY52" s="8">
        <f t="shared" ca="1" si="41"/>
        <v>0</v>
      </c>
      <c r="BZ52" s="8">
        <f t="shared" ca="1" si="41"/>
        <v>0</v>
      </c>
      <c r="CA52" s="8">
        <f t="shared" ca="1" si="41"/>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0"/>
        <v/>
      </c>
      <c r="BS53" s="9">
        <f t="shared" ref="BS53:BU60" ca="1" si="42">SUMIFS($AE$64:$AE$135,$V$64:$V$135,$BR53,$W$64:$W$135,BS$51)+SUMIFS($AF$64:$AF$135,$W$64:$W$135,$BR53,$V$64:$V$135,BS$51)</f>
        <v>0</v>
      </c>
      <c r="BT53" s="7"/>
      <c r="BU53" s="8">
        <f ca="1">SUMIFS($AE$64:$AE$135,$V$64:$V$135,$BR53,$W$64:$W$135,BU$51)+SUMIFS($AF$64:$AF$135,$W$64:$W$135,$BR53,$V$64:$V$135,BU$51)</f>
        <v>0</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1"/>
        <v>0</v>
      </c>
      <c r="CA53" s="8">
        <f t="shared" ca="1" si="41"/>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40"/>
        <v/>
      </c>
      <c r="BS54" s="9">
        <f t="shared" ca="1" si="42"/>
        <v>0</v>
      </c>
      <c r="BT54" s="9">
        <f t="shared" ca="1" si="42"/>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1"/>
        <v>0</v>
      </c>
      <c r="CA54" s="8">
        <f t="shared" ca="1" si="41"/>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40"/>
        <v/>
      </c>
      <c r="BS55" s="9">
        <f t="shared" ca="1" si="42"/>
        <v>0</v>
      </c>
      <c r="BT55" s="9">
        <f t="shared" ca="1" si="42"/>
        <v>0</v>
      </c>
      <c r="BU55" s="9">
        <f t="shared" ca="1" si="42"/>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1"/>
        <v>0</v>
      </c>
      <c r="CA55" s="8">
        <f t="shared" ca="1" si="41"/>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0"/>
        <v/>
      </c>
      <c r="BS56" s="9">
        <f t="shared" ca="1" si="42"/>
        <v>0</v>
      </c>
      <c r="BT56" s="9">
        <f t="shared" ca="1" si="42"/>
        <v>0</v>
      </c>
      <c r="BU56" s="9">
        <f t="shared" ca="1" si="42"/>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1"/>
        <v>0</v>
      </c>
      <c r="CA56" s="8">
        <f t="shared" ca="1" si="41"/>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0"/>
        <v/>
      </c>
      <c r="BS57" s="9">
        <f t="shared" ca="1" si="42"/>
        <v>0</v>
      </c>
      <c r="BT57" s="9">
        <f t="shared" ca="1" si="42"/>
        <v>0</v>
      </c>
      <c r="BU57" s="9">
        <f t="shared" ca="1" si="42"/>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1"/>
        <v>0</v>
      </c>
      <c r="CA57" s="8">
        <f t="shared" ca="1" si="41"/>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0"/>
        <v/>
      </c>
      <c r="BS58" s="9">
        <f t="shared" ca="1" si="42"/>
        <v>0</v>
      </c>
      <c r="BT58" s="9">
        <f t="shared" ca="1" si="42"/>
        <v>0</v>
      </c>
      <c r="BU58" s="9">
        <f t="shared" ca="1" si="42"/>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1"/>
        <v>0</v>
      </c>
      <c r="CA58" s="8">
        <f t="shared" ca="1" si="41"/>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0"/>
        <v/>
      </c>
      <c r="BS59" s="9">
        <f t="shared" ca="1" si="42"/>
        <v>0</v>
      </c>
      <c r="BT59" s="9">
        <f t="shared" ca="1" si="42"/>
        <v>0</v>
      </c>
      <c r="BU59" s="9">
        <f t="shared" ca="1" si="42"/>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0"/>
        <v/>
      </c>
      <c r="BS60" s="9">
        <f t="shared" ca="1" si="42"/>
        <v>0</v>
      </c>
      <c r="BT60" s="9">
        <f t="shared" ca="1" si="42"/>
        <v>0</v>
      </c>
      <c r="BU60" s="9">
        <f t="shared" ca="1" si="42"/>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7" t="s">
        <v>177</v>
      </c>
      <c r="Z63" s="160" t="s">
        <v>162</v>
      </c>
      <c r="AA63" s="160" t="s">
        <v>16</v>
      </c>
      <c r="AB63" s="160" t="s">
        <v>160</v>
      </c>
      <c r="AC63" s="574" t="s">
        <v>163</v>
      </c>
      <c r="AD63" s="160" t="s">
        <v>161</v>
      </c>
      <c r="AE63" s="800" t="s">
        <v>112</v>
      </c>
      <c r="AF63" s="800"/>
      <c r="AG63" s="4"/>
      <c r="AH63" s="4"/>
      <c r="AI63" s="4"/>
      <c r="AJ63" s="4"/>
      <c r="AK63" s="4"/>
      <c r="AL63" s="4"/>
      <c r="AM63" s="4"/>
      <c r="AN63" s="4"/>
      <c r="AO63" s="4"/>
      <c r="AP63" s="4"/>
      <c r="AQ63" s="4"/>
      <c r="AR63" s="4"/>
    </row>
    <row r="64" spans="2:80" s="2" customFormat="1" ht="14.25" thickTop="1" thickBot="1" x14ac:dyDescent="0.25">
      <c r="F64" s="188">
        <v>1000000</v>
      </c>
      <c r="G64" s="189" t="s">
        <v>112</v>
      </c>
      <c r="P64" s="46" t="s">
        <v>7</v>
      </c>
      <c r="Q64" s="61" t="str">
        <f ca="1">IF('Endrunde 4'!$AE40="","",'Endrunde 4'!$AE40)</f>
        <v/>
      </c>
      <c r="U64" s="66" t="s">
        <v>7</v>
      </c>
      <c r="V64" s="40" t="str">
        <f ca="1">'Endrunde 4'!$I12</f>
        <v/>
      </c>
      <c r="W64" s="33" t="str">
        <f ca="1">'Endrunde 4'!$K12</f>
        <v/>
      </c>
      <c r="X64" s="33" t="str">
        <f ca="1">IF(AND('Endrunde 4'!$L12&lt;&gt;"",'Endrunde 4'!$N12&lt;&gt;"",$V64&lt;&gt;$W64,$V64&lt;&gt;"",$W64&lt;&gt;""),'Endrunde 4'!$L12,"")</f>
        <v/>
      </c>
      <c r="Y64" s="34" t="str">
        <f ca="1">IF(AND('Endrunde 4'!$L12&lt;&gt;"",'Endrunde 4'!$N12&lt;&gt;"",$V64&lt;&gt;$W64,$V64&lt;&gt;"",$W64&lt;&gt;""),'Endrunde 4'!$N12,"")</f>
        <v/>
      </c>
      <c r="Z64" s="32" t="str">
        <f ca="1">V64&amp;W64</f>
        <v/>
      </c>
      <c r="AA64" s="33">
        <f ca="1">IF(AND(V64&lt;&gt;"",W64&lt;&gt;"",V64&lt;&gt;W64,X64&lt;&gt;"",Y64&lt;&gt;""),1,0)</f>
        <v>0</v>
      </c>
      <c r="AB64" s="142" t="str">
        <f ca="1">IF(AA64&gt;0,X64&amp;Sprache!$E$80&amp;Y64,"")</f>
        <v/>
      </c>
      <c r="AD64" s="143"/>
      <c r="AE64" s="148" t="str">
        <f ca="1">IF($AA64=0,"",IF($X64&gt;$Y64,Einstellungen!$C$4,IF($X64=$Y64,1,0)))</f>
        <v/>
      </c>
      <c r="AF64" s="143" t="str">
        <f ca="1">IF($AA64=0,"",IF($X64&lt;$Y64,Einstellungen!$C$4,IF($X64=$Y64,1,0)))</f>
        <v/>
      </c>
      <c r="AG64" s="4"/>
      <c r="AH64" s="43"/>
      <c r="AI64" s="4"/>
      <c r="AJ64" s="4"/>
      <c r="AK64" s="4"/>
      <c r="AL64" s="4"/>
      <c r="AM64" s="4"/>
      <c r="AN64" s="4"/>
      <c r="AO64" s="4"/>
      <c r="AP64" s="4"/>
      <c r="AQ64" s="4"/>
      <c r="AR64" s="4"/>
    </row>
    <row r="65" spans="2:43" s="2" customFormat="1" ht="13.5" thickBot="1" x14ac:dyDescent="0.25">
      <c r="F65" s="190">
        <v>1000</v>
      </c>
      <c r="G65" s="191" t="s">
        <v>111</v>
      </c>
      <c r="H65" s="195">
        <v>500</v>
      </c>
      <c r="I65" s="194" t="s">
        <v>315</v>
      </c>
      <c r="P65" s="47" t="s">
        <v>8</v>
      </c>
      <c r="Q65" s="62" t="str">
        <f ca="1">IF('Endrunde 4'!$AE41="","",'Endrunde 4'!$AE41)</f>
        <v/>
      </c>
      <c r="U65" s="67" t="s">
        <v>8</v>
      </c>
      <c r="V65" s="41" t="str">
        <f ca="1">'Endrunde 4'!$I13</f>
        <v>VFB Essenheim</v>
      </c>
      <c r="W65" s="13" t="str">
        <f ca="1">'Endrunde 4'!$K13</f>
        <v>SSV Wildbach</v>
      </c>
      <c r="X65" s="13">
        <f ca="1">IF(AND('Endrunde 4'!$L13&lt;&gt;"",'Endrunde 4'!$N13&lt;&gt;"",$V65&lt;&gt;$W65,$V65&lt;&gt;"",$W65&lt;&gt;""),'Endrunde 4'!$L13,"")</f>
        <v>2</v>
      </c>
      <c r="Y65" s="36">
        <f ca="1">IF(AND('Endrunde 4'!$L13&lt;&gt;"",'Endrunde 4'!$N13&lt;&gt;"",$V65&lt;&gt;$W65,$V65&lt;&gt;"",$W65&lt;&gt;""),'Endrunde 4'!$N13,"")</f>
        <v>4</v>
      </c>
      <c r="Z65" s="35" t="str">
        <f t="shared" ref="Z65:Z73" ca="1" si="43">V65&amp;W65</f>
        <v>VFB EssenheimSSV Wildbach</v>
      </c>
      <c r="AA65" s="13">
        <f t="shared" ref="AA65:AA128" ca="1" si="44">IF(AND(V65&lt;&gt;"",W65&lt;&gt;"",V65&lt;&gt;W65,X65&lt;&gt;"",Y65&lt;&gt;""),1,0)</f>
        <v>1</v>
      </c>
      <c r="AB65" s="13" t="str">
        <f ca="1">IF(AA65&gt;0,X65&amp;Sprache!$E$80&amp;Y65,"")</f>
        <v>2:4</v>
      </c>
      <c r="AD65" s="144"/>
      <c r="AE65" s="149">
        <f ca="1">IF($AA65=0,"",IF($X65&gt;$Y65,Einstellungen!$C$4,IF($X65=$Y65,1,0)))</f>
        <v>0</v>
      </c>
      <c r="AF65" s="144">
        <f ca="1">IF($AA65=0,"",IF($X65&lt;$Y65,Einstellungen!$C$4,IF($X65=$Y65,1,0)))</f>
        <v>3</v>
      </c>
      <c r="AH65" s="4"/>
      <c r="AI65" s="13"/>
      <c r="AJ65" s="13"/>
      <c r="AK65" s="13"/>
      <c r="AL65" s="13"/>
      <c r="AM65" s="13"/>
      <c r="AN65" s="13"/>
      <c r="AO65" s="13"/>
      <c r="AP65" s="13"/>
      <c r="AQ65" s="13"/>
    </row>
    <row r="66" spans="2:43" s="2" customFormat="1" ht="13.5" thickBot="1" x14ac:dyDescent="0.25">
      <c r="F66" s="192">
        <v>1</v>
      </c>
      <c r="G66" s="193" t="s">
        <v>109</v>
      </c>
      <c r="P66" s="47"/>
      <c r="Q66" s="62" t="str">
        <f>""</f>
        <v/>
      </c>
      <c r="U66" s="67" t="s">
        <v>9</v>
      </c>
      <c r="V66" s="41" t="str">
        <f ca="1">'Endrunde 4'!$I14</f>
        <v>Knock Out Rangers</v>
      </c>
      <c r="W66" s="13" t="str">
        <f ca="1">'Endrunde 4'!$K14</f>
        <v>FC Grönlingen</v>
      </c>
      <c r="X66" s="13">
        <f ca="1">IF(AND('Endrunde 4'!$L14&lt;&gt;"",'Endrunde 4'!$N14&lt;&gt;"",$V66&lt;&gt;$W66,$V66&lt;&gt;"",$W66&lt;&gt;""),'Endrunde 4'!$L14,"")</f>
        <v>2</v>
      </c>
      <c r="Y66" s="36">
        <f ca="1">IF(AND('Endrunde 4'!$L14&lt;&gt;"",'Endrunde 4'!$N14&lt;&gt;"",$V66&lt;&gt;$W66,$V66&lt;&gt;"",$W66&lt;&gt;""),'Endrunde 4'!$N14,"")</f>
        <v>1</v>
      </c>
      <c r="Z66" s="35" t="str">
        <f t="shared" ca="1" si="43"/>
        <v>Knock Out RangersFC Grönlingen</v>
      </c>
      <c r="AA66" s="13">
        <f t="shared" ca="1" si="44"/>
        <v>1</v>
      </c>
      <c r="AB66" s="13" t="str">
        <f ca="1">IF(AA66&gt;0,X66&amp;Sprache!$E$80&amp;Y66,"")</f>
        <v>2:1</v>
      </c>
      <c r="AD66" s="144"/>
      <c r="AE66" s="149">
        <f ca="1">IF($AA66=0,"",IF($X66&gt;$Y66,Einstellungen!$C$4,IF($X66=$Y66,1,0)))</f>
        <v>3</v>
      </c>
      <c r="AF66" s="144">
        <f ca="1">IF($AA66=0,"",IF($X66&lt;$Y66,Einstellungen!$C$4,IF($X66=$Y66,1,0)))</f>
        <v>0</v>
      </c>
      <c r="AH66" s="4"/>
      <c r="AI66" s="13"/>
      <c r="AJ66" s="4"/>
      <c r="AK66" s="13"/>
      <c r="AL66" s="13"/>
      <c r="AM66" s="13"/>
      <c r="AN66" s="13"/>
      <c r="AO66" s="13"/>
      <c r="AP66" s="13"/>
      <c r="AQ66" s="13"/>
    </row>
    <row r="67" spans="2:43" s="2" customFormat="1" x14ac:dyDescent="0.2">
      <c r="P67" s="47"/>
      <c r="Q67" s="62" t="str">
        <f>""</f>
        <v/>
      </c>
      <c r="U67" s="67" t="s">
        <v>10</v>
      </c>
      <c r="V67" s="41" t="str">
        <f ca="1">'Endrunde 4'!$I15</f>
        <v>Raslo Winners</v>
      </c>
      <c r="W67" s="13" t="str">
        <f ca="1">'Endrunde 4'!$K15</f>
        <v>Mainz 05</v>
      </c>
      <c r="X67" s="13">
        <f ca="1">IF(AND('Endrunde 4'!$L15&lt;&gt;"",'Endrunde 4'!$N15&lt;&gt;"",$V67&lt;&gt;$W67,$V67&lt;&gt;"",$W67&lt;&gt;""),'Endrunde 4'!$L15,"")</f>
        <v>1</v>
      </c>
      <c r="Y67" s="36">
        <f ca="1">IF(AND('Endrunde 4'!$L15&lt;&gt;"",'Endrunde 4'!$N15&lt;&gt;"",$V67&lt;&gt;$W67,$V67&lt;&gt;"",$W67&lt;&gt;""),'Endrunde 4'!$N15,"")</f>
        <v>1</v>
      </c>
      <c r="Z67" s="35" t="str">
        <f t="shared" ca="1" si="43"/>
        <v>Raslo WinnersMainz 05</v>
      </c>
      <c r="AA67" s="13">
        <f t="shared" ca="1" si="44"/>
        <v>1</v>
      </c>
      <c r="AB67" s="13" t="str">
        <f ca="1">IF(AA67&gt;0,X67&amp;Sprache!$E$80&amp;Y67,"")</f>
        <v>1:1</v>
      </c>
      <c r="AD67" s="144"/>
      <c r="AE67" s="149">
        <f ca="1">IF($AA67=0,"",IF($X67&gt;$Y67,Einstellungen!$C$4,IF($X67=$Y67,1,0)))</f>
        <v>1</v>
      </c>
      <c r="AF67" s="144">
        <f ca="1">IF($AA67=0,"",IF($X67&lt;$Y67,Einstellungen!$C$4,IF($X67=$Y67,1,0)))</f>
        <v>1</v>
      </c>
      <c r="AH67" s="4"/>
      <c r="AI67" s="13"/>
      <c r="AJ67" s="13"/>
      <c r="AK67" s="4"/>
      <c r="AL67" s="13"/>
      <c r="AM67" s="13"/>
      <c r="AN67" s="13"/>
      <c r="AO67" s="13"/>
      <c r="AP67" s="13"/>
      <c r="AQ67" s="13"/>
    </row>
    <row r="68" spans="2:43" s="2" customFormat="1" x14ac:dyDescent="0.2">
      <c r="P68" s="47"/>
      <c r="Q68" s="62" t="str">
        <f>""</f>
        <v/>
      </c>
      <c r="U68" s="67" t="s">
        <v>11</v>
      </c>
      <c r="V68" s="41" t="str">
        <f ca="1">'Endrunde 4'!$I16</f>
        <v>FC Barcelona</v>
      </c>
      <c r="W68" s="13" t="str">
        <f ca="1">'Endrunde 4'!$K16</f>
        <v>AC Roma</v>
      </c>
      <c r="X68" s="13">
        <f ca="1">IF(AND('Endrunde 4'!$L16&lt;&gt;"",'Endrunde 4'!$N16&lt;&gt;"",$V68&lt;&gt;$W68,$V68&lt;&gt;"",$W68&lt;&gt;""),'Endrunde 4'!$L16,"")</f>
        <v>5</v>
      </c>
      <c r="Y68" s="36">
        <f ca="1">IF(AND('Endrunde 4'!$L16&lt;&gt;"",'Endrunde 4'!$N16&lt;&gt;"",$V68&lt;&gt;$W68,$V68&lt;&gt;"",$W68&lt;&gt;""),'Endrunde 4'!$N16,"")</f>
        <v>1</v>
      </c>
      <c r="Z68" s="35" t="str">
        <f t="shared" ca="1" si="43"/>
        <v>FC BarcelonaAC Roma</v>
      </c>
      <c r="AA68" s="13">
        <f t="shared" ca="1" si="44"/>
        <v>1</v>
      </c>
      <c r="AB68" s="13" t="str">
        <f ca="1">IF(AA68&gt;0,X68&amp;Sprache!$E$80&amp;Y68,"")</f>
        <v>5:1</v>
      </c>
      <c r="AD68" s="144"/>
      <c r="AE68" s="149">
        <f ca="1">IF($AA68=0,"",IF($X68&gt;$Y68,Einstellungen!$C$4,IF($X68=$Y68,1,0)))</f>
        <v>3</v>
      </c>
      <c r="AF68" s="144">
        <f ca="1">IF($AA68=0,"",IF($X68&lt;$Y68,Einstellungen!$C$4,IF($X68=$Y68,1,0)))</f>
        <v>0</v>
      </c>
      <c r="AH68" s="4"/>
      <c r="AI68" s="13"/>
      <c r="AJ68" s="13"/>
      <c r="AK68" s="13"/>
      <c r="AL68" s="4"/>
      <c r="AM68" s="13"/>
      <c r="AN68" s="13"/>
      <c r="AO68" s="13"/>
      <c r="AP68" s="13"/>
      <c r="AQ68" s="13"/>
    </row>
    <row r="69" spans="2:43" s="2" customFormat="1" x14ac:dyDescent="0.2">
      <c r="P69" s="47"/>
      <c r="Q69" s="62" t="str">
        <f>""</f>
        <v/>
      </c>
      <c r="U69" s="67" t="s">
        <v>12</v>
      </c>
      <c r="V69" s="41" t="str">
        <f ca="1">'Endrunde 4'!$I17</f>
        <v>VFL Ronsdorf</v>
      </c>
      <c r="W69" s="13" t="str">
        <f ca="1">'Endrunde 4'!$K17</f>
        <v>1. FC Riedwald</v>
      </c>
      <c r="X69" s="13">
        <f ca="1">IF(AND('Endrunde 4'!$L17&lt;&gt;"",'Endrunde 4'!$N17&lt;&gt;"",$V69&lt;&gt;$W69,$V69&lt;&gt;"",$W69&lt;&gt;""),'Endrunde 4'!$L17,"")</f>
        <v>2</v>
      </c>
      <c r="Y69" s="36">
        <f ca="1">IF(AND('Endrunde 4'!$L17&lt;&gt;"",'Endrunde 4'!$N17&lt;&gt;"",$V69&lt;&gt;$W69,$V69&lt;&gt;"",$W69&lt;&gt;""),'Endrunde 4'!$N17,"")</f>
        <v>0</v>
      </c>
      <c r="Z69" s="35" t="str">
        <f t="shared" ca="1" si="43"/>
        <v>VFL Ronsdorf1. FC Riedwald</v>
      </c>
      <c r="AA69" s="13">
        <f t="shared" ca="1" si="44"/>
        <v>1</v>
      </c>
      <c r="AB69" s="13" t="str">
        <f ca="1">IF(AA69&gt;0,X69&amp;Sprache!$E$80&amp;Y69,"")</f>
        <v>2:0</v>
      </c>
      <c r="AD69" s="144"/>
      <c r="AE69" s="149">
        <f ca="1">IF($AA69=0,"",IF($X69&gt;$Y69,Einstellungen!$C$4,IF($X69=$Y69,1,0)))</f>
        <v>3</v>
      </c>
      <c r="AF69" s="144">
        <f ca="1">IF($AA69=0,"",IF($X69&lt;$Y69,Einstellungen!$C$4,IF($X69=$Y69,1,0)))</f>
        <v>0</v>
      </c>
      <c r="AH69" s="4"/>
      <c r="AI69" s="13"/>
      <c r="AJ69" s="13"/>
      <c r="AK69" s="13"/>
      <c r="AL69" s="13"/>
      <c r="AM69" s="4"/>
      <c r="AN69" s="13"/>
      <c r="AO69" s="13"/>
      <c r="AP69" s="13"/>
      <c r="AQ69" s="13"/>
    </row>
    <row r="70" spans="2:43" s="2" customFormat="1" x14ac:dyDescent="0.2">
      <c r="P70" s="47"/>
      <c r="Q70" s="62" t="str">
        <f>""</f>
        <v/>
      </c>
      <c r="U70" s="67" t="s">
        <v>17</v>
      </c>
      <c r="V70" s="41" t="str">
        <f ca="1">'Endrunde 4'!$I18</f>
        <v>Borussia Heine</v>
      </c>
      <c r="W70" s="13" t="str">
        <f ca="1">'Endrunde 4'!$K18</f>
        <v>Maibach 1822 eV</v>
      </c>
      <c r="X70" s="13">
        <f ca="1">IF(AND('Endrunde 4'!$L18&lt;&gt;"",'Endrunde 4'!$N18&lt;&gt;"",$V70&lt;&gt;$W70,$V70&lt;&gt;"",$W70&lt;&gt;""),'Endrunde 4'!$L18,"")</f>
        <v>1</v>
      </c>
      <c r="Y70" s="36">
        <f ca="1">IF(AND('Endrunde 4'!$L18&lt;&gt;"",'Endrunde 4'!$N18&lt;&gt;"",$V70&lt;&gt;$W70,$V70&lt;&gt;"",$W70&lt;&gt;""),'Endrunde 4'!$N18,"")</f>
        <v>2</v>
      </c>
      <c r="Z70" s="35" t="str">
        <f t="shared" ca="1" si="43"/>
        <v>Borussia HeineMaibach 1822 eV</v>
      </c>
      <c r="AA70" s="13">
        <f t="shared" ca="1" si="44"/>
        <v>1</v>
      </c>
      <c r="AB70" s="13" t="str">
        <f ca="1">IF(AA70&gt;0,X70&amp;Sprache!$E$80&amp;Y70,"")</f>
        <v>1:2</v>
      </c>
      <c r="AD70" s="144"/>
      <c r="AE70" s="149">
        <f ca="1">IF($AA70=0,"",IF($X70&gt;$Y70,Einstellungen!$C$4,IF($X70=$Y70,1,0)))</f>
        <v>0</v>
      </c>
      <c r="AF70" s="144">
        <f ca="1">IF($AA70=0,"",IF($X70&lt;$Y70,Einstellungen!$C$4,IF($X70=$Y70,1,0)))</f>
        <v>3</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'Endrunde 4'!$I19</f>
        <v>Inter Mailand</v>
      </c>
      <c r="W71" s="13" t="str">
        <f ca="1">'Endrunde 4'!$K19</f>
        <v>Fun Kickers Oes</v>
      </c>
      <c r="X71" s="13">
        <f ca="1">IF(AND('Endrunde 4'!$L19&lt;&gt;"",'Endrunde 4'!$N19&lt;&gt;"",$V71&lt;&gt;$W71,$V71&lt;&gt;"",$W71&lt;&gt;""),'Endrunde 4'!$L19,"")</f>
        <v>5</v>
      </c>
      <c r="Y71" s="36">
        <f ca="1">IF(AND('Endrunde 4'!$L19&lt;&gt;"",'Endrunde 4'!$N19&lt;&gt;"",$V71&lt;&gt;$W71,$V71&lt;&gt;"",$W71&lt;&gt;""),'Endrunde 4'!$N19,"")</f>
        <v>3</v>
      </c>
      <c r="Z71" s="35" t="str">
        <f t="shared" ca="1" si="43"/>
        <v>Inter MailandFun Kickers Oes</v>
      </c>
      <c r="AA71" s="13">
        <f t="shared" ca="1" si="44"/>
        <v>1</v>
      </c>
      <c r="AB71" s="13" t="str">
        <f ca="1">IF(AA71&gt;0,X71&amp;Sprache!$E$80&amp;Y71,"")</f>
        <v>5:3</v>
      </c>
      <c r="AD71" s="144"/>
      <c r="AE71" s="149">
        <f ca="1">IF($AA71=0,"",IF($X71&gt;$Y71,Einstellungen!$C$4,IF($X71=$Y71,1,0)))</f>
        <v>3</v>
      </c>
      <c r="AF71" s="144">
        <f ca="1">IF($AA71=0,"",IF($X71&lt;$Y71,Einstellungen!$C$4,IF($X71=$Y71,1,0)))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'Endrunde 4'!$I20</f>
        <v>Manchester City</v>
      </c>
      <c r="W72" s="13" t="str">
        <f ca="1">'Endrunde 4'!$K20</f>
        <v>Eintracht Frankfurt</v>
      </c>
      <c r="X72" s="13">
        <f ca="1">IF(AND('Endrunde 4'!$L20&lt;&gt;"",'Endrunde 4'!$N20&lt;&gt;"",$V72&lt;&gt;$W72,$V72&lt;&gt;"",$W72&lt;&gt;""),'Endrunde 4'!$L20,"")</f>
        <v>2</v>
      </c>
      <c r="Y72" s="36">
        <f ca="1">IF(AND('Endrunde 4'!$L20&lt;&gt;"",'Endrunde 4'!$N20&lt;&gt;"",$V72&lt;&gt;$W72,$V72&lt;&gt;"",$W72&lt;&gt;""),'Endrunde 4'!$N20,"")</f>
        <v>1</v>
      </c>
      <c r="Z72" s="35" t="str">
        <f t="shared" ca="1" si="43"/>
        <v>Manchester CityEintracht Frankfurt</v>
      </c>
      <c r="AA72" s="13">
        <f t="shared" ca="1" si="44"/>
        <v>1</v>
      </c>
      <c r="AB72" s="13" t="str">
        <f ca="1">IF(AA72&gt;0,X72&amp;Sprache!$E$80&amp;Y72,"")</f>
        <v>2:1</v>
      </c>
      <c r="AD72" s="144"/>
      <c r="AE72" s="149">
        <f ca="1">IF($AA72=0,"",IF($X72&gt;$Y72,Einstellungen!$C$4,IF($X72=$Y72,1,0)))</f>
        <v>3</v>
      </c>
      <c r="AF72" s="144">
        <f ca="1">IF($AA72=0,"",IF($X72&lt;$Y72,Einstellungen!$C$4,IF($X72=$Y72,1,0)))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'Endrunde 4'!$I21</f>
        <v>VFB Essenheim</v>
      </c>
      <c r="W73" s="13" t="str">
        <f ca="1">'Endrunde 4'!$K21</f>
        <v>1. FC Riedwald</v>
      </c>
      <c r="X73" s="13">
        <f ca="1">IF(AND('Endrunde 4'!$L21&lt;&gt;"",'Endrunde 4'!$N21&lt;&gt;"",$V73&lt;&gt;$W73,$V73&lt;&gt;"",$W73&lt;&gt;""),'Endrunde 4'!$L21,"")</f>
        <v>2</v>
      </c>
      <c r="Y73" s="36">
        <f ca="1">IF(AND('Endrunde 4'!$L21&lt;&gt;"",'Endrunde 4'!$N21&lt;&gt;"",$V73&lt;&gt;$W73,$V73&lt;&gt;"",$W73&lt;&gt;""),'Endrunde 4'!$N21,"")</f>
        <v>2</v>
      </c>
      <c r="Z73" s="35" t="str">
        <f t="shared" ca="1" si="43"/>
        <v>VFB Essenheim1. FC Riedwald</v>
      </c>
      <c r="AA73" s="13">
        <f t="shared" ca="1" si="44"/>
        <v>1</v>
      </c>
      <c r="AB73" s="13" t="str">
        <f ca="1">IF(AA73&gt;0,X73&amp;Sprache!$E$80&amp;Y73,"")</f>
        <v>2:2</v>
      </c>
      <c r="AD73" s="144"/>
      <c r="AE73" s="149">
        <f ca="1">IF($AA73=0,"",IF($X73&gt;$Y73,Einstellungen!$C$4,IF($X73=$Y73,1,0)))</f>
        <v>1</v>
      </c>
      <c r="AF73" s="144">
        <f ca="1">IF($AA73=0,"",IF($X73&lt;$Y73,Einstellungen!$C$4,IF($X73=$Y73,1,0)))</f>
        <v>1</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'Endrunde 4'!$I22</f>
        <v>Knock Out Rangers</v>
      </c>
      <c r="W74" s="13" t="str">
        <f ca="1">'Endrunde 4'!$K22</f>
        <v>Maibach 1822 eV</v>
      </c>
      <c r="X74" s="13">
        <f ca="1">IF(AND('Endrunde 4'!$L22&lt;&gt;"",'Endrunde 4'!$N22&lt;&gt;"",$V74&lt;&gt;$W74,$V74&lt;&gt;"",$W74&lt;&gt;""),'Endrunde 4'!$L22,"")</f>
        <v>4</v>
      </c>
      <c r="Y74" s="36">
        <f ca="1">IF(AND('Endrunde 4'!$L22&lt;&gt;"",'Endrunde 4'!$N22&lt;&gt;"",$V74&lt;&gt;$W74,$V74&lt;&gt;"",$W74&lt;&gt;""),'Endrunde 4'!$N22,"")</f>
        <v>2</v>
      </c>
      <c r="Z74" s="35" t="str">
        <f ca="1">V74&amp;W74</f>
        <v>Knock Out RangersMaibach 1822 eV</v>
      </c>
      <c r="AA74" s="13">
        <f t="shared" ca="1" si="44"/>
        <v>1</v>
      </c>
      <c r="AB74" s="13" t="str">
        <f ca="1">IF(AA74&gt;0,X74&amp;Sprache!$E$80&amp;Y74,"")</f>
        <v>4:2</v>
      </c>
      <c r="AD74" s="144"/>
      <c r="AE74" s="149">
        <f ca="1">IF($AA74=0,"",IF($X74&gt;$Y74,Einstellungen!$C$4,IF($X74=$Y74,1,0)))</f>
        <v>3</v>
      </c>
      <c r="AF74" s="144">
        <f ca="1">IF($AA74=0,"",IF($X74&lt;$Y74,Einstellungen!$C$4,IF($X74=$Y74,1,0)))</f>
        <v>0</v>
      </c>
    </row>
    <row r="75" spans="2:43" s="2" customFormat="1" x14ac:dyDescent="0.2">
      <c r="B75" s="4"/>
      <c r="C75" s="4"/>
      <c r="D75" s="4"/>
      <c r="E75" s="4"/>
      <c r="F75" s="13"/>
      <c r="G75" s="13"/>
      <c r="H75" s="13"/>
      <c r="I75" s="13"/>
      <c r="J75" s="13"/>
      <c r="K75" s="13"/>
      <c r="L75" s="13"/>
      <c r="M75" s="13"/>
      <c r="U75" s="67" t="s">
        <v>27</v>
      </c>
      <c r="V75" s="41" t="str">
        <f ca="1">'Endrunde 4'!$I23</f>
        <v>Raslo Winners</v>
      </c>
      <c r="W75" s="13" t="str">
        <f ca="1">'Endrunde 4'!$K23</f>
        <v>Fun Kickers Oes</v>
      </c>
      <c r="X75" s="13">
        <f ca="1">IF(AND('Endrunde 4'!$L23&lt;&gt;"",'Endrunde 4'!$N23&lt;&gt;"",$V75&lt;&gt;$W75,$V75&lt;&gt;"",$W75&lt;&gt;""),'Endrunde 4'!$L23,"")</f>
        <v>4</v>
      </c>
      <c r="Y75" s="36">
        <f ca="1">IF(AND('Endrunde 4'!$L23&lt;&gt;"",'Endrunde 4'!$N23&lt;&gt;"",$V75&lt;&gt;$W75,$V75&lt;&gt;"",$W75&lt;&gt;""),'Endrunde 4'!$N23,"")</f>
        <v>3</v>
      </c>
      <c r="Z75" s="35" t="str">
        <f t="shared" ref="Z75:Z93" ca="1" si="45">V75&amp;W75</f>
        <v>Raslo WinnersFun Kickers Oes</v>
      </c>
      <c r="AA75" s="13">
        <f t="shared" ca="1" si="44"/>
        <v>1</v>
      </c>
      <c r="AB75" s="13" t="str">
        <f ca="1">IF(AA75&gt;0,X75&amp;Sprache!$E$80&amp;Y75,"")</f>
        <v>4:3</v>
      </c>
      <c r="AD75" s="144"/>
      <c r="AE75" s="149">
        <f ca="1">IF($AA75=0,"",IF($X75&gt;$Y75,Einstellungen!$C$4,IF($X75=$Y75,1,0)))</f>
        <v>3</v>
      </c>
      <c r="AF75" s="144">
        <f ca="1">IF($AA75=0,"",IF($X75&lt;$Y75,Einstellungen!$C$4,IF($X75=$Y75,1,0)))</f>
        <v>0</v>
      </c>
    </row>
    <row r="76" spans="2:43" s="2" customFormat="1" x14ac:dyDescent="0.2">
      <c r="B76" s="4"/>
      <c r="C76" s="4"/>
      <c r="D76" s="4"/>
      <c r="E76" s="4"/>
      <c r="F76" s="13"/>
      <c r="G76" s="13"/>
      <c r="H76" s="13"/>
      <c r="I76" s="13"/>
      <c r="J76" s="13"/>
      <c r="K76" s="13"/>
      <c r="L76" s="13"/>
      <c r="M76" s="13"/>
      <c r="U76" s="67" t="s">
        <v>28</v>
      </c>
      <c r="V76" s="41" t="str">
        <f ca="1">'Endrunde 4'!$I24</f>
        <v>FC Barcelona</v>
      </c>
      <c r="W76" s="13" t="str">
        <f ca="1">'Endrunde 4'!$K24</f>
        <v>Eintracht Frankfurt</v>
      </c>
      <c r="X76" s="13">
        <f ca="1">IF(AND('Endrunde 4'!$L24&lt;&gt;"",'Endrunde 4'!$N24&lt;&gt;"",$V76&lt;&gt;$W76,$V76&lt;&gt;"",$W76&lt;&gt;""),'Endrunde 4'!$L24,"")</f>
        <v>0</v>
      </c>
      <c r="Y76" s="36">
        <f ca="1">IF(AND('Endrunde 4'!$L24&lt;&gt;"",'Endrunde 4'!$N24&lt;&gt;"",$V76&lt;&gt;$W76,$V76&lt;&gt;"",$W76&lt;&gt;""),'Endrunde 4'!$N24,"")</f>
        <v>0</v>
      </c>
      <c r="Z76" s="35" t="str">
        <f t="shared" ca="1" si="45"/>
        <v>FC BarcelonaEintracht Frankfurt</v>
      </c>
      <c r="AA76" s="13">
        <f t="shared" ca="1" si="44"/>
        <v>1</v>
      </c>
      <c r="AB76" s="13" t="str">
        <f ca="1">IF(AA76&gt;0,X76&amp;Sprache!$E$80&amp;Y76,"")</f>
        <v>0:0</v>
      </c>
      <c r="AD76" s="144"/>
      <c r="AE76" s="149">
        <f ca="1">IF($AA76=0,"",IF($X76&gt;$Y76,Einstellungen!$C$4,IF($X76=$Y76,1,0)))</f>
        <v>1</v>
      </c>
      <c r="AF76" s="144">
        <f ca="1">IF($AA76=0,"",IF($X76&lt;$Y76,Einstellungen!$C$4,IF($X76=$Y76,1,0)))</f>
        <v>1</v>
      </c>
    </row>
    <row r="77" spans="2:43" s="2" customFormat="1" x14ac:dyDescent="0.2">
      <c r="B77" s="4"/>
      <c r="C77" s="4"/>
      <c r="D77" s="4"/>
      <c r="E77" s="4"/>
      <c r="F77" s="13"/>
      <c r="G77" s="13"/>
      <c r="H77" s="13"/>
      <c r="I77" s="13"/>
      <c r="J77" s="13"/>
      <c r="K77" s="13"/>
      <c r="L77" s="13"/>
      <c r="M77" s="13"/>
      <c r="U77" s="67" t="s">
        <v>29</v>
      </c>
      <c r="V77" s="41" t="str">
        <f ca="1">'Endrunde 4'!$I25</f>
        <v>VFL Ronsdorf</v>
      </c>
      <c r="W77" s="13" t="str">
        <f ca="1">'Endrunde 4'!$K25</f>
        <v>SSV Wildbach</v>
      </c>
      <c r="X77" s="13">
        <f ca="1">IF(AND('Endrunde 4'!$L25&lt;&gt;"",'Endrunde 4'!$N25&lt;&gt;"",$V77&lt;&gt;$W77,$V77&lt;&gt;"",$W77&lt;&gt;""),'Endrunde 4'!$L25,"")</f>
        <v>1</v>
      </c>
      <c r="Y77" s="36">
        <f ca="1">IF(AND('Endrunde 4'!$L25&lt;&gt;"",'Endrunde 4'!$N25&lt;&gt;"",$V77&lt;&gt;$W77,$V77&lt;&gt;"",$W77&lt;&gt;""),'Endrunde 4'!$N25,"")</f>
        <v>5</v>
      </c>
      <c r="Z77" s="35" t="str">
        <f t="shared" ca="1" si="45"/>
        <v>VFL RonsdorfSSV Wildbach</v>
      </c>
      <c r="AA77" s="13">
        <f t="shared" ca="1" si="44"/>
        <v>1</v>
      </c>
      <c r="AB77" s="13" t="str">
        <f ca="1">IF(AA77&gt;0,X77&amp;Sprache!$E$80&amp;Y77,"")</f>
        <v>1:5</v>
      </c>
      <c r="AD77" s="144"/>
      <c r="AE77" s="149">
        <f ca="1">IF($AA77=0,"",IF($X77&gt;$Y77,Einstellungen!$C$4,IF($X77=$Y77,1,0)))</f>
        <v>0</v>
      </c>
      <c r="AF77" s="144">
        <f ca="1">IF($AA77=0,"",IF($X77&lt;$Y77,Einstellungen!$C$4,IF($X77=$Y77,1,0)))</f>
        <v>3</v>
      </c>
    </row>
    <row r="78" spans="2:43" s="2" customFormat="1" x14ac:dyDescent="0.2">
      <c r="B78" s="4"/>
      <c r="C78" s="4"/>
      <c r="D78" s="4"/>
      <c r="E78" s="4"/>
      <c r="F78" s="13"/>
      <c r="G78" s="13"/>
      <c r="H78" s="13"/>
      <c r="I78" s="13"/>
      <c r="J78" s="13"/>
      <c r="K78" s="13"/>
      <c r="L78" s="13"/>
      <c r="M78" s="13"/>
      <c r="U78" s="67" t="s">
        <v>30</v>
      </c>
      <c r="V78" s="41" t="str">
        <f ca="1">'Endrunde 4'!$I26</f>
        <v>Borussia Heine</v>
      </c>
      <c r="W78" s="13" t="str">
        <f ca="1">'Endrunde 4'!$K26</f>
        <v>FC Grönlingen</v>
      </c>
      <c r="X78" s="13">
        <f ca="1">IF(AND('Endrunde 4'!$L26&lt;&gt;"",'Endrunde 4'!$N26&lt;&gt;"",$V78&lt;&gt;$W78,$V78&lt;&gt;"",$W78&lt;&gt;""),'Endrunde 4'!$L26,"")</f>
        <v>4</v>
      </c>
      <c r="Y78" s="36">
        <f ca="1">IF(AND('Endrunde 4'!$L26&lt;&gt;"",'Endrunde 4'!$N26&lt;&gt;"",$V78&lt;&gt;$W78,$V78&lt;&gt;"",$W78&lt;&gt;""),'Endrunde 4'!$N26,"")</f>
        <v>4</v>
      </c>
      <c r="Z78" s="35" t="str">
        <f t="shared" ca="1" si="45"/>
        <v>Borussia HeineFC Grönlingen</v>
      </c>
      <c r="AA78" s="13">
        <f t="shared" ca="1" si="44"/>
        <v>1</v>
      </c>
      <c r="AB78" s="13" t="str">
        <f ca="1">IF(AA78&gt;0,X78&amp;Sprache!$E$80&amp;Y78,"")</f>
        <v>4:4</v>
      </c>
      <c r="AD78" s="144"/>
      <c r="AE78" s="149">
        <f ca="1">IF($AA78=0,"",IF($X78&gt;$Y78,Einstellungen!$C$4,IF($X78=$Y78,1,0)))</f>
        <v>1</v>
      </c>
      <c r="AF78" s="144">
        <f ca="1">IF($AA78=0,"",IF($X78&lt;$Y78,Einstellungen!$C$4,IF($X78=$Y78,1,0)))</f>
        <v>1</v>
      </c>
    </row>
    <row r="79" spans="2:43" s="2" customFormat="1" x14ac:dyDescent="0.2">
      <c r="B79" s="4"/>
      <c r="C79" s="4"/>
      <c r="D79" s="4"/>
      <c r="E79" s="4"/>
      <c r="F79" s="13"/>
      <c r="G79" s="13"/>
      <c r="H79" s="13"/>
      <c r="I79" s="13"/>
      <c r="J79" s="13"/>
      <c r="K79" s="13"/>
      <c r="L79" s="13"/>
      <c r="M79" s="13"/>
      <c r="U79" s="67" t="s">
        <v>31</v>
      </c>
      <c r="V79" s="41" t="str">
        <f ca="1">'Endrunde 4'!$I27</f>
        <v>Inter Mailand</v>
      </c>
      <c r="W79" s="13" t="str">
        <f ca="1">'Endrunde 4'!$K27</f>
        <v>Mainz 05</v>
      </c>
      <c r="X79" s="13">
        <f ca="1">IF(AND('Endrunde 4'!$L27&lt;&gt;"",'Endrunde 4'!$N27&lt;&gt;"",$V79&lt;&gt;$W79,$V79&lt;&gt;"",$W79&lt;&gt;""),'Endrunde 4'!$L27,"")</f>
        <v>0</v>
      </c>
      <c r="Y79" s="36">
        <f ca="1">IF(AND('Endrunde 4'!$L27&lt;&gt;"",'Endrunde 4'!$N27&lt;&gt;"",$V79&lt;&gt;$W79,$V79&lt;&gt;"",$W79&lt;&gt;""),'Endrunde 4'!$N27,"")</f>
        <v>7</v>
      </c>
      <c r="Z79" s="35" t="str">
        <f t="shared" ca="1" si="45"/>
        <v>Inter MailandMainz 05</v>
      </c>
      <c r="AA79" s="13">
        <f t="shared" ca="1" si="44"/>
        <v>1</v>
      </c>
      <c r="AB79" s="13" t="str">
        <f ca="1">IF(AA79&gt;0,X79&amp;Sprache!$E$80&amp;Y79,"")</f>
        <v>0:7</v>
      </c>
      <c r="AD79" s="144"/>
      <c r="AE79" s="149">
        <f ca="1">IF($AA79=0,"",IF($X79&gt;$Y79,Einstellungen!$C$4,IF($X79=$Y79,1,0)))</f>
        <v>0</v>
      </c>
      <c r="AF79" s="144">
        <f ca="1">IF($AA79=0,"",IF($X79&lt;$Y79,Einstellungen!$C$4,IF($X79=$Y79,1,0)))</f>
        <v>3</v>
      </c>
    </row>
    <row r="80" spans="2:43" s="2" customFormat="1" x14ac:dyDescent="0.2">
      <c r="B80" s="4"/>
      <c r="C80" s="4"/>
      <c r="D80" s="4"/>
      <c r="E80" s="4"/>
      <c r="F80" s="13"/>
      <c r="G80" s="13"/>
      <c r="H80" s="13"/>
      <c r="I80" s="13"/>
      <c r="J80" s="13"/>
      <c r="K80" s="13"/>
      <c r="L80" s="13"/>
      <c r="M80" s="13"/>
      <c r="U80" s="67" t="s">
        <v>32</v>
      </c>
      <c r="V80" s="41" t="str">
        <f ca="1">'Endrunde 4'!$I28</f>
        <v>Manchester City</v>
      </c>
      <c r="W80" s="13" t="str">
        <f ca="1">'Endrunde 4'!$K28</f>
        <v>AC Roma</v>
      </c>
      <c r="X80" s="13">
        <f ca="1">IF(AND('Endrunde 4'!$L28&lt;&gt;"",'Endrunde 4'!$N28&lt;&gt;"",$V80&lt;&gt;$W80,$V80&lt;&gt;"",$W80&lt;&gt;""),'Endrunde 4'!$L28,"")</f>
        <v>2</v>
      </c>
      <c r="Y80" s="36">
        <f ca="1">IF(AND('Endrunde 4'!$L28&lt;&gt;"",'Endrunde 4'!$N28&lt;&gt;"",$V80&lt;&gt;$W80,$V80&lt;&gt;"",$W80&lt;&gt;""),'Endrunde 4'!$N28,"")</f>
        <v>8</v>
      </c>
      <c r="Z80" s="35" t="str">
        <f t="shared" ca="1" si="45"/>
        <v>Manchester CityAC Roma</v>
      </c>
      <c r="AA80" s="13">
        <f t="shared" ca="1" si="44"/>
        <v>1</v>
      </c>
      <c r="AB80" s="13" t="str">
        <f ca="1">IF(AA80&gt;0,X80&amp;Sprache!$E$80&amp;Y80,"")</f>
        <v>2:8</v>
      </c>
      <c r="AD80" s="144"/>
      <c r="AE80" s="149">
        <f ca="1">IF($AA80=0,"",IF($X80&gt;$Y80,Einstellungen!$C$4,IF($X80=$Y80,1,0)))</f>
        <v>0</v>
      </c>
      <c r="AF80" s="144">
        <f ca="1">IF($AA80=0,"",IF($X80&lt;$Y80,Einstellungen!$C$4,IF($X80=$Y80,1,0)))</f>
        <v>3</v>
      </c>
    </row>
    <row r="81" spans="2:32" s="2" customFormat="1" x14ac:dyDescent="0.2">
      <c r="B81" s="4"/>
      <c r="C81" s="4"/>
      <c r="D81" s="4"/>
      <c r="E81" s="4"/>
      <c r="F81" s="13"/>
      <c r="G81" s="13"/>
      <c r="H81" s="13"/>
      <c r="I81" s="13"/>
      <c r="J81" s="13"/>
      <c r="K81" s="13"/>
      <c r="L81" s="13"/>
      <c r="M81" s="13"/>
      <c r="U81" s="67" t="s">
        <v>33</v>
      </c>
      <c r="V81" s="41" t="str">
        <f ca="1">'Endrunde 4'!$I29</f>
        <v>1. FC Riedwald</v>
      </c>
      <c r="W81" s="13" t="str">
        <f ca="1">'Endrunde 4'!$K29</f>
        <v>SSV Wildbach</v>
      </c>
      <c r="X81" s="13">
        <f ca="1">IF(AND('Endrunde 4'!$L29&lt;&gt;"",'Endrunde 4'!$N29&lt;&gt;"",$V81&lt;&gt;$W81,$V81&lt;&gt;"",$W81&lt;&gt;""),'Endrunde 4'!$L29,"")</f>
        <v>3</v>
      </c>
      <c r="Y81" s="36">
        <f ca="1">IF(AND('Endrunde 4'!$L29&lt;&gt;"",'Endrunde 4'!$N29&lt;&gt;"",$V81&lt;&gt;$W81,$V81&lt;&gt;"",$W81&lt;&gt;""),'Endrunde 4'!$N29,"")</f>
        <v>9</v>
      </c>
      <c r="Z81" s="35" t="str">
        <f t="shared" ca="1" si="45"/>
        <v>1. FC RiedwaldSSV Wildbach</v>
      </c>
      <c r="AA81" s="13">
        <f t="shared" ca="1" si="44"/>
        <v>1</v>
      </c>
      <c r="AB81" s="13" t="str">
        <f ca="1">IF(AA81&gt;0,X81&amp;Sprache!$E$80&amp;Y81,"")</f>
        <v>3:9</v>
      </c>
      <c r="AC81" s="4"/>
      <c r="AD81" s="144"/>
      <c r="AE81" s="149">
        <f ca="1">IF($AA81=0,"",IF($X81&gt;$Y81,Einstellungen!$C$4,IF($X81=$Y81,1,0)))</f>
        <v>0</v>
      </c>
      <c r="AF81" s="144">
        <f ca="1">IF($AA81=0,"",IF($X81&lt;$Y81,Einstellungen!$C$4,IF($X81=$Y81,1,0)))</f>
        <v>3</v>
      </c>
    </row>
    <row r="82" spans="2:32" s="2" customFormat="1" x14ac:dyDescent="0.2">
      <c r="B82" s="4"/>
      <c r="C82" s="4"/>
      <c r="D82" s="4"/>
      <c r="E82" s="4"/>
      <c r="F82" s="13"/>
      <c r="G82" s="13"/>
      <c r="H82" s="13"/>
      <c r="I82" s="13"/>
      <c r="J82" s="13"/>
      <c r="K82" s="13"/>
      <c r="L82" s="13"/>
      <c r="M82" s="13"/>
      <c r="U82" s="67" t="s">
        <v>34</v>
      </c>
      <c r="V82" s="41" t="str">
        <f ca="1">'Endrunde 4'!$I30</f>
        <v>Maibach 1822 eV</v>
      </c>
      <c r="W82" s="13" t="str">
        <f ca="1">'Endrunde 4'!$K30</f>
        <v>FC Grönlingen</v>
      </c>
      <c r="X82" s="13">
        <f ca="1">IF(AND('Endrunde 4'!$L30&lt;&gt;"",'Endrunde 4'!$N30&lt;&gt;"",$V82&lt;&gt;$W82,$V82&lt;&gt;"",$W82&lt;&gt;""),'Endrunde 4'!$L30,"")</f>
        <v>4</v>
      </c>
      <c r="Y82" s="36">
        <f ca="1">IF(AND('Endrunde 4'!$L30&lt;&gt;"",'Endrunde 4'!$N30&lt;&gt;"",$V82&lt;&gt;$W82,$V82&lt;&gt;"",$W82&lt;&gt;""),'Endrunde 4'!$N30,"")</f>
        <v>10</v>
      </c>
      <c r="Z82" s="35" t="str">
        <f t="shared" ca="1" si="45"/>
        <v>Maibach 1822 eVFC Grönlingen</v>
      </c>
      <c r="AA82" s="13">
        <f t="shared" ca="1" si="44"/>
        <v>1</v>
      </c>
      <c r="AB82" s="13" t="str">
        <f ca="1">IF(AA82&gt;0,X82&amp;Sprache!$E$80&amp;Y82,"")</f>
        <v>4:10</v>
      </c>
      <c r="AC82" s="4"/>
      <c r="AD82" s="144"/>
      <c r="AE82" s="149">
        <f ca="1">IF($AA82=0,"",IF($X82&gt;$Y82,Einstellungen!$C$4,IF($X82=$Y82,1,0)))</f>
        <v>0</v>
      </c>
      <c r="AF82" s="144">
        <f ca="1">IF($AA82=0,"",IF($X82&lt;$Y82,Einstellungen!$C$4,IF($X82=$Y82,1,0)))</f>
        <v>3</v>
      </c>
    </row>
    <row r="83" spans="2:32" s="2" customFormat="1" x14ac:dyDescent="0.2">
      <c r="B83" s="4"/>
      <c r="C83" s="4"/>
      <c r="D83" s="4"/>
      <c r="E83" s="4"/>
      <c r="F83" s="13"/>
      <c r="G83" s="13"/>
      <c r="H83" s="13"/>
      <c r="I83" s="13"/>
      <c r="J83" s="13"/>
      <c r="K83" s="13"/>
      <c r="L83" s="13"/>
      <c r="M83" s="13"/>
      <c r="U83" s="67" t="s">
        <v>35</v>
      </c>
      <c r="V83" s="41" t="str">
        <f ca="1">'Endrunde 4'!$I31</f>
        <v>Fun Kickers Oes</v>
      </c>
      <c r="W83" s="13" t="str">
        <f ca="1">'Endrunde 4'!$K31</f>
        <v>Mainz 05</v>
      </c>
      <c r="X83" s="13">
        <f ca="1">IF(AND('Endrunde 4'!$L31&lt;&gt;"",'Endrunde 4'!$N31&lt;&gt;"",$V83&lt;&gt;$W83,$V83&lt;&gt;"",$W83&lt;&gt;""),'Endrunde 4'!$L31,"")</f>
        <v>5</v>
      </c>
      <c r="Y83" s="36">
        <f ca="1">IF(AND('Endrunde 4'!$L31&lt;&gt;"",'Endrunde 4'!$N31&lt;&gt;"",$V83&lt;&gt;$W83,$V83&lt;&gt;"",$W83&lt;&gt;""),'Endrunde 4'!$N31,"")</f>
        <v>11</v>
      </c>
      <c r="Z83" s="35" t="str">
        <f t="shared" ca="1" si="45"/>
        <v>Fun Kickers OesMainz 05</v>
      </c>
      <c r="AA83" s="13">
        <f t="shared" ca="1" si="44"/>
        <v>1</v>
      </c>
      <c r="AB83" s="13" t="str">
        <f ca="1">IF(AA83&gt;0,X83&amp;Sprache!$E$80&amp;Y83,"")</f>
        <v>5:11</v>
      </c>
      <c r="AD83" s="144"/>
      <c r="AE83" s="149">
        <f ca="1">IF($AA83=0,"",IF($X83&gt;$Y83,Einstellungen!$C$4,IF($X83=$Y83,1,0)))</f>
        <v>0</v>
      </c>
      <c r="AF83" s="144">
        <f ca="1">IF($AA83=0,"",IF($X83&lt;$Y83,Einstellungen!$C$4,IF($X83=$Y83,1,0)))</f>
        <v>3</v>
      </c>
    </row>
    <row r="84" spans="2:32" s="2" customFormat="1" x14ac:dyDescent="0.2">
      <c r="B84" s="4"/>
      <c r="C84" s="4"/>
      <c r="D84" s="4"/>
      <c r="E84" s="4"/>
      <c r="F84" s="13"/>
      <c r="G84" s="13"/>
      <c r="H84" s="13"/>
      <c r="I84" s="13"/>
      <c r="J84" s="13"/>
      <c r="K84" s="13"/>
      <c r="L84" s="13"/>
      <c r="M84" s="13"/>
      <c r="U84" s="67" t="s">
        <v>36</v>
      </c>
      <c r="V84" s="41" t="str">
        <f ca="1">'Endrunde 4'!$I32</f>
        <v>Eintracht Frankfurt</v>
      </c>
      <c r="W84" s="13" t="str">
        <f ca="1">'Endrunde 4'!$K32</f>
        <v>AC Roma</v>
      </c>
      <c r="X84" s="13">
        <f ca="1">IF(AND('Endrunde 4'!$L32&lt;&gt;"",'Endrunde 4'!$N32&lt;&gt;"",$V84&lt;&gt;$W84,$V84&lt;&gt;"",$W84&lt;&gt;""),'Endrunde 4'!$L32,"")</f>
        <v>6</v>
      </c>
      <c r="Y84" s="36">
        <f ca="1">IF(AND('Endrunde 4'!$L32&lt;&gt;"",'Endrunde 4'!$N32&lt;&gt;"",$V84&lt;&gt;$W84,$V84&lt;&gt;"",$W84&lt;&gt;""),'Endrunde 4'!$N32,"")</f>
        <v>12</v>
      </c>
      <c r="Z84" s="35" t="str">
        <f t="shared" ca="1" si="45"/>
        <v>Eintracht FrankfurtAC Roma</v>
      </c>
      <c r="AA84" s="13">
        <f t="shared" ca="1" si="44"/>
        <v>1</v>
      </c>
      <c r="AB84" s="13" t="str">
        <f ca="1">IF(AA84&gt;0,X84&amp;Sprache!$E$80&amp;Y84,"")</f>
        <v>6:12</v>
      </c>
      <c r="AD84" s="144"/>
      <c r="AE84" s="149">
        <f ca="1">IF($AA84=0,"",IF($X84&gt;$Y84,Einstellungen!$C$4,IF($X84=$Y84,1,0)))</f>
        <v>0</v>
      </c>
      <c r="AF84" s="144">
        <f ca="1">IF($AA84=0,"",IF($X84&lt;$Y84,Einstellungen!$C$4,IF($X84=$Y84,1,0)))</f>
        <v>3</v>
      </c>
    </row>
    <row r="85" spans="2:32" s="2" customFormat="1" x14ac:dyDescent="0.2">
      <c r="B85" s="4"/>
      <c r="C85" s="4"/>
      <c r="D85" s="4"/>
      <c r="E85" s="4"/>
      <c r="F85" s="13"/>
      <c r="G85" s="13"/>
      <c r="H85" s="13"/>
      <c r="I85" s="13"/>
      <c r="J85" s="13"/>
      <c r="K85" s="13"/>
      <c r="L85" s="13"/>
      <c r="M85" s="13"/>
      <c r="U85" s="67" t="s">
        <v>37</v>
      </c>
      <c r="V85" s="41" t="str">
        <f ca="1">'Endrunde 4'!$I33</f>
        <v>VFB Essenheim</v>
      </c>
      <c r="W85" s="13" t="str">
        <f ca="1">'Endrunde 4'!$K33</f>
        <v>VFL Ronsdorf</v>
      </c>
      <c r="X85" s="13">
        <f ca="1">IF(AND('Endrunde 4'!$L33&lt;&gt;"",'Endrunde 4'!$N33&lt;&gt;"",$V85&lt;&gt;$W85,$V85&lt;&gt;"",$W85&lt;&gt;""),'Endrunde 4'!$L33,"")</f>
        <v>7</v>
      </c>
      <c r="Y85" s="36">
        <f ca="1">IF(AND('Endrunde 4'!$L33&lt;&gt;"",'Endrunde 4'!$N33&lt;&gt;"",$V85&lt;&gt;$W85,$V85&lt;&gt;"",$W85&lt;&gt;""),'Endrunde 4'!$N33,"")</f>
        <v>13</v>
      </c>
      <c r="Z85" s="35" t="str">
        <f t="shared" ca="1" si="45"/>
        <v>VFB EssenheimVFL Ronsdorf</v>
      </c>
      <c r="AA85" s="13">
        <f t="shared" ca="1" si="44"/>
        <v>1</v>
      </c>
      <c r="AB85" s="13" t="str">
        <f ca="1">IF(AA85&gt;0,X85&amp;Sprache!$E$80&amp;Y85,"")</f>
        <v>7:13</v>
      </c>
      <c r="AD85" s="144"/>
      <c r="AE85" s="149">
        <f ca="1">IF($AA85=0,"",IF($X85&gt;$Y85,Einstellungen!$C$4,IF($X85=$Y85,1,0)))</f>
        <v>0</v>
      </c>
      <c r="AF85" s="144">
        <f ca="1">IF($AA85=0,"",IF($X85&lt;$Y85,Einstellungen!$C$4,IF($X85=$Y85,1,0)))</f>
        <v>3</v>
      </c>
    </row>
    <row r="86" spans="2:32" s="2" customFormat="1" x14ac:dyDescent="0.2">
      <c r="B86" s="4"/>
      <c r="C86" s="4"/>
      <c r="D86" s="4"/>
      <c r="E86" s="4"/>
      <c r="F86" s="13"/>
      <c r="G86" s="13"/>
      <c r="H86" s="13"/>
      <c r="I86" s="13"/>
      <c r="J86" s="13"/>
      <c r="K86" s="13"/>
      <c r="L86" s="13"/>
      <c r="M86" s="13"/>
      <c r="U86" s="67" t="s">
        <v>38</v>
      </c>
      <c r="V86" s="41" t="str">
        <f ca="1">'Endrunde 4'!$I34</f>
        <v>Knock Out Rangers</v>
      </c>
      <c r="W86" s="13" t="str">
        <f ca="1">'Endrunde 4'!$K34</f>
        <v>Borussia Heine</v>
      </c>
      <c r="X86" s="13">
        <f ca="1">IF(AND('Endrunde 4'!$L34&lt;&gt;"",'Endrunde 4'!$N34&lt;&gt;"",$V86&lt;&gt;$W86,$V86&lt;&gt;"",$W86&lt;&gt;""),'Endrunde 4'!$L34,"")</f>
        <v>8</v>
      </c>
      <c r="Y86" s="36">
        <f ca="1">IF(AND('Endrunde 4'!$L34&lt;&gt;"",'Endrunde 4'!$N34&lt;&gt;"",$V86&lt;&gt;$W86,$V86&lt;&gt;"",$W86&lt;&gt;""),'Endrunde 4'!$N34,"")</f>
        <v>14</v>
      </c>
      <c r="Z86" s="35" t="str">
        <f t="shared" ca="1" si="45"/>
        <v>Knock Out RangersBorussia Heine</v>
      </c>
      <c r="AA86" s="13">
        <f t="shared" ca="1" si="44"/>
        <v>1</v>
      </c>
      <c r="AB86" s="13" t="str">
        <f ca="1">IF(AA86&gt;0,X86&amp;Sprache!$E$80&amp;Y86,"")</f>
        <v>8:14</v>
      </c>
      <c r="AD86" s="144"/>
      <c r="AE86" s="149">
        <f ca="1">IF($AA86=0,"",IF($X86&gt;$Y86,Einstellungen!$C$4,IF($X86=$Y86,1,0)))</f>
        <v>0</v>
      </c>
      <c r="AF86" s="144">
        <f ca="1">IF($AA86=0,"",IF($X86&lt;$Y86,Einstellungen!$C$4,IF($X86=$Y86,1,0)))</f>
        <v>3</v>
      </c>
    </row>
    <row r="87" spans="2:32" s="2" customFormat="1" x14ac:dyDescent="0.2">
      <c r="B87" s="4"/>
      <c r="C87" s="4"/>
      <c r="D87" s="4"/>
      <c r="E87" s="4"/>
      <c r="F87" s="13"/>
      <c r="G87" s="13"/>
      <c r="H87" s="13"/>
      <c r="I87" s="13"/>
      <c r="J87" s="13"/>
      <c r="K87" s="13"/>
      <c r="L87" s="13"/>
      <c r="M87" s="13"/>
      <c r="U87" s="67" t="s">
        <v>39</v>
      </c>
      <c r="V87" s="41" t="str">
        <f ca="1">'Endrunde 4'!$I35</f>
        <v>Raslo Winners</v>
      </c>
      <c r="W87" s="13" t="str">
        <f ca="1">'Endrunde 4'!$K35</f>
        <v>Inter Mailand</v>
      </c>
      <c r="X87" s="13">
        <f ca="1">IF(AND('Endrunde 4'!$L35&lt;&gt;"",'Endrunde 4'!$N35&lt;&gt;"",$V87&lt;&gt;$W87,$V87&lt;&gt;"",$W87&lt;&gt;""),'Endrunde 4'!$L35,"")</f>
        <v>9</v>
      </c>
      <c r="Y87" s="36">
        <f ca="1">IF(AND('Endrunde 4'!$L35&lt;&gt;"",'Endrunde 4'!$N35&lt;&gt;"",$V87&lt;&gt;$W87,$V87&lt;&gt;"",$W87&lt;&gt;""),'Endrunde 4'!$N35,"")</f>
        <v>15</v>
      </c>
      <c r="Z87" s="35" t="str">
        <f t="shared" ca="1" si="45"/>
        <v>Raslo WinnersInter Mailand</v>
      </c>
      <c r="AA87" s="13">
        <f t="shared" ca="1" si="44"/>
        <v>1</v>
      </c>
      <c r="AB87" s="13" t="str">
        <f ca="1">IF(AA87&gt;0,X87&amp;Sprache!$E$80&amp;Y87,"")</f>
        <v>9:15</v>
      </c>
      <c r="AD87" s="144"/>
      <c r="AE87" s="149">
        <f ca="1">IF($AA87=0,"",IF($X87&gt;$Y87,Einstellungen!$C$4,IF($X87=$Y87,1,0)))</f>
        <v>0</v>
      </c>
      <c r="AF87" s="144">
        <f ca="1">IF($AA87=0,"",IF($X87&lt;$Y87,Einstellungen!$C$4,IF($X87=$Y87,1,0)))</f>
        <v>3</v>
      </c>
    </row>
    <row r="88" spans="2:32" s="2" customFormat="1" x14ac:dyDescent="0.2">
      <c r="B88" s="4"/>
      <c r="C88" s="4"/>
      <c r="D88" s="4"/>
      <c r="E88" s="4"/>
      <c r="F88" s="13"/>
      <c r="G88" s="13"/>
      <c r="H88" s="13"/>
      <c r="I88" s="13"/>
      <c r="J88" s="13"/>
      <c r="K88" s="13"/>
      <c r="L88" s="13"/>
      <c r="M88" s="13"/>
      <c r="U88" s="67" t="s">
        <v>40</v>
      </c>
      <c r="V88" s="41" t="str">
        <f ca="1">'Endrunde 4'!$I36</f>
        <v>FC Barcelona</v>
      </c>
      <c r="W88" s="13" t="str">
        <f ca="1">'Endrunde 4'!$K36</f>
        <v>Manchester City</v>
      </c>
      <c r="X88" s="13">
        <f ca="1">IF(AND('Endrunde 4'!$L36&lt;&gt;"",'Endrunde 4'!$N36&lt;&gt;"",$V88&lt;&gt;$W88,$V88&lt;&gt;"",$W88&lt;&gt;""),'Endrunde 4'!$L36,"")</f>
        <v>4</v>
      </c>
      <c r="Y88" s="36">
        <f ca="1">IF(AND('Endrunde 4'!$L36&lt;&gt;"",'Endrunde 4'!$N36&lt;&gt;"",$V88&lt;&gt;$W88,$V88&lt;&gt;"",$W88&lt;&gt;""),'Endrunde 4'!$N36,"")</f>
        <v>0</v>
      </c>
      <c r="Z88" s="35" t="str">
        <f t="shared" ca="1" si="45"/>
        <v>FC BarcelonaManchester City</v>
      </c>
      <c r="AA88" s="13">
        <f t="shared" ca="1" si="44"/>
        <v>1</v>
      </c>
      <c r="AB88" s="13" t="str">
        <f ca="1">IF(AA88&gt;0,X88&amp;Sprache!$E$80&amp;Y88,"")</f>
        <v>4:0</v>
      </c>
      <c r="AD88" s="144"/>
      <c r="AE88" s="149">
        <f ca="1">IF($AA88=0,"",IF($X88&gt;$Y88,Einstellungen!$C$4,IF($X88=$Y88,1,0)))</f>
        <v>3</v>
      </c>
      <c r="AF88" s="144">
        <f ca="1">IF($AA88=0,"",IF($X88&lt;$Y88,Einstellungen!$C$4,IF($X88=$Y88,1,0)))</f>
        <v>0</v>
      </c>
    </row>
    <row r="89" spans="2:32" s="2" customFormat="1" x14ac:dyDescent="0.2">
      <c r="B89" s="4"/>
      <c r="C89" s="4"/>
      <c r="D89" s="4"/>
      <c r="E89" s="4"/>
      <c r="F89" s="13"/>
      <c r="G89" s="13"/>
      <c r="H89" s="13"/>
      <c r="I89" s="13"/>
      <c r="J89" s="13"/>
      <c r="K89" s="13"/>
      <c r="L89" s="13"/>
      <c r="M89" s="13"/>
      <c r="U89" s="67" t="s">
        <v>41</v>
      </c>
      <c r="V89" s="41" t="str">
        <f>""</f>
        <v/>
      </c>
      <c r="W89" s="13" t="str">
        <f>""</f>
        <v/>
      </c>
      <c r="X89" s="13" t="str">
        <f>""</f>
        <v/>
      </c>
      <c r="Y89" s="36" t="str">
        <f>""</f>
        <v/>
      </c>
      <c r="Z89" s="35" t="str">
        <f t="shared" si="45"/>
        <v/>
      </c>
      <c r="AA89" s="13">
        <f t="shared" si="44"/>
        <v>0</v>
      </c>
      <c r="AB89" s="13" t="str">
        <f>IF(AA89&gt;0,X89&amp;Sprache!$E$80&amp;Y89,"")</f>
        <v/>
      </c>
      <c r="AD89" s="144"/>
      <c r="AE89" s="149" t="str">
        <f>IF($AA89=0,"",IF($X89&gt;$Y89,Einstellungen!$C$4,IF($X89=$Y89,1,0)))</f>
        <v/>
      </c>
      <c r="AF89" s="144" t="str">
        <f>IF($AA89=0,"",IF($X89&lt;$Y89,Einstellungen!$C$4,IF($X89=$Y89,1,0)))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5"/>
        <v/>
      </c>
      <c r="AA90" s="13">
        <f t="shared" si="44"/>
        <v>0</v>
      </c>
      <c r="AB90" s="13" t="str">
        <f>IF(AA90&gt;0,X90&amp;Sprache!$E$80&amp;Y90,"")</f>
        <v/>
      </c>
      <c r="AD90" s="144"/>
      <c r="AE90" s="149" t="str">
        <f>IF($AA90=0,"",IF($X90&gt;$Y90,Einstellungen!$C$4,IF($X90=$Y90,1,0)))</f>
        <v/>
      </c>
      <c r="AF90" s="144" t="str">
        <f>IF($AA90=0,"",IF($X90&lt;$Y90,Einstellungen!$C$4,IF($X90=$Y90,1,0)))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5"/>
        <v/>
      </c>
      <c r="AA91" s="13">
        <f t="shared" si="44"/>
        <v>0</v>
      </c>
      <c r="AB91" s="13" t="str">
        <f>IF(AA91&gt;0,X91&amp;Sprache!$E$80&amp;Y91,"")</f>
        <v/>
      </c>
      <c r="AD91" s="144"/>
      <c r="AE91" s="149" t="str">
        <f>IF($AA91=0,"",IF($X91&gt;$Y91,Einstellungen!$C$4,IF($X91=$Y91,1,0)))</f>
        <v/>
      </c>
      <c r="AF91" s="144" t="str">
        <f>IF($AA91=0,"",IF($X91&lt;$Y91,Einstellungen!$C$4,IF($X91=$Y91,1,0)))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5"/>
        <v/>
      </c>
      <c r="AA92" s="13">
        <f t="shared" si="44"/>
        <v>0</v>
      </c>
      <c r="AB92" s="13" t="str">
        <f>IF(AA92&gt;0,X92&amp;Sprache!$E$80&amp;Y92,"")</f>
        <v/>
      </c>
      <c r="AD92" s="144"/>
      <c r="AE92" s="149" t="str">
        <f>IF($AA92=0,"",IF($X92&gt;$Y92,Einstellungen!$C$4,IF($X92=$Y92,1,0)))</f>
        <v/>
      </c>
      <c r="AF92" s="144" t="str">
        <f>IF($AA92=0,"",IF($X92&lt;$Y92,Einstellungen!$C$4,IF($X92=$Y92,1,0)))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5"/>
        <v/>
      </c>
      <c r="AA93" s="13">
        <f t="shared" si="44"/>
        <v>0</v>
      </c>
      <c r="AB93" s="13" t="str">
        <f>IF(AA93&gt;0,X93&amp;Sprache!$E$80&amp;Y93,"")</f>
        <v/>
      </c>
      <c r="AD93" s="144"/>
      <c r="AE93" s="149" t="str">
        <f>IF($AA93=0,"",IF($X93&gt;$Y93,Einstellungen!$C$4,IF($X93=$Y93,1,0)))</f>
        <v/>
      </c>
      <c r="AF93" s="144" t="str">
        <f>IF($AA93=0,"",IF($X93&lt;$Y93,Einstellungen!$C$4,IF($X93=$Y93,1,0)))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f>
        <v/>
      </c>
      <c r="AA94" s="13">
        <f t="shared" si="44"/>
        <v>0</v>
      </c>
      <c r="AB94" s="13" t="str">
        <f>""</f>
        <v/>
      </c>
      <c r="AD94" s="144"/>
      <c r="AE94" s="149" t="str">
        <f>IF($AA94=0,"",IF($X94&gt;$Y94,Einstellungen!$C$4,IF($X94=$Y94,1,0)))</f>
        <v/>
      </c>
      <c r="AF94" s="144" t="str">
        <f>IF($AA94=0,"",IF($X94&lt;$Y94,Einstellungen!$C$4,IF($X94=$Y94,1,0)))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f>
        <v/>
      </c>
      <c r="AA95" s="13">
        <f t="shared" si="44"/>
        <v>0</v>
      </c>
      <c r="AB95" s="13" t="str">
        <f>""</f>
        <v/>
      </c>
      <c r="AD95" s="144"/>
      <c r="AE95" s="149" t="str">
        <f>IF($AA95=0,"",IF($X95&gt;$Y95,Einstellungen!$C$4,IF($X95=$Y95,1,0)))</f>
        <v/>
      </c>
      <c r="AF95" s="144" t="str">
        <f>IF($AA95=0,"",IF($X95&lt;$Y95,Einstellungen!$C$4,IF($X95=$Y95,1,0)))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f>
        <v/>
      </c>
      <c r="AA96" s="13">
        <f t="shared" si="44"/>
        <v>0</v>
      </c>
      <c r="AB96" s="13" t="str">
        <f>""</f>
        <v/>
      </c>
      <c r="AD96" s="144"/>
      <c r="AE96" s="149" t="str">
        <f>IF($AA96=0,"",IF($X96&gt;$Y96,Einstellungen!$C$4,IF($X96=$Y96,1,0)))</f>
        <v/>
      </c>
      <c r="AF96" s="144" t="str">
        <f>IF($AA96=0,"",IF($X96&lt;$Y96,Einstellungen!$C$4,IF($X96=$Y96,1,0)))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f>
        <v/>
      </c>
      <c r="AA97" s="13">
        <f t="shared" si="44"/>
        <v>0</v>
      </c>
      <c r="AB97" s="13" t="str">
        <f>""</f>
        <v/>
      </c>
      <c r="AD97" s="144"/>
      <c r="AE97" s="149" t="str">
        <f>IF($AA97=0,"",IF($X97&gt;$Y97,Einstellungen!$C$4,IF($X97=$Y97,1,0)))</f>
        <v/>
      </c>
      <c r="AF97" s="144" t="str">
        <f>IF($AA97=0,"",IF($X97&lt;$Y97,Einstellungen!$C$4,IF($X97=$Y97,1,0)))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f>
        <v/>
      </c>
      <c r="AA98" s="13">
        <f t="shared" si="44"/>
        <v>0</v>
      </c>
      <c r="AB98" s="13" t="str">
        <f>""</f>
        <v/>
      </c>
      <c r="AD98" s="144"/>
      <c r="AE98" s="149" t="str">
        <f>IF($AA98=0,"",IF($X98&gt;$Y98,Einstellungen!$C$4,IF($X98=$Y98,1,0)))</f>
        <v/>
      </c>
      <c r="AF98" s="144" t="str">
        <f>IF($AA98=0,"",IF($X98&lt;$Y98,Einstellungen!$C$4,IF($X98=$Y98,1,0)))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f>
        <v/>
      </c>
      <c r="AA99" s="13">
        <f t="shared" si="44"/>
        <v>0</v>
      </c>
      <c r="AB99" s="13" t="str">
        <f>""</f>
        <v/>
      </c>
      <c r="AD99" s="144"/>
      <c r="AE99" s="149" t="str">
        <f>IF($AA99=0,"",IF($X99&gt;$Y99,Einstellungen!$C$4,IF($X99=$Y99,1,0)))</f>
        <v/>
      </c>
      <c r="AF99" s="144" t="str">
        <f>IF($AA99=0,"",IF($X99&lt;$Y99,Einstellungen!$C$4,IF($X99=$Y99,1,0)))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f>
        <v/>
      </c>
      <c r="AA100" s="13">
        <f t="shared" si="44"/>
        <v>0</v>
      </c>
      <c r="AB100" s="13" t="str">
        <f>""</f>
        <v/>
      </c>
      <c r="AD100" s="144"/>
      <c r="AE100" s="149" t="str">
        <f>IF($AA100=0,"",IF($X100&gt;$Y100,Einstellungen!$C$4,IF($X100=$Y100,1,0)))</f>
        <v/>
      </c>
      <c r="AF100" s="144" t="str">
        <f>IF($AA100=0,"",IF($X100&lt;$Y100,Einstellungen!$C$4,IF($X100=$Y100,1,0)))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f>
        <v/>
      </c>
      <c r="AA101" s="13">
        <f t="shared" si="44"/>
        <v>0</v>
      </c>
      <c r="AB101" s="13" t="str">
        <f>""</f>
        <v/>
      </c>
      <c r="AD101" s="144"/>
      <c r="AE101" s="149" t="str">
        <f>IF($AA101=0,"",IF($X101&gt;$Y101,Einstellungen!$C$4,IF($X101=$Y101,1,0)))</f>
        <v/>
      </c>
      <c r="AF101" s="144" t="str">
        <f>IF($AA101=0,"",IF($X101&lt;$Y101,Einstellungen!$C$4,IF($X101=$Y101,1,0)))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f>
        <v/>
      </c>
      <c r="AA102" s="13">
        <f t="shared" si="44"/>
        <v>0</v>
      </c>
      <c r="AB102" s="13" t="str">
        <f>""</f>
        <v/>
      </c>
      <c r="AD102" s="144"/>
      <c r="AE102" s="149" t="str">
        <f>IF($AA102=0,"",IF($X102&gt;$Y102,Einstellungen!$C$4,IF($X102=$Y102,1,0)))</f>
        <v/>
      </c>
      <c r="AF102" s="144" t="str">
        <f>IF($AA102=0,"",IF($X102&lt;$Y102,Einstellungen!$C$4,IF($X102=$Y102,1,0)))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f>
        <v/>
      </c>
      <c r="AA103" s="13">
        <f t="shared" si="44"/>
        <v>0</v>
      </c>
      <c r="AB103" s="13" t="str">
        <f>""</f>
        <v/>
      </c>
      <c r="AD103" s="144"/>
      <c r="AE103" s="149" t="str">
        <f>IF($AA103=0,"",IF($X103&gt;$Y103,Einstellungen!$C$4,IF($X103=$Y103,1,0)))</f>
        <v/>
      </c>
      <c r="AF103" s="144" t="str">
        <f>IF($AA103=0,"",IF($X103&lt;$Y103,Einstellungen!$C$4,IF($X103=$Y103,1,0)))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f>
        <v/>
      </c>
      <c r="AA104" s="13">
        <f t="shared" si="44"/>
        <v>0</v>
      </c>
      <c r="AB104" s="13" t="str">
        <f>""</f>
        <v/>
      </c>
      <c r="AD104" s="144"/>
      <c r="AE104" s="149" t="str">
        <f>IF($AA104=0,"",IF($X104&gt;$Y104,Einstellungen!$C$4,IF($X104=$Y104,1,0)))</f>
        <v/>
      </c>
      <c r="AF104" s="144" t="str">
        <f>IF($AA104=0,"",IF($X104&lt;$Y104,Einstellungen!$C$4,IF($X104=$Y104,1,0)))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f>
        <v/>
      </c>
      <c r="AA105" s="13">
        <f t="shared" si="44"/>
        <v>0</v>
      </c>
      <c r="AB105" s="13" t="str">
        <f>""</f>
        <v/>
      </c>
      <c r="AD105" s="144"/>
      <c r="AE105" s="149" t="str">
        <f>IF($AA105=0,"",IF($X105&gt;$Y105,Einstellungen!$C$4,IF($X105=$Y105,1,0)))</f>
        <v/>
      </c>
      <c r="AF105" s="144" t="str">
        <f>IF($AA105=0,"",IF($X105&lt;$Y105,Einstellungen!$C$4,IF($X105=$Y105,1,0)))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f>
        <v/>
      </c>
      <c r="AA106" s="13">
        <f t="shared" si="44"/>
        <v>0</v>
      </c>
      <c r="AB106" s="13" t="str">
        <f>""</f>
        <v/>
      </c>
      <c r="AD106" s="144"/>
      <c r="AE106" s="149" t="str">
        <f>IF($AA106=0,"",IF($X106&gt;$Y106,Einstellungen!$C$4,IF($X106=$Y106,1,0)))</f>
        <v/>
      </c>
      <c r="AF106" s="144" t="str">
        <f>IF($AA106=0,"",IF($X106&lt;$Y106,Einstellungen!$C$4,IF($X106=$Y106,1,0)))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f>
        <v/>
      </c>
      <c r="AA107" s="13">
        <f t="shared" si="44"/>
        <v>0</v>
      </c>
      <c r="AB107" s="13" t="str">
        <f>""</f>
        <v/>
      </c>
      <c r="AD107" s="144"/>
      <c r="AE107" s="149" t="str">
        <f>IF($AA107=0,"",IF($X107&gt;$Y107,Einstellungen!$C$4,IF($X107=$Y107,1,0)))</f>
        <v/>
      </c>
      <c r="AF107" s="144" t="str">
        <f>IF($AA107=0,"",IF($X107&lt;$Y107,Einstellungen!$C$4,IF($X107=$Y107,1,0)))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f>
        <v/>
      </c>
      <c r="AA108" s="13">
        <f t="shared" si="44"/>
        <v>0</v>
      </c>
      <c r="AB108" s="13" t="str">
        <f>""</f>
        <v/>
      </c>
      <c r="AD108" s="144"/>
      <c r="AE108" s="149" t="str">
        <f>IF($AA108=0,"",IF($X108&gt;$Y108,Einstellungen!$C$4,IF($X108=$Y108,1,0)))</f>
        <v/>
      </c>
      <c r="AF108" s="144" t="str">
        <f>IF($AA108=0,"",IF($X108&lt;$Y108,Einstellungen!$C$4,IF($X108=$Y108,1,0)))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4"/>
        <v>0</v>
      </c>
      <c r="AB109" s="13" t="str">
        <f>""</f>
        <v/>
      </c>
      <c r="AD109" s="144"/>
      <c r="AE109" s="149" t="str">
        <f>IF($AA109=0,"",IF($X109&gt;$Y109,Einstellungen!$C$4,IF($X109=$Y109,1,0)))</f>
        <v/>
      </c>
      <c r="AF109" s="144" t="str">
        <f>IF($AA109=0,"",IF($X109&lt;$Y109,Einstellungen!$C$4,IF($X109=$Y109,1,0)))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4"/>
        <v>0</v>
      </c>
      <c r="AB110" s="13" t="str">
        <f>""</f>
        <v/>
      </c>
      <c r="AD110" s="144"/>
      <c r="AE110" s="149" t="str">
        <f>IF($AA110=0,"",IF($X110&gt;$Y110,Einstellungen!$C$4,IF($X110=$Y110,1,0)))</f>
        <v/>
      </c>
      <c r="AF110" s="144" t="str">
        <f>IF($AA110=0,"",IF($X110&lt;$Y110,Einstellungen!$C$4,IF($X110=$Y110,1,0)))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4"/>
        <v>0</v>
      </c>
      <c r="AB111" s="13" t="str">
        <f>""</f>
        <v/>
      </c>
      <c r="AD111" s="144"/>
      <c r="AE111" s="149" t="str">
        <f>IF($AA111=0,"",IF($X111&gt;$Y111,Einstellungen!$C$4,IF($X111=$Y111,1,0)))</f>
        <v/>
      </c>
      <c r="AF111" s="144" t="str">
        <f>IF($AA111=0,"",IF($X111&lt;$Y111,Einstellungen!$C$4,IF($X111=$Y111,1,0)))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4"/>
        <v>0</v>
      </c>
      <c r="AB112" s="13" t="str">
        <f>""</f>
        <v/>
      </c>
      <c r="AD112" s="144"/>
      <c r="AE112" s="149" t="str">
        <f>IF($AA112=0,"",IF($X112&gt;$Y112,Einstellungen!$C$4,IF($X112=$Y112,1,0)))</f>
        <v/>
      </c>
      <c r="AF112" s="144" t="str">
        <f>IF($AA112=0,"",IF($X112&lt;$Y112,Einstellungen!$C$4,IF($X112=$Y112,1,0)))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4"/>
        <v>0</v>
      </c>
      <c r="AB113" s="13" t="str">
        <f>""</f>
        <v/>
      </c>
      <c r="AD113" s="144"/>
      <c r="AE113" s="149" t="str">
        <f>IF($AA113=0,"",IF($X113&gt;$Y113,Einstellungen!$C$4,IF($X113=$Y113,1,0)))</f>
        <v/>
      </c>
      <c r="AF113" s="144" t="str">
        <f>IF($AA113=0,"",IF($X113&lt;$Y113,Einstellungen!$C$4,IF($X113=$Y113,1,0)))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4"/>
        <v>0</v>
      </c>
      <c r="AB114" s="13" t="str">
        <f>""</f>
        <v/>
      </c>
      <c r="AD114" s="144"/>
      <c r="AE114" s="149" t="str">
        <f>IF($AA114=0,"",IF($X114&gt;$Y114,Einstellungen!$C$4,IF($X114=$Y114,1,0)))</f>
        <v/>
      </c>
      <c r="AF114" s="144" t="str">
        <f>IF($AA114=0,"",IF($X114&lt;$Y114,Einstellungen!$C$4,IF($X114=$Y114,1,0)))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4"/>
        <v>0</v>
      </c>
      <c r="AB115" s="13" t="str">
        <f>""</f>
        <v/>
      </c>
      <c r="AD115" s="144"/>
      <c r="AE115" s="149" t="str">
        <f>IF($AA115=0,"",IF($X115&gt;$Y115,Einstellungen!$C$4,IF($X115=$Y115,1,0)))</f>
        <v/>
      </c>
      <c r="AF115" s="144" t="str">
        <f>IF($AA115=0,"",IF($X115&lt;$Y115,Einstellungen!$C$4,IF($X115=$Y115,1,0)))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4"/>
        <v>0</v>
      </c>
      <c r="AB116" s="13" t="str">
        <f>""</f>
        <v/>
      </c>
      <c r="AD116" s="144"/>
      <c r="AE116" s="149" t="str">
        <f>IF($AA116=0,"",IF($X116&gt;$Y116,Einstellungen!$C$4,IF($X116=$Y116,1,0)))</f>
        <v/>
      </c>
      <c r="AF116" s="144" t="str">
        <f>IF($AA116=0,"",IF($X116&lt;$Y116,Einstellungen!$C$4,IF($X116=$Y116,1,0)))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4"/>
        <v>0</v>
      </c>
      <c r="AB117" s="13" t="str">
        <f>""</f>
        <v/>
      </c>
      <c r="AD117" s="144"/>
      <c r="AE117" s="149" t="str">
        <f>IF($AA117=0,"",IF($X117&gt;$Y117,Einstellungen!$C$4,IF($X117=$Y117,1,0)))</f>
        <v/>
      </c>
      <c r="AF117" s="144" t="str">
        <f>IF($AA117=0,"",IF($X117&lt;$Y117,Einstellungen!$C$4,IF($X117=$Y117,1,0)))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4"/>
        <v>0</v>
      </c>
      <c r="AB118" s="13" t="str">
        <f>""</f>
        <v/>
      </c>
      <c r="AD118" s="144"/>
      <c r="AE118" s="149" t="str">
        <f>IF($AA118=0,"",IF($X118&gt;$Y118,Einstellungen!$C$4,IF($X118=$Y118,1,0)))</f>
        <v/>
      </c>
      <c r="AF118" s="144" t="str">
        <f>IF($AA118=0,"",IF($X118&lt;$Y118,Einstellungen!$C$4,IF($X118=$Y118,1,0)))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4"/>
        <v>0</v>
      </c>
      <c r="AB119" s="13" t="str">
        <f>""</f>
        <v/>
      </c>
      <c r="AD119" s="144"/>
      <c r="AE119" s="149" t="str">
        <f>IF($AA119=0,"",IF($X119&gt;$Y119,Einstellungen!$C$4,IF($X119=$Y119,1,0)))</f>
        <v/>
      </c>
      <c r="AF119" s="144" t="str">
        <f>IF($AA119=0,"",IF($X119&lt;$Y119,Einstellungen!$C$4,IF($X119=$Y119,1,0)))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4"/>
        <v>0</v>
      </c>
      <c r="AB120" s="13" t="str">
        <f>""</f>
        <v/>
      </c>
      <c r="AD120" s="144"/>
      <c r="AE120" s="149" t="str">
        <f>IF($AA120=0,"",IF($X120&gt;$Y120,Einstellungen!$C$4,IF($X120=$Y120,1,0)))</f>
        <v/>
      </c>
      <c r="AF120" s="144" t="str">
        <f>IF($AA120=0,"",IF($X120&lt;$Y120,Einstellungen!$C$4,IF($X120=$Y120,1,0)))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4"/>
        <v>0</v>
      </c>
      <c r="AB121" s="13" t="str">
        <f>""</f>
        <v/>
      </c>
      <c r="AD121" s="144"/>
      <c r="AE121" s="149" t="str">
        <f>IF($AA121=0,"",IF($X121&gt;$Y121,Einstellungen!$C$4,IF($X121=$Y121,1,0)))</f>
        <v/>
      </c>
      <c r="AF121" s="144" t="str">
        <f>IF($AA121=0,"",IF($X121&lt;$Y121,Einstellungen!$C$4,IF($X121=$Y121,1,0)))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4"/>
        <v>0</v>
      </c>
      <c r="AB122" s="13" t="str">
        <f>""</f>
        <v/>
      </c>
      <c r="AD122" s="144"/>
      <c r="AE122" s="149" t="str">
        <f>IF($AA122=0,"",IF($X122&gt;$Y122,Einstellungen!$C$4,IF($X122=$Y122,1,0)))</f>
        <v/>
      </c>
      <c r="AF122" s="144" t="str">
        <f>IF($AA122=0,"",IF($X122&lt;$Y122,Einstellungen!$C$4,IF($X122=$Y122,1,0)))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4"/>
        <v>0</v>
      </c>
      <c r="AB123" s="13" t="str">
        <f>""</f>
        <v/>
      </c>
      <c r="AD123" s="144"/>
      <c r="AE123" s="149" t="str">
        <f>IF($AA123=0,"",IF($X123&gt;$Y123,Einstellungen!$C$4,IF($X123=$Y123,1,0)))</f>
        <v/>
      </c>
      <c r="AF123" s="144" t="str">
        <f>IF($AA123=0,"",IF($X123&lt;$Y123,Einstellungen!$C$4,IF($X123=$Y123,1,0)))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4"/>
        <v>0</v>
      </c>
      <c r="AB124" s="13" t="str">
        <f>""</f>
        <v/>
      </c>
      <c r="AD124" s="144"/>
      <c r="AE124" s="149" t="str">
        <f>IF($AA124=0,"",IF($X124&gt;$Y124,Einstellungen!$C$4,IF($X124=$Y124,1,0)))</f>
        <v/>
      </c>
      <c r="AF124" s="144" t="str">
        <f>IF($AA124=0,"",IF($X124&lt;$Y124,Einstellungen!$C$4,IF($X124=$Y124,1,0)))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4"/>
        <v>0</v>
      </c>
      <c r="AB125" s="13" t="str">
        <f>""</f>
        <v/>
      </c>
      <c r="AD125" s="144"/>
      <c r="AE125" s="149" t="str">
        <f>IF($AA125=0,"",IF($X125&gt;$Y125,Einstellungen!$C$4,IF($X125=$Y125,1,0)))</f>
        <v/>
      </c>
      <c r="AF125" s="144" t="str">
        <f>IF($AA125=0,"",IF($X125&lt;$Y125,Einstellungen!$C$4,IF($X125=$Y125,1,0)))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4"/>
        <v>0</v>
      </c>
      <c r="AB126" s="13" t="str">
        <f>""</f>
        <v/>
      </c>
      <c r="AD126" s="144"/>
      <c r="AE126" s="149" t="str">
        <f>IF($AA126=0,"",IF($X126&gt;$Y126,Einstellungen!$C$4,IF($X126=$Y126,1,0)))</f>
        <v/>
      </c>
      <c r="AF126" s="144" t="str">
        <f>IF($AA126=0,"",IF($X126&lt;$Y126,Einstellungen!$C$4,IF($X126=$Y126,1,0)))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4"/>
        <v>0</v>
      </c>
      <c r="AB127" s="13" t="str">
        <f>""</f>
        <v/>
      </c>
      <c r="AD127" s="144"/>
      <c r="AE127" s="149" t="str">
        <f>IF($AA127=0,"",IF($X127&gt;$Y127,Einstellungen!$C$4,IF($X127=$Y127,1,0)))</f>
        <v/>
      </c>
      <c r="AF127" s="144" t="str">
        <f>IF($AA127=0,"",IF($X127&lt;$Y127,Einstellungen!$C$4,IF($X127=$Y127,1,0)))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4"/>
        <v>0</v>
      </c>
      <c r="AB128" s="13" t="str">
        <f>""</f>
        <v/>
      </c>
      <c r="AD128" s="144"/>
      <c r="AE128" s="149" t="str">
        <f>IF($AA128=0,"",IF($X128&gt;$Y128,Einstellungen!$C$4,IF($X128=$Y128,1,0)))</f>
        <v/>
      </c>
      <c r="AF128" s="144" t="str">
        <f>IF($AA128=0,"",IF($X128&lt;$Y128,Einstellungen!$C$4,IF($X128=$Y128,1,0)))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6">IF(AND(V129&lt;&gt;"",W129&lt;&gt;"",V129&lt;&gt;W129,X129&lt;&gt;"",Y129&lt;&gt;""),1,0)</f>
        <v>0</v>
      </c>
      <c r="AB129" s="13" t="str">
        <f>""</f>
        <v/>
      </c>
      <c r="AD129" s="144"/>
      <c r="AE129" s="149" t="str">
        <f>IF($AA129=0,"",IF($X129&gt;$Y129,Einstellungen!$C$4,IF($X129=$Y129,1,0)))</f>
        <v/>
      </c>
      <c r="AF129" s="144" t="str">
        <f>IF($AA129=0,"",IF($X129&lt;$Y129,Einstellungen!$C$4,IF($X129=$Y129,1,0)))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6"/>
        <v>0</v>
      </c>
      <c r="AB130" s="13" t="str">
        <f>""</f>
        <v/>
      </c>
      <c r="AD130" s="144"/>
      <c r="AE130" s="149" t="str">
        <f>IF($AA130=0,"",IF($X130&gt;$Y130,Einstellungen!$C$4,IF($X130=$Y130,1,0)))</f>
        <v/>
      </c>
      <c r="AF130" s="144" t="str">
        <f>IF($AA130=0,"",IF($X130&lt;$Y130,Einstellungen!$C$4,IF($X130=$Y130,1,0)))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6"/>
        <v>0</v>
      </c>
      <c r="AB131" s="13" t="str">
        <f>""</f>
        <v/>
      </c>
      <c r="AD131" s="144"/>
      <c r="AE131" s="149" t="str">
        <f>IF($AA131=0,"",IF($X131&gt;$Y131,Einstellungen!$C$4,IF($X131=$Y131,1,0)))</f>
        <v/>
      </c>
      <c r="AF131" s="144" t="str">
        <f>IF($AA131=0,"",IF($X131&lt;$Y131,Einstellungen!$C$4,IF($X131=$Y131,1,0)))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6"/>
        <v>0</v>
      </c>
      <c r="AB132" s="13" t="str">
        <f>""</f>
        <v/>
      </c>
      <c r="AD132" s="144"/>
      <c r="AE132" s="149" t="str">
        <f>IF($AA132=0,"",IF($X132&gt;$Y132,Einstellungen!$C$4,IF($X132=$Y132,1,0)))</f>
        <v/>
      </c>
      <c r="AF132" s="144" t="str">
        <f>IF($AA132=0,"",IF($X132&lt;$Y132,Einstellungen!$C$4,IF($X132=$Y132,1,0)))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6"/>
        <v>0</v>
      </c>
      <c r="AB133" s="13" t="str">
        <f>""</f>
        <v/>
      </c>
      <c r="AD133" s="144"/>
      <c r="AE133" s="149" t="str">
        <f>IF($AA133=0,"",IF($X133&gt;$Y133,Einstellungen!$C$4,IF($X133=$Y133,1,0)))</f>
        <v/>
      </c>
      <c r="AF133" s="144" t="str">
        <f>IF($AA133=0,"",IF($X133&lt;$Y133,Einstellungen!$C$4,IF($X133=$Y133,1,0)))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6"/>
        <v>0</v>
      </c>
      <c r="AB134" s="13" t="str">
        <f>""</f>
        <v/>
      </c>
      <c r="AD134" s="144"/>
      <c r="AE134" s="149" t="str">
        <f>IF($AA134=0,"",IF($X134&gt;$Y134,Einstellungen!$C$4,IF($X134=$Y134,1,0)))</f>
        <v/>
      </c>
      <c r="AF134" s="144" t="str">
        <f>IF($AA134=0,"",IF($X134&lt;$Y134,Einstellungen!$C$4,IF($X134=$Y134,1,0)))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6"/>
        <v>0</v>
      </c>
      <c r="AB135" s="145" t="str">
        <f>""</f>
        <v/>
      </c>
      <c r="AC135" s="147"/>
      <c r="AD135" s="146"/>
      <c r="AE135" s="150" t="str">
        <f>IF($AA135=0,"",IF($X135&gt;$Y135,Einstellungen!$C$4,IF($X135=$Y135,1,0)))</f>
        <v/>
      </c>
      <c r="AF135" s="146" t="str">
        <f>IF($AA135=0,"",IF($X135&lt;$Y135,Einstellungen!$C$4,IF($X135=$Y135,1,0)))</f>
        <v/>
      </c>
    </row>
    <row r="136" spans="2:32" s="2" customFormat="1" ht="12.75" thickTop="1" x14ac:dyDescent="0.2">
      <c r="B136" s="4"/>
      <c r="C136" s="4"/>
      <c r="D136" s="4"/>
      <c r="E136" s="4"/>
      <c r="F136" s="13"/>
      <c r="G136" s="13"/>
      <c r="H136" s="13"/>
      <c r="I136" s="13"/>
      <c r="J136" s="13"/>
      <c r="K136" s="13"/>
      <c r="L136" s="13"/>
      <c r="M136" s="13"/>
      <c r="Y136" s="67" t="s">
        <v>7</v>
      </c>
      <c r="Z136" s="32" t="str">
        <f ca="1">W64&amp;V64</f>
        <v/>
      </c>
      <c r="AA136" s="33">
        <f ca="1">AA64</f>
        <v>0</v>
      </c>
      <c r="AB136" s="13" t="str">
        <f ca="1">IF(AA136&gt;0,Y64&amp;Sprache!$E$80&amp;X64,"")</f>
        <v/>
      </c>
      <c r="AD136" s="144"/>
    </row>
    <row r="137" spans="2:32" x14ac:dyDescent="0.2">
      <c r="Y137" s="67" t="s">
        <v>8</v>
      </c>
      <c r="Z137" s="35" t="str">
        <f ca="1">W65&amp;V65</f>
        <v>SSV WildbachVFB Essenheim</v>
      </c>
      <c r="AA137" s="13">
        <f t="shared" ref="AA137:AA200" ca="1" si="47">AA65</f>
        <v>1</v>
      </c>
      <c r="AB137" s="13" t="str">
        <f ca="1">IF(AA137&gt;0,Y65&amp;Sprache!$E$80&amp;X65,"")</f>
        <v>4:2</v>
      </c>
      <c r="AC137" s="2"/>
      <c r="AD137" s="144"/>
    </row>
    <row r="138" spans="2:32" x14ac:dyDescent="0.2">
      <c r="Y138" s="67" t="s">
        <v>9</v>
      </c>
      <c r="Z138" s="35" t="str">
        <f t="shared" ref="Z138:Z201" ca="1" si="48">W66&amp;V66</f>
        <v>FC GrönlingenKnock Out Rangers</v>
      </c>
      <c r="AA138" s="13">
        <f t="shared" ca="1" si="47"/>
        <v>1</v>
      </c>
      <c r="AB138" s="13" t="str">
        <f ca="1">IF(AA138&gt;0,Y66&amp;Sprache!$E$80&amp;X66,"")</f>
        <v>1:2</v>
      </c>
      <c r="AC138" s="2"/>
      <c r="AD138" s="144"/>
    </row>
    <row r="139" spans="2:32" x14ac:dyDescent="0.2">
      <c r="Y139" s="67" t="s">
        <v>10</v>
      </c>
      <c r="Z139" s="35" t="str">
        <f t="shared" ca="1" si="48"/>
        <v>Mainz 05Raslo Winners</v>
      </c>
      <c r="AA139" s="13">
        <f t="shared" ca="1" si="47"/>
        <v>1</v>
      </c>
      <c r="AB139" s="13" t="str">
        <f ca="1">IF(AA139&gt;0,Y67&amp;Sprache!$E$80&amp;X67,"")</f>
        <v>1:1</v>
      </c>
      <c r="AC139" s="2"/>
      <c r="AD139" s="144"/>
    </row>
    <row r="140" spans="2:32" x14ac:dyDescent="0.2">
      <c r="Y140" s="67" t="s">
        <v>11</v>
      </c>
      <c r="Z140" s="35" t="str">
        <f t="shared" ca="1" si="48"/>
        <v>AC RomaFC Barcelona</v>
      </c>
      <c r="AA140" s="13">
        <f t="shared" ca="1" si="47"/>
        <v>1</v>
      </c>
      <c r="AB140" s="13" t="str">
        <f ca="1">IF(AA140&gt;0,Y68&amp;Sprache!$E$80&amp;X68,"")</f>
        <v>1:5</v>
      </c>
      <c r="AC140" s="2"/>
      <c r="AD140" s="144"/>
    </row>
    <row r="141" spans="2:32" x14ac:dyDescent="0.2">
      <c r="Y141" s="67" t="s">
        <v>12</v>
      </c>
      <c r="Z141" s="35" t="str">
        <f t="shared" ca="1" si="48"/>
        <v>1. FC RiedwaldVFL Ronsdorf</v>
      </c>
      <c r="AA141" s="13">
        <f t="shared" ca="1" si="47"/>
        <v>1</v>
      </c>
      <c r="AB141" s="13" t="str">
        <f ca="1">IF(AA141&gt;0,Y69&amp;Sprache!$E$80&amp;X69,"")</f>
        <v>0:2</v>
      </c>
      <c r="AC141" s="2"/>
      <c r="AD141" s="144"/>
    </row>
    <row r="142" spans="2:32" x14ac:dyDescent="0.2">
      <c r="Y142" s="67" t="s">
        <v>17</v>
      </c>
      <c r="Z142" s="35" t="str">
        <f t="shared" ca="1" si="48"/>
        <v>Maibach 1822 eVBorussia Heine</v>
      </c>
      <c r="AA142" s="13">
        <f t="shared" ca="1" si="47"/>
        <v>1</v>
      </c>
      <c r="AB142" s="13" t="str">
        <f ca="1">IF(AA142&gt;0,Y70&amp;Sprache!$E$80&amp;X70,"")</f>
        <v>2:1</v>
      </c>
      <c r="AC142" s="2"/>
      <c r="AD142" s="144"/>
    </row>
    <row r="143" spans="2:32" x14ac:dyDescent="0.2">
      <c r="Y143" s="67" t="s">
        <v>18</v>
      </c>
      <c r="Z143" s="35" t="str">
        <f t="shared" ca="1" si="48"/>
        <v>Fun Kickers OesInter Mailand</v>
      </c>
      <c r="AA143" s="13">
        <f t="shared" ca="1" si="47"/>
        <v>1</v>
      </c>
      <c r="AB143" s="13" t="str">
        <f ca="1">IF(AA143&gt;0,Y71&amp;Sprache!$E$80&amp;X71,"")</f>
        <v>3:5</v>
      </c>
      <c r="AC143" s="2"/>
      <c r="AD143" s="144"/>
    </row>
    <row r="144" spans="2:32" x14ac:dyDescent="0.2">
      <c r="Y144" s="67" t="s">
        <v>19</v>
      </c>
      <c r="Z144" s="35" t="str">
        <f t="shared" ca="1" si="48"/>
        <v>Eintracht FrankfurtManchester City</v>
      </c>
      <c r="AA144" s="13">
        <f t="shared" ca="1" si="47"/>
        <v>1</v>
      </c>
      <c r="AB144" s="13" t="str">
        <f ca="1">IF(AA144&gt;0,Y72&amp;Sprache!$E$80&amp;X72,"")</f>
        <v>1:2</v>
      </c>
      <c r="AC144" s="2"/>
      <c r="AD144" s="144"/>
    </row>
    <row r="145" spans="25:30" x14ac:dyDescent="0.2">
      <c r="Y145" s="67" t="s">
        <v>25</v>
      </c>
      <c r="Z145" s="35" t="str">
        <f t="shared" ca="1" si="48"/>
        <v>1. FC RiedwaldVFB Essenheim</v>
      </c>
      <c r="AA145" s="13">
        <f t="shared" ca="1" si="47"/>
        <v>1</v>
      </c>
      <c r="AB145" s="13" t="str">
        <f ca="1">IF(AA145&gt;0,Y73&amp;Sprache!$E$80&amp;X73,"")</f>
        <v>2:2</v>
      </c>
      <c r="AC145" s="2"/>
      <c r="AD145" s="144"/>
    </row>
    <row r="146" spans="25:30" x14ac:dyDescent="0.2">
      <c r="Y146" s="67" t="s">
        <v>26</v>
      </c>
      <c r="Z146" s="35" t="str">
        <f t="shared" ca="1" si="48"/>
        <v>Maibach 1822 eVKnock Out Rangers</v>
      </c>
      <c r="AA146" s="13">
        <f t="shared" ca="1" si="47"/>
        <v>1</v>
      </c>
      <c r="AB146" s="13" t="str">
        <f ca="1">IF(AA146&gt;0,Y74&amp;Sprache!$E$80&amp;X74,"")</f>
        <v>2:4</v>
      </c>
      <c r="AC146" s="2"/>
      <c r="AD146" s="144"/>
    </row>
    <row r="147" spans="25:30" x14ac:dyDescent="0.2">
      <c r="Y147" s="67" t="s">
        <v>27</v>
      </c>
      <c r="Z147" s="35" t="str">
        <f t="shared" ca="1" si="48"/>
        <v>Fun Kickers OesRaslo Winners</v>
      </c>
      <c r="AA147" s="13">
        <f t="shared" ca="1" si="47"/>
        <v>1</v>
      </c>
      <c r="AB147" s="13" t="str">
        <f ca="1">IF(AA147&gt;0,Y75&amp;Sprache!$E$80&amp;X75,"")</f>
        <v>3:4</v>
      </c>
      <c r="AC147" s="2"/>
      <c r="AD147" s="144"/>
    </row>
    <row r="148" spans="25:30" x14ac:dyDescent="0.2">
      <c r="Y148" s="67" t="s">
        <v>28</v>
      </c>
      <c r="Z148" s="35" t="str">
        <f t="shared" ca="1" si="48"/>
        <v>Eintracht FrankfurtFC Barcelona</v>
      </c>
      <c r="AA148" s="13">
        <f t="shared" ca="1" si="47"/>
        <v>1</v>
      </c>
      <c r="AB148" s="13" t="str">
        <f ca="1">IF(AA148&gt;0,Y76&amp;Sprache!$E$80&amp;X76,"")</f>
        <v>0:0</v>
      </c>
      <c r="AC148" s="2"/>
      <c r="AD148" s="144"/>
    </row>
    <row r="149" spans="25:30" x14ac:dyDescent="0.2">
      <c r="Y149" s="67" t="s">
        <v>29</v>
      </c>
      <c r="Z149" s="35" t="str">
        <f t="shared" ca="1" si="48"/>
        <v>SSV WildbachVFL Ronsdorf</v>
      </c>
      <c r="AA149" s="13">
        <f t="shared" ca="1" si="47"/>
        <v>1</v>
      </c>
      <c r="AB149" s="13" t="str">
        <f ca="1">IF(AA149&gt;0,Y77&amp;Sprache!$E$80&amp;X77,"")</f>
        <v>5:1</v>
      </c>
      <c r="AC149" s="2"/>
      <c r="AD149" s="144"/>
    </row>
    <row r="150" spans="25:30" x14ac:dyDescent="0.2">
      <c r="Y150" s="67" t="s">
        <v>30</v>
      </c>
      <c r="Z150" s="35" t="str">
        <f t="shared" ca="1" si="48"/>
        <v>FC GrönlingenBorussia Heine</v>
      </c>
      <c r="AA150" s="13">
        <f t="shared" ca="1" si="47"/>
        <v>1</v>
      </c>
      <c r="AB150" s="13" t="str">
        <f ca="1">IF(AA150&gt;0,Y78&amp;Sprache!$E$80&amp;X78,"")</f>
        <v>4:4</v>
      </c>
      <c r="AC150" s="2"/>
      <c r="AD150" s="144"/>
    </row>
    <row r="151" spans="25:30" x14ac:dyDescent="0.2">
      <c r="Y151" s="67" t="s">
        <v>31</v>
      </c>
      <c r="Z151" s="35" t="str">
        <f t="shared" ca="1" si="48"/>
        <v>Mainz 05Inter Mailand</v>
      </c>
      <c r="AA151" s="13">
        <f t="shared" ca="1" si="47"/>
        <v>1</v>
      </c>
      <c r="AB151" s="13" t="str">
        <f ca="1">IF(AA151&gt;0,Y79&amp;Sprache!$E$80&amp;X79,"")</f>
        <v>7:0</v>
      </c>
      <c r="AC151" s="2"/>
      <c r="AD151" s="144"/>
    </row>
    <row r="152" spans="25:30" x14ac:dyDescent="0.2">
      <c r="Y152" s="67" t="s">
        <v>32</v>
      </c>
      <c r="Z152" s="35" t="str">
        <f t="shared" ca="1" si="48"/>
        <v>AC RomaManchester City</v>
      </c>
      <c r="AA152" s="13">
        <f t="shared" ca="1" si="47"/>
        <v>1</v>
      </c>
      <c r="AB152" s="13" t="str">
        <f ca="1">IF(AA152&gt;0,Y80&amp;Sprache!$E$80&amp;X80,"")</f>
        <v>8:2</v>
      </c>
      <c r="AC152" s="2"/>
      <c r="AD152" s="144"/>
    </row>
    <row r="153" spans="25:30" x14ac:dyDescent="0.2">
      <c r="Y153" s="67" t="s">
        <v>33</v>
      </c>
      <c r="Z153" s="35" t="str">
        <f t="shared" ca="1" si="48"/>
        <v>SSV Wildbach1. FC Riedwald</v>
      </c>
      <c r="AA153" s="13">
        <f t="shared" ca="1" si="47"/>
        <v>1</v>
      </c>
      <c r="AB153" s="13" t="str">
        <f ca="1">IF(AA153&gt;0,Y81&amp;Sprache!$E$80&amp;X81,"")</f>
        <v>9:3</v>
      </c>
      <c r="AC153" s="2"/>
      <c r="AD153" s="144"/>
    </row>
    <row r="154" spans="25:30" x14ac:dyDescent="0.2">
      <c r="Y154" s="67" t="s">
        <v>34</v>
      </c>
      <c r="Z154" s="35" t="str">
        <f t="shared" ca="1" si="48"/>
        <v>FC GrönlingenMaibach 1822 eV</v>
      </c>
      <c r="AA154" s="13">
        <f t="shared" ca="1" si="47"/>
        <v>1</v>
      </c>
      <c r="AB154" s="13" t="str">
        <f ca="1">IF(AA154&gt;0,Y82&amp;Sprache!$E$80&amp;X82,"")</f>
        <v>10:4</v>
      </c>
      <c r="AC154" s="2"/>
      <c r="AD154" s="144"/>
    </row>
    <row r="155" spans="25:30" x14ac:dyDescent="0.2">
      <c r="Y155" s="67" t="s">
        <v>35</v>
      </c>
      <c r="Z155" s="35" t="str">
        <f t="shared" ca="1" si="48"/>
        <v>Mainz 05Fun Kickers Oes</v>
      </c>
      <c r="AA155" s="13">
        <f t="shared" ca="1" si="47"/>
        <v>1</v>
      </c>
      <c r="AB155" s="13" t="str">
        <f ca="1">IF(AA155&gt;0,Y83&amp;Sprache!$E$80&amp;X83,"")</f>
        <v>11:5</v>
      </c>
      <c r="AC155" s="2"/>
      <c r="AD155" s="144"/>
    </row>
    <row r="156" spans="25:30" x14ac:dyDescent="0.2">
      <c r="Y156" s="67" t="s">
        <v>36</v>
      </c>
      <c r="Z156" s="35" t="str">
        <f t="shared" ca="1" si="48"/>
        <v>AC RomaEintracht Frankfurt</v>
      </c>
      <c r="AA156" s="13">
        <f t="shared" ca="1" si="47"/>
        <v>1</v>
      </c>
      <c r="AB156" s="13" t="str">
        <f ca="1">IF(AA156&gt;0,Y84&amp;Sprache!$E$80&amp;X84,"")</f>
        <v>12:6</v>
      </c>
      <c r="AC156" s="2"/>
      <c r="AD156" s="144"/>
    </row>
    <row r="157" spans="25:30" x14ac:dyDescent="0.2">
      <c r="Y157" s="67" t="s">
        <v>37</v>
      </c>
      <c r="Z157" s="35" t="str">
        <f t="shared" ca="1" si="48"/>
        <v>VFL RonsdorfVFB Essenheim</v>
      </c>
      <c r="AA157" s="13">
        <f t="shared" ca="1" si="47"/>
        <v>1</v>
      </c>
      <c r="AB157" s="13" t="str">
        <f ca="1">IF(AA157&gt;0,Y85&amp;Sprache!$E$80&amp;X85,"")</f>
        <v>13:7</v>
      </c>
      <c r="AC157" s="2"/>
      <c r="AD157" s="144"/>
    </row>
    <row r="158" spans="25:30" x14ac:dyDescent="0.2">
      <c r="Y158" s="67" t="s">
        <v>38</v>
      </c>
      <c r="Z158" s="35" t="str">
        <f t="shared" ca="1" si="48"/>
        <v>Borussia HeineKnock Out Rangers</v>
      </c>
      <c r="AA158" s="13">
        <f t="shared" ca="1" si="47"/>
        <v>1</v>
      </c>
      <c r="AB158" s="13" t="str">
        <f ca="1">IF(AA158&gt;0,Y86&amp;Sprache!$E$80&amp;X86,"")</f>
        <v>14:8</v>
      </c>
      <c r="AC158" s="2"/>
      <c r="AD158" s="144"/>
    </row>
    <row r="159" spans="25:30" x14ac:dyDescent="0.2">
      <c r="Y159" s="67" t="s">
        <v>39</v>
      </c>
      <c r="Z159" s="35" t="str">
        <f t="shared" ca="1" si="48"/>
        <v>Inter MailandRaslo Winners</v>
      </c>
      <c r="AA159" s="13">
        <f t="shared" ca="1" si="47"/>
        <v>1</v>
      </c>
      <c r="AB159" s="13" t="str">
        <f ca="1">IF(AA159&gt;0,Y87&amp;Sprache!$E$80&amp;X87,"")</f>
        <v>15:9</v>
      </c>
      <c r="AC159" s="2"/>
      <c r="AD159" s="144"/>
    </row>
    <row r="160" spans="25:30" x14ac:dyDescent="0.2">
      <c r="Y160" s="67" t="s">
        <v>40</v>
      </c>
      <c r="Z160" s="35" t="str">
        <f t="shared" ca="1" si="48"/>
        <v>Manchester CityFC Barcelona</v>
      </c>
      <c r="AA160" s="13">
        <f t="shared" ca="1" si="47"/>
        <v>1</v>
      </c>
      <c r="AB160" s="13" t="str">
        <f ca="1">IF(AA160&gt;0,Y88&amp;Sprache!$E$80&amp;X88,"")</f>
        <v>0:4</v>
      </c>
      <c r="AC160" s="2"/>
      <c r="AD160" s="144"/>
    </row>
    <row r="161" spans="25:30" x14ac:dyDescent="0.2">
      <c r="Y161" s="67" t="s">
        <v>41</v>
      </c>
      <c r="Z161" s="35" t="str">
        <f t="shared" si="48"/>
        <v/>
      </c>
      <c r="AA161" s="13">
        <f t="shared" si="47"/>
        <v>0</v>
      </c>
      <c r="AB161" s="13" t="str">
        <f>IF(AA161&gt;0,Y89&amp;Sprache!$E$80&amp;X89,"")</f>
        <v/>
      </c>
      <c r="AC161" s="2"/>
      <c r="AD161" s="144"/>
    </row>
    <row r="162" spans="25:30" x14ac:dyDescent="0.2">
      <c r="Y162" s="67" t="s">
        <v>42</v>
      </c>
      <c r="Z162" s="35" t="str">
        <f t="shared" si="48"/>
        <v/>
      </c>
      <c r="AA162" s="13">
        <f t="shared" si="47"/>
        <v>0</v>
      </c>
      <c r="AB162" s="13" t="str">
        <f>IF(AA162&gt;0,Y90&amp;Sprache!$E$80&amp;X90,"")</f>
        <v/>
      </c>
      <c r="AC162" s="2"/>
      <c r="AD162" s="144"/>
    </row>
    <row r="163" spans="25:30" x14ac:dyDescent="0.2">
      <c r="Y163" s="67" t="s">
        <v>43</v>
      </c>
      <c r="Z163" s="35" t="str">
        <f t="shared" si="48"/>
        <v/>
      </c>
      <c r="AA163" s="13">
        <f t="shared" si="47"/>
        <v>0</v>
      </c>
      <c r="AB163" s="13" t="str">
        <f>IF(AA163&gt;0,Y91&amp;Sprache!$E$80&amp;X91,"")</f>
        <v/>
      </c>
      <c r="AC163" s="2"/>
      <c r="AD163" s="144"/>
    </row>
    <row r="164" spans="25:30" x14ac:dyDescent="0.2">
      <c r="Y164" s="67" t="s">
        <v>44</v>
      </c>
      <c r="Z164" s="35" t="str">
        <f t="shared" si="48"/>
        <v/>
      </c>
      <c r="AA164" s="13">
        <f t="shared" si="47"/>
        <v>0</v>
      </c>
      <c r="AB164" s="13" t="str">
        <f>IF(AA164&gt;0,Y92&amp;Sprache!$E$80&amp;X92,"")</f>
        <v/>
      </c>
      <c r="AC164" s="2"/>
      <c r="AD164" s="144"/>
    </row>
    <row r="165" spans="25:30" x14ac:dyDescent="0.2">
      <c r="Y165" s="67" t="s">
        <v>45</v>
      </c>
      <c r="Z165" s="35" t="str">
        <f t="shared" si="48"/>
        <v/>
      </c>
      <c r="AA165" s="13">
        <f t="shared" si="47"/>
        <v>0</v>
      </c>
      <c r="AB165" s="13" t="str">
        <f>IF(AA165&gt;0,Y93&amp;Sprache!$E$80&amp;X93,"")</f>
        <v/>
      </c>
      <c r="AC165" s="2"/>
      <c r="AD165" s="144"/>
    </row>
    <row r="166" spans="25:30" x14ac:dyDescent="0.2">
      <c r="Y166" s="67" t="s">
        <v>46</v>
      </c>
      <c r="Z166" s="35" t="str">
        <f t="shared" si="48"/>
        <v/>
      </c>
      <c r="AA166" s="13">
        <f t="shared" si="47"/>
        <v>0</v>
      </c>
      <c r="AB166" s="13" t="str">
        <f>IF(AA166&gt;0,Y94&amp;Sprache!$E$80&amp;X94,"")</f>
        <v/>
      </c>
      <c r="AC166" s="2"/>
      <c r="AD166" s="144"/>
    </row>
    <row r="167" spans="25:30" x14ac:dyDescent="0.2">
      <c r="Y167" s="67" t="s">
        <v>47</v>
      </c>
      <c r="Z167" s="35" t="str">
        <f t="shared" si="48"/>
        <v/>
      </c>
      <c r="AA167" s="13">
        <f t="shared" si="47"/>
        <v>0</v>
      </c>
      <c r="AB167" s="13" t="str">
        <f>IF(AA167&gt;0,Y95&amp;Sprache!$E$80&amp;X95,"")</f>
        <v/>
      </c>
      <c r="AC167" s="2"/>
      <c r="AD167" s="144"/>
    </row>
    <row r="168" spans="25:30" x14ac:dyDescent="0.2">
      <c r="Y168" s="67" t="s">
        <v>48</v>
      </c>
      <c r="Z168" s="35" t="str">
        <f t="shared" si="48"/>
        <v/>
      </c>
      <c r="AA168" s="13">
        <f t="shared" si="47"/>
        <v>0</v>
      </c>
      <c r="AB168" s="13" t="str">
        <f>IF(AA168&gt;0,Y96&amp;Sprache!$E$80&amp;X96,"")</f>
        <v/>
      </c>
      <c r="AC168" s="2"/>
      <c r="AD168" s="144"/>
    </row>
    <row r="169" spans="25:30" x14ac:dyDescent="0.2">
      <c r="Y169" s="67" t="s">
        <v>49</v>
      </c>
      <c r="Z169" s="35" t="str">
        <f t="shared" si="48"/>
        <v/>
      </c>
      <c r="AA169" s="13">
        <f t="shared" si="47"/>
        <v>0</v>
      </c>
      <c r="AB169" s="13" t="str">
        <f>IF(AA169&gt;0,Y97&amp;Sprache!$E$80&amp;X97,"")</f>
        <v/>
      </c>
      <c r="AC169" s="2"/>
      <c r="AD169" s="144"/>
    </row>
    <row r="170" spans="25:30" x14ac:dyDescent="0.2">
      <c r="Y170" s="67" t="s">
        <v>50</v>
      </c>
      <c r="Z170" s="35" t="str">
        <f t="shared" si="48"/>
        <v/>
      </c>
      <c r="AA170" s="13">
        <f t="shared" si="47"/>
        <v>0</v>
      </c>
      <c r="AB170" s="13" t="str">
        <f>IF(AA170&gt;0,Y98&amp;Sprache!$E$80&amp;X98,"")</f>
        <v/>
      </c>
      <c r="AC170" s="2"/>
      <c r="AD170" s="144"/>
    </row>
    <row r="171" spans="25:30" x14ac:dyDescent="0.2">
      <c r="Y171" s="67" t="s">
        <v>51</v>
      </c>
      <c r="Z171" s="35" t="str">
        <f t="shared" si="48"/>
        <v/>
      </c>
      <c r="AA171" s="13">
        <f t="shared" si="47"/>
        <v>0</v>
      </c>
      <c r="AB171" s="13" t="str">
        <f>IF(AA171&gt;0,Y99&amp;Sprache!$E$80&amp;X99,"")</f>
        <v/>
      </c>
      <c r="AC171" s="2"/>
      <c r="AD171" s="144"/>
    </row>
    <row r="172" spans="25:30" x14ac:dyDescent="0.2">
      <c r="Y172" s="67" t="s">
        <v>60</v>
      </c>
      <c r="Z172" s="35" t="str">
        <f t="shared" si="48"/>
        <v/>
      </c>
      <c r="AA172" s="13">
        <f t="shared" si="47"/>
        <v>0</v>
      </c>
      <c r="AB172" s="13" t="str">
        <f>IF(AA172&gt;0,Y100&amp;Sprache!$E$80&amp;X100,"")</f>
        <v/>
      </c>
      <c r="AC172" s="2"/>
      <c r="AD172" s="144"/>
    </row>
    <row r="173" spans="25:30" x14ac:dyDescent="0.2">
      <c r="Y173" s="67" t="s">
        <v>61</v>
      </c>
      <c r="Z173" s="35" t="str">
        <f t="shared" si="48"/>
        <v/>
      </c>
      <c r="AA173" s="13">
        <f t="shared" si="47"/>
        <v>0</v>
      </c>
      <c r="AB173" s="13" t="str">
        <f>IF(AA173&gt;0,Y101&amp;Sprache!$E$80&amp;X101,"")</f>
        <v/>
      </c>
      <c r="AC173" s="2"/>
      <c r="AD173" s="144"/>
    </row>
    <row r="174" spans="25:30" x14ac:dyDescent="0.2">
      <c r="Y174" s="67" t="s">
        <v>62</v>
      </c>
      <c r="Z174" s="35" t="str">
        <f t="shared" si="48"/>
        <v/>
      </c>
      <c r="AA174" s="13">
        <f t="shared" si="47"/>
        <v>0</v>
      </c>
      <c r="AB174" s="13" t="str">
        <f>IF(AA174&gt;0,Y102&amp;Sprache!$E$80&amp;X102,"")</f>
        <v/>
      </c>
      <c r="AC174" s="2"/>
      <c r="AD174" s="144"/>
    </row>
    <row r="175" spans="25:30" x14ac:dyDescent="0.2">
      <c r="Y175" s="67" t="s">
        <v>63</v>
      </c>
      <c r="Z175" s="35" t="str">
        <f t="shared" si="48"/>
        <v/>
      </c>
      <c r="AA175" s="13">
        <f t="shared" si="47"/>
        <v>0</v>
      </c>
      <c r="AB175" s="13" t="str">
        <f>IF(AA175&gt;0,Y103&amp;Sprache!$E$80&amp;X103,"")</f>
        <v/>
      </c>
      <c r="AC175" s="2"/>
      <c r="AD175" s="144"/>
    </row>
    <row r="176" spans="25:30" x14ac:dyDescent="0.2">
      <c r="Y176" s="67" t="s">
        <v>64</v>
      </c>
      <c r="Z176" s="35" t="str">
        <f t="shared" si="48"/>
        <v/>
      </c>
      <c r="AA176" s="13">
        <f t="shared" si="47"/>
        <v>0</v>
      </c>
      <c r="AB176" s="13" t="str">
        <f>IF(AA176&gt;0,Y104&amp;Sprache!$E$80&amp;X104,"")</f>
        <v/>
      </c>
      <c r="AC176" s="2"/>
      <c r="AD176" s="144"/>
    </row>
    <row r="177" spans="25:30" x14ac:dyDescent="0.2">
      <c r="Y177" s="67" t="s">
        <v>65</v>
      </c>
      <c r="Z177" s="35" t="str">
        <f t="shared" si="48"/>
        <v/>
      </c>
      <c r="AA177" s="13">
        <f t="shared" si="47"/>
        <v>0</v>
      </c>
      <c r="AB177" s="13" t="str">
        <f>IF(AA177&gt;0,Y105&amp;Sprache!$E$80&amp;X105,"")</f>
        <v/>
      </c>
      <c r="AC177" s="2"/>
      <c r="AD177" s="144"/>
    </row>
    <row r="178" spans="25:30" x14ac:dyDescent="0.2">
      <c r="Y178" s="67" t="s">
        <v>66</v>
      </c>
      <c r="Z178" s="35" t="str">
        <f t="shared" si="48"/>
        <v/>
      </c>
      <c r="AA178" s="13">
        <f t="shared" si="47"/>
        <v>0</v>
      </c>
      <c r="AB178" s="13" t="str">
        <f>IF(AA178&gt;0,Y106&amp;Sprache!$E$80&amp;X106,"")</f>
        <v/>
      </c>
      <c r="AC178" s="2"/>
      <c r="AD178" s="144"/>
    </row>
    <row r="179" spans="25:30" x14ac:dyDescent="0.2">
      <c r="Y179" s="67" t="s">
        <v>67</v>
      </c>
      <c r="Z179" s="35" t="str">
        <f t="shared" si="48"/>
        <v/>
      </c>
      <c r="AA179" s="13">
        <f t="shared" si="47"/>
        <v>0</v>
      </c>
      <c r="AB179" s="13" t="str">
        <f>IF(AA179&gt;0,Y107&amp;Sprache!$E$80&amp;X107,"")</f>
        <v/>
      </c>
      <c r="AC179" s="2"/>
      <c r="AD179" s="144"/>
    </row>
    <row r="180" spans="25:30" x14ac:dyDescent="0.2">
      <c r="Y180" s="67" t="s">
        <v>68</v>
      </c>
      <c r="Z180" s="35" t="str">
        <f t="shared" si="48"/>
        <v/>
      </c>
      <c r="AA180" s="13">
        <f t="shared" si="47"/>
        <v>0</v>
      </c>
      <c r="AB180" s="13" t="str">
        <f>IF(AA180&gt;0,Y108&amp;Sprache!$E$80&amp;X108,"")</f>
        <v/>
      </c>
      <c r="AC180" s="2"/>
      <c r="AD180" s="144"/>
    </row>
    <row r="181" spans="25:30" x14ac:dyDescent="0.2">
      <c r="Y181" s="67" t="s">
        <v>69</v>
      </c>
      <c r="Z181" s="35" t="str">
        <f t="shared" si="48"/>
        <v/>
      </c>
      <c r="AA181" s="13">
        <f t="shared" si="47"/>
        <v>0</v>
      </c>
      <c r="AB181" s="13" t="str">
        <f>IF(AA181&gt;0,Y109&amp;Sprache!$E$80&amp;X109,"")</f>
        <v/>
      </c>
      <c r="AC181" s="2"/>
      <c r="AD181" s="144"/>
    </row>
    <row r="182" spans="25:30" x14ac:dyDescent="0.2">
      <c r="Y182" s="67" t="s">
        <v>70</v>
      </c>
      <c r="Z182" s="35" t="str">
        <f t="shared" si="48"/>
        <v/>
      </c>
      <c r="AA182" s="13">
        <f t="shared" si="47"/>
        <v>0</v>
      </c>
      <c r="AB182" s="13" t="str">
        <f>IF(AA182&gt;0,Y110&amp;Sprache!$E$80&amp;X110,"")</f>
        <v/>
      </c>
      <c r="AC182" s="2"/>
      <c r="AD182" s="144"/>
    </row>
    <row r="183" spans="25:30" x14ac:dyDescent="0.2">
      <c r="Y183" s="67" t="s">
        <v>71</v>
      </c>
      <c r="Z183" s="35" t="str">
        <f t="shared" si="48"/>
        <v/>
      </c>
      <c r="AA183" s="13">
        <f t="shared" si="47"/>
        <v>0</v>
      </c>
      <c r="AB183" s="13" t="str">
        <f>IF(AA183&gt;0,Y111&amp;Sprache!$E$80&amp;X111,"")</f>
        <v/>
      </c>
      <c r="AC183" s="2"/>
      <c r="AD183" s="144"/>
    </row>
    <row r="184" spans="25:30" x14ac:dyDescent="0.2">
      <c r="Y184" s="67" t="s">
        <v>72</v>
      </c>
      <c r="Z184" s="35" t="str">
        <f t="shared" si="48"/>
        <v/>
      </c>
      <c r="AA184" s="13">
        <f t="shared" si="47"/>
        <v>0</v>
      </c>
      <c r="AB184" s="13" t="str">
        <f>IF(AA184&gt;0,Y112&amp;Sprache!$E$80&amp;X112,"")</f>
        <v/>
      </c>
      <c r="AC184" s="2"/>
      <c r="AD184" s="144"/>
    </row>
    <row r="185" spans="25:30" x14ac:dyDescent="0.2">
      <c r="Y185" s="67" t="s">
        <v>73</v>
      </c>
      <c r="Z185" s="35" t="str">
        <f t="shared" si="48"/>
        <v/>
      </c>
      <c r="AA185" s="13">
        <f t="shared" si="47"/>
        <v>0</v>
      </c>
      <c r="AB185" s="13" t="str">
        <f>IF(AA185&gt;0,Y113&amp;Sprache!$E$80&amp;X113,"")</f>
        <v/>
      </c>
      <c r="AC185" s="2"/>
      <c r="AD185" s="144"/>
    </row>
    <row r="186" spans="25:30" x14ac:dyDescent="0.2">
      <c r="Y186" s="67" t="s">
        <v>74</v>
      </c>
      <c r="Z186" s="35" t="str">
        <f t="shared" si="48"/>
        <v/>
      </c>
      <c r="AA186" s="13">
        <f t="shared" si="47"/>
        <v>0</v>
      </c>
      <c r="AB186" s="13" t="str">
        <f>IF(AA186&gt;0,Y114&amp;Sprache!$E$80&amp;X114,"")</f>
        <v/>
      </c>
      <c r="AC186" s="2"/>
      <c r="AD186" s="144"/>
    </row>
    <row r="187" spans="25:30" x14ac:dyDescent="0.2">
      <c r="Y187" s="67" t="s">
        <v>75</v>
      </c>
      <c r="Z187" s="35" t="str">
        <f t="shared" si="48"/>
        <v/>
      </c>
      <c r="AA187" s="13">
        <f t="shared" si="47"/>
        <v>0</v>
      </c>
      <c r="AB187" s="13" t="str">
        <f>IF(AA187&gt;0,Y115&amp;Sprache!$E$80&amp;X115,"")</f>
        <v/>
      </c>
      <c r="AC187" s="2"/>
      <c r="AD187" s="144"/>
    </row>
    <row r="188" spans="25:30" x14ac:dyDescent="0.2">
      <c r="Y188" s="67" t="s">
        <v>76</v>
      </c>
      <c r="Z188" s="35" t="str">
        <f t="shared" si="48"/>
        <v/>
      </c>
      <c r="AA188" s="13">
        <f t="shared" si="47"/>
        <v>0</v>
      </c>
      <c r="AB188" s="13" t="str">
        <f>IF(AA188&gt;0,Y116&amp;Sprache!$E$80&amp;X116,"")</f>
        <v/>
      </c>
      <c r="AC188" s="2"/>
      <c r="AD188" s="144"/>
    </row>
    <row r="189" spans="25:30" x14ac:dyDescent="0.2">
      <c r="Y189" s="67" t="s">
        <v>77</v>
      </c>
      <c r="Z189" s="35" t="str">
        <f t="shared" si="48"/>
        <v/>
      </c>
      <c r="AA189" s="13">
        <f t="shared" si="47"/>
        <v>0</v>
      </c>
      <c r="AB189" s="13" t="str">
        <f>IF(AA189&gt;0,Y117&amp;Sprache!$E$80&amp;X117,"")</f>
        <v/>
      </c>
      <c r="AC189" s="2"/>
      <c r="AD189" s="144"/>
    </row>
    <row r="190" spans="25:30" x14ac:dyDescent="0.2">
      <c r="Y190" s="67" t="s">
        <v>78</v>
      </c>
      <c r="Z190" s="35" t="str">
        <f t="shared" si="48"/>
        <v/>
      </c>
      <c r="AA190" s="13">
        <f t="shared" si="47"/>
        <v>0</v>
      </c>
      <c r="AB190" s="13" t="str">
        <f>IF(AA190&gt;0,Y118&amp;Sprache!$E$80&amp;X118,"")</f>
        <v/>
      </c>
      <c r="AC190" s="2"/>
      <c r="AD190" s="144"/>
    </row>
    <row r="191" spans="25:30" x14ac:dyDescent="0.2">
      <c r="Y191" s="67" t="s">
        <v>79</v>
      </c>
      <c r="Z191" s="35" t="str">
        <f t="shared" si="48"/>
        <v/>
      </c>
      <c r="AA191" s="13">
        <f t="shared" si="47"/>
        <v>0</v>
      </c>
      <c r="AB191" s="13" t="str">
        <f>IF(AA191&gt;0,Y119&amp;Sprache!$E$80&amp;X119,"")</f>
        <v/>
      </c>
      <c r="AC191" s="2"/>
      <c r="AD191" s="144"/>
    </row>
    <row r="192" spans="25:30" x14ac:dyDescent="0.2">
      <c r="Y192" s="67" t="s">
        <v>80</v>
      </c>
      <c r="Z192" s="35" t="str">
        <f t="shared" si="48"/>
        <v/>
      </c>
      <c r="AA192" s="13">
        <f t="shared" si="47"/>
        <v>0</v>
      </c>
      <c r="AB192" s="13" t="str">
        <f>IF(AA192&gt;0,Y120&amp;Sprache!$E$80&amp;X120,"")</f>
        <v/>
      </c>
      <c r="AC192" s="2"/>
      <c r="AD192" s="144"/>
    </row>
    <row r="193" spans="25:30" x14ac:dyDescent="0.2">
      <c r="Y193" s="67" t="s">
        <v>81</v>
      </c>
      <c r="Z193" s="35" t="str">
        <f t="shared" si="48"/>
        <v/>
      </c>
      <c r="AA193" s="13">
        <f t="shared" si="47"/>
        <v>0</v>
      </c>
      <c r="AB193" s="13" t="str">
        <f>IF(AA193&gt;0,Y121&amp;Sprache!$E$80&amp;X121,"")</f>
        <v/>
      </c>
      <c r="AC193" s="2"/>
      <c r="AD193" s="144"/>
    </row>
    <row r="194" spans="25:30" x14ac:dyDescent="0.2">
      <c r="Y194" s="67" t="s">
        <v>82</v>
      </c>
      <c r="Z194" s="35" t="str">
        <f t="shared" si="48"/>
        <v/>
      </c>
      <c r="AA194" s="13">
        <f t="shared" si="47"/>
        <v>0</v>
      </c>
      <c r="AB194" s="13" t="str">
        <f>IF(AA194&gt;0,Y122&amp;Sprache!$E$80&amp;X122,"")</f>
        <v/>
      </c>
      <c r="AC194" s="2"/>
      <c r="AD194" s="144"/>
    </row>
    <row r="195" spans="25:30" x14ac:dyDescent="0.2">
      <c r="Y195" s="67" t="s">
        <v>83</v>
      </c>
      <c r="Z195" s="35" t="str">
        <f t="shared" si="48"/>
        <v/>
      </c>
      <c r="AA195" s="13">
        <f t="shared" si="47"/>
        <v>0</v>
      </c>
      <c r="AB195" s="13" t="str">
        <f>IF(AA195&gt;0,Y123&amp;Sprache!$E$80&amp;X123,"")</f>
        <v/>
      </c>
      <c r="AC195" s="2"/>
      <c r="AD195" s="144"/>
    </row>
    <row r="196" spans="25:30" x14ac:dyDescent="0.2">
      <c r="Y196" s="67" t="s">
        <v>84</v>
      </c>
      <c r="Z196" s="35" t="str">
        <f t="shared" si="48"/>
        <v/>
      </c>
      <c r="AA196" s="13">
        <f t="shared" si="47"/>
        <v>0</v>
      </c>
      <c r="AB196" s="13" t="str">
        <f>IF(AA196&gt;0,Y124&amp;Sprache!$E$80&amp;X124,"")</f>
        <v/>
      </c>
      <c r="AC196" s="2"/>
      <c r="AD196" s="144"/>
    </row>
    <row r="197" spans="25:30" x14ac:dyDescent="0.2">
      <c r="Y197" s="67" t="s">
        <v>85</v>
      </c>
      <c r="Z197" s="35" t="str">
        <f t="shared" si="48"/>
        <v/>
      </c>
      <c r="AA197" s="13">
        <f t="shared" si="47"/>
        <v>0</v>
      </c>
      <c r="AB197" s="13" t="str">
        <f>IF(AA197&gt;0,Y125&amp;Sprache!$E$80&amp;X125,"")</f>
        <v/>
      </c>
      <c r="AC197" s="2"/>
      <c r="AD197" s="144"/>
    </row>
    <row r="198" spans="25:30" x14ac:dyDescent="0.2">
      <c r="Y198" s="67" t="s">
        <v>86</v>
      </c>
      <c r="Z198" s="35" t="str">
        <f t="shared" si="48"/>
        <v/>
      </c>
      <c r="AA198" s="13">
        <f t="shared" si="47"/>
        <v>0</v>
      </c>
      <c r="AB198" s="13" t="str">
        <f>IF(AA198&gt;0,Y126&amp;Sprache!$E$80&amp;X126,"")</f>
        <v/>
      </c>
      <c r="AC198" s="2"/>
      <c r="AD198" s="144"/>
    </row>
    <row r="199" spans="25:30" x14ac:dyDescent="0.2">
      <c r="Y199" s="67" t="s">
        <v>87</v>
      </c>
      <c r="Z199" s="35" t="str">
        <f t="shared" si="48"/>
        <v/>
      </c>
      <c r="AA199" s="13">
        <f t="shared" si="47"/>
        <v>0</v>
      </c>
      <c r="AB199" s="13" t="str">
        <f>IF(AA199&gt;0,Y127&amp;Sprache!$E$80&amp;X127,"")</f>
        <v/>
      </c>
      <c r="AC199" s="2"/>
      <c r="AD199" s="144"/>
    </row>
    <row r="200" spans="25:30" x14ac:dyDescent="0.2">
      <c r="Y200" s="67" t="s">
        <v>88</v>
      </c>
      <c r="Z200" s="35" t="str">
        <f t="shared" si="48"/>
        <v/>
      </c>
      <c r="AA200" s="13">
        <f t="shared" si="47"/>
        <v>0</v>
      </c>
      <c r="AB200" s="13" t="str">
        <f>IF(AA200&gt;0,Y128&amp;Sprache!$E$80&amp;X128,"")</f>
        <v/>
      </c>
      <c r="AC200" s="2"/>
      <c r="AD200" s="144"/>
    </row>
    <row r="201" spans="25:30" x14ac:dyDescent="0.2">
      <c r="Y201" s="67" t="s">
        <v>89</v>
      </c>
      <c r="Z201" s="35" t="str">
        <f t="shared" si="48"/>
        <v/>
      </c>
      <c r="AA201" s="13">
        <f t="shared" ref="AA201:AA207" si="49">AA129</f>
        <v>0</v>
      </c>
      <c r="AB201" s="13" t="str">
        <f>IF(AA201&gt;0,Y129&amp;Sprache!$E$80&amp;X129,"")</f>
        <v/>
      </c>
      <c r="AC201" s="2"/>
      <c r="AD201" s="144"/>
    </row>
    <row r="202" spans="25:30" x14ac:dyDescent="0.2">
      <c r="Y202" s="67" t="s">
        <v>90</v>
      </c>
      <c r="Z202" s="35" t="str">
        <f t="shared" ref="Z202:Z206" si="50">W130&amp;V130</f>
        <v/>
      </c>
      <c r="AA202" s="13">
        <f t="shared" si="49"/>
        <v>0</v>
      </c>
      <c r="AB202" s="13" t="str">
        <f>IF(AA202&gt;0,Y130&amp;Sprache!$E$80&amp;X130,"")</f>
        <v/>
      </c>
      <c r="AC202" s="2"/>
      <c r="AD202" s="144"/>
    </row>
    <row r="203" spans="25:30" x14ac:dyDescent="0.2">
      <c r="Y203" s="67" t="s">
        <v>91</v>
      </c>
      <c r="Z203" s="35" t="str">
        <f t="shared" si="50"/>
        <v/>
      </c>
      <c r="AA203" s="13">
        <f t="shared" si="49"/>
        <v>0</v>
      </c>
      <c r="AB203" s="13" t="str">
        <f>IF(AA203&gt;0,Y131&amp;Sprache!$E$80&amp;X131,"")</f>
        <v/>
      </c>
      <c r="AC203" s="2"/>
      <c r="AD203" s="144"/>
    </row>
    <row r="204" spans="25:30" x14ac:dyDescent="0.2">
      <c r="Y204" s="67" t="s">
        <v>92</v>
      </c>
      <c r="Z204" s="35" t="str">
        <f t="shared" si="50"/>
        <v/>
      </c>
      <c r="AA204" s="13">
        <f t="shared" si="49"/>
        <v>0</v>
      </c>
      <c r="AB204" s="13" t="str">
        <f>IF(AA204&gt;0,Y132&amp;Sprache!$E$80&amp;X132,"")</f>
        <v/>
      </c>
      <c r="AC204" s="2"/>
      <c r="AD204" s="144"/>
    </row>
    <row r="205" spans="25:30" x14ac:dyDescent="0.2">
      <c r="Y205" s="67" t="s">
        <v>93</v>
      </c>
      <c r="Z205" s="35" t="str">
        <f t="shared" si="50"/>
        <v/>
      </c>
      <c r="AA205" s="13">
        <f t="shared" si="49"/>
        <v>0</v>
      </c>
      <c r="AB205" s="13" t="str">
        <f>IF(AA205&gt;0,Y133&amp;Sprache!$E$80&amp;X133,"")</f>
        <v/>
      </c>
      <c r="AC205" s="2"/>
      <c r="AD205" s="144"/>
    </row>
    <row r="206" spans="25:30" x14ac:dyDescent="0.2">
      <c r="Y206" s="67" t="s">
        <v>94</v>
      </c>
      <c r="Z206" s="35" t="str">
        <f t="shared" si="50"/>
        <v/>
      </c>
      <c r="AA206" s="13">
        <f t="shared" si="49"/>
        <v>0</v>
      </c>
      <c r="AB206" s="13" t="str">
        <f>IF(AA206&gt;0,Y134&amp;Sprache!$E$80&amp;X134,"")</f>
        <v/>
      </c>
      <c r="AC206" s="2"/>
      <c r="AD206" s="144"/>
    </row>
    <row r="207" spans="25:30" ht="12.75" thickBot="1" x14ac:dyDescent="0.25">
      <c r="Y207" s="68" t="s">
        <v>95</v>
      </c>
      <c r="Z207" s="37" t="str">
        <f>W135&amp;V135</f>
        <v/>
      </c>
      <c r="AA207" s="38">
        <f t="shared" si="49"/>
        <v>0</v>
      </c>
      <c r="AB207" s="145" t="str">
        <f>IF(AA207&gt;0,Y135&amp;Sprache!$E$80&amp;X135,"")</f>
        <v/>
      </c>
      <c r="AC207" s="147"/>
      <c r="AD207" s="146"/>
    </row>
    <row r="208" spans="25:30" ht="12.75" thickTop="1" x14ac:dyDescent="0.2"/>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CF7D7-0CED-43D5-90E4-57E956454223}">
  <sheetPr codeName="Tabelle8"/>
  <dimension ref="A1:AC72"/>
  <sheetViews>
    <sheetView topLeftCell="A31" workbookViewId="0">
      <selection activeCell="AD72" sqref="AD72"/>
    </sheetView>
  </sheetViews>
  <sheetFormatPr baseColWidth="10" defaultColWidth="11.42578125" defaultRowHeight="12.75" x14ac:dyDescent="0.2"/>
  <cols>
    <col min="2" max="2" width="3.7109375" customWidth="1"/>
    <col min="3" max="3" width="8.85546875" customWidth="1"/>
    <col min="4" max="5" width="5.7109375" customWidth="1"/>
    <col min="6" max="7" width="8.85546875" customWidth="1"/>
    <col min="8" max="9" width="5.7109375" customWidth="1"/>
    <col min="10" max="11" width="8.85546875" customWidth="1"/>
    <col min="12" max="13" width="5.7109375" customWidth="1"/>
    <col min="14" max="15" width="8.85546875" customWidth="1"/>
    <col min="16" max="17" width="5.7109375" customWidth="1"/>
    <col min="18" max="19" width="8.85546875" customWidth="1"/>
    <col min="20" max="21" width="5.7109375" customWidth="1"/>
    <col min="22" max="23" width="8.85546875" customWidth="1"/>
    <col min="24" max="25" width="5.7109375" customWidth="1"/>
    <col min="26" max="27" width="8.85546875" customWidth="1"/>
    <col min="28" max="29" width="5.7109375" customWidth="1"/>
  </cols>
  <sheetData>
    <row r="1" spans="1:29" x14ac:dyDescent="0.2">
      <c r="A1" s="677" t="str">
        <f>Sprache!$E$50</f>
        <v>Spielpaarungen</v>
      </c>
      <c r="C1" s="235" t="s">
        <v>187</v>
      </c>
      <c r="D1" s="240" t="s">
        <v>206</v>
      </c>
      <c r="E1" s="240" t="s">
        <v>210</v>
      </c>
      <c r="G1" s="235" t="s">
        <v>178</v>
      </c>
      <c r="H1" s="75" t="s">
        <v>208</v>
      </c>
      <c r="I1" s="75" t="s">
        <v>212</v>
      </c>
      <c r="K1" s="235" t="s">
        <v>179</v>
      </c>
      <c r="L1" s="75" t="s">
        <v>214</v>
      </c>
      <c r="M1" s="75" t="s">
        <v>210</v>
      </c>
      <c r="O1" s="235" t="s">
        <v>180</v>
      </c>
      <c r="P1" s="75" t="s">
        <v>208</v>
      </c>
      <c r="Q1" s="75" t="s">
        <v>216</v>
      </c>
      <c r="S1" s="235" t="s">
        <v>340</v>
      </c>
      <c r="T1" s="75" t="s">
        <v>334</v>
      </c>
      <c r="U1" s="75" t="s">
        <v>210</v>
      </c>
      <c r="W1" s="235" t="s">
        <v>341</v>
      </c>
      <c r="X1" s="75" t="s">
        <v>208</v>
      </c>
      <c r="Y1" s="75" t="s">
        <v>335</v>
      </c>
      <c r="AA1" s="235" t="s">
        <v>342</v>
      </c>
      <c r="AB1" s="75" t="s">
        <v>336</v>
      </c>
      <c r="AC1" s="75" t="s">
        <v>210</v>
      </c>
    </row>
    <row r="2" spans="1:29" x14ac:dyDescent="0.2">
      <c r="A2" s="677"/>
      <c r="C2" s="295"/>
      <c r="D2" s="240" t="s">
        <v>207</v>
      </c>
      <c r="E2" s="240" t="s">
        <v>211</v>
      </c>
      <c r="G2" s="295"/>
      <c r="H2" s="75" t="s">
        <v>209</v>
      </c>
      <c r="I2" s="75" t="s">
        <v>213</v>
      </c>
      <c r="J2" s="75"/>
      <c r="K2" s="295"/>
      <c r="L2" s="75" t="s">
        <v>215</v>
      </c>
      <c r="M2" s="75" t="s">
        <v>211</v>
      </c>
      <c r="O2" s="295"/>
      <c r="P2" s="75" t="s">
        <v>209</v>
      </c>
      <c r="Q2" s="75" t="s">
        <v>217</v>
      </c>
      <c r="S2" s="295"/>
      <c r="T2" s="75" t="s">
        <v>337</v>
      </c>
      <c r="U2" s="75" t="s">
        <v>211</v>
      </c>
      <c r="V2" s="75"/>
      <c r="W2" s="295"/>
      <c r="X2" s="75" t="s">
        <v>209</v>
      </c>
      <c r="Y2" s="75" t="s">
        <v>338</v>
      </c>
      <c r="AA2" s="295"/>
      <c r="AB2" s="75" t="s">
        <v>339</v>
      </c>
      <c r="AC2" s="75" t="s">
        <v>211</v>
      </c>
    </row>
    <row r="3" spans="1:29" ht="12.75" customHeight="1" x14ac:dyDescent="0.2">
      <c r="A3" s="677"/>
      <c r="C3" s="292"/>
      <c r="D3" s="240" t="s">
        <v>206</v>
      </c>
      <c r="E3" s="240" t="s">
        <v>208</v>
      </c>
      <c r="G3" s="292"/>
      <c r="H3" s="75" t="s">
        <v>206</v>
      </c>
      <c r="I3" s="75" t="s">
        <v>210</v>
      </c>
      <c r="K3" s="293"/>
      <c r="L3" s="75" t="s">
        <v>206</v>
      </c>
      <c r="M3" s="75" t="s">
        <v>212</v>
      </c>
      <c r="O3" s="164"/>
      <c r="P3" s="75" t="s">
        <v>214</v>
      </c>
      <c r="Q3" s="75" t="s">
        <v>210</v>
      </c>
      <c r="S3" s="292"/>
      <c r="T3" s="75" t="s">
        <v>206</v>
      </c>
      <c r="U3" s="75" t="s">
        <v>216</v>
      </c>
      <c r="W3" s="293"/>
      <c r="X3" s="75" t="s">
        <v>334</v>
      </c>
      <c r="Y3" s="75" t="s">
        <v>210</v>
      </c>
      <c r="AA3" s="164"/>
      <c r="AB3" s="75" t="s">
        <v>206</v>
      </c>
      <c r="AC3" s="75" t="s">
        <v>335</v>
      </c>
    </row>
    <row r="4" spans="1:29" ht="12.75" customHeight="1" x14ac:dyDescent="0.2">
      <c r="A4" s="677"/>
      <c r="C4" s="292"/>
      <c r="D4" s="240" t="s">
        <v>207</v>
      </c>
      <c r="E4" s="240" t="s">
        <v>209</v>
      </c>
      <c r="G4" s="292"/>
      <c r="H4" s="75" t="s">
        <v>207</v>
      </c>
      <c r="I4" s="75" t="s">
        <v>211</v>
      </c>
      <c r="K4" s="293"/>
      <c r="L4" s="75" t="s">
        <v>207</v>
      </c>
      <c r="M4" s="75" t="s">
        <v>213</v>
      </c>
      <c r="O4" s="164"/>
      <c r="P4" s="75" t="s">
        <v>215</v>
      </c>
      <c r="Q4" s="75" t="s">
        <v>211</v>
      </c>
      <c r="S4" s="292"/>
      <c r="T4" s="75" t="s">
        <v>207</v>
      </c>
      <c r="U4" s="75" t="s">
        <v>217</v>
      </c>
      <c r="W4" s="293"/>
      <c r="X4" s="75" t="s">
        <v>337</v>
      </c>
      <c r="Y4" s="75" t="s">
        <v>211</v>
      </c>
      <c r="AA4" s="164"/>
      <c r="AB4" s="75" t="s">
        <v>207</v>
      </c>
      <c r="AC4" s="75" t="s">
        <v>338</v>
      </c>
    </row>
    <row r="5" spans="1:29" x14ac:dyDescent="0.2">
      <c r="A5" s="677"/>
      <c r="C5" s="292"/>
      <c r="D5" s="240" t="s">
        <v>208</v>
      </c>
      <c r="E5" s="240" t="s">
        <v>210</v>
      </c>
      <c r="G5" s="292"/>
      <c r="H5" s="75" t="s">
        <v>206</v>
      </c>
      <c r="I5" s="75" t="s">
        <v>208</v>
      </c>
      <c r="K5" s="294"/>
      <c r="L5" s="75" t="s">
        <v>214</v>
      </c>
      <c r="M5" s="75" t="s">
        <v>208</v>
      </c>
      <c r="P5" s="75" t="s">
        <v>206</v>
      </c>
      <c r="Q5" s="75" t="s">
        <v>212</v>
      </c>
      <c r="S5" s="292"/>
      <c r="T5" s="75" t="s">
        <v>214</v>
      </c>
      <c r="U5" s="75" t="s">
        <v>212</v>
      </c>
      <c r="W5" s="294"/>
      <c r="X5" s="75" t="s">
        <v>206</v>
      </c>
      <c r="Y5" s="75" t="s">
        <v>216</v>
      </c>
      <c r="AB5" s="75" t="s">
        <v>334</v>
      </c>
      <c r="AC5" s="75" t="s">
        <v>212</v>
      </c>
    </row>
    <row r="6" spans="1:29" x14ac:dyDescent="0.2">
      <c r="A6" s="677"/>
      <c r="C6" s="292"/>
      <c r="D6" s="240" t="s">
        <v>209</v>
      </c>
      <c r="E6" s="240" t="s">
        <v>211</v>
      </c>
      <c r="G6" s="292"/>
      <c r="H6" s="75" t="s">
        <v>210</v>
      </c>
      <c r="I6" s="75" t="s">
        <v>212</v>
      </c>
      <c r="J6" s="452" t="s">
        <v>299</v>
      </c>
      <c r="K6" s="75"/>
      <c r="L6" s="75" t="s">
        <v>215</v>
      </c>
      <c r="M6" s="75" t="s">
        <v>209</v>
      </c>
      <c r="P6" s="75" t="s">
        <v>207</v>
      </c>
      <c r="Q6" s="75" t="s">
        <v>213</v>
      </c>
      <c r="S6" s="292"/>
      <c r="T6" s="75" t="s">
        <v>215</v>
      </c>
      <c r="U6" s="75" t="s">
        <v>213</v>
      </c>
      <c r="V6" s="452"/>
      <c r="W6" s="75"/>
      <c r="X6" s="75" t="s">
        <v>207</v>
      </c>
      <c r="Y6" s="75" t="s">
        <v>217</v>
      </c>
      <c r="AB6" s="75" t="s">
        <v>337</v>
      </c>
      <c r="AC6" s="75" t="s">
        <v>213</v>
      </c>
    </row>
    <row r="7" spans="1:29" ht="12.75" customHeight="1" x14ac:dyDescent="0.2">
      <c r="A7" s="677"/>
      <c r="C7" s="292"/>
      <c r="D7" s="240"/>
      <c r="E7" s="240"/>
      <c r="G7" s="292"/>
      <c r="H7" s="75" t="s">
        <v>207</v>
      </c>
      <c r="I7" s="75" t="s">
        <v>209</v>
      </c>
      <c r="J7" s="452" t="s">
        <v>299</v>
      </c>
      <c r="K7" s="75"/>
      <c r="L7" s="75" t="s">
        <v>210</v>
      </c>
      <c r="M7" s="75" t="s">
        <v>206</v>
      </c>
      <c r="P7" s="75" t="s">
        <v>214</v>
      </c>
      <c r="Q7" s="75" t="s">
        <v>208</v>
      </c>
      <c r="S7" s="292"/>
      <c r="T7" s="75" t="s">
        <v>334</v>
      </c>
      <c r="U7" s="75" t="s">
        <v>208</v>
      </c>
      <c r="V7" s="452"/>
      <c r="W7" s="75"/>
      <c r="X7" s="75" t="s">
        <v>214</v>
      </c>
      <c r="Y7" s="75" t="s">
        <v>212</v>
      </c>
      <c r="AB7" s="75" t="s">
        <v>214</v>
      </c>
      <c r="AC7" s="75" t="s">
        <v>216</v>
      </c>
    </row>
    <row r="8" spans="1:29" ht="12.75" customHeight="1" x14ac:dyDescent="0.2">
      <c r="A8" s="677"/>
      <c r="C8" s="292"/>
      <c r="D8" s="240"/>
      <c r="E8" s="240"/>
      <c r="G8" s="292"/>
      <c r="H8" s="75" t="s">
        <v>211</v>
      </c>
      <c r="I8" s="75" t="s">
        <v>213</v>
      </c>
      <c r="K8" s="294"/>
      <c r="L8" s="75" t="s">
        <v>211</v>
      </c>
      <c r="M8" s="75" t="s">
        <v>207</v>
      </c>
      <c r="P8" s="75" t="s">
        <v>215</v>
      </c>
      <c r="Q8" s="75" t="s">
        <v>209</v>
      </c>
      <c r="S8" s="292"/>
      <c r="T8" s="75" t="s">
        <v>337</v>
      </c>
      <c r="U8" s="75" t="s">
        <v>209</v>
      </c>
      <c r="W8" s="294"/>
      <c r="X8" s="75" t="s">
        <v>215</v>
      </c>
      <c r="Y8" s="75" t="s">
        <v>213</v>
      </c>
      <c r="AB8" s="75" t="s">
        <v>215</v>
      </c>
      <c r="AC8" s="75" t="s">
        <v>217</v>
      </c>
    </row>
    <row r="9" spans="1:29" x14ac:dyDescent="0.2">
      <c r="A9" s="677"/>
      <c r="C9" s="292"/>
      <c r="D9" s="240"/>
      <c r="E9" s="240"/>
      <c r="G9" s="292"/>
      <c r="H9" s="75" t="s">
        <v>208</v>
      </c>
      <c r="I9" s="75" t="s">
        <v>210</v>
      </c>
      <c r="K9" s="294"/>
      <c r="L9" s="75" t="s">
        <v>208</v>
      </c>
      <c r="M9" s="75" t="s">
        <v>212</v>
      </c>
      <c r="P9" s="75" t="s">
        <v>212</v>
      </c>
      <c r="Q9" s="75" t="s">
        <v>216</v>
      </c>
      <c r="S9" s="292"/>
      <c r="T9" s="75" t="s">
        <v>210</v>
      </c>
      <c r="U9" s="75" t="s">
        <v>214</v>
      </c>
      <c r="W9" s="294"/>
      <c r="X9" s="75" t="s">
        <v>334</v>
      </c>
      <c r="Y9" s="75" t="s">
        <v>208</v>
      </c>
      <c r="AB9" s="75" t="s">
        <v>336</v>
      </c>
      <c r="AC9" s="75" t="s">
        <v>208</v>
      </c>
    </row>
    <row r="10" spans="1:29" x14ac:dyDescent="0.2">
      <c r="A10" s="677"/>
      <c r="C10" s="292"/>
      <c r="D10" s="240"/>
      <c r="E10" s="240"/>
      <c r="G10" s="292"/>
      <c r="H10" s="75" t="s">
        <v>209</v>
      </c>
      <c r="I10" s="75" t="s">
        <v>211</v>
      </c>
      <c r="K10" s="294"/>
      <c r="L10" s="75" t="s">
        <v>209</v>
      </c>
      <c r="M10" s="75" t="s">
        <v>213</v>
      </c>
      <c r="P10" s="75" t="s">
        <v>213</v>
      </c>
      <c r="Q10" s="75" t="s">
        <v>217</v>
      </c>
      <c r="S10" s="292"/>
      <c r="T10" s="75" t="s">
        <v>211</v>
      </c>
      <c r="U10" s="75" t="s">
        <v>215</v>
      </c>
      <c r="W10" s="294"/>
      <c r="X10" s="75" t="s">
        <v>337</v>
      </c>
      <c r="Y10" s="75" t="s">
        <v>209</v>
      </c>
      <c r="AB10" s="75" t="s">
        <v>339</v>
      </c>
      <c r="AC10" s="75" t="s">
        <v>209</v>
      </c>
    </row>
    <row r="11" spans="1:29" ht="13.5" customHeight="1" x14ac:dyDescent="0.2">
      <c r="A11" s="677"/>
      <c r="C11" s="292"/>
      <c r="D11" s="240"/>
      <c r="E11" s="240"/>
      <c r="G11" s="292"/>
      <c r="H11" s="75" t="s">
        <v>212</v>
      </c>
      <c r="I11" s="75" t="s">
        <v>206</v>
      </c>
      <c r="K11" s="292"/>
      <c r="L11" s="75" t="s">
        <v>206</v>
      </c>
      <c r="M11" s="75" t="s">
        <v>214</v>
      </c>
      <c r="P11" s="75" t="s">
        <v>210</v>
      </c>
      <c r="Q11" s="75" t="s">
        <v>206</v>
      </c>
      <c r="S11" s="292"/>
      <c r="T11" s="75" t="s">
        <v>212</v>
      </c>
      <c r="U11" s="75" t="s">
        <v>206</v>
      </c>
      <c r="W11" s="292"/>
      <c r="X11" s="75" t="s">
        <v>216</v>
      </c>
      <c r="Y11" s="75" t="s">
        <v>335</v>
      </c>
      <c r="AB11" s="75" t="s">
        <v>210</v>
      </c>
      <c r="AC11" s="75" t="s">
        <v>334</v>
      </c>
    </row>
    <row r="12" spans="1:29" ht="13.5" customHeight="1" x14ac:dyDescent="0.2">
      <c r="A12" s="677"/>
      <c r="C12" s="292"/>
      <c r="D12" s="240"/>
      <c r="E12" s="240"/>
      <c r="G12" s="292"/>
      <c r="H12" s="75" t="s">
        <v>213</v>
      </c>
      <c r="I12" s="75" t="s">
        <v>207</v>
      </c>
      <c r="K12" s="292"/>
      <c r="L12" s="75" t="s">
        <v>207</v>
      </c>
      <c r="M12" s="75" t="s">
        <v>215</v>
      </c>
      <c r="P12" s="75" t="s">
        <v>211</v>
      </c>
      <c r="Q12" s="75" t="s">
        <v>207</v>
      </c>
      <c r="S12" s="292"/>
      <c r="T12" s="75" t="s">
        <v>213</v>
      </c>
      <c r="U12" s="75" t="s">
        <v>207</v>
      </c>
      <c r="W12" s="292"/>
      <c r="X12" s="75" t="s">
        <v>217</v>
      </c>
      <c r="Y12" s="75" t="s">
        <v>338</v>
      </c>
      <c r="AB12" s="75" t="s">
        <v>211</v>
      </c>
      <c r="AC12" s="75" t="s">
        <v>337</v>
      </c>
    </row>
    <row r="13" spans="1:29" ht="12.75" customHeight="1" x14ac:dyDescent="0.2">
      <c r="A13" s="677"/>
      <c r="D13" s="75"/>
      <c r="E13" s="75"/>
      <c r="G13" s="292"/>
      <c r="H13" s="75"/>
      <c r="I13" s="75"/>
      <c r="K13" s="292"/>
      <c r="L13" s="75" t="s">
        <v>210</v>
      </c>
      <c r="M13" s="75" t="s">
        <v>212</v>
      </c>
      <c r="P13" s="75" t="s">
        <v>208</v>
      </c>
      <c r="Q13" s="75" t="s">
        <v>212</v>
      </c>
      <c r="S13" s="292"/>
      <c r="T13" s="75" t="s">
        <v>208</v>
      </c>
      <c r="U13" s="75" t="s">
        <v>216</v>
      </c>
      <c r="W13" s="292"/>
      <c r="X13" s="75" t="s">
        <v>210</v>
      </c>
      <c r="Y13" s="75" t="s">
        <v>214</v>
      </c>
      <c r="AB13" s="75" t="s">
        <v>216</v>
      </c>
      <c r="AC13" s="75" t="s">
        <v>206</v>
      </c>
    </row>
    <row r="14" spans="1:29" ht="12.75" customHeight="1" x14ac:dyDescent="0.2">
      <c r="A14" s="677"/>
      <c r="D14" s="75"/>
      <c r="E14" s="75"/>
      <c r="G14" s="292"/>
      <c r="K14" s="292"/>
      <c r="L14" s="75" t="s">
        <v>211</v>
      </c>
      <c r="M14" s="75" t="s">
        <v>213</v>
      </c>
      <c r="P14" s="75" t="s">
        <v>209</v>
      </c>
      <c r="Q14" s="75" t="s">
        <v>213</v>
      </c>
      <c r="S14" s="292"/>
      <c r="T14" s="164" t="s">
        <v>209</v>
      </c>
      <c r="U14" s="164" t="s">
        <v>217</v>
      </c>
      <c r="W14" s="292"/>
      <c r="X14" s="75" t="s">
        <v>211</v>
      </c>
      <c r="Y14" s="75" t="s">
        <v>215</v>
      </c>
      <c r="AB14" s="75" t="s">
        <v>217</v>
      </c>
      <c r="AC14" s="75" t="s">
        <v>207</v>
      </c>
    </row>
    <row r="15" spans="1:29" x14ac:dyDescent="0.2">
      <c r="A15" s="677"/>
      <c r="C15" s="241"/>
      <c r="D15" s="75"/>
      <c r="E15" s="75"/>
      <c r="G15" s="292"/>
      <c r="H15" s="75"/>
      <c r="I15" s="453"/>
      <c r="J15" s="452" t="s">
        <v>306</v>
      </c>
      <c r="K15" s="292"/>
      <c r="L15" s="75" t="s">
        <v>206</v>
      </c>
      <c r="M15" s="75" t="s">
        <v>208</v>
      </c>
      <c r="P15" s="75" t="s">
        <v>206</v>
      </c>
      <c r="Q15" s="75" t="s">
        <v>214</v>
      </c>
      <c r="S15" s="292"/>
      <c r="T15" s="75" t="s">
        <v>214</v>
      </c>
      <c r="U15" s="75" t="s">
        <v>334</v>
      </c>
      <c r="V15" s="452"/>
      <c r="W15" s="292"/>
      <c r="X15" s="75" t="s">
        <v>212</v>
      </c>
      <c r="Y15" s="75" t="s">
        <v>206</v>
      </c>
      <c r="AB15" s="75" t="s">
        <v>212</v>
      </c>
      <c r="AC15" s="75" t="s">
        <v>214</v>
      </c>
    </row>
    <row r="16" spans="1:29" x14ac:dyDescent="0.2">
      <c r="A16" s="677"/>
      <c r="C16" s="241"/>
      <c r="D16" s="75"/>
      <c r="E16" s="75"/>
      <c r="G16" s="292"/>
      <c r="H16" s="75"/>
      <c r="I16" s="75"/>
      <c r="J16" s="398" t="s">
        <v>300</v>
      </c>
      <c r="K16" s="292"/>
      <c r="L16" s="75" t="s">
        <v>207</v>
      </c>
      <c r="M16" s="75" t="s">
        <v>209</v>
      </c>
      <c r="P16" s="75" t="s">
        <v>207</v>
      </c>
      <c r="Q16" s="75" t="s">
        <v>215</v>
      </c>
      <c r="S16" s="292"/>
      <c r="T16" s="75" t="s">
        <v>215</v>
      </c>
      <c r="U16" s="75" t="s">
        <v>337</v>
      </c>
      <c r="V16" s="398"/>
      <c r="W16" s="292"/>
      <c r="X16" s="75" t="s">
        <v>213</v>
      </c>
      <c r="Y16" s="75" t="s">
        <v>207</v>
      </c>
      <c r="AB16" s="75" t="s">
        <v>213</v>
      </c>
      <c r="AC16" s="75" t="s">
        <v>215</v>
      </c>
    </row>
    <row r="17" spans="1:29" x14ac:dyDescent="0.2">
      <c r="A17" s="677"/>
      <c r="C17" s="241"/>
      <c r="D17" s="75"/>
      <c r="E17" s="75"/>
      <c r="G17" s="292"/>
      <c r="H17" s="75"/>
      <c r="I17" s="75"/>
      <c r="J17" s="398" t="s">
        <v>168</v>
      </c>
      <c r="K17" s="292"/>
      <c r="L17" s="75" t="s">
        <v>212</v>
      </c>
      <c r="M17" s="75" t="s">
        <v>214</v>
      </c>
      <c r="P17" s="75" t="s">
        <v>216</v>
      </c>
      <c r="Q17" s="75" t="s">
        <v>210</v>
      </c>
      <c r="S17" s="292"/>
      <c r="T17" s="75" t="s">
        <v>206</v>
      </c>
      <c r="U17" s="75" t="s">
        <v>210</v>
      </c>
      <c r="V17" s="398"/>
      <c r="W17" s="292"/>
      <c r="X17" s="75" t="s">
        <v>208</v>
      </c>
      <c r="Y17" s="75" t="s">
        <v>216</v>
      </c>
      <c r="AB17" s="75" t="s">
        <v>208</v>
      </c>
      <c r="AC17" s="75" t="s">
        <v>335</v>
      </c>
    </row>
    <row r="18" spans="1:29" x14ac:dyDescent="0.2">
      <c r="A18" s="677"/>
      <c r="C18" s="241"/>
      <c r="D18" s="75"/>
      <c r="E18" s="75"/>
      <c r="G18" s="292"/>
      <c r="H18" s="75"/>
      <c r="I18" s="75"/>
      <c r="J18" s="398" t="s">
        <v>301</v>
      </c>
      <c r="K18" s="292"/>
      <c r="L18" s="75" t="s">
        <v>213</v>
      </c>
      <c r="M18" s="75" t="s">
        <v>215</v>
      </c>
      <c r="P18" s="75" t="s">
        <v>217</v>
      </c>
      <c r="Q18" s="75" t="s">
        <v>211</v>
      </c>
      <c r="S18" s="292"/>
      <c r="T18" s="75" t="s">
        <v>207</v>
      </c>
      <c r="U18" s="75" t="s">
        <v>211</v>
      </c>
      <c r="V18" s="398"/>
      <c r="W18" s="292"/>
      <c r="X18" s="75" t="s">
        <v>209</v>
      </c>
      <c r="Y18" s="75" t="s">
        <v>217</v>
      </c>
      <c r="AB18" s="75" t="s">
        <v>209</v>
      </c>
      <c r="AC18" s="75" t="s">
        <v>338</v>
      </c>
    </row>
    <row r="19" spans="1:29" x14ac:dyDescent="0.2">
      <c r="A19" s="677"/>
      <c r="C19" s="241"/>
      <c r="D19" s="75"/>
      <c r="E19" s="75"/>
      <c r="G19" s="292"/>
      <c r="H19" s="75"/>
      <c r="I19" s="75"/>
      <c r="J19" s="398" t="s">
        <v>302</v>
      </c>
      <c r="K19" s="292"/>
      <c r="L19" s="75" t="s">
        <v>208</v>
      </c>
      <c r="M19" s="75" t="s">
        <v>210</v>
      </c>
      <c r="P19" s="75" t="s">
        <v>206</v>
      </c>
      <c r="Q19" s="75" t="s">
        <v>208</v>
      </c>
      <c r="S19" s="292"/>
      <c r="T19" s="75" t="s">
        <v>214</v>
      </c>
      <c r="U19" s="75" t="s">
        <v>208</v>
      </c>
      <c r="V19" s="398"/>
      <c r="W19" s="292"/>
      <c r="X19" s="75" t="s">
        <v>214</v>
      </c>
      <c r="Y19" s="75" t="s">
        <v>334</v>
      </c>
      <c r="AB19" s="75" t="s">
        <v>334</v>
      </c>
      <c r="AC19" s="75" t="s">
        <v>336</v>
      </c>
    </row>
    <row r="20" spans="1:29" x14ac:dyDescent="0.2">
      <c r="A20" s="677"/>
      <c r="C20" s="241"/>
      <c r="D20" s="75"/>
      <c r="E20" s="75"/>
      <c r="G20" s="292"/>
      <c r="H20" s="75"/>
      <c r="I20" s="75"/>
      <c r="K20" s="292"/>
      <c r="L20" s="75" t="s">
        <v>209</v>
      </c>
      <c r="M20" s="75" t="s">
        <v>211</v>
      </c>
      <c r="P20" s="75" t="s">
        <v>207</v>
      </c>
      <c r="Q20" s="75" t="s">
        <v>209</v>
      </c>
      <c r="S20" s="292"/>
      <c r="T20" s="75" t="s">
        <v>215</v>
      </c>
      <c r="U20" s="75" t="s">
        <v>209</v>
      </c>
      <c r="W20" s="292"/>
      <c r="X20" s="75" t="s">
        <v>215</v>
      </c>
      <c r="Y20" s="75" t="s">
        <v>337</v>
      </c>
      <c r="AB20" s="75" t="s">
        <v>337</v>
      </c>
      <c r="AC20" s="75" t="s">
        <v>339</v>
      </c>
    </row>
    <row r="21" spans="1:29" x14ac:dyDescent="0.2">
      <c r="A21" s="677"/>
      <c r="C21" s="241"/>
      <c r="D21" s="75"/>
      <c r="E21" s="75"/>
      <c r="G21" s="292"/>
      <c r="H21" s="75"/>
      <c r="I21" s="453"/>
      <c r="J21" s="398" t="s">
        <v>307</v>
      </c>
      <c r="K21" s="292"/>
      <c r="L21" s="75"/>
      <c r="M21" s="75"/>
      <c r="O21" s="292"/>
      <c r="P21" s="75" t="s">
        <v>210</v>
      </c>
      <c r="Q21" s="75" t="s">
        <v>212</v>
      </c>
      <c r="S21" s="292"/>
      <c r="T21" s="75" t="s">
        <v>212</v>
      </c>
      <c r="U21" s="75" t="s">
        <v>216</v>
      </c>
      <c r="V21" s="398"/>
      <c r="W21" s="292"/>
      <c r="X21" s="75" t="s">
        <v>335</v>
      </c>
      <c r="Y21" s="75" t="s">
        <v>212</v>
      </c>
      <c r="AA21" s="292"/>
      <c r="AB21" s="75" t="s">
        <v>214</v>
      </c>
      <c r="AC21" s="75" t="s">
        <v>210</v>
      </c>
    </row>
    <row r="22" spans="1:29" x14ac:dyDescent="0.2">
      <c r="A22" s="677"/>
      <c r="C22" s="241"/>
      <c r="D22" s="75"/>
      <c r="E22" s="75"/>
      <c r="G22" s="292"/>
      <c r="H22" s="75"/>
      <c r="I22" s="75"/>
      <c r="J22" s="398" t="s">
        <v>303</v>
      </c>
      <c r="K22" s="292"/>
      <c r="L22" s="75"/>
      <c r="M22" s="75"/>
      <c r="O22" s="292"/>
      <c r="P22" s="75" t="s">
        <v>211</v>
      </c>
      <c r="Q22" s="75" t="s">
        <v>213</v>
      </c>
      <c r="S22" s="292"/>
      <c r="T22" s="75" t="s">
        <v>213</v>
      </c>
      <c r="U22" s="75" t="s">
        <v>217</v>
      </c>
      <c r="V22" s="398"/>
      <c r="W22" s="292"/>
      <c r="X22" s="75" t="s">
        <v>338</v>
      </c>
      <c r="Y22" s="75" t="s">
        <v>213</v>
      </c>
      <c r="AA22" s="292"/>
      <c r="AB22" s="75" t="s">
        <v>215</v>
      </c>
      <c r="AC22" s="75" t="s">
        <v>211</v>
      </c>
    </row>
    <row r="23" spans="1:29" x14ac:dyDescent="0.2">
      <c r="A23" s="677"/>
      <c r="D23" s="75"/>
      <c r="E23" s="75"/>
      <c r="H23" s="75"/>
      <c r="I23" s="75"/>
      <c r="J23" s="398" t="s">
        <v>304</v>
      </c>
      <c r="K23" s="292"/>
      <c r="L23" s="75"/>
      <c r="M23" s="75"/>
      <c r="O23" s="292"/>
      <c r="P23" s="75" t="s">
        <v>214</v>
      </c>
      <c r="Q23" s="75" t="s">
        <v>216</v>
      </c>
      <c r="T23" s="75" t="s">
        <v>334</v>
      </c>
      <c r="U23" s="75" t="s">
        <v>206</v>
      </c>
      <c r="V23" s="398"/>
      <c r="W23" s="292"/>
      <c r="X23" s="75" t="s">
        <v>206</v>
      </c>
      <c r="Y23" s="75" t="s">
        <v>210</v>
      </c>
      <c r="AA23" s="292"/>
      <c r="AB23" s="75" t="s">
        <v>206</v>
      </c>
      <c r="AC23" s="75" t="s">
        <v>212</v>
      </c>
    </row>
    <row r="24" spans="1:29" x14ac:dyDescent="0.2">
      <c r="A24" s="677"/>
      <c r="D24" s="75"/>
      <c r="E24" s="75"/>
      <c r="H24" s="75"/>
      <c r="I24" s="75"/>
      <c r="J24" s="398" t="s">
        <v>305</v>
      </c>
      <c r="K24" s="292"/>
      <c r="L24" s="75"/>
      <c r="M24" s="75"/>
      <c r="O24" s="292"/>
      <c r="P24" s="75" t="s">
        <v>215</v>
      </c>
      <c r="Q24" s="75" t="s">
        <v>217</v>
      </c>
      <c r="T24" s="75" t="s">
        <v>337</v>
      </c>
      <c r="U24" s="75" t="s">
        <v>207</v>
      </c>
      <c r="V24" s="398"/>
      <c r="W24" s="292"/>
      <c r="X24" s="75" t="s">
        <v>207</v>
      </c>
      <c r="Y24" s="75" t="s">
        <v>211</v>
      </c>
      <c r="AA24" s="292"/>
      <c r="AB24" s="75" t="s">
        <v>207</v>
      </c>
      <c r="AC24" s="75" t="s">
        <v>213</v>
      </c>
    </row>
    <row r="25" spans="1:29" x14ac:dyDescent="0.2">
      <c r="A25" s="677"/>
      <c r="J25" s="398"/>
      <c r="K25" s="292"/>
      <c r="L25" s="75"/>
      <c r="M25" s="75"/>
      <c r="O25" s="292"/>
      <c r="P25" s="75" t="s">
        <v>208</v>
      </c>
      <c r="Q25" s="75" t="s">
        <v>210</v>
      </c>
      <c r="T25" s="164" t="s">
        <v>208</v>
      </c>
      <c r="U25" s="164" t="s">
        <v>212</v>
      </c>
      <c r="V25" s="398"/>
      <c r="W25" s="292"/>
      <c r="X25" s="75" t="s">
        <v>214</v>
      </c>
      <c r="Y25" s="75" t="s">
        <v>208</v>
      </c>
      <c r="AA25" s="292"/>
      <c r="AB25" s="75" t="s">
        <v>334</v>
      </c>
      <c r="AC25" s="75" t="s">
        <v>208</v>
      </c>
    </row>
    <row r="26" spans="1:29" x14ac:dyDescent="0.2">
      <c r="A26" s="677"/>
      <c r="K26" s="292"/>
      <c r="L26" s="75"/>
      <c r="M26" s="75"/>
      <c r="O26" s="292"/>
      <c r="P26" s="75" t="s">
        <v>209</v>
      </c>
      <c r="Q26" s="75" t="s">
        <v>211</v>
      </c>
      <c r="T26" s="164" t="s">
        <v>209</v>
      </c>
      <c r="U26" s="164" t="s">
        <v>213</v>
      </c>
      <c r="W26" s="292"/>
      <c r="X26" s="75" t="s">
        <v>215</v>
      </c>
      <c r="Y26" s="75" t="s">
        <v>209</v>
      </c>
      <c r="AA26" s="292"/>
      <c r="AB26" s="75" t="s">
        <v>337</v>
      </c>
      <c r="AC26" s="75" t="s">
        <v>209</v>
      </c>
    </row>
    <row r="27" spans="1:29" x14ac:dyDescent="0.2">
      <c r="A27" s="677"/>
      <c r="K27" s="292"/>
      <c r="L27" s="75"/>
      <c r="M27" s="75"/>
      <c r="O27" s="292"/>
      <c r="P27" s="75" t="s">
        <v>216</v>
      </c>
      <c r="Q27" s="75" t="s">
        <v>206</v>
      </c>
      <c r="T27" s="164" t="s">
        <v>206</v>
      </c>
      <c r="U27" s="164" t="s">
        <v>214</v>
      </c>
      <c r="W27" s="292"/>
      <c r="X27" s="75" t="s">
        <v>212</v>
      </c>
      <c r="Y27" s="75" t="s">
        <v>216</v>
      </c>
      <c r="AA27" s="292"/>
      <c r="AB27" s="75" t="s">
        <v>216</v>
      </c>
      <c r="AC27" s="75" t="s">
        <v>335</v>
      </c>
    </row>
    <row r="28" spans="1:29" x14ac:dyDescent="0.2">
      <c r="A28" s="677"/>
      <c r="K28" s="292"/>
      <c r="L28" s="75"/>
      <c r="M28" s="75"/>
      <c r="O28" s="292"/>
      <c r="P28" s="75" t="s">
        <v>217</v>
      </c>
      <c r="Q28" s="75" t="s">
        <v>207</v>
      </c>
      <c r="T28" s="164" t="s">
        <v>207</v>
      </c>
      <c r="U28" s="164" t="s">
        <v>215</v>
      </c>
      <c r="W28" s="292"/>
      <c r="X28" s="75" t="s">
        <v>213</v>
      </c>
      <c r="Y28" s="75" t="s">
        <v>217</v>
      </c>
      <c r="AA28" s="292"/>
      <c r="AB28" s="75" t="s">
        <v>217</v>
      </c>
      <c r="AC28" s="75" t="s">
        <v>338</v>
      </c>
    </row>
    <row r="29" spans="1:29" x14ac:dyDescent="0.2">
      <c r="A29" s="677"/>
      <c r="K29" s="292"/>
      <c r="L29" s="75"/>
      <c r="M29" s="75"/>
      <c r="O29" s="292"/>
      <c r="P29" s="75" t="s">
        <v>212</v>
      </c>
      <c r="Q29" s="75" t="s">
        <v>214</v>
      </c>
      <c r="T29" s="164" t="s">
        <v>216</v>
      </c>
      <c r="U29" s="164" t="s">
        <v>210</v>
      </c>
      <c r="W29" s="292"/>
      <c r="X29" s="75" t="s">
        <v>334</v>
      </c>
      <c r="Y29" s="75" t="s">
        <v>206</v>
      </c>
      <c r="AA29" s="292"/>
      <c r="AB29" s="75" t="s">
        <v>336</v>
      </c>
      <c r="AC29" s="75" t="s">
        <v>214</v>
      </c>
    </row>
    <row r="30" spans="1:29" x14ac:dyDescent="0.2">
      <c r="A30" s="677"/>
      <c r="K30" s="294"/>
      <c r="L30" s="75"/>
      <c r="M30" s="75"/>
      <c r="O30" s="292"/>
      <c r="P30" s="75" t="s">
        <v>213</v>
      </c>
      <c r="Q30" s="75" t="s">
        <v>215</v>
      </c>
      <c r="T30" s="164" t="s">
        <v>217</v>
      </c>
      <c r="U30" s="164" t="s">
        <v>211</v>
      </c>
      <c r="W30" s="294"/>
      <c r="X30" s="75" t="s">
        <v>337</v>
      </c>
      <c r="Y30" s="75" t="s">
        <v>207</v>
      </c>
      <c r="AA30" s="292"/>
      <c r="AB30" s="75" t="s">
        <v>339</v>
      </c>
      <c r="AC30" s="75" t="s">
        <v>215</v>
      </c>
    </row>
    <row r="31" spans="1:29" x14ac:dyDescent="0.2">
      <c r="A31" s="677"/>
      <c r="L31" s="75"/>
      <c r="M31" s="75"/>
      <c r="O31" s="292"/>
      <c r="P31" s="75"/>
      <c r="Q31" s="75"/>
      <c r="T31" s="164" t="s">
        <v>206</v>
      </c>
      <c r="U31" s="164" t="s">
        <v>208</v>
      </c>
      <c r="X31" s="75" t="s">
        <v>210</v>
      </c>
      <c r="Y31" s="75" t="s">
        <v>335</v>
      </c>
      <c r="AA31" s="292"/>
      <c r="AB31" s="75" t="s">
        <v>210</v>
      </c>
      <c r="AC31" s="75" t="s">
        <v>206</v>
      </c>
    </row>
    <row r="32" spans="1:29" x14ac:dyDescent="0.2">
      <c r="A32" s="677"/>
      <c r="L32" s="75"/>
      <c r="M32" s="75"/>
      <c r="O32" s="292"/>
      <c r="P32" s="75"/>
      <c r="Q32" s="75"/>
      <c r="T32" s="164" t="s">
        <v>207</v>
      </c>
      <c r="U32" s="164" t="s">
        <v>209</v>
      </c>
      <c r="X32" s="75" t="s">
        <v>211</v>
      </c>
      <c r="Y32" s="75" t="s">
        <v>338</v>
      </c>
      <c r="AA32" s="292"/>
      <c r="AB32" s="75" t="s">
        <v>211</v>
      </c>
      <c r="AC32" s="75" t="s">
        <v>207</v>
      </c>
    </row>
    <row r="33" spans="12:29" x14ac:dyDescent="0.2">
      <c r="L33" s="75"/>
      <c r="M33" s="75"/>
      <c r="O33" s="292"/>
      <c r="P33" s="75"/>
      <c r="Q33" s="75"/>
      <c r="T33" s="164" t="s">
        <v>210</v>
      </c>
      <c r="U33" s="164" t="s">
        <v>212</v>
      </c>
      <c r="X33" s="75" t="s">
        <v>208</v>
      </c>
      <c r="Y33" s="75" t="s">
        <v>212</v>
      </c>
      <c r="AA33" s="292"/>
      <c r="AB33" s="75" t="s">
        <v>208</v>
      </c>
      <c r="AC33" s="75" t="s">
        <v>216</v>
      </c>
    </row>
    <row r="34" spans="12:29" x14ac:dyDescent="0.2">
      <c r="L34" s="75"/>
      <c r="M34" s="75"/>
      <c r="O34" s="292"/>
      <c r="P34" s="75"/>
      <c r="Q34" s="75"/>
      <c r="T34" s="164" t="s">
        <v>211</v>
      </c>
      <c r="U34" s="164" t="s">
        <v>213</v>
      </c>
      <c r="X34" s="75" t="s">
        <v>209</v>
      </c>
      <c r="Y34" s="75" t="s">
        <v>213</v>
      </c>
      <c r="AA34" s="292"/>
      <c r="AB34" s="75" t="s">
        <v>209</v>
      </c>
      <c r="AC34" s="75" t="s">
        <v>217</v>
      </c>
    </row>
    <row r="35" spans="12:29" x14ac:dyDescent="0.2">
      <c r="P35" s="75"/>
      <c r="Q35" s="75"/>
      <c r="T35" s="164" t="s">
        <v>334</v>
      </c>
      <c r="U35" s="164" t="s">
        <v>216</v>
      </c>
      <c r="X35" s="164" t="s">
        <v>206</v>
      </c>
      <c r="Y35" s="164" t="s">
        <v>214</v>
      </c>
      <c r="AB35" s="75" t="s">
        <v>214</v>
      </c>
      <c r="AC35" s="75" t="s">
        <v>334</v>
      </c>
    </row>
    <row r="36" spans="12:29" x14ac:dyDescent="0.2">
      <c r="P36" s="75"/>
      <c r="Q36" s="75"/>
      <c r="T36" s="164" t="s">
        <v>337</v>
      </c>
      <c r="U36" s="164" t="s">
        <v>217</v>
      </c>
      <c r="X36" s="164" t="s">
        <v>207</v>
      </c>
      <c r="Y36" s="164" t="s">
        <v>215</v>
      </c>
      <c r="AB36" s="75" t="s">
        <v>215</v>
      </c>
      <c r="AC36" s="75" t="s">
        <v>337</v>
      </c>
    </row>
    <row r="37" spans="12:29" x14ac:dyDescent="0.2">
      <c r="P37" s="75"/>
      <c r="Q37" s="75"/>
      <c r="T37" s="164" t="s">
        <v>208</v>
      </c>
      <c r="U37" s="164" t="s">
        <v>210</v>
      </c>
      <c r="X37" s="164" t="s">
        <v>216</v>
      </c>
      <c r="Y37" s="164" t="s">
        <v>210</v>
      </c>
      <c r="AB37" s="75" t="s">
        <v>335</v>
      </c>
      <c r="AC37" s="75" t="s">
        <v>212</v>
      </c>
    </row>
    <row r="38" spans="12:29" x14ac:dyDescent="0.2">
      <c r="P38" s="75"/>
      <c r="Q38" s="75"/>
      <c r="T38" s="164" t="s">
        <v>209</v>
      </c>
      <c r="U38" s="164" t="s">
        <v>211</v>
      </c>
      <c r="X38" s="164" t="s">
        <v>217</v>
      </c>
      <c r="Y38" s="164" t="s">
        <v>211</v>
      </c>
      <c r="AB38" s="75" t="s">
        <v>338</v>
      </c>
      <c r="AC38" s="75" t="s">
        <v>213</v>
      </c>
    </row>
    <row r="39" spans="12:29" x14ac:dyDescent="0.2">
      <c r="P39" s="75"/>
      <c r="Q39" s="75"/>
      <c r="T39" s="164" t="s">
        <v>212</v>
      </c>
      <c r="U39" s="164" t="s">
        <v>334</v>
      </c>
      <c r="X39" s="164" t="s">
        <v>335</v>
      </c>
      <c r="Y39" s="164" t="s">
        <v>334</v>
      </c>
      <c r="AB39" s="75" t="s">
        <v>206</v>
      </c>
      <c r="AC39" s="75" t="s">
        <v>336</v>
      </c>
    </row>
    <row r="40" spans="12:29" x14ac:dyDescent="0.2">
      <c r="P40" s="75"/>
      <c r="Q40" s="75"/>
      <c r="T40" s="164" t="s">
        <v>213</v>
      </c>
      <c r="U40" s="164" t="s">
        <v>337</v>
      </c>
      <c r="X40" s="164" t="s">
        <v>338</v>
      </c>
      <c r="Y40" s="164" t="s">
        <v>337</v>
      </c>
      <c r="AB40" s="75" t="s">
        <v>207</v>
      </c>
      <c r="AC40" s="75" t="s">
        <v>339</v>
      </c>
    </row>
    <row r="41" spans="12:29" x14ac:dyDescent="0.2">
      <c r="P41" s="75"/>
      <c r="Q41" s="75"/>
      <c r="T41" s="164" t="s">
        <v>216</v>
      </c>
      <c r="U41" s="164" t="s">
        <v>214</v>
      </c>
      <c r="X41" s="164" t="s">
        <v>206</v>
      </c>
      <c r="Y41" s="164" t="s">
        <v>208</v>
      </c>
      <c r="AB41" s="75" t="s">
        <v>214</v>
      </c>
      <c r="AC41" s="75" t="s">
        <v>208</v>
      </c>
    </row>
    <row r="42" spans="12:29" x14ac:dyDescent="0.2">
      <c r="P42" s="75"/>
      <c r="Q42" s="75"/>
      <c r="T42" s="164" t="s">
        <v>217</v>
      </c>
      <c r="U42" s="164" t="s">
        <v>215</v>
      </c>
      <c r="X42" s="164" t="s">
        <v>207</v>
      </c>
      <c r="Y42" s="164" t="s">
        <v>209</v>
      </c>
      <c r="AB42" s="75" t="s">
        <v>215</v>
      </c>
      <c r="AC42" s="75" t="s">
        <v>209</v>
      </c>
    </row>
    <row r="43" spans="12:29" x14ac:dyDescent="0.2">
      <c r="P43" s="75"/>
      <c r="Q43" s="75"/>
      <c r="X43" s="164" t="s">
        <v>210</v>
      </c>
      <c r="Y43" s="164" t="s">
        <v>212</v>
      </c>
      <c r="AB43" s="75" t="s">
        <v>212</v>
      </c>
      <c r="AC43" s="75" t="s">
        <v>216</v>
      </c>
    </row>
    <row r="44" spans="12:29" x14ac:dyDescent="0.2">
      <c r="P44" s="75"/>
      <c r="Q44" s="75"/>
      <c r="X44" s="164" t="s">
        <v>211</v>
      </c>
      <c r="Y44" s="164" t="s">
        <v>213</v>
      </c>
      <c r="AB44" s="75" t="s">
        <v>213</v>
      </c>
      <c r="AC44" s="75" t="s">
        <v>217</v>
      </c>
    </row>
    <row r="45" spans="12:29" x14ac:dyDescent="0.2">
      <c r="X45" s="164" t="s">
        <v>214</v>
      </c>
      <c r="Y45" s="164" t="s">
        <v>335</v>
      </c>
      <c r="AB45" s="164" t="s">
        <v>334</v>
      </c>
      <c r="AC45" s="164" t="s">
        <v>206</v>
      </c>
    </row>
    <row r="46" spans="12:29" x14ac:dyDescent="0.2">
      <c r="X46" s="164" t="s">
        <v>215</v>
      </c>
      <c r="Y46" s="164" t="s">
        <v>338</v>
      </c>
      <c r="AB46" s="164" t="s">
        <v>337</v>
      </c>
      <c r="AC46" s="164" t="s">
        <v>207</v>
      </c>
    </row>
    <row r="47" spans="12:29" x14ac:dyDescent="0.2">
      <c r="X47" s="164" t="s">
        <v>334</v>
      </c>
      <c r="Y47" s="164" t="s">
        <v>216</v>
      </c>
      <c r="AB47" s="164" t="s">
        <v>210</v>
      </c>
      <c r="AC47" s="164" t="s">
        <v>335</v>
      </c>
    </row>
    <row r="48" spans="12:29" x14ac:dyDescent="0.2">
      <c r="X48" s="164" t="s">
        <v>337</v>
      </c>
      <c r="Y48" s="164" t="s">
        <v>217</v>
      </c>
      <c r="AB48" s="164" t="s">
        <v>211</v>
      </c>
      <c r="AC48" s="164" t="s">
        <v>338</v>
      </c>
    </row>
    <row r="49" spans="24:29" x14ac:dyDescent="0.2">
      <c r="X49" s="164" t="s">
        <v>208</v>
      </c>
      <c r="Y49" s="164" t="s">
        <v>210</v>
      </c>
      <c r="AB49" s="164" t="s">
        <v>208</v>
      </c>
      <c r="AC49" s="164" t="s">
        <v>212</v>
      </c>
    </row>
    <row r="50" spans="24:29" x14ac:dyDescent="0.2">
      <c r="X50" s="164" t="s">
        <v>209</v>
      </c>
      <c r="Y50" s="164" t="s">
        <v>211</v>
      </c>
      <c r="AB50" s="164" t="s">
        <v>209</v>
      </c>
      <c r="AC50" s="164" t="s">
        <v>213</v>
      </c>
    </row>
    <row r="51" spans="24:29" x14ac:dyDescent="0.2">
      <c r="X51" s="164" t="s">
        <v>335</v>
      </c>
      <c r="Y51" s="164" t="s">
        <v>206</v>
      </c>
      <c r="AB51" s="164" t="s">
        <v>206</v>
      </c>
      <c r="AC51" s="164" t="s">
        <v>214</v>
      </c>
    </row>
    <row r="52" spans="24:29" x14ac:dyDescent="0.2">
      <c r="X52" s="164" t="s">
        <v>338</v>
      </c>
      <c r="Y52" s="164" t="s">
        <v>207</v>
      </c>
      <c r="AB52" s="164" t="s">
        <v>207</v>
      </c>
      <c r="AC52" s="164" t="s">
        <v>215</v>
      </c>
    </row>
    <row r="53" spans="24:29" x14ac:dyDescent="0.2">
      <c r="X53" s="164" t="s">
        <v>212</v>
      </c>
      <c r="Y53" s="164" t="s">
        <v>334</v>
      </c>
      <c r="AB53" s="164" t="s">
        <v>216</v>
      </c>
      <c r="AC53" s="164" t="s">
        <v>210</v>
      </c>
    </row>
    <row r="54" spans="24:29" x14ac:dyDescent="0.2">
      <c r="X54" s="164" t="s">
        <v>213</v>
      </c>
      <c r="Y54" s="164" t="s">
        <v>337</v>
      </c>
      <c r="AB54" s="164" t="s">
        <v>217</v>
      </c>
      <c r="AC54" s="164" t="s">
        <v>211</v>
      </c>
    </row>
    <row r="55" spans="24:29" x14ac:dyDescent="0.2">
      <c r="X55" s="164" t="s">
        <v>216</v>
      </c>
      <c r="Y55" s="164" t="s">
        <v>214</v>
      </c>
      <c r="AB55" s="164" t="s">
        <v>335</v>
      </c>
      <c r="AC55" s="164" t="s">
        <v>336</v>
      </c>
    </row>
    <row r="56" spans="24:29" x14ac:dyDescent="0.2">
      <c r="X56" s="164" t="s">
        <v>217</v>
      </c>
      <c r="Y56" s="164" t="s">
        <v>215</v>
      </c>
      <c r="AB56" s="164" t="s">
        <v>338</v>
      </c>
      <c r="AC56" s="164" t="s">
        <v>339</v>
      </c>
    </row>
    <row r="57" spans="24:29" x14ac:dyDescent="0.2">
      <c r="AB57" s="164" t="s">
        <v>206</v>
      </c>
      <c r="AC57" s="164" t="s">
        <v>208</v>
      </c>
    </row>
    <row r="58" spans="24:29" x14ac:dyDescent="0.2">
      <c r="AB58" s="164" t="s">
        <v>207</v>
      </c>
      <c r="AC58" s="164" t="s">
        <v>209</v>
      </c>
    </row>
    <row r="59" spans="24:29" x14ac:dyDescent="0.2">
      <c r="AB59" s="164" t="s">
        <v>210</v>
      </c>
      <c r="AC59" s="164" t="s">
        <v>212</v>
      </c>
    </row>
    <row r="60" spans="24:29" x14ac:dyDescent="0.2">
      <c r="AB60" s="164" t="s">
        <v>211</v>
      </c>
      <c r="AC60" s="164" t="s">
        <v>213</v>
      </c>
    </row>
    <row r="61" spans="24:29" x14ac:dyDescent="0.2">
      <c r="AB61" s="164" t="s">
        <v>336</v>
      </c>
      <c r="AC61" s="164" t="s">
        <v>216</v>
      </c>
    </row>
    <row r="62" spans="24:29" x14ac:dyDescent="0.2">
      <c r="AB62" s="164" t="s">
        <v>339</v>
      </c>
      <c r="AC62" s="164" t="s">
        <v>217</v>
      </c>
    </row>
    <row r="63" spans="24:29" x14ac:dyDescent="0.2">
      <c r="AB63" s="164" t="s">
        <v>334</v>
      </c>
      <c r="AC63" s="164" t="s">
        <v>335</v>
      </c>
    </row>
    <row r="64" spans="24:29" x14ac:dyDescent="0.2">
      <c r="AB64" s="164" t="s">
        <v>337</v>
      </c>
      <c r="AC64" s="164" t="s">
        <v>338</v>
      </c>
    </row>
    <row r="65" spans="28:29" x14ac:dyDescent="0.2">
      <c r="AB65" s="164" t="s">
        <v>208</v>
      </c>
      <c r="AC65" s="164" t="s">
        <v>210</v>
      </c>
    </row>
    <row r="66" spans="28:29" x14ac:dyDescent="0.2">
      <c r="AB66" s="164" t="s">
        <v>209</v>
      </c>
      <c r="AC66" s="164" t="s">
        <v>211</v>
      </c>
    </row>
    <row r="67" spans="28:29" x14ac:dyDescent="0.2">
      <c r="AB67" s="164" t="s">
        <v>212</v>
      </c>
      <c r="AC67" s="164" t="s">
        <v>336</v>
      </c>
    </row>
    <row r="68" spans="28:29" x14ac:dyDescent="0.2">
      <c r="AB68" s="164" t="s">
        <v>213</v>
      </c>
      <c r="AC68" s="164" t="s">
        <v>339</v>
      </c>
    </row>
    <row r="69" spans="28:29" x14ac:dyDescent="0.2">
      <c r="AB69" s="164" t="s">
        <v>335</v>
      </c>
      <c r="AC69" s="164" t="s">
        <v>214</v>
      </c>
    </row>
    <row r="70" spans="28:29" x14ac:dyDescent="0.2">
      <c r="AB70" s="164" t="s">
        <v>338</v>
      </c>
      <c r="AC70" s="164" t="s">
        <v>215</v>
      </c>
    </row>
    <row r="71" spans="28:29" x14ac:dyDescent="0.2">
      <c r="AB71" s="164" t="s">
        <v>216</v>
      </c>
      <c r="AC71" s="164" t="s">
        <v>334</v>
      </c>
    </row>
    <row r="72" spans="28:29" x14ac:dyDescent="0.2">
      <c r="AB72" s="164" t="s">
        <v>217</v>
      </c>
      <c r="AC72" s="164" t="s">
        <v>337</v>
      </c>
    </row>
  </sheetData>
  <mergeCells count="1">
    <mergeCell ref="A1:A32"/>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61664-B8BD-4046-90C9-57BD56E2F6FD}">
  <sheetPr codeName="Tabelle5"/>
  <dimension ref="A1:AM87"/>
  <sheetViews>
    <sheetView showGridLines="0" showRowColHeaders="0" tabSelected="1" zoomScaleNormal="100" workbookViewId="0">
      <selection activeCell="I12" sqref="I12"/>
    </sheetView>
  </sheetViews>
  <sheetFormatPr baseColWidth="10" defaultColWidth="0" defaultRowHeight="12.75" zeroHeight="1" x14ac:dyDescent="0.2"/>
  <cols>
    <col min="1" max="1" width="1.5703125" style="44" customWidth="1"/>
    <col min="2" max="2" width="4.7109375" style="44" customWidth="1"/>
    <col min="3" max="3" width="7.7109375" style="44" customWidth="1"/>
    <col min="4" max="5" width="6.5703125" style="44" customWidth="1"/>
    <col min="6" max="6" width="24.7109375" style="44" customWidth="1"/>
    <col min="7" max="7" width="3" style="44" customWidth="1"/>
    <col min="8" max="8" width="24.7109375" style="44" customWidth="1"/>
    <col min="9" max="9" width="4.7109375" style="44" customWidth="1"/>
    <col min="10" max="10" width="2" style="44" customWidth="1"/>
    <col min="11" max="11" width="4.7109375" style="44" customWidth="1"/>
    <col min="12" max="12" width="5.5703125" style="44" customWidth="1"/>
    <col min="13" max="13" width="4.140625" style="44" customWidth="1"/>
    <col min="14" max="14" width="24.7109375" style="44" customWidth="1"/>
    <col min="15" max="18" width="6.7109375" style="44" customWidth="1"/>
    <col min="19" max="19" width="4.7109375" style="44" customWidth="1"/>
    <col min="20" max="20" width="2.140625" style="44" customWidth="1"/>
    <col min="21" max="21" width="4.7109375" style="44" customWidth="1"/>
    <col min="22" max="23" width="6.7109375" style="44" customWidth="1"/>
    <col min="24" max="32" width="7.85546875" style="44" customWidth="1"/>
    <col min="33" max="33" width="24.7109375" style="44" customWidth="1"/>
    <col min="34" max="34" width="4.140625" style="44" customWidth="1"/>
    <col min="35" max="35" width="11.42578125" style="44" customWidth="1"/>
    <col min="36" max="36" width="8" style="44" customWidth="1"/>
    <col min="37" max="37" width="30.7109375" style="44" customWidth="1"/>
    <col min="38" max="39" width="11.42578125" style="44" customWidth="1"/>
    <col min="40" max="16384" width="11.42578125" style="44" hidden="1"/>
  </cols>
  <sheetData>
    <row r="1" spans="1:38" ht="13.5" thickBot="1" x14ac:dyDescent="0.25">
      <c r="B1" s="304"/>
      <c r="C1" s="304"/>
      <c r="D1" s="275"/>
      <c r="E1" s="275"/>
      <c r="F1" s="275"/>
      <c r="G1" s="275"/>
      <c r="H1" s="275"/>
      <c r="I1" s="275"/>
      <c r="J1" s="275"/>
      <c r="K1" s="275"/>
      <c r="M1" s="687"/>
      <c r="N1" s="687"/>
      <c r="AB1" s="304"/>
      <c r="AC1" s="304"/>
      <c r="AD1" s="304"/>
      <c r="AE1" s="304"/>
      <c r="AF1" s="304"/>
    </row>
    <row r="2" spans="1:38" ht="36" customHeight="1" thickTop="1" x14ac:dyDescent="0.2">
      <c r="B2" s="274"/>
      <c r="C2" s="274"/>
      <c r="G2" s="696" t="s">
        <v>378</v>
      </c>
      <c r="H2" s="697"/>
      <c r="I2" s="697"/>
      <c r="J2" s="697"/>
      <c r="K2" s="697"/>
      <c r="L2" s="697"/>
      <c r="M2" s="697"/>
      <c r="N2" s="697"/>
      <c r="O2" s="697"/>
      <c r="P2" s="697"/>
      <c r="Q2" s="697"/>
      <c r="R2" s="697"/>
      <c r="S2" s="697"/>
      <c r="T2" s="697"/>
      <c r="U2" s="697"/>
      <c r="V2" s="697"/>
      <c r="W2" s="697"/>
      <c r="X2" s="697"/>
      <c r="Y2" s="697"/>
      <c r="Z2" s="697"/>
      <c r="AA2" s="698"/>
      <c r="AF2" s="306"/>
      <c r="AG2" s="558" t="s">
        <v>377</v>
      </c>
    </row>
    <row r="3" spans="1:38" ht="30" customHeight="1" x14ac:dyDescent="0.2">
      <c r="G3" s="699" t="s">
        <v>264</v>
      </c>
      <c r="H3" s="700"/>
      <c r="I3" s="700"/>
      <c r="J3" s="700"/>
      <c r="K3" s="700"/>
      <c r="L3" s="700"/>
      <c r="M3" s="700"/>
      <c r="N3" s="700"/>
      <c r="O3" s="700"/>
      <c r="P3" s="700"/>
      <c r="Q3" s="700"/>
      <c r="R3" s="700"/>
      <c r="S3" s="700"/>
      <c r="T3" s="700"/>
      <c r="U3" s="700"/>
      <c r="V3" s="700"/>
      <c r="W3" s="700"/>
      <c r="X3" s="700"/>
      <c r="Y3" s="700"/>
      <c r="Z3" s="700"/>
      <c r="AA3" s="701"/>
    </row>
    <row r="4" spans="1:38" ht="30" customHeight="1" x14ac:dyDescent="0.2">
      <c r="G4" s="702" t="s">
        <v>276</v>
      </c>
      <c r="H4" s="703"/>
      <c r="I4" s="703"/>
      <c r="J4" s="703"/>
      <c r="K4" s="703"/>
      <c r="L4" s="703"/>
      <c r="M4" s="703"/>
      <c r="N4" s="703"/>
      <c r="O4" s="703"/>
      <c r="P4" s="703"/>
      <c r="Q4" s="703"/>
      <c r="R4" s="703"/>
      <c r="S4" s="703"/>
      <c r="T4" s="703"/>
      <c r="U4" s="703"/>
      <c r="V4" s="703"/>
      <c r="W4" s="703"/>
      <c r="X4" s="703"/>
      <c r="Y4" s="703"/>
      <c r="Z4" s="703"/>
      <c r="AA4" s="704"/>
    </row>
    <row r="5" spans="1:38" ht="30" customHeight="1" thickBot="1" x14ac:dyDescent="0.25">
      <c r="G5" s="705" t="s">
        <v>263</v>
      </c>
      <c r="H5" s="706"/>
      <c r="I5" s="706"/>
      <c r="J5" s="706"/>
      <c r="K5" s="706"/>
      <c r="L5" s="706"/>
      <c r="M5" s="706"/>
      <c r="N5" s="706"/>
      <c r="O5" s="706"/>
      <c r="P5" s="706"/>
      <c r="Q5" s="706"/>
      <c r="R5" s="706"/>
      <c r="S5" s="706"/>
      <c r="T5" s="706"/>
      <c r="U5" s="706"/>
      <c r="V5" s="706"/>
      <c r="W5" s="706"/>
      <c r="X5" s="706"/>
      <c r="Y5" s="706"/>
      <c r="Z5" s="706"/>
      <c r="AA5" s="707"/>
      <c r="AJ5" s="413"/>
      <c r="AK5" s="413"/>
      <c r="AL5" s="413"/>
    </row>
    <row r="6" spans="1:38" ht="9" customHeight="1" thickTop="1" thickBot="1" x14ac:dyDescent="0.25">
      <c r="B6" s="305"/>
      <c r="C6" s="305"/>
      <c r="D6" s="305"/>
      <c r="E6" s="305"/>
      <c r="F6" s="305"/>
      <c r="G6" s="305"/>
      <c r="H6" s="305"/>
      <c r="I6" s="305"/>
      <c r="J6" s="305"/>
      <c r="K6" s="305"/>
      <c r="AJ6" s="413"/>
      <c r="AK6" s="413"/>
      <c r="AL6" s="413"/>
    </row>
    <row r="7" spans="1:38" ht="30" customHeight="1" thickTop="1" x14ac:dyDescent="0.2">
      <c r="B7" s="305"/>
      <c r="C7" s="305"/>
      <c r="D7" s="305"/>
      <c r="E7" s="305"/>
      <c r="F7" s="305"/>
      <c r="G7" s="305"/>
      <c r="H7" s="305"/>
      <c r="I7" s="305"/>
      <c r="J7" s="305"/>
      <c r="M7" s="690" t="str">
        <f>Sprache!$E$18</f>
        <v>Vorrunde</v>
      </c>
      <c r="N7" s="691"/>
      <c r="O7" s="691"/>
      <c r="P7" s="691"/>
      <c r="Q7" s="691"/>
      <c r="R7" s="691"/>
      <c r="S7" s="691"/>
      <c r="T7" s="691"/>
      <c r="U7" s="692"/>
      <c r="AG7" s="559" t="str">
        <f>Sprache!$E$49&amp;"      --&gt;"</f>
        <v>Bonus      --&gt;</v>
      </c>
      <c r="AJ7" s="681" t="str">
        <f>Sprache!$E$72</f>
        <v>Sind zwei oder mehr Mannschaften nicht unterscheidbar und wird eine Entscheidung z.B. durch Elfmeterschießen oder Los getroffen, genügt es, für die bevorzugte Mannschaft einen Bonuspunkt einzutragen.</v>
      </c>
      <c r="AK7" s="681"/>
      <c r="AL7" s="681"/>
    </row>
    <row r="8" spans="1:38" ht="30" customHeight="1" thickBot="1" x14ac:dyDescent="0.25">
      <c r="B8" s="305"/>
      <c r="C8" s="305"/>
      <c r="D8" s="305"/>
      <c r="E8" s="305"/>
      <c r="F8" s="305"/>
      <c r="G8" s="305"/>
      <c r="H8" s="305"/>
      <c r="I8" s="305"/>
      <c r="J8" s="305"/>
      <c r="M8" s="693"/>
      <c r="N8" s="694"/>
      <c r="O8" s="694"/>
      <c r="P8" s="694"/>
      <c r="Q8" s="694"/>
      <c r="R8" s="694"/>
      <c r="S8" s="694"/>
      <c r="T8" s="694"/>
      <c r="U8" s="695"/>
      <c r="AJ8" s="681"/>
      <c r="AK8" s="681"/>
      <c r="AL8" s="681"/>
    </row>
    <row r="9" spans="1:38" ht="13.5" customHeight="1" thickTop="1" thickBot="1" x14ac:dyDescent="0.35">
      <c r="C9" s="45"/>
      <c r="D9" s="45"/>
      <c r="E9" s="45"/>
      <c r="F9" s="303"/>
      <c r="G9" s="303"/>
      <c r="H9" s="303"/>
      <c r="I9" s="303"/>
      <c r="J9" s="303"/>
      <c r="K9" s="303"/>
      <c r="X9" s="289"/>
      <c r="Y9" s="289"/>
      <c r="Z9" s="289"/>
      <c r="AA9" s="289"/>
      <c r="AB9" s="289"/>
      <c r="AC9" s="289"/>
      <c r="AD9" s="289"/>
      <c r="AE9" s="289"/>
      <c r="AF9" s="289"/>
    </row>
    <row r="10" spans="1:38" ht="24" customHeight="1" thickBot="1" x14ac:dyDescent="0.45">
      <c r="A10" s="297"/>
      <c r="B10" s="301" t="str">
        <f>Sprache!$E$11</f>
        <v>Ergebnisse</v>
      </c>
      <c r="C10" s="298"/>
      <c r="D10" s="298"/>
      <c r="E10" s="298"/>
      <c r="F10" s="302"/>
      <c r="G10" s="302"/>
      <c r="H10" s="302"/>
      <c r="I10" s="302"/>
      <c r="J10" s="302"/>
      <c r="K10" s="302"/>
      <c r="M10" s="680" t="str">
        <f>Sprache!$E$16&amp;" A"</f>
        <v>Gruppe A</v>
      </c>
      <c r="N10" s="680"/>
      <c r="O10" s="197"/>
      <c r="P10" s="197"/>
      <c r="Q10" s="197"/>
      <c r="R10" s="197"/>
      <c r="S10" s="197"/>
      <c r="T10" s="197"/>
      <c r="U10" s="197"/>
      <c r="V10" s="197"/>
      <c r="W10" s="197"/>
      <c r="X10" s="286" t="str">
        <f ca="1">IF(LEN(N12)&gt;Einstellungen!$C$17,LEFT(N12,Einstellungen!$C$17)&amp;".",N12)</f>
        <v>FC Barc.</v>
      </c>
      <c r="Y10" s="287" t="str">
        <f ca="1">IF(LEN(N13)&gt;Einstellungen!$C$17,LEFT(N13,Einstellungen!$C$17)&amp;".",N13)</f>
        <v>Eintrac.</v>
      </c>
      <c r="Z10" s="287" t="str">
        <f ca="1">IF(LEN(N14)&gt;Einstellungen!$C$17,LEFT(N14,Einstellungen!$C$17)&amp;".",N14)</f>
        <v>Raslo W.</v>
      </c>
      <c r="AA10" s="287" t="str">
        <f ca="1">IF(LEN(N15)&gt;Einstellungen!$C$17,LEFT(N15,Einstellungen!$C$17)&amp;".",N15)</f>
        <v>Fun Kic.</v>
      </c>
      <c r="AB10" s="287" t="str">
        <f ca="1">IF(LEN(N16)&gt;Einstellungen!$C$17,LEFT(N16,Einstellungen!$C$17)&amp;".",N16)</f>
        <v>Knock O.</v>
      </c>
      <c r="AC10" s="545" t="str">
        <f ca="1">IF(LEN(N17)&gt;Einstellungen!$C$17,LEFT(N17,Einstellungen!$C$17)&amp;".",N17)</f>
        <v>Maibach.</v>
      </c>
      <c r="AD10" s="545" t="str">
        <f ca="1">IF(LEN(N18)&gt;Einstellungen!$C$17,LEFT(N18,Einstellungen!$C$17)&amp;".",N18)</f>
        <v>VFB Ess.</v>
      </c>
      <c r="AE10" s="545" t="str">
        <f ca="1">IF(LEN(N19)&gt;Einstellungen!$C$17,LEFT(N19,Einstellungen!$C$17)&amp;".",N19)</f>
        <v>1. FC R.</v>
      </c>
      <c r="AF10" s="288" t="str">
        <f ca="1">IF(LEN(N20)&gt;Einstellungen!$C$17,LEFT(N20,Einstellungen!$C$17)&amp;".",N20)</f>
        <v/>
      </c>
      <c r="AG10" s="198"/>
      <c r="AJ10" s="680" t="str">
        <f>Sprache!$E$16&amp;" A"</f>
        <v>Gruppe A</v>
      </c>
      <c r="AK10" s="680"/>
    </row>
    <row r="11" spans="1:38" ht="24" customHeight="1" thickTop="1" thickBot="1" x14ac:dyDescent="0.25">
      <c r="B11" s="386" t="str">
        <f>Sprache!$E$9</f>
        <v>Nr.</v>
      </c>
      <c r="C11" s="333" t="str">
        <f>Sprache!$E$39</f>
        <v>Beginn</v>
      </c>
      <c r="D11" s="333" t="str">
        <f>Sprache!$E$48</f>
        <v>Feld</v>
      </c>
      <c r="E11" s="333" t="str">
        <f>Sprache!$E$17</f>
        <v>Grp</v>
      </c>
      <c r="F11" s="688" t="str">
        <f>Sprache!$E$14</f>
        <v>Spielpaarung</v>
      </c>
      <c r="G11" s="688"/>
      <c r="H11" s="688"/>
      <c r="I11" s="688" t="str">
        <f>Sprache!$E$15</f>
        <v>Ergebnis</v>
      </c>
      <c r="J11" s="688"/>
      <c r="K11" s="689"/>
      <c r="M11" s="682"/>
      <c r="N11" s="683"/>
      <c r="O11" s="199" t="str">
        <f>Sprache!$E$21</f>
        <v>SP</v>
      </c>
      <c r="P11" s="200" t="str">
        <f>Sprache!$E$22</f>
        <v>G</v>
      </c>
      <c r="Q11" s="200" t="str">
        <f>Sprache!$E$23</f>
        <v>U</v>
      </c>
      <c r="R11" s="201" t="str">
        <f>Sprache!$E$24</f>
        <v>V</v>
      </c>
      <c r="S11" s="684" t="str">
        <f>Sprache!$E$25</f>
        <v>Tore</v>
      </c>
      <c r="T11" s="685"/>
      <c r="U11" s="686"/>
      <c r="V11" s="200" t="str">
        <f>Sprache!$E$26</f>
        <v>Diff.</v>
      </c>
      <c r="W11" s="202" t="str">
        <f>Sprache!$E$27</f>
        <v>Pkt</v>
      </c>
      <c r="X11" s="203" t="str">
        <f ca="1">N12</f>
        <v>FC Barcelona</v>
      </c>
      <c r="Y11" s="204" t="str">
        <f ca="1">N13</f>
        <v>Eintracht Frankfurt</v>
      </c>
      <c r="Z11" s="204" t="str">
        <f ca="1">N14</f>
        <v>Raslo Winners</v>
      </c>
      <c r="AA11" s="204" t="str">
        <f ca="1">N15</f>
        <v>Fun Kickers Oes</v>
      </c>
      <c r="AB11" s="204" t="str">
        <f ca="1">N16</f>
        <v>Knock Out Rangers</v>
      </c>
      <c r="AC11" s="546" t="str">
        <f ca="1">N17</f>
        <v>Maibach 1822 eV</v>
      </c>
      <c r="AD11" s="546" t="str">
        <f ca="1">N18</f>
        <v>VFB Essenheim</v>
      </c>
      <c r="AE11" s="546" t="str">
        <f ca="1">N19</f>
        <v>1. FC Riedwald</v>
      </c>
      <c r="AF11" s="514" t="str">
        <f ca="1">N20</f>
        <v/>
      </c>
      <c r="AG11" s="198"/>
      <c r="AJ11" s="410" t="str">
        <f>Sprache!$E$9</f>
        <v>Nr.</v>
      </c>
      <c r="AK11" s="411" t="str">
        <f>Sprache!$E$10</f>
        <v>Teilnehmer bzw. Mannschaft</v>
      </c>
      <c r="AL11" s="412" t="str">
        <f>Sprache!$E$49</f>
        <v>Bonus</v>
      </c>
    </row>
    <row r="12" spans="1:38" ht="24" customHeight="1" x14ac:dyDescent="0.2">
      <c r="B12" s="431">
        <f>Planung!$E6</f>
        <v>1</v>
      </c>
      <c r="C12" s="582">
        <f>Planung!$F6</f>
        <v>0.375</v>
      </c>
      <c r="D12" s="583" t="str">
        <f>Planung!$G6</f>
        <v>1</v>
      </c>
      <c r="E12" s="583" t="str">
        <f ca="1">Planung!$H6</f>
        <v>A</v>
      </c>
      <c r="F12" s="437" t="str">
        <f ca="1">Planung!$L6</f>
        <v>1. FC Riedwald</v>
      </c>
      <c r="G12" s="424" t="s">
        <v>5</v>
      </c>
      <c r="H12" s="440" t="str">
        <f ca="1">Planung!$N6</f>
        <v>Knock Out Rangers</v>
      </c>
      <c r="I12" s="434">
        <v>2</v>
      </c>
      <c r="J12" s="425" t="str">
        <f>Sprache!$E$80</f>
        <v>:</v>
      </c>
      <c r="K12" s="426">
        <v>6</v>
      </c>
      <c r="M12" s="371">
        <f ca="1">IF(Calc1!$K$13=0,"",1)</f>
        <v>1</v>
      </c>
      <c r="N12" s="372" t="str">
        <f ca="1">IF(Calc1!$F$14&lt;3,"",IF(Calc1!$K$13=0,Calc1!$Q64,VLOOKUP(Calc1!B4,Calc1!$C$4:$N$12,4,0)))</f>
        <v>FC Barcelona</v>
      </c>
      <c r="O12" s="205">
        <f ca="1">IF(Calc1!$K$13=0,"",VLOOKUP(Calc1!B4,Calc1!$C$4:$N$12,9,0))</f>
        <v>2</v>
      </c>
      <c r="P12" s="206">
        <f ca="1">IF(Calc1!$K$13=0,"",VLOOKUP(Calc1!B4,Calc1!$C$4:$N$12,10,0))</f>
        <v>2</v>
      </c>
      <c r="Q12" s="206">
        <f ca="1">IF(Calc1!$K$13=0,"",VLOOKUP(Calc1!B4,Calc1!$C$4:$N$12,11,0))</f>
        <v>0</v>
      </c>
      <c r="R12" s="207">
        <f ca="1">IF(Calc1!$K$13=0,"",VLOOKUP(Calc1!B4,Calc1!$C$4:$N$12,12,0))</f>
        <v>0</v>
      </c>
      <c r="S12" s="208">
        <f ca="1">IF(Calc1!$K$13=0,"",VLOOKUP(Calc1!B4,Calc1!$C$4:$N$12,5,0))</f>
        <v>10</v>
      </c>
      <c r="T12" s="209" t="str">
        <f>Sprache!$E$80</f>
        <v>:</v>
      </c>
      <c r="U12" s="210">
        <f ca="1">IF(Calc1!$K$13=0,"",VLOOKUP(Calc1!B4,Calc1!$C$4:$N$12,6,0))</f>
        <v>1</v>
      </c>
      <c r="V12" s="205">
        <f ca="1">IF(Calc1!$K$13=0,"",VLOOKUP(Calc1!B4,Calc1!$C$4:$N$12,7,0))</f>
        <v>9</v>
      </c>
      <c r="W12" s="211">
        <f ca="1">IF(Calc1!$K$13=0,"",VLOOKUP(Calc1!B4,Calc1!$C$4:$N$12,8,0))</f>
        <v>6</v>
      </c>
      <c r="X12" s="212"/>
      <c r="Y12" s="206" t="str">
        <f ca="1">IFERROR(VLOOKUP($N12&amp;Y$11,Calc1!$Z$64:$AB$207,3,0),"")</f>
        <v/>
      </c>
      <c r="Z12" s="206" t="str">
        <f ca="1">IFERROR(VLOOKUP($N12&amp;Z$11,Calc1!$Z$64:$AB$207,3,0),"")</f>
        <v>4:1</v>
      </c>
      <c r="AA12" s="206" t="str">
        <f ca="1">IFERROR(VLOOKUP($N12&amp;AA$11,Calc1!$Z$64:$AB$207,3,0),"")</f>
        <v/>
      </c>
      <c r="AB12" s="206" t="str">
        <f ca="1">IFERROR(VLOOKUP($N12&amp;AB$11,Calc1!$Z$64:$AB$207,3,0),"")</f>
        <v/>
      </c>
      <c r="AC12" s="207" t="str">
        <f ca="1">IFERROR(VLOOKUP($N12&amp;AC$11,Calc1!$Z$64:$AB$207,3,0),"")</f>
        <v/>
      </c>
      <c r="AD12" s="207" t="str">
        <f ca="1">IFERROR(VLOOKUP($N12&amp;AD$11,Calc1!$Z$64:$AB$207,3,0),"")</f>
        <v>6:0</v>
      </c>
      <c r="AE12" s="207" t="str">
        <f ca="1">IFERROR(VLOOKUP($N12&amp;AE$11,Calc1!$Z$64:$AB$207,3,0),"")</f>
        <v/>
      </c>
      <c r="AF12" s="213" t="str">
        <f ca="1">IFERROR(VLOOKUP($N12&amp;AF$11,Calc1!$Z$64:$AB$207,3,0),"")</f>
        <v/>
      </c>
      <c r="AG12" s="214" t="str">
        <f t="shared" ref="AG12:AG16" ca="1" si="0">N12</f>
        <v>FC Barcelona</v>
      </c>
      <c r="AJ12" s="408" t="s">
        <v>208</v>
      </c>
      <c r="AK12" s="409" t="str">
        <f>IF(Planung!$C7="","",Planung!$C7)</f>
        <v>1. FC Riedwald</v>
      </c>
      <c r="AL12" s="414"/>
    </row>
    <row r="13" spans="1:38" ht="24" customHeight="1" x14ac:dyDescent="0.2">
      <c r="B13" s="432">
        <f ca="1">Planung!$E7</f>
        <v>2</v>
      </c>
      <c r="C13" s="584">
        <f ca="1">Planung!$F7</f>
        <v>0.375</v>
      </c>
      <c r="D13" s="585">
        <f ca="1">Planung!$G7</f>
        <v>2</v>
      </c>
      <c r="E13" s="585" t="str">
        <f ca="1">Planung!$H7</f>
        <v>B</v>
      </c>
      <c r="F13" s="438" t="str">
        <f ca="1">Planung!$L7</f>
        <v>Mainz 05</v>
      </c>
      <c r="G13" s="218" t="s">
        <v>5</v>
      </c>
      <c r="H13" s="441" t="str">
        <f ca="1">Planung!$N7</f>
        <v>Borussia Heine</v>
      </c>
      <c r="I13" s="435">
        <v>2</v>
      </c>
      <c r="J13" s="427" t="str">
        <f>Sprache!$E$80</f>
        <v>:</v>
      </c>
      <c r="K13" s="428">
        <v>4</v>
      </c>
      <c r="M13" s="373">
        <f ca="1">IF(Calc1!$K$13=0,"",IF(VLOOKUP(Calc1!B5,Calc1!$C$4:$E$12,3,0)=MAX(M$12:M12),VLOOKUP(Calc1!B5,Calc1!$C$4:$E$12,3,0),Calc1!B5))</f>
        <v>2</v>
      </c>
      <c r="N13" s="374" t="str">
        <f ca="1">IF(Calc1!$F$14&lt;3,"",IF(Calc1!$K$13=0,Calc1!$Q65,VLOOKUP(Calc1!B5,Calc1!$C$4:$N$12,4,0)))</f>
        <v>Eintracht Frankfurt</v>
      </c>
      <c r="O13" s="215">
        <f ca="1">IF(Calc1!$K$13=0,"",VLOOKUP(Calc1!B5,Calc1!$C$4:$N$12,9,0))</f>
        <v>2</v>
      </c>
      <c r="P13" s="196">
        <f ca="1">IF(Calc1!$K$13=0,"",VLOOKUP(Calc1!B5,Calc1!$C$4:$N$12,10,0))</f>
        <v>2</v>
      </c>
      <c r="Q13" s="196">
        <f ca="1">IF(Calc1!$K$13=0,"",VLOOKUP(Calc1!B5,Calc1!$C$4:$N$12,11,0))</f>
        <v>0</v>
      </c>
      <c r="R13" s="216">
        <f ca="1">IF(Calc1!$K$13=0,"",VLOOKUP(Calc1!B5,Calc1!$C$4:$N$12,12,0))</f>
        <v>0</v>
      </c>
      <c r="S13" s="217">
        <f ca="1">IF(Calc1!$K$13=0,"",VLOOKUP(Calc1!B5,Calc1!$C$4:$N$12,5,0))</f>
        <v>7</v>
      </c>
      <c r="T13" s="218" t="str">
        <f>Sprache!$E$80</f>
        <v>:</v>
      </c>
      <c r="U13" s="219">
        <f ca="1">IF(Calc1!$K$13=0,"",VLOOKUP(Calc1!B5,Calc1!$C$4:$N$12,6,0))</f>
        <v>3</v>
      </c>
      <c r="V13" s="215">
        <f ca="1">IF(Calc1!$K$13=0,"",VLOOKUP(Calc1!B5,Calc1!$C$4:$N$12,7,0))</f>
        <v>4</v>
      </c>
      <c r="W13" s="220">
        <f ca="1">IF(Calc1!$K$13=0,"",VLOOKUP(Calc1!B5,Calc1!$C$4:$N$12,8,0))</f>
        <v>6</v>
      </c>
      <c r="X13" s="221" t="str">
        <f ca="1">IFERROR(VLOOKUP($N13&amp;X$11,Calc1!$Z$64:$AB$207,3,0),"")</f>
        <v/>
      </c>
      <c r="Y13" s="222"/>
      <c r="Z13" s="196" t="str">
        <f ca="1">IFERROR(VLOOKUP($N13&amp;Z$11,Calc1!$Z$64:$AB$207,3,0),"")</f>
        <v/>
      </c>
      <c r="AA13" s="196" t="str">
        <f ca="1">IFERROR(VLOOKUP($N13&amp;AA$11,Calc1!$Z$64:$AB$207,3,0),"")</f>
        <v>4:2</v>
      </c>
      <c r="AB13" s="196" t="str">
        <f ca="1">IFERROR(VLOOKUP($N13&amp;AB$11,Calc1!$Z$64:$AB$207,3,0),"")</f>
        <v/>
      </c>
      <c r="AC13" s="216" t="str">
        <f ca="1">IFERROR(VLOOKUP($N13&amp;AC$11,Calc1!$Z$64:$AB$207,3,0),"")</f>
        <v>3:1</v>
      </c>
      <c r="AD13" s="216" t="str">
        <f ca="1">IFERROR(VLOOKUP($N13&amp;AD$11,Calc1!$Z$64:$AB$207,3,0),"")</f>
        <v/>
      </c>
      <c r="AE13" s="216" t="str">
        <f ca="1">IFERROR(VLOOKUP($N13&amp;AE$11,Calc1!$Z$64:$AB$207,3,0),"")</f>
        <v/>
      </c>
      <c r="AF13" s="223" t="str">
        <f ca="1">IFERROR(VLOOKUP($N13&amp;AF$11,Calc1!$Z$64:$AB$207,3,0),"")</f>
        <v/>
      </c>
      <c r="AG13" s="224" t="str">
        <f t="shared" ca="1" si="0"/>
        <v>Eintracht Frankfurt</v>
      </c>
      <c r="AJ13" s="404" t="s">
        <v>210</v>
      </c>
      <c r="AK13" s="406" t="str">
        <f>IF(Planung!$C9="","",Planung!$C9)</f>
        <v>FC Barcelona</v>
      </c>
      <c r="AL13" s="415"/>
    </row>
    <row r="14" spans="1:38" ht="24" customHeight="1" x14ac:dyDescent="0.2">
      <c r="B14" s="432">
        <f ca="1">Planung!$E8</f>
        <v>3</v>
      </c>
      <c r="C14" s="584">
        <f ca="1">Planung!$F8</f>
        <v>0.375</v>
      </c>
      <c r="D14" s="585">
        <f ca="1">Planung!$G8</f>
        <v>3</v>
      </c>
      <c r="E14" s="585" t="str">
        <f ca="1">Planung!$H8</f>
        <v>A</v>
      </c>
      <c r="F14" s="438" t="str">
        <f ca="1">Planung!$L8</f>
        <v>Raslo Winners</v>
      </c>
      <c r="G14" s="218" t="s">
        <v>5</v>
      </c>
      <c r="H14" s="441" t="str">
        <f ca="1">Planung!$N8</f>
        <v>FC Barcelona</v>
      </c>
      <c r="I14" s="435">
        <v>1</v>
      </c>
      <c r="J14" s="427" t="str">
        <f>Sprache!$E$80</f>
        <v>:</v>
      </c>
      <c r="K14" s="428">
        <v>4</v>
      </c>
      <c r="M14" s="373">
        <f ca="1">IF(Calc1!$K$13=0,"",IF(VLOOKUP(Calc1!B6,Calc1!$C$4:$E$12,3,0)=MAX(M$12:M13),VLOOKUP(Calc1!B6,Calc1!$C$4:$E$12,3,0),Calc1!B6))</f>
        <v>3</v>
      </c>
      <c r="N14" s="374" t="str">
        <f ca="1">IF(Calc1!$F$14&lt;3,"",IF(Calc1!$K$13=0,Calc1!$Q66,VLOOKUP(Calc1!B6,Calc1!$C$4:$N$12,4,0)))</f>
        <v>Raslo Winners</v>
      </c>
      <c r="O14" s="215">
        <f ca="1">IF(Calc1!$K$13=0,"",VLOOKUP(Calc1!B6,Calc1!$C$4:$N$12,9,0))</f>
        <v>3</v>
      </c>
      <c r="P14" s="196">
        <f ca="1">IF(Calc1!$K$13=0,"",VLOOKUP(Calc1!B6,Calc1!$C$4:$N$12,10,0))</f>
        <v>2</v>
      </c>
      <c r="Q14" s="196">
        <f ca="1">IF(Calc1!$K$13=0,"",VLOOKUP(Calc1!B6,Calc1!$C$4:$N$12,11,0))</f>
        <v>0</v>
      </c>
      <c r="R14" s="216">
        <f ca="1">IF(Calc1!$K$13=0,"",VLOOKUP(Calc1!B6,Calc1!$C$4:$N$12,12,0))</f>
        <v>1</v>
      </c>
      <c r="S14" s="217">
        <f ca="1">IF(Calc1!$K$13=0,"",VLOOKUP(Calc1!B6,Calc1!$C$4:$N$12,5,0))</f>
        <v>6</v>
      </c>
      <c r="T14" s="218" t="str">
        <f>Sprache!$E$80</f>
        <v>:</v>
      </c>
      <c r="U14" s="219">
        <f ca="1">IF(Calc1!$K$13=0,"",VLOOKUP(Calc1!B6,Calc1!$C$4:$N$12,6,0))</f>
        <v>4</v>
      </c>
      <c r="V14" s="215">
        <f ca="1">IF(Calc1!$K$13=0,"",VLOOKUP(Calc1!B6,Calc1!$C$4:$N$12,7,0))</f>
        <v>2</v>
      </c>
      <c r="W14" s="220">
        <f ca="1">IF(Calc1!$K$13=0,"",VLOOKUP(Calc1!B6,Calc1!$C$4:$N$12,8,0))</f>
        <v>6</v>
      </c>
      <c r="X14" s="221" t="str">
        <f ca="1">IFERROR(VLOOKUP($N14&amp;X$11,Calc1!$Z$64:$AB$207,3,0),"")</f>
        <v>1:4</v>
      </c>
      <c r="Y14" s="401" t="str">
        <f ca="1">IFERROR(VLOOKUP($N14&amp;Y$11,Calc1!$Z$64:$AB$207,3,0),"")</f>
        <v/>
      </c>
      <c r="Z14" s="222"/>
      <c r="AA14" s="196" t="str">
        <f ca="1">IFERROR(VLOOKUP($N14&amp;AA$11,Calc1!$Z$64:$AB$207,3,0),"")</f>
        <v/>
      </c>
      <c r="AB14" s="196" t="str">
        <f ca="1">IFERROR(VLOOKUP($N14&amp;AB$11,Calc1!$Z$64:$AB$207,3,0),"")</f>
        <v/>
      </c>
      <c r="AC14" s="216" t="str">
        <f ca="1">IFERROR(VLOOKUP($N14&amp;AC$11,Calc1!$Z$64:$AB$207,3,0),"")</f>
        <v/>
      </c>
      <c r="AD14" s="216" t="str">
        <f ca="1">IFERROR(VLOOKUP($N14&amp;AD$11,Calc1!$Z$64:$AB$207,3,0),"")</f>
        <v>3:0</v>
      </c>
      <c r="AE14" s="216" t="str">
        <f ca="1">IFERROR(VLOOKUP($N14&amp;AE$11,Calc1!$Z$64:$AB$207,3,0),"")</f>
        <v>2:0</v>
      </c>
      <c r="AF14" s="223" t="str">
        <f ca="1">IFERROR(VLOOKUP($N14&amp;AF$11,Calc1!$Z$64:$AB$207,3,0),"")</f>
        <v/>
      </c>
      <c r="AG14" s="224" t="str">
        <f t="shared" ca="1" si="0"/>
        <v>Raslo Winners</v>
      </c>
      <c r="AJ14" s="404" t="s">
        <v>206</v>
      </c>
      <c r="AK14" s="406" t="str">
        <f>IF(Planung!$C11="","",Planung!$C11)</f>
        <v>Eintracht Frankfurt</v>
      </c>
      <c r="AL14" s="415"/>
    </row>
    <row r="15" spans="1:38" ht="24" customHeight="1" x14ac:dyDescent="0.2">
      <c r="B15" s="432">
        <f ca="1">Planung!$E9</f>
        <v>4</v>
      </c>
      <c r="C15" s="584">
        <f ca="1">Planung!$F9</f>
        <v>0.375</v>
      </c>
      <c r="D15" s="585">
        <f ca="1">Planung!$G9</f>
        <v>4</v>
      </c>
      <c r="E15" s="585" t="str">
        <f ca="1">Planung!$H9</f>
        <v>B</v>
      </c>
      <c r="F15" s="438" t="str">
        <f ca="1">Planung!$L9</f>
        <v>VFL Ronsdorf</v>
      </c>
      <c r="G15" s="218" t="s">
        <v>5</v>
      </c>
      <c r="H15" s="441" t="str">
        <f ca="1">Planung!$N9</f>
        <v>Inter Mailand</v>
      </c>
      <c r="I15" s="435">
        <v>2</v>
      </c>
      <c r="J15" s="427" t="str">
        <f>Sprache!$E$80</f>
        <v>:</v>
      </c>
      <c r="K15" s="428">
        <v>5</v>
      </c>
      <c r="M15" s="373">
        <f ca="1">IF(Calc1!$K$13=0,"",IF(VLOOKUP(Calc1!B7,Calc1!$C$4:$E$12,3,0)=MAX(M$12:M14),VLOOKUP(Calc1!B7,Calc1!$C$4:$E$12,3,0),Calc1!B7))</f>
        <v>4</v>
      </c>
      <c r="N15" s="374" t="str">
        <f ca="1">IF(Calc1!$F$14&lt;3,"",IF(Calc1!$K$13=0,Calc1!$Q67,VLOOKUP(Calc1!B7,Calc1!$C$4:$N$12,4,0)))</f>
        <v>Fun Kickers Oes</v>
      </c>
      <c r="O15" s="215">
        <f ca="1">IF(Calc1!$K$13=0,"",VLOOKUP(Calc1!B7,Calc1!$C$4:$N$12,9,0))</f>
        <v>3</v>
      </c>
      <c r="P15" s="196">
        <f ca="1">IF(Calc1!$K$13=0,"",VLOOKUP(Calc1!B7,Calc1!$C$4:$N$12,10,0))</f>
        <v>2</v>
      </c>
      <c r="Q15" s="196">
        <f ca="1">IF(Calc1!$K$13=0,"",VLOOKUP(Calc1!B7,Calc1!$C$4:$N$12,11,0))</f>
        <v>0</v>
      </c>
      <c r="R15" s="216">
        <f ca="1">IF(Calc1!$K$13=0,"",VLOOKUP(Calc1!B7,Calc1!$C$4:$N$12,12,0))</f>
        <v>1</v>
      </c>
      <c r="S15" s="217">
        <f ca="1">IF(Calc1!$K$13=0,"",VLOOKUP(Calc1!B7,Calc1!$C$4:$N$12,5,0))</f>
        <v>9</v>
      </c>
      <c r="T15" s="218" t="str">
        <f>Sprache!$E$80</f>
        <v>:</v>
      </c>
      <c r="U15" s="219">
        <f ca="1">IF(Calc1!$K$13=0,"",VLOOKUP(Calc1!B7,Calc1!$C$4:$N$12,6,0))</f>
        <v>8</v>
      </c>
      <c r="V15" s="215">
        <f ca="1">IF(Calc1!$K$13=0,"",VLOOKUP(Calc1!B7,Calc1!$C$4:$N$12,7,0))</f>
        <v>1</v>
      </c>
      <c r="W15" s="220">
        <f ca="1">IF(Calc1!$K$13=0,"",VLOOKUP(Calc1!B7,Calc1!$C$4:$N$12,8,0))</f>
        <v>6</v>
      </c>
      <c r="X15" s="221" t="str">
        <f ca="1">IFERROR(VLOOKUP($N15&amp;X$11,Calc1!$Z$64:$AB$207,3,0),"")</f>
        <v/>
      </c>
      <c r="Y15" s="401" t="str">
        <f ca="1">IFERROR(VLOOKUP($N15&amp;Y$11,Calc1!$Z$64:$AB$207,3,0),"")</f>
        <v>2:4</v>
      </c>
      <c r="Z15" s="196" t="str">
        <f ca="1">IFERROR(VLOOKUP($N15&amp;Z$11,Calc1!$Z$64:$AB$207,3,0),"")</f>
        <v/>
      </c>
      <c r="AA15" s="222"/>
      <c r="AB15" s="196" t="str">
        <f ca="1">IFERROR(VLOOKUP($N15&amp;AB$11,Calc1!$Z$64:$AB$207,3,0),"")</f>
        <v>3:2</v>
      </c>
      <c r="AC15" s="216" t="str">
        <f ca="1">IFERROR(VLOOKUP($N15&amp;AC$11,Calc1!$Z$64:$AB$207,3,0),"")</f>
        <v/>
      </c>
      <c r="AD15" s="216" t="str">
        <f ca="1">IFERROR(VLOOKUP($N15&amp;AD$11,Calc1!$Z$64:$AB$207,3,0),"")</f>
        <v/>
      </c>
      <c r="AE15" s="216" t="str">
        <f ca="1">IFERROR(VLOOKUP($N15&amp;AE$11,Calc1!$Z$64:$AB$207,3,0),"")</f>
        <v>4:2</v>
      </c>
      <c r="AF15" s="223" t="str">
        <f ca="1">IFERROR(VLOOKUP($N15&amp;AF$11,Calc1!$Z$64:$AB$207,3,0),"")</f>
        <v/>
      </c>
      <c r="AG15" s="224" t="str">
        <f t="shared" ca="1" si="0"/>
        <v>Fun Kickers Oes</v>
      </c>
      <c r="AJ15" s="404" t="s">
        <v>212</v>
      </c>
      <c r="AK15" s="406" t="str">
        <f>IF(Planung!$C13="","",Planung!$C13)</f>
        <v>Maibach 1822 eV</v>
      </c>
      <c r="AL15" s="415"/>
    </row>
    <row r="16" spans="1:38" ht="24" customHeight="1" x14ac:dyDescent="0.2">
      <c r="B16" s="432">
        <f ca="1">Planung!$E10</f>
        <v>5</v>
      </c>
      <c r="C16" s="584">
        <f ca="1">Planung!$F10</f>
        <v>0.39930555555555558</v>
      </c>
      <c r="D16" s="585">
        <f ca="1">Planung!$G10</f>
        <v>1</v>
      </c>
      <c r="E16" s="585" t="str">
        <f ca="1">Planung!$H10</f>
        <v>A</v>
      </c>
      <c r="F16" s="438" t="str">
        <f ca="1">Planung!$L10</f>
        <v>Eintracht Frankfurt</v>
      </c>
      <c r="G16" s="218" t="s">
        <v>5</v>
      </c>
      <c r="H16" s="441" t="str">
        <f ca="1">Planung!$N10</f>
        <v>Fun Kickers Oes</v>
      </c>
      <c r="I16" s="435">
        <v>4</v>
      </c>
      <c r="J16" s="427" t="str">
        <f>Sprache!$E$80</f>
        <v>:</v>
      </c>
      <c r="K16" s="428">
        <v>2</v>
      </c>
      <c r="M16" s="373">
        <f ca="1">IF(Calc1!$K$13=0,"",IF(VLOOKUP(Calc1!B8,Calc1!$C$4:$E$12,3,0)=MAX(M$12:M15),VLOOKUP(Calc1!B8,Calc1!$C$4:$E$12,3,0),Calc1!B8))</f>
        <v>5</v>
      </c>
      <c r="N16" s="374" t="str">
        <f ca="1">IF(Calc1!$F$14&lt;3,"",IF(Calc1!$K$13=0,Calc1!$Q68,VLOOKUP(Calc1!B8,Calc1!$C$4:$N$12,4,0)))</f>
        <v>Knock Out Rangers</v>
      </c>
      <c r="O16" s="215">
        <f ca="1">IF(Calc1!$K$13=0,"",VLOOKUP(Calc1!B8,Calc1!$C$4:$N$12,9,0))</f>
        <v>3</v>
      </c>
      <c r="P16" s="196">
        <f ca="1">IF(Calc1!$K$13=0,"",VLOOKUP(Calc1!B8,Calc1!$C$4:$N$12,10,0))</f>
        <v>1</v>
      </c>
      <c r="Q16" s="196">
        <f ca="1">IF(Calc1!$K$13=0,"",VLOOKUP(Calc1!B8,Calc1!$C$4:$N$12,11,0))</f>
        <v>1</v>
      </c>
      <c r="R16" s="216">
        <f ca="1">IF(Calc1!$K$13=0,"",VLOOKUP(Calc1!B8,Calc1!$C$4:$N$12,12,0))</f>
        <v>1</v>
      </c>
      <c r="S16" s="217">
        <f ca="1">IF(Calc1!$K$13=0,"",VLOOKUP(Calc1!B8,Calc1!$C$4:$N$12,5,0))</f>
        <v>9</v>
      </c>
      <c r="T16" s="218" t="str">
        <f>Sprache!$E$80</f>
        <v>:</v>
      </c>
      <c r="U16" s="219">
        <f ca="1">IF(Calc1!$K$13=0,"",VLOOKUP(Calc1!B8,Calc1!$C$4:$N$12,6,0))</f>
        <v>6</v>
      </c>
      <c r="V16" s="215">
        <f ca="1">IF(Calc1!$K$13=0,"",VLOOKUP(Calc1!B8,Calc1!$C$4:$N$12,7,0))</f>
        <v>3</v>
      </c>
      <c r="W16" s="220">
        <f ca="1">IF(Calc1!$K$13=0,"",VLOOKUP(Calc1!B8,Calc1!$C$4:$N$12,8,0))</f>
        <v>4</v>
      </c>
      <c r="X16" s="221" t="str">
        <f ca="1">IFERROR(VLOOKUP($N16&amp;X$11,Calc1!$Z$64:$AB$207,3,0),"")</f>
        <v/>
      </c>
      <c r="Y16" s="401" t="str">
        <f ca="1">IFERROR(VLOOKUP($N16&amp;Y$11,Calc1!$Z$64:$AB$207,3,0),"")</f>
        <v/>
      </c>
      <c r="Z16" s="196" t="str">
        <f ca="1">IFERROR(VLOOKUP($N16&amp;Z$11,Calc1!$Z$64:$AB$207,3,0),"")</f>
        <v/>
      </c>
      <c r="AA16" s="196" t="str">
        <f ca="1">IFERROR(VLOOKUP($N16&amp;AA$11,Calc1!$Z$64:$AB$207,3,0),"")</f>
        <v>2:3</v>
      </c>
      <c r="AB16" s="222"/>
      <c r="AC16" s="216" t="str">
        <f ca="1">IFERROR(VLOOKUP($N16&amp;AC$11,Calc1!$Z$64:$AB$207,3,0),"")</f>
        <v>1:1</v>
      </c>
      <c r="AD16" s="216" t="str">
        <f ca="1">IFERROR(VLOOKUP($N16&amp;AD$11,Calc1!$Z$64:$AB$207,3,0),"")</f>
        <v/>
      </c>
      <c r="AE16" s="216" t="str">
        <f ca="1">IFERROR(VLOOKUP($N16&amp;AE$11,Calc1!$Z$64:$AB$207,3,0),"")</f>
        <v>6:2</v>
      </c>
      <c r="AF16" s="223" t="str">
        <f ca="1">IFERROR(VLOOKUP($N16&amp;AF$11,Calc1!$Z$64:$AB$207,3,0),"")</f>
        <v/>
      </c>
      <c r="AG16" s="224" t="str">
        <f t="shared" ca="1" si="0"/>
        <v>Knock Out Rangers</v>
      </c>
      <c r="AJ16" s="404" t="s">
        <v>214</v>
      </c>
      <c r="AK16" s="406" t="str">
        <f>IF(Planung!$C15="","",Planung!$C15)</f>
        <v>VFB Essenheim</v>
      </c>
      <c r="AL16" s="415"/>
    </row>
    <row r="17" spans="2:38" ht="24" customHeight="1" x14ac:dyDescent="0.2">
      <c r="B17" s="432">
        <f ca="1">Planung!$E11</f>
        <v>6</v>
      </c>
      <c r="C17" s="584">
        <f ca="1">Planung!$F11</f>
        <v>0.39930555555555558</v>
      </c>
      <c r="D17" s="585">
        <f ca="1">Planung!$G11</f>
        <v>2</v>
      </c>
      <c r="E17" s="585" t="str">
        <f ca="1">Planung!$H11</f>
        <v>B</v>
      </c>
      <c r="F17" s="438" t="str">
        <f ca="1">Planung!$L11</f>
        <v>SSV Wildbach</v>
      </c>
      <c r="G17" s="218" t="s">
        <v>5</v>
      </c>
      <c r="H17" s="441" t="str">
        <f ca="1">Planung!$N11</f>
        <v>AC Roma</v>
      </c>
      <c r="I17" s="435">
        <v>0</v>
      </c>
      <c r="J17" s="427" t="str">
        <f>Sprache!$E$80</f>
        <v>:</v>
      </c>
      <c r="K17" s="428">
        <v>5</v>
      </c>
      <c r="M17" s="373">
        <f ca="1">IF(Calc1!$K$13=0,"",IF(VLOOKUP(Calc1!B9,Calc1!$C$4:$E$12,3,0)=MAX(M$12:M16),VLOOKUP(Calc1!B9,Calc1!$C$4:$E$12,3,0),Calc1!B9))</f>
        <v>6</v>
      </c>
      <c r="N17" s="374" t="str">
        <f ca="1">IF(Calc1!$F$14&lt;3,"",IF(Calc1!$K$13=0,Calc1!$Q69,VLOOKUP(Calc1!B9,Calc1!$C$4:$N$12,4,0)))</f>
        <v>Maibach 1822 eV</v>
      </c>
      <c r="O17" s="215">
        <f ca="1">IF(Calc1!$K$13=0,"",VLOOKUP(Calc1!B9,Calc1!$C$4:$N$12,9,0))</f>
        <v>3</v>
      </c>
      <c r="P17" s="196">
        <f ca="1">IF(Calc1!$K$13=0,"",VLOOKUP(Calc1!B9,Calc1!$C$4:$N$12,10,0))</f>
        <v>0</v>
      </c>
      <c r="Q17" s="196">
        <f ca="1">IF(Calc1!$K$13=0,"",VLOOKUP(Calc1!B9,Calc1!$C$4:$N$12,11,0))</f>
        <v>2</v>
      </c>
      <c r="R17" s="216">
        <f ca="1">IF(Calc1!$K$13=0,"",VLOOKUP(Calc1!B9,Calc1!$C$4:$N$12,12,0))</f>
        <v>1</v>
      </c>
      <c r="S17" s="217">
        <f ca="1">IF(Calc1!$K$13=0,"",VLOOKUP(Calc1!B9,Calc1!$C$4:$N$12,5,0))</f>
        <v>4</v>
      </c>
      <c r="T17" s="218" t="str">
        <f>Sprache!$E$80</f>
        <v>:</v>
      </c>
      <c r="U17" s="219">
        <f ca="1">IF(Calc1!$K$13=0,"",VLOOKUP(Calc1!B9,Calc1!$C$4:$N$12,6,0))</f>
        <v>6</v>
      </c>
      <c r="V17" s="215">
        <f ca="1">IF(Calc1!$K$13=0,"",VLOOKUP(Calc1!B9,Calc1!$C$4:$N$12,7,0))</f>
        <v>-2</v>
      </c>
      <c r="W17" s="220">
        <f ca="1">IF(Calc1!$K$13=0,"",VLOOKUP(Calc1!B9,Calc1!$C$4:$N$12,8,0))</f>
        <v>2</v>
      </c>
      <c r="X17" s="221" t="str">
        <f ca="1">IFERROR(VLOOKUP($N17&amp;X$11,Calc1!$Z$64:$AB$207,3,0),"")</f>
        <v/>
      </c>
      <c r="Y17" s="401" t="str">
        <f ca="1">IFERROR(VLOOKUP($N17&amp;Y$11,Calc1!$Z$64:$AB$207,3,0),"")</f>
        <v>1:3</v>
      </c>
      <c r="Z17" s="196" t="str">
        <f ca="1">IFERROR(VLOOKUP($N17&amp;Z$11,Calc1!$Z$64:$AB$207,3,0),"")</f>
        <v/>
      </c>
      <c r="AA17" s="196" t="str">
        <f ca="1">IFERROR(VLOOKUP($N17&amp;AA$11,Calc1!$Z$64:$AB$207,3,0),"")</f>
        <v/>
      </c>
      <c r="AB17" s="196" t="str">
        <f ca="1">IFERROR(VLOOKUP($N17&amp;AB$11,Calc1!$Z$64:$AB$207,3,0),"")</f>
        <v>1:1</v>
      </c>
      <c r="AC17" s="547"/>
      <c r="AD17" s="216" t="str">
        <f ca="1">IFERROR(VLOOKUP($N17&amp;AD$11,Calc1!$Z$64:$AB$207,3,0),"")</f>
        <v>2:2</v>
      </c>
      <c r="AE17" s="216" t="str">
        <f ca="1">IFERROR(VLOOKUP($N17&amp;AE$11,Calc1!$Z$64:$AB$207,3,0),"")</f>
        <v/>
      </c>
      <c r="AF17" s="223" t="str">
        <f ca="1">IFERROR(VLOOKUP($N17&amp;AF$11,Calc1!$Z$64:$AB$207,3,0),"")</f>
        <v/>
      </c>
      <c r="AG17" s="224" t="str">
        <f t="shared" ref="AG17:AG19" ca="1" si="1">N17</f>
        <v>Maibach 1822 eV</v>
      </c>
      <c r="AJ17" s="404" t="s">
        <v>216</v>
      </c>
      <c r="AK17" s="406" t="str">
        <f>IF(Planung!$C17="","",Planung!$C17)</f>
        <v>Fun Kickers Oes</v>
      </c>
      <c r="AL17" s="415"/>
    </row>
    <row r="18" spans="2:38" ht="24" customHeight="1" x14ac:dyDescent="0.2">
      <c r="B18" s="432">
        <f ca="1">Planung!$E12</f>
        <v>7</v>
      </c>
      <c r="C18" s="584">
        <f ca="1">Planung!$F12</f>
        <v>0.39930555555555558</v>
      </c>
      <c r="D18" s="585">
        <f ca="1">Planung!$G12</f>
        <v>3</v>
      </c>
      <c r="E18" s="585" t="str">
        <f ca="1">Planung!$H12</f>
        <v>A</v>
      </c>
      <c r="F18" s="438" t="str">
        <f ca="1">Planung!$L12</f>
        <v>VFB Essenheim</v>
      </c>
      <c r="G18" s="218" t="s">
        <v>5</v>
      </c>
      <c r="H18" s="441" t="str">
        <f ca="1">Planung!$N12</f>
        <v>Maibach 1822 eV</v>
      </c>
      <c r="I18" s="435">
        <v>2</v>
      </c>
      <c r="J18" s="427" t="str">
        <f>Sprache!$E$80</f>
        <v>:</v>
      </c>
      <c r="K18" s="428">
        <v>2</v>
      </c>
      <c r="M18" s="373">
        <f ca="1">IF(Calc1!$K$13=0,"",IF(VLOOKUP(Calc1!B10,Calc1!$C$4:$E$12,3,0)=MAX(M$12:M17),VLOOKUP(Calc1!B10,Calc1!$C$4:$E$12,3,0),Calc1!B10))</f>
        <v>7</v>
      </c>
      <c r="N18" s="374" t="str">
        <f ca="1">IF(Calc1!$F$14&lt;3,"",IF(Calc1!$K$13=0,Calc1!$Q70,VLOOKUP(Calc1!B10,Calc1!$C$4:$N$12,4,0)))</f>
        <v>VFB Essenheim</v>
      </c>
      <c r="O18" s="215">
        <f ca="1">IF(Calc1!$K$13=0,"",VLOOKUP(Calc1!B10,Calc1!$C$4:$N$12,9,0))</f>
        <v>3</v>
      </c>
      <c r="P18" s="196">
        <f ca="1">IF(Calc1!$K$13=0,"",VLOOKUP(Calc1!B10,Calc1!$C$4:$N$12,10,0))</f>
        <v>0</v>
      </c>
      <c r="Q18" s="196">
        <f ca="1">IF(Calc1!$K$13=0,"",VLOOKUP(Calc1!B10,Calc1!$C$4:$N$12,11,0))</f>
        <v>1</v>
      </c>
      <c r="R18" s="216">
        <f ca="1">IF(Calc1!$K$13=0,"",VLOOKUP(Calc1!B10,Calc1!$C$4:$N$12,12,0))</f>
        <v>2</v>
      </c>
      <c r="S18" s="217">
        <f ca="1">IF(Calc1!$K$13=0,"",VLOOKUP(Calc1!B10,Calc1!$C$4:$N$12,5,0))</f>
        <v>2</v>
      </c>
      <c r="T18" s="218" t="str">
        <f>Sprache!$E$80</f>
        <v>:</v>
      </c>
      <c r="U18" s="219">
        <f ca="1">IF(Calc1!$K$13=0,"",VLOOKUP(Calc1!B10,Calc1!$C$4:$N$12,6,0))</f>
        <v>11</v>
      </c>
      <c r="V18" s="215">
        <f ca="1">IF(Calc1!$K$13=0,"",VLOOKUP(Calc1!B10,Calc1!$C$4:$N$12,7,0))</f>
        <v>-9</v>
      </c>
      <c r="W18" s="220">
        <f ca="1">IF(Calc1!$K$13=0,"",VLOOKUP(Calc1!B10,Calc1!$C$4:$N$12,8,0))</f>
        <v>1</v>
      </c>
      <c r="X18" s="221" t="str">
        <f ca="1">IFERROR(VLOOKUP($N18&amp;X$11,Calc1!$Z$64:$AB$207,3,0),"")</f>
        <v>0:6</v>
      </c>
      <c r="Y18" s="401" t="str">
        <f ca="1">IFERROR(VLOOKUP($N18&amp;Y$11,Calc1!$Z$64:$AB$207,3,0),"")</f>
        <v/>
      </c>
      <c r="Z18" s="196" t="str">
        <f ca="1">IFERROR(VLOOKUP($N18&amp;Z$11,Calc1!$Z$64:$AB$207,3,0),"")</f>
        <v>0:3</v>
      </c>
      <c r="AA18" s="196" t="str">
        <f ca="1">IFERROR(VLOOKUP($N18&amp;AA$11,Calc1!$Z$64:$AB$207,3,0),"")</f>
        <v/>
      </c>
      <c r="AB18" s="196" t="str">
        <f ca="1">IFERROR(VLOOKUP($N18&amp;AB$11,Calc1!$Z$64:$AB$207,3,0),"")</f>
        <v/>
      </c>
      <c r="AC18" s="216" t="str">
        <f ca="1">IFERROR(VLOOKUP($N18&amp;AC$11,Calc1!$Z$64:$AB$207,3,0),"")</f>
        <v>2:2</v>
      </c>
      <c r="AD18" s="547"/>
      <c r="AE18" s="216" t="str">
        <f ca="1">IFERROR(VLOOKUP($N18&amp;AE$11,Calc1!$Z$64:$AB$207,3,0),"")</f>
        <v/>
      </c>
      <c r="AF18" s="223" t="str">
        <f ca="1">IFERROR(VLOOKUP($N18&amp;AF$11,Calc1!$Z$64:$AB$207,3,0),"")</f>
        <v/>
      </c>
      <c r="AG18" s="224" t="str">
        <f t="shared" ca="1" si="1"/>
        <v>VFB Essenheim</v>
      </c>
      <c r="AJ18" s="404" t="s">
        <v>334</v>
      </c>
      <c r="AK18" s="406" t="str">
        <f>IF(Planung!$C19="","",Planung!$C19)</f>
        <v>Raslo Winners</v>
      </c>
      <c r="AL18" s="415"/>
    </row>
    <row r="19" spans="2:38" ht="24" customHeight="1" x14ac:dyDescent="0.2">
      <c r="B19" s="432">
        <f ca="1">Planung!$E13</f>
        <v>8</v>
      </c>
      <c r="C19" s="584">
        <f ca="1">Planung!$F13</f>
        <v>0.39930555555555558</v>
      </c>
      <c r="D19" s="585">
        <f ca="1">Planung!$G13</f>
        <v>4</v>
      </c>
      <c r="E19" s="585" t="str">
        <f ca="1">Planung!$H13</f>
        <v>B</v>
      </c>
      <c r="F19" s="438" t="str">
        <f ca="1">Planung!$L13</f>
        <v>FC Grönlingen</v>
      </c>
      <c r="G19" s="218" t="s">
        <v>5</v>
      </c>
      <c r="H19" s="441" t="str">
        <f ca="1">Planung!$N13</f>
        <v>Manchester City</v>
      </c>
      <c r="I19" s="435">
        <v>2</v>
      </c>
      <c r="J19" s="427" t="str">
        <f>Sprache!$E$80</f>
        <v>:</v>
      </c>
      <c r="K19" s="428">
        <v>5</v>
      </c>
      <c r="M19" s="373">
        <f ca="1">IF(Calc1!$K$13=0,"",IF(VLOOKUP(Calc1!B11,Calc1!$C$4:$E$12,3,0)=MAX(M$12:M18),VLOOKUP(Calc1!B11,Calc1!$C$4:$E$12,3,0),Calc1!B11))</f>
        <v>8</v>
      </c>
      <c r="N19" s="374" t="str">
        <f ca="1">IF(Calc1!$F$14&lt;3,"",IF(Calc1!$K$13=0,Calc1!$Q71,VLOOKUP(Calc1!B11,Calc1!$C$4:$N$12,4,0)))</f>
        <v>1. FC Riedwald</v>
      </c>
      <c r="O19" s="215">
        <f ca="1">IF(Calc1!$K$13=0,"",VLOOKUP(Calc1!B11,Calc1!$C$4:$N$12,9,0))</f>
        <v>3</v>
      </c>
      <c r="P19" s="196">
        <f ca="1">IF(Calc1!$K$13=0,"",VLOOKUP(Calc1!B11,Calc1!$C$4:$N$12,10,0))</f>
        <v>0</v>
      </c>
      <c r="Q19" s="196">
        <f ca="1">IF(Calc1!$K$13=0,"",VLOOKUP(Calc1!B11,Calc1!$C$4:$N$12,11,0))</f>
        <v>0</v>
      </c>
      <c r="R19" s="216">
        <f ca="1">IF(Calc1!$K$13=0,"",VLOOKUP(Calc1!B11,Calc1!$C$4:$N$12,12,0))</f>
        <v>3</v>
      </c>
      <c r="S19" s="217">
        <f ca="1">IF(Calc1!$K$13=0,"",VLOOKUP(Calc1!B11,Calc1!$C$4:$N$12,5,0))</f>
        <v>4</v>
      </c>
      <c r="T19" s="218" t="str">
        <f>Sprache!$E$80</f>
        <v>:</v>
      </c>
      <c r="U19" s="219">
        <f ca="1">IF(Calc1!$K$13=0,"",VLOOKUP(Calc1!B11,Calc1!$C$4:$N$12,6,0))</f>
        <v>12</v>
      </c>
      <c r="V19" s="215">
        <f ca="1">IF(Calc1!$K$13=0,"",VLOOKUP(Calc1!B11,Calc1!$C$4:$N$12,7,0))</f>
        <v>-8</v>
      </c>
      <c r="W19" s="220">
        <f ca="1">IF(Calc1!$K$13=0,"",VLOOKUP(Calc1!B11,Calc1!$C$4:$N$12,8,0))</f>
        <v>0</v>
      </c>
      <c r="X19" s="221" t="str">
        <f ca="1">IFERROR(VLOOKUP($N19&amp;X$11,Calc1!$Z$64:$AB$207,3,0),"")</f>
        <v/>
      </c>
      <c r="Y19" s="401" t="str">
        <f ca="1">IFERROR(VLOOKUP($N19&amp;Y$11,Calc1!$Z$64:$AB$207,3,0),"")</f>
        <v/>
      </c>
      <c r="Z19" s="196" t="str">
        <f ca="1">IFERROR(VLOOKUP($N19&amp;Z$11,Calc1!$Z$64:$AB$207,3,0),"")</f>
        <v>0:2</v>
      </c>
      <c r="AA19" s="196" t="str">
        <f ca="1">IFERROR(VLOOKUP($N19&amp;AA$11,Calc1!$Z$64:$AB$207,3,0),"")</f>
        <v>2:4</v>
      </c>
      <c r="AB19" s="196" t="str">
        <f ca="1">IFERROR(VLOOKUP($N19&amp;AB$11,Calc1!$Z$64:$AB$207,3,0),"")</f>
        <v>2:6</v>
      </c>
      <c r="AC19" s="216" t="str">
        <f ca="1">IFERROR(VLOOKUP($N19&amp;AC$11,Calc1!$Z$64:$AB$207,3,0),"")</f>
        <v/>
      </c>
      <c r="AD19" s="216" t="str">
        <f ca="1">IFERROR(VLOOKUP($N19&amp;AD$11,Calc1!$Z$64:$AB$207,3,0),"")</f>
        <v/>
      </c>
      <c r="AE19" s="547"/>
      <c r="AF19" s="223" t="str">
        <f ca="1">IFERROR(VLOOKUP($N19&amp;AF$11,Calc1!$Z$64:$AB$207,3,0),"")</f>
        <v/>
      </c>
      <c r="AG19" s="224" t="str">
        <f t="shared" ca="1" si="1"/>
        <v>1. FC Riedwald</v>
      </c>
      <c r="AJ19" s="404" t="s">
        <v>335</v>
      </c>
      <c r="AK19" s="406" t="str">
        <f>IF(Planung!$C21="","",Planung!$C21)</f>
        <v>Knock Out Rangers</v>
      </c>
      <c r="AL19" s="415"/>
    </row>
    <row r="20" spans="2:38" ht="24" customHeight="1" thickBot="1" x14ac:dyDescent="0.25">
      <c r="B20" s="432">
        <f ca="1">Planung!$E14</f>
        <v>9</v>
      </c>
      <c r="C20" s="584">
        <f ca="1">Planung!$F14</f>
        <v>0.4236111111111111</v>
      </c>
      <c r="D20" s="585">
        <f ca="1">Planung!$G14</f>
        <v>1</v>
      </c>
      <c r="E20" s="585" t="str">
        <f ca="1">Planung!$H14</f>
        <v>A</v>
      </c>
      <c r="F20" s="438" t="str">
        <f ca="1">Planung!$L14</f>
        <v>Raslo Winners</v>
      </c>
      <c r="G20" s="218" t="s">
        <v>5</v>
      </c>
      <c r="H20" s="441" t="str">
        <f ca="1">Planung!$N14</f>
        <v>1. FC Riedwald</v>
      </c>
      <c r="I20" s="435">
        <v>2</v>
      </c>
      <c r="J20" s="427" t="str">
        <f>Sprache!$E$80</f>
        <v>:</v>
      </c>
      <c r="K20" s="428">
        <v>0</v>
      </c>
      <c r="M20" s="375">
        <f ca="1">IF(Calc1!$K$13=0,"",IF(VLOOKUP(Calc1!B12,Calc1!$C$4:$E$12,3,0)=MAX(M$12:M19),VLOOKUP(Calc1!B12,Calc1!$C$4:$E$12,3,0),Calc1!B12))</f>
        <v>9</v>
      </c>
      <c r="N20" s="376" t="str">
        <f ca="1">IF(Calc1!$F$14&lt;3,"",IF(Calc1!$K$13=0,Calc1!$Q72,VLOOKUP(Calc1!B12,Calc1!$C$4:$N$12,4,0)))</f>
        <v/>
      </c>
      <c r="O20" s="225">
        <f ca="1">IF(Calc1!$K$13=0,"",VLOOKUP(Calc1!B12,Calc1!$C$4:$N$12,9,0))</f>
        <v>0</v>
      </c>
      <c r="P20" s="226">
        <f ca="1">IF(Calc1!$K$13=0,"",VLOOKUP(Calc1!B12,Calc1!$C$4:$N$12,10,0))</f>
        <v>0</v>
      </c>
      <c r="Q20" s="226">
        <f ca="1">IF(Calc1!$K$13=0,"",VLOOKUP(Calc1!B12,Calc1!$C$4:$N$12,11,0))</f>
        <v>0</v>
      </c>
      <c r="R20" s="227">
        <f ca="1">IF(Calc1!$K$13=0,"",VLOOKUP(Calc1!B12,Calc1!$C$4:$N$12,12,0))</f>
        <v>0</v>
      </c>
      <c r="S20" s="228">
        <f ca="1">IF(Calc1!$K$13=0,"",VLOOKUP(Calc1!B12,Calc1!$C$4:$N$12,5,0))</f>
        <v>0</v>
      </c>
      <c r="T20" s="229" t="str">
        <f>Sprache!$E$80</f>
        <v>:</v>
      </c>
      <c r="U20" s="230">
        <f ca="1">IF(Calc1!$K$13=0,"",VLOOKUP(Calc1!B12,Calc1!$C$4:$N$12,6,0))</f>
        <v>0</v>
      </c>
      <c r="V20" s="225">
        <f ca="1">IF(Calc1!$K$13=0,"",VLOOKUP(Calc1!B12,Calc1!$C$4:$N$12,7,0))</f>
        <v>0</v>
      </c>
      <c r="W20" s="231">
        <f ca="1">IF(Calc1!$K$13=0,"",VLOOKUP(Calc1!B12,Calc1!$C$4:$N$12,8,0))</f>
        <v>0</v>
      </c>
      <c r="X20" s="232" t="str">
        <f ca="1">IFERROR(VLOOKUP($N20&amp;X$11,Calc1!$Z$64:$AB$207,3,0),"")</f>
        <v/>
      </c>
      <c r="Y20" s="226" t="str">
        <f ca="1">IFERROR(VLOOKUP($N20&amp;Y$11,Calc1!$Z$64:$AB$207,3,0),"")</f>
        <v/>
      </c>
      <c r="Z20" s="226" t="str">
        <f ca="1">IFERROR(VLOOKUP($N20&amp;Z$11,Calc1!$Z$64:$AB$207,3,0),"")</f>
        <v/>
      </c>
      <c r="AA20" s="226" t="str">
        <f ca="1">IFERROR(VLOOKUP($N20&amp;AA$11,Calc1!$Z$64:$AB$207,3,0),"")</f>
        <v/>
      </c>
      <c r="AB20" s="226" t="str">
        <f ca="1">IFERROR(VLOOKUP($N20&amp;AB$11,Calc1!$Z$64:$AB$207,3,0),"")</f>
        <v/>
      </c>
      <c r="AC20" s="227" t="str">
        <f ca="1">IFERROR(VLOOKUP($N20&amp;AC$11,Calc1!$Z$64:$AB$207,3,0),"")</f>
        <v/>
      </c>
      <c r="AD20" s="227" t="str">
        <f ca="1">IFERROR(VLOOKUP($N20&amp;AD$11,Calc1!$Z$64:$AB$207,3,0),"")</f>
        <v/>
      </c>
      <c r="AE20" s="227" t="str">
        <f ca="1">IFERROR(VLOOKUP($N20&amp;AE$11,Calc1!$Z$64:$AB$207,3,0),"")</f>
        <v/>
      </c>
      <c r="AF20" s="233"/>
      <c r="AG20" s="296" t="str">
        <f t="shared" ref="AG20" ca="1" si="2">N20</f>
        <v/>
      </c>
      <c r="AJ20" s="405" t="s">
        <v>336</v>
      </c>
      <c r="AK20" s="407" t="str">
        <f>IF(Planung!$C23="","",Planung!$C23)</f>
        <v/>
      </c>
      <c r="AL20" s="416"/>
    </row>
    <row r="21" spans="2:38" ht="24" customHeight="1" thickTop="1" x14ac:dyDescent="0.2">
      <c r="B21" s="432">
        <f ca="1">Planung!$E15</f>
        <v>10</v>
      </c>
      <c r="C21" s="584">
        <f ca="1">Planung!$F15</f>
        <v>0.4236111111111111</v>
      </c>
      <c r="D21" s="585">
        <f ca="1">Planung!$G15</f>
        <v>2</v>
      </c>
      <c r="E21" s="585" t="str">
        <f ca="1">Planung!$H15</f>
        <v>B</v>
      </c>
      <c r="F21" s="438" t="str">
        <f ca="1">Planung!$L15</f>
        <v>VFL Ronsdorf</v>
      </c>
      <c r="G21" s="218" t="s">
        <v>5</v>
      </c>
      <c r="H21" s="441" t="str">
        <f ca="1">Planung!$N15</f>
        <v>Mainz 05</v>
      </c>
      <c r="I21" s="435">
        <v>2</v>
      </c>
      <c r="J21" s="427" t="str">
        <f>Sprache!$E$80</f>
        <v>:</v>
      </c>
      <c r="K21" s="428">
        <v>6</v>
      </c>
    </row>
    <row r="22" spans="2:38" ht="24" customHeight="1" thickBot="1" x14ac:dyDescent="0.25">
      <c r="B22" s="432">
        <f ca="1">Planung!$E16</f>
        <v>11</v>
      </c>
      <c r="C22" s="584">
        <f ca="1">Planung!$F16</f>
        <v>0.4236111111111111</v>
      </c>
      <c r="D22" s="585">
        <f ca="1">Planung!$G16</f>
        <v>3</v>
      </c>
      <c r="E22" s="585" t="str">
        <f ca="1">Planung!$H16</f>
        <v>A</v>
      </c>
      <c r="F22" s="438" t="str">
        <f ca="1">Planung!$L16</f>
        <v>Fun Kickers Oes</v>
      </c>
      <c r="G22" s="218" t="s">
        <v>5</v>
      </c>
      <c r="H22" s="441" t="str">
        <f ca="1">Planung!$N16</f>
        <v>Knock Out Rangers</v>
      </c>
      <c r="I22" s="435">
        <v>3</v>
      </c>
      <c r="J22" s="427" t="str">
        <f>Sprache!$E$80</f>
        <v>:</v>
      </c>
      <c r="K22" s="428">
        <v>2</v>
      </c>
    </row>
    <row r="23" spans="2:38" ht="24" customHeight="1" thickBot="1" x14ac:dyDescent="0.45">
      <c r="B23" s="432">
        <f ca="1">Planung!$E17</f>
        <v>12</v>
      </c>
      <c r="C23" s="584">
        <f ca="1">Planung!$F17</f>
        <v>0.4236111111111111</v>
      </c>
      <c r="D23" s="585">
        <f ca="1">Planung!$G17</f>
        <v>4</v>
      </c>
      <c r="E23" s="585" t="str">
        <f ca="1">Planung!$H17</f>
        <v>B</v>
      </c>
      <c r="F23" s="438" t="str">
        <f ca="1">Planung!$L17</f>
        <v>AC Roma</v>
      </c>
      <c r="G23" s="218" t="s">
        <v>5</v>
      </c>
      <c r="H23" s="441" t="str">
        <f ca="1">Planung!$N17</f>
        <v>Borussia Heine</v>
      </c>
      <c r="I23" s="435">
        <v>2</v>
      </c>
      <c r="J23" s="427" t="str">
        <f>Sprache!$E$80</f>
        <v>:</v>
      </c>
      <c r="K23" s="428">
        <v>1</v>
      </c>
      <c r="M23" s="680" t="str">
        <f>Sprache!$E$16&amp;" B"</f>
        <v>Gruppe B</v>
      </c>
      <c r="N23" s="680"/>
      <c r="O23" s="197"/>
      <c r="P23" s="197"/>
      <c r="Q23" s="197"/>
      <c r="R23" s="197"/>
      <c r="S23" s="197"/>
      <c r="T23" s="197"/>
      <c r="U23" s="197"/>
      <c r="V23" s="197"/>
      <c r="W23" s="197"/>
      <c r="X23" s="286" t="str">
        <f ca="1">IF(LEN(N25)&gt;Einstellungen!$C$17,LEFT(N25,Einstellungen!$C$17)&amp;".",N25)</f>
        <v>Manches.</v>
      </c>
      <c r="Y23" s="287" t="str">
        <f ca="1">IF(LEN(N26)&gt;Einstellungen!$C$17,LEFT(N26,Einstellungen!$C$17)&amp;".",N26)</f>
        <v>AC Roma</v>
      </c>
      <c r="Z23" s="287" t="str">
        <f ca="1">IF(LEN(N27)&gt;Einstellungen!$C$17,LEFT(N27,Einstellungen!$C$17)&amp;".",N27)</f>
        <v>Inter M.</v>
      </c>
      <c r="AA23" s="287" t="str">
        <f ca="1">IF(LEN(N28)&gt;Einstellungen!$C$17,LEFT(N28,Einstellungen!$C$17)&amp;".",N28)</f>
        <v>Mainz 0.</v>
      </c>
      <c r="AB23" s="287" t="str">
        <f ca="1">IF(LEN(N29)&gt;Einstellungen!$C$17,LEFT(N29,Einstellungen!$C$17)&amp;".",N29)</f>
        <v>Borussi.</v>
      </c>
      <c r="AC23" s="545" t="str">
        <f ca="1">IF(LEN(N30)&gt;Einstellungen!$C$17,LEFT(N30,Einstellungen!$C$17)&amp;".",N30)</f>
        <v>FC Grön.</v>
      </c>
      <c r="AD23" s="545" t="str">
        <f ca="1">IF(LEN(N31)&gt;Einstellungen!$C$17,LEFT(N31,Einstellungen!$C$17)&amp;".",N31)</f>
        <v>VFL Ron.</v>
      </c>
      <c r="AE23" s="545" t="str">
        <f ca="1">IF(LEN(N32)&gt;Einstellungen!$C$17,LEFT(N32,Einstellungen!$C$17)&amp;".",N32)</f>
        <v>SSV Wil.</v>
      </c>
      <c r="AF23" s="288" t="str">
        <f ca="1">IF(LEN(N33)&gt;Einstellungen!$C$17,LEFT(N33,Einstellungen!$C$17)&amp;".",N33)</f>
        <v/>
      </c>
      <c r="AG23" s="198"/>
      <c r="AJ23" s="680" t="str">
        <f>Sprache!$E$16&amp;" B"</f>
        <v>Gruppe B</v>
      </c>
      <c r="AK23" s="680"/>
    </row>
    <row r="24" spans="2:38" ht="24" customHeight="1" thickTop="1" thickBot="1" x14ac:dyDescent="0.25">
      <c r="B24" s="432">
        <f ca="1">Planung!$E18</f>
        <v>13</v>
      </c>
      <c r="C24" s="584">
        <f ca="1">Planung!$F18</f>
        <v>0.44791666666666669</v>
      </c>
      <c r="D24" s="585">
        <f ca="1">Planung!$G18</f>
        <v>1</v>
      </c>
      <c r="E24" s="585" t="str">
        <f ca="1">Planung!$H18</f>
        <v>A</v>
      </c>
      <c r="F24" s="438" t="str">
        <f ca="1">Planung!$L18</f>
        <v>FC Barcelona</v>
      </c>
      <c r="G24" s="218" t="s">
        <v>5</v>
      </c>
      <c r="H24" s="441" t="str">
        <f ca="1">Planung!$N18</f>
        <v>VFB Essenheim</v>
      </c>
      <c r="I24" s="435">
        <v>6</v>
      </c>
      <c r="J24" s="427" t="str">
        <f>Sprache!$E$80</f>
        <v>:</v>
      </c>
      <c r="K24" s="428">
        <v>0</v>
      </c>
      <c r="M24" s="682"/>
      <c r="N24" s="683"/>
      <c r="O24" s="199" t="str">
        <f>Sprache!$E$21</f>
        <v>SP</v>
      </c>
      <c r="P24" s="200" t="str">
        <f>Sprache!$E$22</f>
        <v>G</v>
      </c>
      <c r="Q24" s="200" t="str">
        <f>Sprache!$E$23</f>
        <v>U</v>
      </c>
      <c r="R24" s="272" t="str">
        <f>Sprache!$E$24</f>
        <v>V</v>
      </c>
      <c r="S24" s="684" t="str">
        <f>Sprache!$E$25</f>
        <v>Tore</v>
      </c>
      <c r="T24" s="685"/>
      <c r="U24" s="686"/>
      <c r="V24" s="200" t="str">
        <f>Sprache!$E$26</f>
        <v>Diff.</v>
      </c>
      <c r="W24" s="202" t="str">
        <f>Sprache!$E$27</f>
        <v>Pkt</v>
      </c>
      <c r="X24" s="203" t="str">
        <f ca="1">N25</f>
        <v>Manchester City</v>
      </c>
      <c r="Y24" s="204" t="str">
        <f ca="1">N26</f>
        <v>AC Roma</v>
      </c>
      <c r="Z24" s="204" t="str">
        <f ca="1">N27</f>
        <v>Inter Mailand</v>
      </c>
      <c r="AA24" s="204" t="str">
        <f ca="1">N28</f>
        <v>Mainz 05</v>
      </c>
      <c r="AB24" s="204" t="str">
        <f ca="1">N29</f>
        <v>Borussia Heine</v>
      </c>
      <c r="AC24" s="546" t="str">
        <f ca="1">N30</f>
        <v>FC Grönlingen</v>
      </c>
      <c r="AD24" s="546" t="str">
        <f ca="1">N31</f>
        <v>VFL Ronsdorf</v>
      </c>
      <c r="AE24" s="546" t="str">
        <f ca="1">N32</f>
        <v>SSV Wildbach</v>
      </c>
      <c r="AF24" s="514" t="str">
        <f ca="1">N33</f>
        <v/>
      </c>
      <c r="AG24" s="198"/>
      <c r="AJ24" s="410" t="str">
        <f>Sprache!$E$9</f>
        <v>Nr.</v>
      </c>
      <c r="AK24" s="411" t="str">
        <f>Sprache!$E$10</f>
        <v>Teilnehmer bzw. Mannschaft</v>
      </c>
      <c r="AL24" s="412" t="str">
        <f>Sprache!$E$49</f>
        <v>Bonus</v>
      </c>
    </row>
    <row r="25" spans="2:38" ht="24" customHeight="1" x14ac:dyDescent="0.2">
      <c r="B25" s="432">
        <f ca="1">Planung!$E19</f>
        <v>14</v>
      </c>
      <c r="C25" s="584">
        <f ca="1">Planung!$F19</f>
        <v>0.44791666666666669</v>
      </c>
      <c r="D25" s="585">
        <f ca="1">Planung!$G19</f>
        <v>2</v>
      </c>
      <c r="E25" s="585" t="str">
        <f ca="1">Planung!$H19</f>
        <v>B</v>
      </c>
      <c r="F25" s="438" t="str">
        <f ca="1">Planung!$L19</f>
        <v>Inter Mailand</v>
      </c>
      <c r="G25" s="218" t="s">
        <v>5</v>
      </c>
      <c r="H25" s="441" t="str">
        <f ca="1">Planung!$N19</f>
        <v>FC Grönlingen</v>
      </c>
      <c r="I25" s="435">
        <v>2</v>
      </c>
      <c r="J25" s="427" t="str">
        <f>Sprache!$E$80</f>
        <v>:</v>
      </c>
      <c r="K25" s="428">
        <v>0</v>
      </c>
      <c r="M25" s="371">
        <f ca="1">IF(Calc2!$K$13=0,"",1)</f>
        <v>1</v>
      </c>
      <c r="N25" s="372" t="str">
        <f ca="1">IF(Calc1!$F$14&lt;3,"",IF(Calc2!$K$13=0,Calc2!$Q64,VLOOKUP(Calc2!B4,Calc2!$C$4:$N$12,4,0)))</f>
        <v>Manchester City</v>
      </c>
      <c r="O25" s="205">
        <f ca="1">IF(Calc2!$K$13=0,"",VLOOKUP(Calc2!B4,Calc2!$C$4:$N$12,9,0))</f>
        <v>3</v>
      </c>
      <c r="P25" s="206">
        <f ca="1">IF(Calc2!$K$13=0,"",VLOOKUP(Calc2!B4,Calc2!$C$4:$N$12,10,0))</f>
        <v>3</v>
      </c>
      <c r="Q25" s="206">
        <f ca="1">IF(Calc2!$K$13=0,"",VLOOKUP(Calc2!B4,Calc2!$C$4:$N$12,11,0))</f>
        <v>0</v>
      </c>
      <c r="R25" s="207">
        <f ca="1">IF(Calc2!$K$13=0,"",VLOOKUP(Calc2!B4,Calc2!$C$4:$N$12,12,0))</f>
        <v>0</v>
      </c>
      <c r="S25" s="208">
        <f ca="1">IF(Calc2!$K$13=0,"",VLOOKUP(Calc2!B4,Calc2!$C$4:$N$12,5,0))</f>
        <v>16</v>
      </c>
      <c r="T25" s="209" t="str">
        <f>Sprache!$E$80</f>
        <v>:</v>
      </c>
      <c r="U25" s="210">
        <f ca="1">IF(Calc2!$K$13=0,"",VLOOKUP(Calc2!B4,Calc2!$C$4:$N$12,6,0))</f>
        <v>5</v>
      </c>
      <c r="V25" s="205">
        <f ca="1">IF(Calc2!$K$13=0,"",VLOOKUP(Calc2!B4,Calc2!$C$4:$N$12,7,0))</f>
        <v>11</v>
      </c>
      <c r="W25" s="211">
        <f ca="1">IF(Calc2!$K$13=0,"",VLOOKUP(Calc2!B4,Calc2!$C$4:$N$12,8,0))</f>
        <v>9</v>
      </c>
      <c r="X25" s="212"/>
      <c r="Y25" s="206" t="str">
        <f ca="1">IFERROR(VLOOKUP($N25&amp;Y$24,Calc2!$Z$64:$AB$207,3,0),"")</f>
        <v/>
      </c>
      <c r="Z25" s="206" t="str">
        <f ca="1">IFERROR(VLOOKUP($N25&amp;Z$24,Calc2!$Z$64:$AB$207,3,0),"")</f>
        <v/>
      </c>
      <c r="AA25" s="206" t="str">
        <f ca="1">IFERROR(VLOOKUP($N25&amp;AA$24,Calc2!$Z$64:$AB$207,3,0),"")</f>
        <v/>
      </c>
      <c r="AB25" s="206" t="str">
        <f ca="1">IFERROR(VLOOKUP($N25&amp;AB$24,Calc2!$Z$64:$AB$207,3,0),"")</f>
        <v>4:1</v>
      </c>
      <c r="AC25" s="207" t="str">
        <f ca="1">IFERROR(VLOOKUP($N25&amp;AC$24,Calc2!$Z$64:$AB$207,3,0),"")</f>
        <v>5:2</v>
      </c>
      <c r="AD25" s="207" t="str">
        <f ca="1">IFERROR(VLOOKUP($N25&amp;AD$24,Calc2!$Z$64:$AB$207,3,0),"")</f>
        <v/>
      </c>
      <c r="AE25" s="207" t="str">
        <f ca="1">IFERROR(VLOOKUP($N25&amp;AE$24,Calc2!$Z$64:$AB$207,3,0),"")</f>
        <v>7:2</v>
      </c>
      <c r="AF25" s="213" t="str">
        <f ca="1">IFERROR(VLOOKUP($N25&amp;AF$24,Calc2!$Z$64:$AB$207,3,0),"")</f>
        <v/>
      </c>
      <c r="AG25" s="214" t="str">
        <f t="shared" ref="AG25:AG29" ca="1" si="3">N25</f>
        <v>Manchester City</v>
      </c>
      <c r="AJ25" s="408" t="s">
        <v>209</v>
      </c>
      <c r="AK25" s="409" t="str">
        <f>IF(Planung!$C31="","",Planung!$C31)</f>
        <v>Mainz 05</v>
      </c>
      <c r="AL25" s="414"/>
    </row>
    <row r="26" spans="2:38" ht="24" customHeight="1" x14ac:dyDescent="0.2">
      <c r="B26" s="432">
        <f ca="1">Planung!$E20</f>
        <v>15</v>
      </c>
      <c r="C26" s="584">
        <f ca="1">Planung!$F20</f>
        <v>0.44791666666666669</v>
      </c>
      <c r="D26" s="585">
        <f ca="1">Planung!$G20</f>
        <v>3</v>
      </c>
      <c r="E26" s="585" t="str">
        <f ca="1">Planung!$H20</f>
        <v>A</v>
      </c>
      <c r="F26" s="438" t="str">
        <f ca="1">Planung!$L20</f>
        <v>Maibach 1822 eV</v>
      </c>
      <c r="G26" s="218" t="s">
        <v>5</v>
      </c>
      <c r="H26" s="441" t="str">
        <f ca="1">Planung!$N20</f>
        <v>Eintracht Frankfurt</v>
      </c>
      <c r="I26" s="435">
        <v>1</v>
      </c>
      <c r="J26" s="427" t="str">
        <f>Sprache!$E$80</f>
        <v>:</v>
      </c>
      <c r="K26" s="428">
        <v>3</v>
      </c>
      <c r="M26" s="373">
        <f ca="1">IF(Calc2!$K$13=0,"",IF(VLOOKUP(Calc2!B5,Calc2!$C$4:$E$12,3,0)=MAX(M$25:M25),VLOOKUP(Calc2!B5,Calc2!$C$4:$E$12,3,0),Calc2!B5))</f>
        <v>2</v>
      </c>
      <c r="N26" s="374" t="str">
        <f ca="1">IF(Calc1!$F$14&lt;3,"",IF(Calc2!$K$13=0,Calc2!$Q65,VLOOKUP(Calc2!B5,Calc2!$C$4:$N$12,4,0)))</f>
        <v>AC Roma</v>
      </c>
      <c r="O26" s="215">
        <f ca="1">IF(Calc2!$K$13=0,"",VLOOKUP(Calc2!B5,Calc2!$C$4:$N$12,9,0))</f>
        <v>3</v>
      </c>
      <c r="P26" s="196">
        <f ca="1">IF(Calc2!$K$13=0,"",VLOOKUP(Calc2!B5,Calc2!$C$4:$N$12,10,0))</f>
        <v>3</v>
      </c>
      <c r="Q26" s="196">
        <f ca="1">IF(Calc2!$K$13=0,"",VLOOKUP(Calc2!B5,Calc2!$C$4:$N$12,11,0))</f>
        <v>0</v>
      </c>
      <c r="R26" s="216">
        <f ca="1">IF(Calc2!$K$13=0,"",VLOOKUP(Calc2!B5,Calc2!$C$4:$N$12,12,0))</f>
        <v>0</v>
      </c>
      <c r="S26" s="217">
        <f ca="1">IF(Calc2!$K$13=0,"",VLOOKUP(Calc2!B5,Calc2!$C$4:$N$12,5,0))</f>
        <v>12</v>
      </c>
      <c r="T26" s="218" t="str">
        <f>Sprache!$E$80</f>
        <v>:</v>
      </c>
      <c r="U26" s="219">
        <f ca="1">IF(Calc2!$K$13=0,"",VLOOKUP(Calc2!B5,Calc2!$C$4:$N$12,6,0))</f>
        <v>2</v>
      </c>
      <c r="V26" s="215">
        <f ca="1">IF(Calc2!$K$13=0,"",VLOOKUP(Calc2!B5,Calc2!$C$4:$N$12,7,0))</f>
        <v>10</v>
      </c>
      <c r="W26" s="220">
        <f ca="1">IF(Calc2!$K$13=0,"",VLOOKUP(Calc2!B5,Calc2!$C$4:$N$12,8,0))</f>
        <v>9</v>
      </c>
      <c r="X26" s="221" t="str">
        <f ca="1">IFERROR(VLOOKUP($N26&amp;X$24,Calc2!$Z$64:$AB$207,3,0),"")</f>
        <v/>
      </c>
      <c r="Y26" s="222"/>
      <c r="Z26" s="196" t="str">
        <f ca="1">IFERROR(VLOOKUP($N26&amp;Z$24,Calc2!$Z$64:$AB$207,3,0),"")</f>
        <v/>
      </c>
      <c r="AA26" s="196" t="str">
        <f ca="1">IFERROR(VLOOKUP($N26&amp;AA$24,Calc2!$Z$64:$AB$207,3,0),"")</f>
        <v>5:1</v>
      </c>
      <c r="AB26" s="196" t="str">
        <f ca="1">IFERROR(VLOOKUP($N26&amp;AB$24,Calc2!$Z$64:$AB$207,3,0),"")</f>
        <v>2:1</v>
      </c>
      <c r="AC26" s="216" t="str">
        <f ca="1">IFERROR(VLOOKUP($N26&amp;AC$24,Calc2!$Z$64:$AB$207,3,0),"")</f>
        <v/>
      </c>
      <c r="AD26" s="216" t="str">
        <f ca="1">IFERROR(VLOOKUP($N26&amp;AD$24,Calc2!$Z$64:$AB$207,3,0),"")</f>
        <v/>
      </c>
      <c r="AE26" s="216" t="str">
        <f ca="1">IFERROR(VLOOKUP($N26&amp;AE$24,Calc2!$Z$64:$AB$207,3,0),"")</f>
        <v>5:0</v>
      </c>
      <c r="AF26" s="223" t="str">
        <f ca="1">IFERROR(VLOOKUP($N26&amp;AF$24,Calc2!$Z$64:$AB$207,3,0),"")</f>
        <v/>
      </c>
      <c r="AG26" s="224" t="str">
        <f t="shared" ca="1" si="3"/>
        <v>AC Roma</v>
      </c>
      <c r="AJ26" s="404" t="s">
        <v>211</v>
      </c>
      <c r="AK26" s="406" t="str">
        <f>IF(Planung!$C33="","",Planung!$C33)</f>
        <v>Inter Mailand</v>
      </c>
      <c r="AL26" s="415"/>
    </row>
    <row r="27" spans="2:38" ht="24" customHeight="1" x14ac:dyDescent="0.2">
      <c r="B27" s="432">
        <f ca="1">Planung!$E21</f>
        <v>16</v>
      </c>
      <c r="C27" s="584">
        <f ca="1">Planung!$F21</f>
        <v>0.44791666666666669</v>
      </c>
      <c r="D27" s="585">
        <f ca="1">Planung!$G21</f>
        <v>4</v>
      </c>
      <c r="E27" s="585" t="str">
        <f ca="1">Planung!$H21</f>
        <v>B</v>
      </c>
      <c r="F27" s="438" t="str">
        <f ca="1">Planung!$L21</f>
        <v>Manchester City</v>
      </c>
      <c r="G27" s="218" t="s">
        <v>5</v>
      </c>
      <c r="H27" s="441" t="str">
        <f ca="1">Planung!$N21</f>
        <v>SSV Wildbach</v>
      </c>
      <c r="I27" s="435">
        <v>7</v>
      </c>
      <c r="J27" s="427" t="str">
        <f>Sprache!$E$80</f>
        <v>:</v>
      </c>
      <c r="K27" s="428">
        <v>2</v>
      </c>
      <c r="M27" s="373">
        <f ca="1">IF(Calc2!$K$13=0,"",IF(VLOOKUP(Calc2!B6,Calc2!$C$4:$E$12,3,0)=MAX(M$25:M26),VLOOKUP(Calc2!B6,Calc2!$C$4:$E$12,3,0),Calc2!B6))</f>
        <v>3</v>
      </c>
      <c r="N27" s="374" t="str">
        <f ca="1">IF(Calc1!$F$14&lt;3,"",IF(Calc2!$K$13=0,Calc2!$Q66,VLOOKUP(Calc2!B6,Calc2!$C$4:$N$12,4,0)))</f>
        <v>Inter Mailand</v>
      </c>
      <c r="O27" s="215">
        <f ca="1">IF(Calc2!$K$13=0,"",VLOOKUP(Calc2!B6,Calc2!$C$4:$N$12,9,0))</f>
        <v>2</v>
      </c>
      <c r="P27" s="196">
        <f ca="1">IF(Calc2!$K$13=0,"",VLOOKUP(Calc2!B6,Calc2!$C$4:$N$12,10,0))</f>
        <v>2</v>
      </c>
      <c r="Q27" s="196">
        <f ca="1">IF(Calc2!$K$13=0,"",VLOOKUP(Calc2!B6,Calc2!$C$4:$N$12,11,0))</f>
        <v>0</v>
      </c>
      <c r="R27" s="216">
        <f ca="1">IF(Calc2!$K$13=0,"",VLOOKUP(Calc2!B6,Calc2!$C$4:$N$12,12,0))</f>
        <v>0</v>
      </c>
      <c r="S27" s="217">
        <f ca="1">IF(Calc2!$K$13=0,"",VLOOKUP(Calc2!B6,Calc2!$C$4:$N$12,5,0))</f>
        <v>7</v>
      </c>
      <c r="T27" s="218" t="str">
        <f>Sprache!$E$80</f>
        <v>:</v>
      </c>
      <c r="U27" s="219">
        <f ca="1">IF(Calc2!$K$13=0,"",VLOOKUP(Calc2!B6,Calc2!$C$4:$N$12,6,0))</f>
        <v>2</v>
      </c>
      <c r="V27" s="215">
        <f ca="1">IF(Calc2!$K$13=0,"",VLOOKUP(Calc2!B6,Calc2!$C$4:$N$12,7,0))</f>
        <v>5</v>
      </c>
      <c r="W27" s="220">
        <f ca="1">IF(Calc2!$K$13=0,"",VLOOKUP(Calc2!B6,Calc2!$C$4:$N$12,8,0))</f>
        <v>6</v>
      </c>
      <c r="X27" s="221" t="str">
        <f ca="1">IFERROR(VLOOKUP($N27&amp;X$24,Calc2!$Z$64:$AB$207,3,0),"")</f>
        <v/>
      </c>
      <c r="Y27" s="401" t="str">
        <f ca="1">IFERROR(VLOOKUP($N27&amp;Y$24,Calc2!$Z$64:$AB$207,3,0),"")</f>
        <v/>
      </c>
      <c r="Z27" s="222"/>
      <c r="AA27" s="196" t="str">
        <f ca="1">IFERROR(VLOOKUP($N27&amp;AA$24,Calc2!$Z$64:$AB$207,3,0),"")</f>
        <v/>
      </c>
      <c r="AB27" s="196" t="str">
        <f ca="1">IFERROR(VLOOKUP($N27&amp;AB$24,Calc2!$Z$64:$AB$207,3,0),"")</f>
        <v/>
      </c>
      <c r="AC27" s="216" t="str">
        <f ca="1">IFERROR(VLOOKUP($N27&amp;AC$24,Calc2!$Z$64:$AB$207,3,0),"")</f>
        <v>2:0</v>
      </c>
      <c r="AD27" s="216" t="str">
        <f ca="1">IFERROR(VLOOKUP($N27&amp;AD$24,Calc2!$Z$64:$AB$207,3,0),"")</f>
        <v>5:2</v>
      </c>
      <c r="AE27" s="216" t="str">
        <f ca="1">IFERROR(VLOOKUP($N27&amp;AE$24,Calc2!$Z$64:$AB$207,3,0),"")</f>
        <v/>
      </c>
      <c r="AF27" s="223" t="str">
        <f ca="1">IFERROR(VLOOKUP($N27&amp;AF$24,Calc2!$Z$64:$AB$207,3,0),"")</f>
        <v/>
      </c>
      <c r="AG27" s="224" t="str">
        <f t="shared" ca="1" si="3"/>
        <v>Inter Mailand</v>
      </c>
      <c r="AJ27" s="404" t="s">
        <v>207</v>
      </c>
      <c r="AK27" s="406" t="str">
        <f>IF(Planung!$C35="","",Planung!$C35)</f>
        <v>SSV Wildbach</v>
      </c>
      <c r="AL27" s="415"/>
    </row>
    <row r="28" spans="2:38" ht="24" customHeight="1" x14ac:dyDescent="0.2">
      <c r="B28" s="432">
        <f ca="1">Planung!$E22</f>
        <v>17</v>
      </c>
      <c r="C28" s="584">
        <f ca="1">Planung!$F22</f>
        <v>0.47222222222222221</v>
      </c>
      <c r="D28" s="585">
        <f ca="1">Planung!$G22</f>
        <v>1</v>
      </c>
      <c r="E28" s="585" t="str">
        <f ca="1">Planung!$H22</f>
        <v>A</v>
      </c>
      <c r="F28" s="438" t="str">
        <f ca="1">Planung!$L22</f>
        <v>1. FC Riedwald</v>
      </c>
      <c r="G28" s="218" t="s">
        <v>5</v>
      </c>
      <c r="H28" s="441" t="str">
        <f ca="1">Planung!$N22</f>
        <v>Fun Kickers Oes</v>
      </c>
      <c r="I28" s="435">
        <v>2</v>
      </c>
      <c r="J28" s="427" t="str">
        <f>Sprache!$E$80</f>
        <v>:</v>
      </c>
      <c r="K28" s="428">
        <v>4</v>
      </c>
      <c r="M28" s="373">
        <f ca="1">IF(Calc2!$K$13=0,"",IF(VLOOKUP(Calc2!B7,Calc2!$C$4:$E$12,3,0)=MAX(M$25:M27),VLOOKUP(Calc2!B7,Calc2!$C$4:$E$12,3,0),Calc2!B7))</f>
        <v>4</v>
      </c>
      <c r="N28" s="374" t="str">
        <f ca="1">IF(Calc1!$F$14&lt;3,"",IF(Calc2!$K$13=0,Calc2!$Q67,VLOOKUP(Calc2!B7,Calc2!$C$4:$N$12,4,0)))</f>
        <v>Mainz 05</v>
      </c>
      <c r="O28" s="215">
        <f ca="1">IF(Calc2!$K$13=0,"",VLOOKUP(Calc2!B7,Calc2!$C$4:$N$12,9,0))</f>
        <v>3</v>
      </c>
      <c r="P28" s="196">
        <f ca="1">IF(Calc2!$K$13=0,"",VLOOKUP(Calc2!B7,Calc2!$C$4:$N$12,10,0))</f>
        <v>1</v>
      </c>
      <c r="Q28" s="196">
        <f ca="1">IF(Calc2!$K$13=0,"",VLOOKUP(Calc2!B7,Calc2!$C$4:$N$12,11,0))</f>
        <v>0</v>
      </c>
      <c r="R28" s="216">
        <f ca="1">IF(Calc2!$K$13=0,"",VLOOKUP(Calc2!B7,Calc2!$C$4:$N$12,12,0))</f>
        <v>2</v>
      </c>
      <c r="S28" s="217">
        <f ca="1">IF(Calc2!$K$13=0,"",VLOOKUP(Calc2!B7,Calc2!$C$4:$N$12,5,0))</f>
        <v>9</v>
      </c>
      <c r="T28" s="218" t="str">
        <f>Sprache!$E$80</f>
        <v>:</v>
      </c>
      <c r="U28" s="219">
        <f ca="1">IF(Calc2!$K$13=0,"",VLOOKUP(Calc2!B7,Calc2!$C$4:$N$12,6,0))</f>
        <v>11</v>
      </c>
      <c r="V28" s="215">
        <f ca="1">IF(Calc2!$K$13=0,"",VLOOKUP(Calc2!B7,Calc2!$C$4:$N$12,7,0))</f>
        <v>-2</v>
      </c>
      <c r="W28" s="220">
        <f ca="1">IF(Calc2!$K$13=0,"",VLOOKUP(Calc2!B7,Calc2!$C$4:$N$12,8,0))</f>
        <v>3</v>
      </c>
      <c r="X28" s="221" t="str">
        <f ca="1">IFERROR(VLOOKUP($N28&amp;X$24,Calc2!$Z$64:$AB$207,3,0),"")</f>
        <v/>
      </c>
      <c r="Y28" s="401" t="str">
        <f ca="1">IFERROR(VLOOKUP($N28&amp;Y$24,Calc2!$Z$64:$AB$207,3,0),"")</f>
        <v>1:5</v>
      </c>
      <c r="Z28" s="196" t="str">
        <f ca="1">IFERROR(VLOOKUP($N28&amp;Z$24,Calc2!$Z$64:$AB$207,3,0),"")</f>
        <v/>
      </c>
      <c r="AA28" s="222"/>
      <c r="AB28" s="196" t="str">
        <f ca="1">IFERROR(VLOOKUP($N28&amp;AB$24,Calc2!$Z$64:$AB$207,3,0),"")</f>
        <v>2:4</v>
      </c>
      <c r="AC28" s="216" t="str">
        <f ca="1">IFERROR(VLOOKUP($N28&amp;AC$24,Calc2!$Z$64:$AB$207,3,0),"")</f>
        <v/>
      </c>
      <c r="AD28" s="216" t="str">
        <f ca="1">IFERROR(VLOOKUP($N28&amp;AD$24,Calc2!$Z$64:$AB$207,3,0),"")</f>
        <v>6:2</v>
      </c>
      <c r="AE28" s="216" t="str">
        <f ca="1">IFERROR(VLOOKUP($N28&amp;AE$24,Calc2!$Z$64:$AB$207,3,0),"")</f>
        <v/>
      </c>
      <c r="AF28" s="223" t="str">
        <f ca="1">IFERROR(VLOOKUP($N28&amp;AF$24,Calc2!$Z$64:$AB$207,3,0),"")</f>
        <v/>
      </c>
      <c r="AG28" s="224" t="str">
        <f t="shared" ca="1" si="3"/>
        <v>Mainz 05</v>
      </c>
      <c r="AJ28" s="404" t="s">
        <v>213</v>
      </c>
      <c r="AK28" s="406" t="str">
        <f>IF(Planung!$C37="","",Planung!$C37)</f>
        <v>Manchester City</v>
      </c>
      <c r="AL28" s="415"/>
    </row>
    <row r="29" spans="2:38" ht="24" customHeight="1" x14ac:dyDescent="0.2">
      <c r="B29" s="432">
        <f ca="1">Planung!$E23</f>
        <v>18</v>
      </c>
      <c r="C29" s="584">
        <f ca="1">Planung!$F23</f>
        <v>0.47222222222222221</v>
      </c>
      <c r="D29" s="585">
        <f ca="1">Planung!$G23</f>
        <v>2</v>
      </c>
      <c r="E29" s="585" t="str">
        <f ca="1">Planung!$H23</f>
        <v>B</v>
      </c>
      <c r="F29" s="438" t="str">
        <f ca="1">Planung!$L23</f>
        <v>Mainz 05</v>
      </c>
      <c r="G29" s="218" t="s">
        <v>5</v>
      </c>
      <c r="H29" s="441" t="str">
        <f ca="1">Planung!$N23</f>
        <v>AC Roma</v>
      </c>
      <c r="I29" s="435">
        <v>1</v>
      </c>
      <c r="J29" s="427" t="str">
        <f>Sprache!$E$80</f>
        <v>:</v>
      </c>
      <c r="K29" s="428">
        <v>5</v>
      </c>
      <c r="M29" s="373">
        <f ca="1">IF(Calc2!$K$13=0,"",IF(VLOOKUP(Calc2!B8,Calc2!$C$4:$E$12,3,0)=MAX(M$25:M28),VLOOKUP(Calc2!B8,Calc2!$C$4:$E$12,3,0),Calc2!B8))</f>
        <v>5</v>
      </c>
      <c r="N29" s="374" t="str">
        <f ca="1">IF(Calc1!$F$14&lt;3,"",IF(Calc2!$K$13=0,Calc2!$Q68,VLOOKUP(Calc2!B8,Calc2!$C$4:$N$12,4,0)))</f>
        <v>Borussia Heine</v>
      </c>
      <c r="O29" s="215">
        <f ca="1">IF(Calc2!$K$13=0,"",VLOOKUP(Calc2!B8,Calc2!$C$4:$N$12,9,0))</f>
        <v>3</v>
      </c>
      <c r="P29" s="196">
        <f ca="1">IF(Calc2!$K$13=0,"",VLOOKUP(Calc2!B8,Calc2!$C$4:$N$12,10,0))</f>
        <v>1</v>
      </c>
      <c r="Q29" s="196">
        <f ca="1">IF(Calc2!$K$13=0,"",VLOOKUP(Calc2!B8,Calc2!$C$4:$N$12,11,0))</f>
        <v>0</v>
      </c>
      <c r="R29" s="216">
        <f ca="1">IF(Calc2!$K$13=0,"",VLOOKUP(Calc2!B8,Calc2!$C$4:$N$12,12,0))</f>
        <v>2</v>
      </c>
      <c r="S29" s="217">
        <f ca="1">IF(Calc2!$K$13=0,"",VLOOKUP(Calc2!B8,Calc2!$C$4:$N$12,5,0))</f>
        <v>6</v>
      </c>
      <c r="T29" s="218" t="str">
        <f>Sprache!$E$80</f>
        <v>:</v>
      </c>
      <c r="U29" s="219">
        <f ca="1">IF(Calc2!$K$13=0,"",VLOOKUP(Calc2!B8,Calc2!$C$4:$N$12,6,0))</f>
        <v>8</v>
      </c>
      <c r="V29" s="215">
        <f ca="1">IF(Calc2!$K$13=0,"",VLOOKUP(Calc2!B8,Calc2!$C$4:$N$12,7,0))</f>
        <v>-2</v>
      </c>
      <c r="W29" s="220">
        <f ca="1">IF(Calc2!$K$13=0,"",VLOOKUP(Calc2!B8,Calc2!$C$4:$N$12,8,0))</f>
        <v>3</v>
      </c>
      <c r="X29" s="221" t="str">
        <f ca="1">IFERROR(VLOOKUP($N29&amp;X$24,Calc2!$Z$64:$AB$207,3,0),"")</f>
        <v>1:4</v>
      </c>
      <c r="Y29" s="401" t="str">
        <f ca="1">IFERROR(VLOOKUP($N29&amp;Y$24,Calc2!$Z$64:$AB$207,3,0),"")</f>
        <v>1:2</v>
      </c>
      <c r="Z29" s="196" t="str">
        <f ca="1">IFERROR(VLOOKUP($N29&amp;Z$24,Calc2!$Z$64:$AB$207,3,0),"")</f>
        <v/>
      </c>
      <c r="AA29" s="196" t="str">
        <f ca="1">IFERROR(VLOOKUP($N29&amp;AA$24,Calc2!$Z$64:$AB$207,3,0),"")</f>
        <v>4:2</v>
      </c>
      <c r="AB29" s="222"/>
      <c r="AC29" s="216" t="str">
        <f ca="1">IFERROR(VLOOKUP($N29&amp;AC$24,Calc2!$Z$64:$AB$207,3,0),"")</f>
        <v/>
      </c>
      <c r="AD29" s="216" t="str">
        <f ca="1">IFERROR(VLOOKUP($N29&amp;AD$24,Calc2!$Z$64:$AB$207,3,0),"")</f>
        <v/>
      </c>
      <c r="AE29" s="216" t="str">
        <f ca="1">IFERROR(VLOOKUP($N29&amp;AE$24,Calc2!$Z$64:$AB$207,3,0),"")</f>
        <v/>
      </c>
      <c r="AF29" s="223" t="str">
        <f ca="1">IFERROR(VLOOKUP($N29&amp;AF$24,Calc2!$Z$64:$AB$207,3,0),"")</f>
        <v/>
      </c>
      <c r="AG29" s="224" t="str">
        <f t="shared" ca="1" si="3"/>
        <v>Borussia Heine</v>
      </c>
      <c r="AJ29" s="404" t="s">
        <v>215</v>
      </c>
      <c r="AK29" s="406" t="str">
        <f>IF(Planung!$C39="","",Planung!$C39)</f>
        <v>FC Grönlingen</v>
      </c>
      <c r="AL29" s="415"/>
    </row>
    <row r="30" spans="2:38" ht="24" customHeight="1" x14ac:dyDescent="0.2">
      <c r="B30" s="432">
        <f ca="1">Planung!$E24</f>
        <v>19</v>
      </c>
      <c r="C30" s="584">
        <f ca="1">Planung!$F24</f>
        <v>0.47222222222222221</v>
      </c>
      <c r="D30" s="585">
        <f ca="1">Planung!$G24</f>
        <v>3</v>
      </c>
      <c r="E30" s="585" t="str">
        <f ca="1">Planung!$H24</f>
        <v>A</v>
      </c>
      <c r="F30" s="438" t="str">
        <f ca="1">Planung!$L24</f>
        <v>VFB Essenheim</v>
      </c>
      <c r="G30" s="218" t="s">
        <v>5</v>
      </c>
      <c r="H30" s="441" t="str">
        <f ca="1">Planung!$N24</f>
        <v>Raslo Winners</v>
      </c>
      <c r="I30" s="435">
        <v>0</v>
      </c>
      <c r="J30" s="427" t="str">
        <f>Sprache!$E$80</f>
        <v>:</v>
      </c>
      <c r="K30" s="428">
        <v>3</v>
      </c>
      <c r="M30" s="373">
        <f ca="1">IF(Calc2!$K$13=0,"",IF(VLOOKUP(Calc2!B9,Calc2!$C$4:$E$12,3,0)=MAX(M$25:M29),VLOOKUP(Calc2!B9,Calc2!$C$4:$E$12,3,0),Calc2!B9))</f>
        <v>6</v>
      </c>
      <c r="N30" s="374" t="str">
        <f ca="1">IF(Calc1!$F$14&lt;3,"",IF(Calc2!$K$13=0,Calc2!$Q69,VLOOKUP(Calc2!B9,Calc2!$C$4:$N$12,4,0)))</f>
        <v>FC Grönlingen</v>
      </c>
      <c r="O30" s="215">
        <f ca="1">IF(Calc2!$K$13=0,"",VLOOKUP(Calc2!B9,Calc2!$C$4:$N$12,9,0))</f>
        <v>3</v>
      </c>
      <c r="P30" s="196">
        <f ca="1">IF(Calc2!$K$13=0,"",VLOOKUP(Calc2!B9,Calc2!$C$4:$N$12,10,0))</f>
        <v>0</v>
      </c>
      <c r="Q30" s="196">
        <f ca="1">IF(Calc2!$K$13=0,"",VLOOKUP(Calc2!B9,Calc2!$C$4:$N$12,11,0))</f>
        <v>1</v>
      </c>
      <c r="R30" s="216">
        <f ca="1">IF(Calc2!$K$13=0,"",VLOOKUP(Calc2!B9,Calc2!$C$4:$N$12,12,0))</f>
        <v>2</v>
      </c>
      <c r="S30" s="217">
        <f ca="1">IF(Calc2!$K$13=0,"",VLOOKUP(Calc2!B9,Calc2!$C$4:$N$12,5,0))</f>
        <v>3</v>
      </c>
      <c r="T30" s="218" t="str">
        <f>Sprache!$E$80</f>
        <v>:</v>
      </c>
      <c r="U30" s="219">
        <f ca="1">IF(Calc2!$K$13=0,"",VLOOKUP(Calc2!B9,Calc2!$C$4:$N$12,6,0))</f>
        <v>8</v>
      </c>
      <c r="V30" s="215">
        <f ca="1">IF(Calc2!$K$13=0,"",VLOOKUP(Calc2!B9,Calc2!$C$4:$N$12,7,0))</f>
        <v>-5</v>
      </c>
      <c r="W30" s="220">
        <f ca="1">IF(Calc2!$K$13=0,"",VLOOKUP(Calc2!B9,Calc2!$C$4:$N$12,8,0))</f>
        <v>1</v>
      </c>
      <c r="X30" s="221" t="str">
        <f ca="1">IFERROR(VLOOKUP($N30&amp;X$24,Calc2!$Z$64:$AB$207,3,0),"")</f>
        <v>2:5</v>
      </c>
      <c r="Y30" s="401" t="str">
        <f ca="1">IFERROR(VLOOKUP($N30&amp;Y$24,Calc2!$Z$64:$AB$207,3,0),"")</f>
        <v/>
      </c>
      <c r="Z30" s="196" t="str">
        <f ca="1">IFERROR(VLOOKUP($N30&amp;Z$24,Calc2!$Z$64:$AB$207,3,0),"")</f>
        <v>0:2</v>
      </c>
      <c r="AA30" s="196" t="str">
        <f ca="1">IFERROR(VLOOKUP($N30&amp;AA$24,Calc2!$Z$64:$AB$207,3,0),"")</f>
        <v/>
      </c>
      <c r="AB30" s="216" t="str">
        <f ca="1">IFERROR(VLOOKUP($N30&amp;AB$24,Calc2!$Z$64:$AB$207,3,0),"")</f>
        <v/>
      </c>
      <c r="AC30" s="547"/>
      <c r="AD30" s="216" t="str">
        <f ca="1">IFERROR(VLOOKUP($N30&amp;AD$24,Calc2!$Z$64:$AB$207,3,0),"")</f>
        <v>1:1</v>
      </c>
      <c r="AE30" s="216" t="str">
        <f ca="1">IFERROR(VLOOKUP($N30&amp;AE$24,Calc2!$Z$64:$AB$207,3,0),"")</f>
        <v/>
      </c>
      <c r="AF30" s="223" t="str">
        <f ca="1">IFERROR(VLOOKUP($N30&amp;AF$24,Calc2!$Z$64:$AB$207,3,0),"")</f>
        <v/>
      </c>
      <c r="AG30" s="224" t="str">
        <f t="shared" ref="AG30:AG32" ca="1" si="4">N30</f>
        <v>FC Grönlingen</v>
      </c>
      <c r="AJ30" s="404" t="s">
        <v>217</v>
      </c>
      <c r="AK30" s="406" t="str">
        <f>IF(Planung!$C41="","",Planung!$C41)</f>
        <v>AC Roma</v>
      </c>
      <c r="AL30" s="415"/>
    </row>
    <row r="31" spans="2:38" ht="24" customHeight="1" x14ac:dyDescent="0.2">
      <c r="B31" s="432">
        <f ca="1">Planung!$E25</f>
        <v>20</v>
      </c>
      <c r="C31" s="584">
        <f ca="1">Planung!$F25</f>
        <v>0.47222222222222221</v>
      </c>
      <c r="D31" s="585">
        <f ca="1">Planung!$G25</f>
        <v>4</v>
      </c>
      <c r="E31" s="585" t="str">
        <f ca="1">Planung!$H25</f>
        <v>B</v>
      </c>
      <c r="F31" s="438" t="str">
        <f ca="1">Planung!$L25</f>
        <v>FC Grönlingen</v>
      </c>
      <c r="G31" s="218" t="s">
        <v>5</v>
      </c>
      <c r="H31" s="441" t="str">
        <f ca="1">Planung!$N25</f>
        <v>VFL Ronsdorf</v>
      </c>
      <c r="I31" s="435">
        <v>1</v>
      </c>
      <c r="J31" s="427" t="str">
        <f>Sprache!$E$80</f>
        <v>:</v>
      </c>
      <c r="K31" s="428">
        <v>1</v>
      </c>
      <c r="M31" s="373">
        <f ca="1">IF(Calc2!$K$13=0,"",IF(VLOOKUP(Calc2!B10,Calc2!$C$4:$E$12,3,0)=MAX(M$25:M30),VLOOKUP(Calc2!B10,Calc2!$C$4:$E$12,3,0),Calc2!B10))</f>
        <v>7</v>
      </c>
      <c r="N31" s="374" t="str">
        <f ca="1">IF(Calc1!$F$14&lt;3,"",IF(Calc2!$K$13=0,Calc2!$Q70,VLOOKUP(Calc2!B10,Calc2!$C$4:$N$12,4,0)))</f>
        <v>VFL Ronsdorf</v>
      </c>
      <c r="O31" s="215">
        <f ca="1">IF(Calc2!$K$13=0,"",VLOOKUP(Calc2!B10,Calc2!$C$4:$N$12,9,0))</f>
        <v>3</v>
      </c>
      <c r="P31" s="196">
        <f ca="1">IF(Calc2!$K$13=0,"",VLOOKUP(Calc2!B10,Calc2!$C$4:$N$12,10,0))</f>
        <v>0</v>
      </c>
      <c r="Q31" s="196">
        <f ca="1">IF(Calc2!$K$13=0,"",VLOOKUP(Calc2!B10,Calc2!$C$4:$N$12,11,0))</f>
        <v>1</v>
      </c>
      <c r="R31" s="216">
        <f ca="1">IF(Calc2!$K$13=0,"",VLOOKUP(Calc2!B10,Calc2!$C$4:$N$12,12,0))</f>
        <v>2</v>
      </c>
      <c r="S31" s="217">
        <f ca="1">IF(Calc2!$K$13=0,"",VLOOKUP(Calc2!B10,Calc2!$C$4:$N$12,5,0))</f>
        <v>5</v>
      </c>
      <c r="T31" s="218" t="str">
        <f>Sprache!$E$80</f>
        <v>:</v>
      </c>
      <c r="U31" s="219">
        <f ca="1">IF(Calc2!$K$13=0,"",VLOOKUP(Calc2!B10,Calc2!$C$4:$N$12,6,0))</f>
        <v>12</v>
      </c>
      <c r="V31" s="215">
        <f ca="1">IF(Calc2!$K$13=0,"",VLOOKUP(Calc2!B10,Calc2!$C$4:$N$12,7,0))</f>
        <v>-7</v>
      </c>
      <c r="W31" s="220">
        <f ca="1">IF(Calc2!$K$13=0,"",VLOOKUP(Calc2!B10,Calc2!$C$4:$N$12,8,0))</f>
        <v>1</v>
      </c>
      <c r="X31" s="221" t="str">
        <f ca="1">IFERROR(VLOOKUP($N31&amp;X$24,Calc2!$Z$64:$AB$207,3,0),"")</f>
        <v/>
      </c>
      <c r="Y31" s="401" t="str">
        <f ca="1">IFERROR(VLOOKUP($N31&amp;Y$24,Calc2!$Z$64:$AB$207,3,0),"")</f>
        <v/>
      </c>
      <c r="Z31" s="196" t="str">
        <f ca="1">IFERROR(VLOOKUP($N31&amp;Z$24,Calc2!$Z$64:$AB$207,3,0),"")</f>
        <v>2:5</v>
      </c>
      <c r="AA31" s="196" t="str">
        <f ca="1">IFERROR(VLOOKUP($N31&amp;AA$24,Calc2!$Z$64:$AB$207,3,0),"")</f>
        <v>2:6</v>
      </c>
      <c r="AB31" s="216" t="str">
        <f ca="1">IFERROR(VLOOKUP($N31&amp;AB$24,Calc2!$Z$64:$AB$207,3,0),"")</f>
        <v/>
      </c>
      <c r="AC31" s="216" t="str">
        <f ca="1">IFERROR(VLOOKUP($N31&amp;AC$24,Calc2!$Z$64:$AB$207,3,0),"")</f>
        <v>1:1</v>
      </c>
      <c r="AD31" s="547"/>
      <c r="AE31" s="216" t="str">
        <f ca="1">IFERROR(VLOOKUP($N31&amp;AE$24,Calc2!$Z$64:$AB$207,3,0),"")</f>
        <v/>
      </c>
      <c r="AF31" s="223" t="str">
        <f ca="1">IFERROR(VLOOKUP($N31&amp;AF$24,Calc2!$Z$64:$AB$207,3,0),"")</f>
        <v/>
      </c>
      <c r="AG31" s="224" t="str">
        <f t="shared" ca="1" si="4"/>
        <v>VFL Ronsdorf</v>
      </c>
      <c r="AJ31" s="404" t="s">
        <v>337</v>
      </c>
      <c r="AK31" s="406" t="str">
        <f>IF(Planung!$C43="","",Planung!$C43)</f>
        <v>VFL Ronsdorf</v>
      </c>
      <c r="AL31" s="415"/>
    </row>
    <row r="32" spans="2:38" ht="24" customHeight="1" x14ac:dyDescent="0.2">
      <c r="B32" s="432">
        <f ca="1">Planung!$E26</f>
        <v>21</v>
      </c>
      <c r="C32" s="584">
        <f ca="1">Planung!$F26</f>
        <v>0.49652777777777779</v>
      </c>
      <c r="D32" s="585">
        <f ca="1">Planung!$G26</f>
        <v>1</v>
      </c>
      <c r="E32" s="585" t="str">
        <f ca="1">Planung!$H26</f>
        <v>A</v>
      </c>
      <c r="F32" s="438" t="str">
        <f ca="1">Planung!$L26</f>
        <v>Knock Out Rangers</v>
      </c>
      <c r="G32" s="218" t="s">
        <v>5</v>
      </c>
      <c r="H32" s="441" t="str">
        <f ca="1">Planung!$N26</f>
        <v>Maibach 1822 eV</v>
      </c>
      <c r="I32" s="435">
        <v>1</v>
      </c>
      <c r="J32" s="427" t="str">
        <f>Sprache!$E$80</f>
        <v>:</v>
      </c>
      <c r="K32" s="428">
        <v>1</v>
      </c>
      <c r="M32" s="373">
        <f ca="1">IF(Calc2!$K$13=0,"",IF(VLOOKUP(Calc2!B11,Calc2!$C$4:$E$12,3,0)=MAX(M$25:M31),VLOOKUP(Calc2!B11,Calc2!$C$4:$E$12,3,0),Calc2!B11))</f>
        <v>8</v>
      </c>
      <c r="N32" s="374" t="str">
        <f ca="1">IF(Calc1!$F$14&lt;3,"",IF(Calc2!$K$13=0,Calc2!$Q71,VLOOKUP(Calc2!B11,Calc2!$C$4:$N$12,4,0)))</f>
        <v>SSV Wildbach</v>
      </c>
      <c r="O32" s="215">
        <f ca="1">IF(Calc2!$K$13=0,"",VLOOKUP(Calc2!B11,Calc2!$C$4:$N$12,9,0))</f>
        <v>2</v>
      </c>
      <c r="P32" s="196">
        <f ca="1">IF(Calc2!$K$13=0,"",VLOOKUP(Calc2!B11,Calc2!$C$4:$N$12,10,0))</f>
        <v>0</v>
      </c>
      <c r="Q32" s="196">
        <f ca="1">IF(Calc2!$K$13=0,"",VLOOKUP(Calc2!B11,Calc2!$C$4:$N$12,11,0))</f>
        <v>0</v>
      </c>
      <c r="R32" s="216">
        <f ca="1">IF(Calc2!$K$13=0,"",VLOOKUP(Calc2!B11,Calc2!$C$4:$N$12,12,0))</f>
        <v>2</v>
      </c>
      <c r="S32" s="217">
        <f ca="1">IF(Calc2!$K$13=0,"",VLOOKUP(Calc2!B11,Calc2!$C$4:$N$12,5,0))</f>
        <v>2</v>
      </c>
      <c r="T32" s="218" t="str">
        <f>Sprache!$E$80</f>
        <v>:</v>
      </c>
      <c r="U32" s="219">
        <f ca="1">IF(Calc2!$K$13=0,"",VLOOKUP(Calc2!B11,Calc2!$C$4:$N$12,6,0))</f>
        <v>12</v>
      </c>
      <c r="V32" s="215">
        <f ca="1">IF(Calc2!$K$13=0,"",VLOOKUP(Calc2!B11,Calc2!$C$4:$N$12,7,0))</f>
        <v>-10</v>
      </c>
      <c r="W32" s="220">
        <f ca="1">IF(Calc2!$K$13=0,"",VLOOKUP(Calc2!B11,Calc2!$C$4:$N$12,8,0))</f>
        <v>0</v>
      </c>
      <c r="X32" s="221" t="str">
        <f ca="1">IFERROR(VLOOKUP($N32&amp;X$24,Calc2!$Z$64:$AB$207,3,0),"")</f>
        <v>2:7</v>
      </c>
      <c r="Y32" s="401" t="str">
        <f ca="1">IFERROR(VLOOKUP($N32&amp;Y$24,Calc2!$Z$64:$AB$207,3,0),"")</f>
        <v>0:5</v>
      </c>
      <c r="Z32" s="196" t="str">
        <f ca="1">IFERROR(VLOOKUP($N32&amp;Z$24,Calc2!$Z$64:$AB$207,3,0),"")</f>
        <v/>
      </c>
      <c r="AA32" s="196" t="str">
        <f ca="1">IFERROR(VLOOKUP($N32&amp;AA$24,Calc2!$Z$64:$AB$207,3,0),"")</f>
        <v/>
      </c>
      <c r="AB32" s="216" t="str">
        <f ca="1">IFERROR(VLOOKUP($N32&amp;AB$24,Calc2!$Z$64:$AB$207,3,0),"")</f>
        <v/>
      </c>
      <c r="AC32" s="216" t="str">
        <f ca="1">IFERROR(VLOOKUP($N32&amp;AC$24,Calc2!$Z$64:$AB$207,3,0),"")</f>
        <v/>
      </c>
      <c r="AD32" s="216" t="str">
        <f ca="1">IFERROR(VLOOKUP($N32&amp;AD$24,Calc2!$Z$64:$AB$207,3,0),"")</f>
        <v/>
      </c>
      <c r="AE32" s="547"/>
      <c r="AF32" s="223" t="str">
        <f ca="1">IFERROR(VLOOKUP($N32&amp;AF$24,Calc2!$Z$64:$AB$207,3,0),"")</f>
        <v/>
      </c>
      <c r="AG32" s="224" t="str">
        <f t="shared" ca="1" si="4"/>
        <v>SSV Wildbach</v>
      </c>
      <c r="AJ32" s="404" t="s">
        <v>338</v>
      </c>
      <c r="AK32" s="406" t="str">
        <f>IF(Planung!$C45="","",Planung!$C45)</f>
        <v>Borussia Heine</v>
      </c>
      <c r="AL32" s="415"/>
    </row>
    <row r="33" spans="2:38" ht="24" customHeight="1" thickBot="1" x14ac:dyDescent="0.25">
      <c r="B33" s="432">
        <f ca="1">Planung!$E27</f>
        <v>22</v>
      </c>
      <c r="C33" s="584">
        <f ca="1">Planung!$F27</f>
        <v>0.49652777777777779</v>
      </c>
      <c r="D33" s="585">
        <f ca="1">Planung!$G27</f>
        <v>2</v>
      </c>
      <c r="E33" s="585" t="str">
        <f ca="1">Planung!$H27</f>
        <v>B</v>
      </c>
      <c r="F33" s="438" t="str">
        <f ca="1">Planung!$L27</f>
        <v>Borussia Heine</v>
      </c>
      <c r="G33" s="218" t="s">
        <v>5</v>
      </c>
      <c r="H33" s="441" t="str">
        <f ca="1">Planung!$N27</f>
        <v>Manchester City</v>
      </c>
      <c r="I33" s="435">
        <v>1</v>
      </c>
      <c r="J33" s="427" t="str">
        <f>Sprache!$E$80</f>
        <v>:</v>
      </c>
      <c r="K33" s="428">
        <v>4</v>
      </c>
      <c r="M33" s="375">
        <f ca="1">IF(Calc2!$K$13=0,"",IF(VLOOKUP(Calc2!B12,Calc2!$C$4:$E$12,3,0)=MAX(M$25:M32),VLOOKUP(Calc2!B12,Calc2!$C$4:$E$12,3,0),Calc2!B12))</f>
        <v>9</v>
      </c>
      <c r="N33" s="376" t="str">
        <f ca="1">IF(Calc1!$F$14&lt;3,"",IF(Calc2!$K$13=0,Calc2!$Q72,VLOOKUP(Calc2!B12,Calc2!$C$4:$N$12,4,0)))</f>
        <v/>
      </c>
      <c r="O33" s="225">
        <f ca="1">IF(Calc2!$K$13=0,"",VLOOKUP(Calc2!B12,Calc2!$C$4:$N$12,9,0))</f>
        <v>0</v>
      </c>
      <c r="P33" s="226">
        <f ca="1">IF(Calc2!$K$13=0,"",VLOOKUP(Calc2!B12,Calc2!$C$4:$N$12,10,0))</f>
        <v>0</v>
      </c>
      <c r="Q33" s="226">
        <f ca="1">IF(Calc2!$K$13=0,"",VLOOKUP(Calc2!B12,Calc2!$C$4:$N$12,11,0))</f>
        <v>0</v>
      </c>
      <c r="R33" s="227">
        <f ca="1">IF(Calc2!$K$13=0,"",VLOOKUP(Calc2!B12,Calc2!$C$4:$N$12,12,0))</f>
        <v>0</v>
      </c>
      <c r="S33" s="228">
        <f ca="1">IF(Calc2!$K$13=0,"",VLOOKUP(Calc2!B12,Calc2!$C$4:$N$12,5,0))</f>
        <v>0</v>
      </c>
      <c r="T33" s="229" t="str">
        <f>Sprache!$E$80</f>
        <v>:</v>
      </c>
      <c r="U33" s="230">
        <f ca="1">IF(Calc2!$K$13=0,"",VLOOKUP(Calc2!B12,Calc2!$C$4:$N$12,6,0))</f>
        <v>0</v>
      </c>
      <c r="V33" s="225">
        <f ca="1">IF(Calc2!$K$13=0,"",VLOOKUP(Calc2!B12,Calc2!$C$4:$N$12,7,0))</f>
        <v>0</v>
      </c>
      <c r="W33" s="231">
        <f ca="1">IF(Calc2!$K$13=0,"",VLOOKUP(Calc2!B12,Calc2!$C$4:$N$12,8,0))</f>
        <v>0</v>
      </c>
      <c r="X33" s="232" t="str">
        <f ca="1">IFERROR(VLOOKUP($N33&amp;X$24,Calc2!$Z$64:$AB$207,3,0),"")</f>
        <v/>
      </c>
      <c r="Y33" s="226" t="str">
        <f ca="1">IFERROR(VLOOKUP($N33&amp;Y$24,Calc2!$Z$64:$AB$207,3,0),"")</f>
        <v/>
      </c>
      <c r="Z33" s="226" t="str">
        <f ca="1">IFERROR(VLOOKUP($N33&amp;Z$24,Calc2!$Z$64:$AB$207,3,0),"")</f>
        <v/>
      </c>
      <c r="AA33" s="226" t="str">
        <f ca="1">IFERROR(VLOOKUP($N33&amp;AA$24,Calc2!$Z$64:$AB$207,3,0),"")</f>
        <v/>
      </c>
      <c r="AB33" s="226" t="str">
        <f ca="1">IFERROR(VLOOKUP($N33&amp;AB$24,Calc2!$Z$64:$AB$207,3,0),"")</f>
        <v/>
      </c>
      <c r="AC33" s="227" t="str">
        <f ca="1">IFERROR(VLOOKUP($N33&amp;AC$24,Calc2!$Z$64:$AB$207,3,0),"")</f>
        <v/>
      </c>
      <c r="AD33" s="227" t="str">
        <f ca="1">IFERROR(VLOOKUP($N33&amp;AD$24,Calc2!$Z$64:$AB$207,3,0),"")</f>
        <v/>
      </c>
      <c r="AE33" s="227" t="str">
        <f ca="1">IFERROR(VLOOKUP($N33&amp;AE$24,Calc2!$Z$64:$AB$207,3,0),"")</f>
        <v/>
      </c>
      <c r="AF33" s="233"/>
      <c r="AG33" s="296" t="str">
        <f t="shared" ref="AG33" ca="1" si="5">N33</f>
        <v/>
      </c>
      <c r="AJ33" s="405" t="s">
        <v>339</v>
      </c>
      <c r="AK33" s="407" t="str">
        <f>IF(Planung!$C47="","",Planung!$C47)</f>
        <v/>
      </c>
      <c r="AL33" s="416"/>
    </row>
    <row r="34" spans="2:38" ht="24" customHeight="1" thickTop="1" x14ac:dyDescent="0.2">
      <c r="B34" s="432">
        <f ca="1">Planung!$E28</f>
        <v>23</v>
      </c>
      <c r="C34" s="584">
        <f ca="1">Planung!$F28</f>
        <v>0.49652777777777779</v>
      </c>
      <c r="D34" s="585">
        <f ca="1">Planung!$G28</f>
        <v>3</v>
      </c>
      <c r="E34" s="585" t="str">
        <f ca="1">Planung!$H28</f>
        <v>A</v>
      </c>
      <c r="F34" s="438" t="str">
        <f ca="1">Planung!$L28</f>
        <v>Eintracht Frankfurt</v>
      </c>
      <c r="G34" s="218" t="s">
        <v>5</v>
      </c>
      <c r="H34" s="441" t="str">
        <f ca="1">Planung!$N28</f>
        <v>FC Barcelona</v>
      </c>
      <c r="I34" s="435"/>
      <c r="J34" s="427" t="str">
        <f>Sprache!$E$80</f>
        <v>:</v>
      </c>
      <c r="K34" s="428"/>
      <c r="M34" s="276"/>
      <c r="N34" s="276"/>
      <c r="O34" s="276"/>
      <c r="P34" s="276"/>
      <c r="Q34" s="276"/>
      <c r="R34" s="276"/>
      <c r="S34" s="276"/>
      <c r="T34" s="276"/>
      <c r="U34" s="276"/>
      <c r="V34" s="276"/>
      <c r="W34" s="276"/>
      <c r="X34" s="277"/>
      <c r="Y34" s="277"/>
      <c r="Z34" s="277"/>
      <c r="AA34" s="277"/>
      <c r="AB34" s="277"/>
      <c r="AC34" s="277"/>
      <c r="AD34" s="277"/>
      <c r="AE34" s="277"/>
      <c r="AF34" s="277"/>
      <c r="AG34" s="278"/>
    </row>
    <row r="35" spans="2:38" ht="24" customHeight="1" x14ac:dyDescent="0.2">
      <c r="B35" s="432">
        <f ca="1">Planung!$E29</f>
        <v>24</v>
      </c>
      <c r="C35" s="584">
        <f ca="1">Planung!$F29</f>
        <v>0.49652777777777779</v>
      </c>
      <c r="D35" s="585">
        <f ca="1">Planung!$G29</f>
        <v>4</v>
      </c>
      <c r="E35" s="585" t="str">
        <f ca="1">Planung!$H29</f>
        <v>B</v>
      </c>
      <c r="F35" s="438" t="str">
        <f ca="1">Planung!$L29</f>
        <v>SSV Wildbach</v>
      </c>
      <c r="G35" s="218" t="s">
        <v>5</v>
      </c>
      <c r="H35" s="441" t="str">
        <f ca="1">Planung!$N29</f>
        <v>Inter Mailand</v>
      </c>
      <c r="I35" s="435"/>
      <c r="J35" s="427" t="str">
        <f>Sprache!$E$80</f>
        <v>:</v>
      </c>
      <c r="K35" s="428"/>
      <c r="M35" s="300"/>
      <c r="N35" s="300"/>
      <c r="O35" s="279"/>
      <c r="P35" s="279"/>
      <c r="Q35" s="279"/>
      <c r="R35" s="279"/>
      <c r="S35" s="299"/>
      <c r="T35" s="299"/>
      <c r="U35" s="299"/>
      <c r="V35" s="279"/>
      <c r="W35" s="279"/>
      <c r="X35" s="280"/>
      <c r="Y35" s="280"/>
      <c r="Z35" s="280"/>
      <c r="AA35" s="280"/>
      <c r="AB35" s="280"/>
      <c r="AC35" s="280"/>
      <c r="AD35" s="280"/>
      <c r="AE35" s="280"/>
      <c r="AF35" s="280"/>
      <c r="AG35" s="278"/>
    </row>
    <row r="36" spans="2:38" ht="24" customHeight="1" x14ac:dyDescent="0.2">
      <c r="B36" s="432">
        <f ca="1">Planung!$E30</f>
        <v>25</v>
      </c>
      <c r="C36" s="584">
        <f ca="1">Planung!$F30</f>
        <v>0.52083333333333337</v>
      </c>
      <c r="D36" s="585">
        <f ca="1">Planung!$G30</f>
        <v>1</v>
      </c>
      <c r="E36" s="585" t="str">
        <f ca="1">Planung!$H30</f>
        <v>A</v>
      </c>
      <c r="F36" s="438" t="str">
        <f ca="1">Planung!$L30</f>
        <v>VFB Essenheim</v>
      </c>
      <c r="G36" s="218" t="s">
        <v>5</v>
      </c>
      <c r="H36" s="441" t="str">
        <f ca="1">Planung!$N30</f>
        <v>1. FC Riedwald</v>
      </c>
      <c r="I36" s="435"/>
      <c r="J36" s="427" t="str">
        <f>Sprache!$E$80</f>
        <v>:</v>
      </c>
      <c r="K36" s="428"/>
      <c r="M36" s="679" t="str">
        <f>Sprache!$E$40</f>
        <v>Ende der Vorrunde:</v>
      </c>
      <c r="N36" s="679"/>
      <c r="O36" s="679"/>
      <c r="P36" s="679"/>
      <c r="Q36" s="679"/>
      <c r="R36" s="679"/>
      <c r="S36" s="679"/>
      <c r="T36" s="679"/>
      <c r="U36" s="679"/>
      <c r="V36" s="679"/>
      <c r="W36" s="678">
        <f ca="1">Planung!$R$13</f>
        <v>0.71180555555555558</v>
      </c>
      <c r="X36" s="678"/>
      <c r="Y36" s="678"/>
      <c r="Z36" s="678"/>
      <c r="AA36" s="678"/>
      <c r="AB36" s="678"/>
      <c r="AC36" s="678"/>
      <c r="AD36" s="678"/>
      <c r="AE36" s="678"/>
      <c r="AF36" s="678"/>
      <c r="AG36" s="678"/>
    </row>
    <row r="37" spans="2:38" ht="24" customHeight="1" x14ac:dyDescent="0.2">
      <c r="B37" s="432">
        <f ca="1">Planung!$E31</f>
        <v>26</v>
      </c>
      <c r="C37" s="584">
        <f ca="1">Planung!$F31</f>
        <v>0.52083333333333337</v>
      </c>
      <c r="D37" s="585">
        <f ca="1">Planung!$G31</f>
        <v>2</v>
      </c>
      <c r="E37" s="585" t="str">
        <f ca="1">Planung!$H31</f>
        <v>B</v>
      </c>
      <c r="F37" s="438" t="str">
        <f ca="1">Planung!$L31</f>
        <v>FC Grönlingen</v>
      </c>
      <c r="G37" s="218" t="s">
        <v>5</v>
      </c>
      <c r="H37" s="441" t="str">
        <f ca="1">Planung!$N31</f>
        <v>Mainz 05</v>
      </c>
      <c r="I37" s="435"/>
      <c r="J37" s="427" t="str">
        <f>Sprache!$E$80</f>
        <v>:</v>
      </c>
      <c r="K37" s="428"/>
      <c r="M37" s="276"/>
      <c r="N37" s="281"/>
      <c r="O37" s="282"/>
      <c r="P37" s="282"/>
      <c r="Q37" s="282"/>
      <c r="R37" s="282"/>
      <c r="S37" s="283"/>
      <c r="T37" s="282"/>
      <c r="U37" s="281"/>
      <c r="V37" s="282"/>
      <c r="W37" s="284"/>
      <c r="X37" s="282"/>
      <c r="Y37" s="282"/>
      <c r="Z37" s="282"/>
      <c r="AA37" s="282"/>
      <c r="AB37" s="282"/>
      <c r="AC37" s="282"/>
      <c r="AD37" s="282"/>
      <c r="AE37" s="282"/>
      <c r="AF37" s="282"/>
      <c r="AG37" s="281"/>
    </row>
    <row r="38" spans="2:38" ht="24" customHeight="1" x14ac:dyDescent="0.2">
      <c r="B38" s="432">
        <f ca="1">Planung!$E32</f>
        <v>27</v>
      </c>
      <c r="C38" s="584">
        <f ca="1">Planung!$F32</f>
        <v>0.52083333333333337</v>
      </c>
      <c r="D38" s="585">
        <f ca="1">Planung!$G32</f>
        <v>3</v>
      </c>
      <c r="E38" s="585" t="str">
        <f ca="1">Planung!$H32</f>
        <v>A</v>
      </c>
      <c r="F38" s="438" t="str">
        <f ca="1">Planung!$L32</f>
        <v>Maibach 1822 eV</v>
      </c>
      <c r="G38" s="218" t="s">
        <v>5</v>
      </c>
      <c r="H38" s="441" t="str">
        <f ca="1">Planung!$N32</f>
        <v>Fun Kickers Oes</v>
      </c>
      <c r="I38" s="435"/>
      <c r="J38" s="427" t="str">
        <f>Sprache!$E$80</f>
        <v>:</v>
      </c>
      <c r="K38" s="428"/>
      <c r="M38" s="276"/>
      <c r="N38" s="281"/>
      <c r="O38" s="282"/>
      <c r="P38" s="282"/>
      <c r="Q38" s="282"/>
      <c r="R38" s="282"/>
      <c r="S38" s="283"/>
      <c r="T38" s="282"/>
      <c r="U38" s="281"/>
      <c r="V38" s="282"/>
      <c r="W38" s="284"/>
      <c r="X38" s="282"/>
      <c r="Y38" s="282"/>
      <c r="Z38" s="282"/>
      <c r="AA38" s="282"/>
      <c r="AB38" s="282"/>
      <c r="AC38" s="282"/>
      <c r="AD38" s="282"/>
      <c r="AE38" s="282"/>
      <c r="AF38" s="282"/>
      <c r="AG38" s="281"/>
    </row>
    <row r="39" spans="2:38" ht="24" customHeight="1" x14ac:dyDescent="0.2">
      <c r="B39" s="432">
        <f ca="1">Planung!$E33</f>
        <v>28</v>
      </c>
      <c r="C39" s="584">
        <f ca="1">Planung!$F33</f>
        <v>0.52083333333333337</v>
      </c>
      <c r="D39" s="585">
        <f ca="1">Planung!$G33</f>
        <v>4</v>
      </c>
      <c r="E39" s="585" t="str">
        <f ca="1">Planung!$H33</f>
        <v>B</v>
      </c>
      <c r="F39" s="438" t="str">
        <f ca="1">Planung!$L33</f>
        <v>Manchester City</v>
      </c>
      <c r="G39" s="218" t="s">
        <v>5</v>
      </c>
      <c r="H39" s="441" t="str">
        <f ca="1">Planung!$N33</f>
        <v>AC Roma</v>
      </c>
      <c r="I39" s="435"/>
      <c r="J39" s="427" t="str">
        <f>Sprache!$E$80</f>
        <v>:</v>
      </c>
      <c r="K39" s="428"/>
      <c r="M39" s="276"/>
      <c r="N39" s="281"/>
      <c r="O39" s="282"/>
      <c r="P39" s="282"/>
      <c r="Q39" s="282"/>
      <c r="R39" s="282"/>
      <c r="S39" s="283"/>
      <c r="T39" s="282"/>
      <c r="U39" s="281"/>
      <c r="V39" s="282"/>
      <c r="W39" s="284"/>
      <c r="X39" s="282"/>
      <c r="Y39" s="282"/>
      <c r="Z39" s="282"/>
      <c r="AA39" s="282"/>
      <c r="AB39" s="282"/>
      <c r="AC39" s="282"/>
      <c r="AD39" s="282"/>
      <c r="AE39" s="282"/>
      <c r="AF39" s="282"/>
      <c r="AG39" s="281"/>
    </row>
    <row r="40" spans="2:38" ht="24" customHeight="1" x14ac:dyDescent="0.2">
      <c r="B40" s="432">
        <f ca="1">Planung!$E34</f>
        <v>29</v>
      </c>
      <c r="C40" s="584">
        <f ca="1">Planung!$F34</f>
        <v>0.54513888888888884</v>
      </c>
      <c r="D40" s="585">
        <f ca="1">Planung!$G34</f>
        <v>1</v>
      </c>
      <c r="E40" s="585" t="str">
        <f ca="1">Planung!$H34</f>
        <v>A</v>
      </c>
      <c r="F40" s="438" t="str">
        <f ca="1">Planung!$L34</f>
        <v>Raslo Winners</v>
      </c>
      <c r="G40" s="218" t="s">
        <v>5</v>
      </c>
      <c r="H40" s="441" t="str">
        <f ca="1">Planung!$N34</f>
        <v>Eintracht Frankfurt</v>
      </c>
      <c r="I40" s="435"/>
      <c r="J40" s="427" t="str">
        <f>Sprache!$E$80</f>
        <v>:</v>
      </c>
      <c r="K40" s="428"/>
      <c r="M40" s="276"/>
      <c r="N40" s="281"/>
      <c r="O40" s="282"/>
      <c r="P40" s="282"/>
      <c r="Q40" s="282"/>
      <c r="R40" s="282"/>
      <c r="S40" s="283"/>
      <c r="T40" s="282"/>
      <c r="U40" s="281"/>
      <c r="V40" s="282"/>
      <c r="W40" s="284"/>
      <c r="X40" s="282"/>
      <c r="Y40" s="282"/>
      <c r="Z40" s="282"/>
      <c r="AA40" s="282"/>
      <c r="AB40" s="282"/>
      <c r="AC40" s="282"/>
      <c r="AD40" s="282"/>
      <c r="AE40" s="282"/>
      <c r="AF40" s="282"/>
      <c r="AG40" s="281"/>
    </row>
    <row r="41" spans="2:38" ht="24" customHeight="1" x14ac:dyDescent="0.2">
      <c r="B41" s="432">
        <f ca="1">Planung!$E35</f>
        <v>30</v>
      </c>
      <c r="C41" s="584">
        <f ca="1">Planung!$F35</f>
        <v>0.54513888888888884</v>
      </c>
      <c r="D41" s="585">
        <f ca="1">Planung!$G35</f>
        <v>2</v>
      </c>
      <c r="E41" s="585" t="str">
        <f ca="1">Planung!$H35</f>
        <v>B</v>
      </c>
      <c r="F41" s="438" t="str">
        <f ca="1">Planung!$L35</f>
        <v>VFL Ronsdorf</v>
      </c>
      <c r="G41" s="218" t="s">
        <v>5</v>
      </c>
      <c r="H41" s="441" t="str">
        <f ca="1">Planung!$N35</f>
        <v>SSV Wildbach</v>
      </c>
      <c r="I41" s="435"/>
      <c r="J41" s="427" t="str">
        <f>Sprache!$E$80</f>
        <v>:</v>
      </c>
      <c r="K41" s="428"/>
      <c r="M41" s="276"/>
      <c r="N41" s="281"/>
      <c r="O41" s="282"/>
      <c r="P41" s="282"/>
      <c r="Q41" s="282"/>
      <c r="R41" s="282"/>
      <c r="S41" s="283"/>
      <c r="T41" s="282"/>
      <c r="U41" s="281"/>
      <c r="V41" s="282"/>
      <c r="W41" s="284"/>
      <c r="X41" s="282"/>
      <c r="Y41" s="282"/>
      <c r="Z41" s="282"/>
      <c r="AA41" s="282"/>
      <c r="AB41" s="282"/>
      <c r="AC41" s="282"/>
      <c r="AD41" s="282"/>
      <c r="AE41" s="282"/>
      <c r="AF41" s="282"/>
      <c r="AG41" s="281"/>
    </row>
    <row r="42" spans="2:38" ht="24" customHeight="1" x14ac:dyDescent="0.2">
      <c r="B42" s="432">
        <f ca="1">Planung!$E36</f>
        <v>31</v>
      </c>
      <c r="C42" s="584">
        <f ca="1">Planung!$F36</f>
        <v>0.54513888888888884</v>
      </c>
      <c r="D42" s="585">
        <f ca="1">Planung!$G36</f>
        <v>3</v>
      </c>
      <c r="E42" s="585" t="str">
        <f ca="1">Planung!$H36</f>
        <v>A</v>
      </c>
      <c r="F42" s="438" t="str">
        <f ca="1">Planung!$L36</f>
        <v>FC Barcelona</v>
      </c>
      <c r="G42" s="218" t="s">
        <v>5</v>
      </c>
      <c r="H42" s="441" t="str">
        <f ca="1">Planung!$N36</f>
        <v>Knock Out Rangers</v>
      </c>
      <c r="I42" s="435"/>
      <c r="J42" s="427" t="str">
        <f>Sprache!$E$80</f>
        <v>:</v>
      </c>
      <c r="K42" s="428"/>
      <c r="M42" s="276"/>
      <c r="N42" s="281"/>
      <c r="O42" s="282"/>
      <c r="P42" s="282"/>
      <c r="Q42" s="282"/>
      <c r="R42" s="282"/>
      <c r="S42" s="283"/>
      <c r="T42" s="282"/>
      <c r="U42" s="281"/>
      <c r="V42" s="282"/>
      <c r="W42" s="284"/>
      <c r="X42" s="282"/>
      <c r="Y42" s="282"/>
      <c r="Z42" s="282"/>
      <c r="AA42" s="282"/>
      <c r="AB42" s="282"/>
      <c r="AC42" s="282"/>
      <c r="AD42" s="282"/>
      <c r="AE42" s="282"/>
      <c r="AF42" s="282"/>
      <c r="AG42" s="281"/>
    </row>
    <row r="43" spans="2:38" ht="24" customHeight="1" x14ac:dyDescent="0.2">
      <c r="B43" s="432">
        <f ca="1">Planung!$E37</f>
        <v>32</v>
      </c>
      <c r="C43" s="584">
        <f ca="1">Planung!$F37</f>
        <v>0.54513888888888884</v>
      </c>
      <c r="D43" s="585">
        <f ca="1">Planung!$G37</f>
        <v>4</v>
      </c>
      <c r="E43" s="585" t="str">
        <f ca="1">Planung!$H37</f>
        <v>B</v>
      </c>
      <c r="F43" s="438" t="str">
        <f ca="1">Planung!$L37</f>
        <v>Inter Mailand</v>
      </c>
      <c r="G43" s="218" t="s">
        <v>5</v>
      </c>
      <c r="H43" s="441" t="str">
        <f ca="1">Planung!$N37</f>
        <v>Borussia Heine</v>
      </c>
      <c r="I43" s="435"/>
      <c r="J43" s="427" t="str">
        <f>Sprache!$E$80</f>
        <v>:</v>
      </c>
      <c r="K43" s="428"/>
    </row>
    <row r="44" spans="2:38" ht="24" customHeight="1" x14ac:dyDescent="0.2">
      <c r="B44" s="432">
        <f ca="1">Planung!$E38</f>
        <v>33</v>
      </c>
      <c r="C44" s="584">
        <f ca="1">Planung!$F38</f>
        <v>0.56944444444444442</v>
      </c>
      <c r="D44" s="585">
        <f ca="1">Planung!$G38</f>
        <v>1</v>
      </c>
      <c r="E44" s="585" t="str">
        <f ca="1">Planung!$H38</f>
        <v>A</v>
      </c>
      <c r="F44" s="438" t="str">
        <f ca="1">Planung!$L38</f>
        <v>1. FC Riedwald</v>
      </c>
      <c r="G44" s="218" t="s">
        <v>5</v>
      </c>
      <c r="H44" s="441" t="str">
        <f ca="1">Planung!$N38</f>
        <v>Maibach 1822 eV</v>
      </c>
      <c r="I44" s="435"/>
      <c r="J44" s="427" t="str">
        <f>Sprache!$E$80</f>
        <v>:</v>
      </c>
      <c r="K44" s="428"/>
    </row>
    <row r="45" spans="2:38" ht="24" customHeight="1" x14ac:dyDescent="0.2">
      <c r="B45" s="432">
        <f ca="1">Planung!$E39</f>
        <v>34</v>
      </c>
      <c r="C45" s="584">
        <f ca="1">Planung!$F39</f>
        <v>0.56944444444444442</v>
      </c>
      <c r="D45" s="585">
        <f ca="1">Planung!$G39</f>
        <v>2</v>
      </c>
      <c r="E45" s="585" t="str">
        <f ca="1">Planung!$H39</f>
        <v>B</v>
      </c>
      <c r="F45" s="438" t="str">
        <f ca="1">Planung!$L39</f>
        <v>Mainz 05</v>
      </c>
      <c r="G45" s="218" t="s">
        <v>5</v>
      </c>
      <c r="H45" s="441" t="str">
        <f ca="1">Planung!$N39</f>
        <v>Manchester City</v>
      </c>
      <c r="I45" s="435"/>
      <c r="J45" s="427" t="str">
        <f>Sprache!$E$80</f>
        <v>:</v>
      </c>
      <c r="K45" s="428"/>
    </row>
    <row r="46" spans="2:38" ht="24" customHeight="1" x14ac:dyDescent="0.2">
      <c r="B46" s="432">
        <f ca="1">Planung!$E40</f>
        <v>35</v>
      </c>
      <c r="C46" s="584">
        <f ca="1">Planung!$F40</f>
        <v>0.56944444444444442</v>
      </c>
      <c r="D46" s="585">
        <f ca="1">Planung!$G40</f>
        <v>3</v>
      </c>
      <c r="E46" s="585" t="str">
        <f ca="1">Planung!$H40</f>
        <v>A</v>
      </c>
      <c r="F46" s="438" t="str">
        <f ca="1">Planung!$L40</f>
        <v>Eintracht Frankfurt</v>
      </c>
      <c r="G46" s="218" t="s">
        <v>5</v>
      </c>
      <c r="H46" s="441" t="str">
        <f ca="1">Planung!$N40</f>
        <v>VFB Essenheim</v>
      </c>
      <c r="I46" s="435"/>
      <c r="J46" s="427" t="str">
        <f>Sprache!$E$80</f>
        <v>:</v>
      </c>
      <c r="K46" s="428"/>
    </row>
    <row r="47" spans="2:38" ht="24" customHeight="1" x14ac:dyDescent="0.2">
      <c r="B47" s="432">
        <f ca="1">Planung!$E41</f>
        <v>36</v>
      </c>
      <c r="C47" s="584">
        <f ca="1">Planung!$F41</f>
        <v>0.56944444444444442</v>
      </c>
      <c r="D47" s="585">
        <f ca="1">Planung!$G41</f>
        <v>4</v>
      </c>
      <c r="E47" s="585" t="str">
        <f ca="1">Planung!$H41</f>
        <v>B</v>
      </c>
      <c r="F47" s="438" t="str">
        <f ca="1">Planung!$L41</f>
        <v>SSV Wildbach</v>
      </c>
      <c r="G47" s="218" t="s">
        <v>5</v>
      </c>
      <c r="H47" s="441" t="str">
        <f ca="1">Planung!$N41</f>
        <v>FC Grönlingen</v>
      </c>
      <c r="I47" s="435"/>
      <c r="J47" s="427" t="str">
        <f>Sprache!$E$80</f>
        <v>:</v>
      </c>
      <c r="K47" s="428"/>
    </row>
    <row r="48" spans="2:38" ht="24" customHeight="1" x14ac:dyDescent="0.2">
      <c r="B48" s="432">
        <f ca="1">Planung!$E42</f>
        <v>37</v>
      </c>
      <c r="C48" s="584">
        <f ca="1">Planung!$F42</f>
        <v>0.59375</v>
      </c>
      <c r="D48" s="585">
        <f ca="1">Planung!$G42</f>
        <v>1</v>
      </c>
      <c r="E48" s="585" t="str">
        <f ca="1">Planung!$H42</f>
        <v>A</v>
      </c>
      <c r="F48" s="438" t="str">
        <f ca="1">Planung!$L42</f>
        <v>Fun Kickers Oes</v>
      </c>
      <c r="G48" s="218" t="s">
        <v>5</v>
      </c>
      <c r="H48" s="441" t="str">
        <f ca="1">Planung!$N42</f>
        <v>FC Barcelona</v>
      </c>
      <c r="I48" s="435"/>
      <c r="J48" s="427" t="str">
        <f>Sprache!$E$80</f>
        <v>:</v>
      </c>
      <c r="K48" s="428"/>
    </row>
    <row r="49" spans="2:11" ht="24" customHeight="1" x14ac:dyDescent="0.2">
      <c r="B49" s="432">
        <f ca="1">Planung!$E43</f>
        <v>38</v>
      </c>
      <c r="C49" s="584">
        <f ca="1">Planung!$F43</f>
        <v>0.59375</v>
      </c>
      <c r="D49" s="585">
        <f ca="1">Planung!$G43</f>
        <v>2</v>
      </c>
      <c r="E49" s="585" t="str">
        <f ca="1">Planung!$H43</f>
        <v>B</v>
      </c>
      <c r="F49" s="438" t="str">
        <f ca="1">Planung!$L43</f>
        <v>AC Roma</v>
      </c>
      <c r="G49" s="218" t="s">
        <v>5</v>
      </c>
      <c r="H49" s="441" t="str">
        <f ca="1">Planung!$N43</f>
        <v>Inter Mailand</v>
      </c>
      <c r="I49" s="435"/>
      <c r="J49" s="427" t="str">
        <f>Sprache!$E$80</f>
        <v>:</v>
      </c>
      <c r="K49" s="428"/>
    </row>
    <row r="50" spans="2:11" ht="24" customHeight="1" x14ac:dyDescent="0.2">
      <c r="B50" s="432">
        <f ca="1">Planung!$E44</f>
        <v>39</v>
      </c>
      <c r="C50" s="584">
        <f ca="1">Planung!$F44</f>
        <v>0.59375</v>
      </c>
      <c r="D50" s="585">
        <f ca="1">Planung!$G44</f>
        <v>3</v>
      </c>
      <c r="E50" s="585" t="str">
        <f ca="1">Planung!$H44</f>
        <v>A</v>
      </c>
      <c r="F50" s="438" t="str">
        <f ca="1">Planung!$L44</f>
        <v>Knock Out Rangers</v>
      </c>
      <c r="G50" s="218" t="s">
        <v>5</v>
      </c>
      <c r="H50" s="441" t="str">
        <f ca="1">Planung!$N44</f>
        <v>Raslo Winners</v>
      </c>
      <c r="I50" s="435"/>
      <c r="J50" s="427" t="str">
        <f>Sprache!$E$80</f>
        <v>:</v>
      </c>
      <c r="K50" s="428"/>
    </row>
    <row r="51" spans="2:11" ht="24" customHeight="1" x14ac:dyDescent="0.2">
      <c r="B51" s="432">
        <f ca="1">Planung!$E45</f>
        <v>40</v>
      </c>
      <c r="C51" s="584">
        <f ca="1">Planung!$F45</f>
        <v>0.59375</v>
      </c>
      <c r="D51" s="585">
        <f ca="1">Planung!$G45</f>
        <v>4</v>
      </c>
      <c r="E51" s="585" t="str">
        <f ca="1">Planung!$H45</f>
        <v>B</v>
      </c>
      <c r="F51" s="438" t="str">
        <f ca="1">Planung!$L45</f>
        <v>Borussia Heine</v>
      </c>
      <c r="G51" s="218" t="s">
        <v>5</v>
      </c>
      <c r="H51" s="441" t="str">
        <f ca="1">Planung!$N45</f>
        <v>VFL Ronsdorf</v>
      </c>
      <c r="I51" s="435"/>
      <c r="J51" s="427" t="str">
        <f>Sprache!$E$80</f>
        <v>:</v>
      </c>
      <c r="K51" s="428"/>
    </row>
    <row r="52" spans="2:11" ht="24" customHeight="1" x14ac:dyDescent="0.2">
      <c r="B52" s="432">
        <f ca="1">Planung!$E46</f>
        <v>41</v>
      </c>
      <c r="C52" s="584">
        <f ca="1">Planung!$F46</f>
        <v>0.61805555555555558</v>
      </c>
      <c r="D52" s="585">
        <f ca="1">Planung!$G46</f>
        <v>1</v>
      </c>
      <c r="E52" s="585" t="str">
        <f ca="1">Planung!$H46</f>
        <v>A</v>
      </c>
      <c r="F52" s="438" t="str">
        <f ca="1">Planung!$L46</f>
        <v>Eintracht Frankfurt</v>
      </c>
      <c r="G52" s="218" t="s">
        <v>5</v>
      </c>
      <c r="H52" s="441" t="str">
        <f ca="1">Planung!$N46</f>
        <v>1. FC Riedwald</v>
      </c>
      <c r="I52" s="435"/>
      <c r="J52" s="427" t="str">
        <f>Sprache!$E$80</f>
        <v>:</v>
      </c>
      <c r="K52" s="428"/>
    </row>
    <row r="53" spans="2:11" ht="24" customHeight="1" x14ac:dyDescent="0.2">
      <c r="B53" s="432">
        <f ca="1">Planung!$E47</f>
        <v>42</v>
      </c>
      <c r="C53" s="584">
        <f ca="1">Planung!$F47</f>
        <v>0.61805555555555558</v>
      </c>
      <c r="D53" s="585">
        <f ca="1">Planung!$G47</f>
        <v>2</v>
      </c>
      <c r="E53" s="585" t="str">
        <f ca="1">Planung!$H47</f>
        <v>B</v>
      </c>
      <c r="F53" s="438" t="str">
        <f ca="1">Planung!$L47</f>
        <v>SSV Wildbach</v>
      </c>
      <c r="G53" s="218" t="s">
        <v>5</v>
      </c>
      <c r="H53" s="441" t="str">
        <f ca="1">Planung!$N47</f>
        <v>Mainz 05</v>
      </c>
      <c r="I53" s="435"/>
      <c r="J53" s="427" t="str">
        <f>Sprache!$E$80</f>
        <v>:</v>
      </c>
      <c r="K53" s="428"/>
    </row>
    <row r="54" spans="2:11" ht="24" customHeight="1" x14ac:dyDescent="0.2">
      <c r="B54" s="432">
        <f ca="1">Planung!$E48</f>
        <v>43</v>
      </c>
      <c r="C54" s="584">
        <f ca="1">Planung!$F48</f>
        <v>0.61805555555555558</v>
      </c>
      <c r="D54" s="585">
        <f ca="1">Planung!$G48</f>
        <v>3</v>
      </c>
      <c r="E54" s="585" t="str">
        <f ca="1">Planung!$H48</f>
        <v>A</v>
      </c>
      <c r="F54" s="438" t="str">
        <f ca="1">Planung!$L48</f>
        <v>FC Barcelona</v>
      </c>
      <c r="G54" s="218" t="s">
        <v>5</v>
      </c>
      <c r="H54" s="441" t="str">
        <f ca="1">Planung!$N48</f>
        <v>Maibach 1822 eV</v>
      </c>
      <c r="I54" s="435"/>
      <c r="J54" s="427" t="str">
        <f>Sprache!$E$80</f>
        <v>:</v>
      </c>
      <c r="K54" s="428"/>
    </row>
    <row r="55" spans="2:11" ht="24" customHeight="1" x14ac:dyDescent="0.2">
      <c r="B55" s="432">
        <f ca="1">Planung!$E49</f>
        <v>44</v>
      </c>
      <c r="C55" s="584">
        <f ca="1">Planung!$F49</f>
        <v>0.61805555555555558</v>
      </c>
      <c r="D55" s="585">
        <f ca="1">Planung!$G49</f>
        <v>4</v>
      </c>
      <c r="E55" s="585" t="str">
        <f ca="1">Planung!$H49</f>
        <v>B</v>
      </c>
      <c r="F55" s="438" t="str">
        <f ca="1">Planung!$L49</f>
        <v>Inter Mailand</v>
      </c>
      <c r="G55" s="218" t="s">
        <v>5</v>
      </c>
      <c r="H55" s="441" t="str">
        <f ca="1">Planung!$N49</f>
        <v>Manchester City</v>
      </c>
      <c r="I55" s="435"/>
      <c r="J55" s="427" t="str">
        <f>Sprache!$E$80</f>
        <v>:</v>
      </c>
      <c r="K55" s="428"/>
    </row>
    <row r="56" spans="2:11" ht="24" customHeight="1" x14ac:dyDescent="0.2">
      <c r="B56" s="432">
        <f ca="1">Planung!$E50</f>
        <v>45</v>
      </c>
      <c r="C56" s="584">
        <f ca="1">Planung!$F50</f>
        <v>0.64236111111111116</v>
      </c>
      <c r="D56" s="585">
        <f ca="1">Planung!$G50</f>
        <v>1</v>
      </c>
      <c r="E56" s="585" t="str">
        <f ca="1">Planung!$H50</f>
        <v>A</v>
      </c>
      <c r="F56" s="438" t="str">
        <f ca="1">Planung!$L50</f>
        <v>VFB Essenheim</v>
      </c>
      <c r="G56" s="218" t="s">
        <v>5</v>
      </c>
      <c r="H56" s="441" t="str">
        <f ca="1">Planung!$N50</f>
        <v>Knock Out Rangers</v>
      </c>
      <c r="I56" s="435"/>
      <c r="J56" s="427" t="str">
        <f>Sprache!$E$80</f>
        <v>:</v>
      </c>
      <c r="K56" s="428"/>
    </row>
    <row r="57" spans="2:11" ht="24" customHeight="1" x14ac:dyDescent="0.2">
      <c r="B57" s="432">
        <f ca="1">Planung!$E51</f>
        <v>46</v>
      </c>
      <c r="C57" s="584">
        <f ca="1">Planung!$F51</f>
        <v>0.64236111111111116</v>
      </c>
      <c r="D57" s="585">
        <f ca="1">Planung!$G51</f>
        <v>2</v>
      </c>
      <c r="E57" s="585" t="str">
        <f ca="1">Planung!$H51</f>
        <v>B</v>
      </c>
      <c r="F57" s="438" t="str">
        <f ca="1">Planung!$L51</f>
        <v>FC Grönlingen</v>
      </c>
      <c r="G57" s="218" t="s">
        <v>5</v>
      </c>
      <c r="H57" s="441" t="str">
        <f ca="1">Planung!$N51</f>
        <v>Borussia Heine</v>
      </c>
      <c r="I57" s="435"/>
      <c r="J57" s="427" t="str">
        <f>Sprache!$E$80</f>
        <v>:</v>
      </c>
      <c r="K57" s="428"/>
    </row>
    <row r="58" spans="2:11" ht="24" customHeight="1" x14ac:dyDescent="0.2">
      <c r="B58" s="432">
        <f ca="1">Planung!$E52</f>
        <v>47</v>
      </c>
      <c r="C58" s="584">
        <f ca="1">Planung!$F52</f>
        <v>0.64236111111111116</v>
      </c>
      <c r="D58" s="585">
        <f ca="1">Planung!$G52</f>
        <v>3</v>
      </c>
      <c r="E58" s="585" t="str">
        <f ca="1">Planung!$H52</f>
        <v>A</v>
      </c>
      <c r="F58" s="438" t="str">
        <f ca="1">Planung!$L52</f>
        <v>Raslo Winners</v>
      </c>
      <c r="G58" s="218" t="s">
        <v>5</v>
      </c>
      <c r="H58" s="441" t="str">
        <f ca="1">Planung!$N52</f>
        <v>Fun Kickers Oes</v>
      </c>
      <c r="I58" s="435"/>
      <c r="J58" s="427" t="str">
        <f>Sprache!$E$80</f>
        <v>:</v>
      </c>
      <c r="K58" s="428"/>
    </row>
    <row r="59" spans="2:11" ht="24" customHeight="1" x14ac:dyDescent="0.2">
      <c r="B59" s="432">
        <f ca="1">Planung!$E53</f>
        <v>48</v>
      </c>
      <c r="C59" s="584">
        <f ca="1">Planung!$F53</f>
        <v>0.64236111111111116</v>
      </c>
      <c r="D59" s="585">
        <f ca="1">Planung!$G53</f>
        <v>4</v>
      </c>
      <c r="E59" s="585" t="str">
        <f ca="1">Planung!$H53</f>
        <v>B</v>
      </c>
      <c r="F59" s="438" t="str">
        <f ca="1">Planung!$L53</f>
        <v>VFL Ronsdorf</v>
      </c>
      <c r="G59" s="218" t="s">
        <v>5</v>
      </c>
      <c r="H59" s="441" t="str">
        <f ca="1">Planung!$N53</f>
        <v>AC Roma</v>
      </c>
      <c r="I59" s="435"/>
      <c r="J59" s="427" t="str">
        <f>Sprache!$E$80</f>
        <v>:</v>
      </c>
      <c r="K59" s="428"/>
    </row>
    <row r="60" spans="2:11" ht="24" customHeight="1" x14ac:dyDescent="0.2">
      <c r="B60" s="432">
        <f ca="1">Planung!$E54</f>
        <v>49</v>
      </c>
      <c r="C60" s="584">
        <f ca="1">Planung!$F54</f>
        <v>0.66666666666666674</v>
      </c>
      <c r="D60" s="585">
        <f ca="1">Planung!$G54</f>
        <v>1</v>
      </c>
      <c r="E60" s="585" t="str">
        <f ca="1">Planung!$H54</f>
        <v>A</v>
      </c>
      <c r="F60" s="438" t="str">
        <f ca="1">Planung!$L54</f>
        <v>1. FC Riedwald</v>
      </c>
      <c r="G60" s="218" t="s">
        <v>5</v>
      </c>
      <c r="H60" s="441" t="str">
        <f ca="1">Planung!$N54</f>
        <v>FC Barcelona</v>
      </c>
      <c r="I60" s="435"/>
      <c r="J60" s="427" t="str">
        <f>Sprache!$E$80</f>
        <v>:</v>
      </c>
      <c r="K60" s="428"/>
    </row>
    <row r="61" spans="2:11" ht="24" customHeight="1" x14ac:dyDescent="0.2">
      <c r="B61" s="432">
        <f ca="1">Planung!$E55</f>
        <v>50</v>
      </c>
      <c r="C61" s="584">
        <f ca="1">Planung!$F55</f>
        <v>0.66666666666666674</v>
      </c>
      <c r="D61" s="585">
        <f ca="1">Planung!$G55</f>
        <v>2</v>
      </c>
      <c r="E61" s="585" t="str">
        <f ca="1">Planung!$H55</f>
        <v>B</v>
      </c>
      <c r="F61" s="438" t="str">
        <f ca="1">Planung!$L55</f>
        <v>Mainz 05</v>
      </c>
      <c r="G61" s="218" t="s">
        <v>5</v>
      </c>
      <c r="H61" s="441" t="str">
        <f ca="1">Planung!$N55</f>
        <v>Inter Mailand</v>
      </c>
      <c r="I61" s="435"/>
      <c r="J61" s="427" t="str">
        <f>Sprache!$E$80</f>
        <v>:</v>
      </c>
      <c r="K61" s="428"/>
    </row>
    <row r="62" spans="2:11" ht="24" customHeight="1" x14ac:dyDescent="0.2">
      <c r="B62" s="432">
        <f ca="1">Planung!$E56</f>
        <v>51</v>
      </c>
      <c r="C62" s="584">
        <f ca="1">Planung!$F56</f>
        <v>0.66666666666666674</v>
      </c>
      <c r="D62" s="585">
        <f ca="1">Planung!$G56</f>
        <v>3</v>
      </c>
      <c r="E62" s="585" t="str">
        <f ca="1">Planung!$H56</f>
        <v>A</v>
      </c>
      <c r="F62" s="438" t="str">
        <f ca="1">Planung!$L56</f>
        <v>Knock Out Rangers</v>
      </c>
      <c r="G62" s="218" t="s">
        <v>5</v>
      </c>
      <c r="H62" s="441" t="str">
        <f ca="1">Planung!$N56</f>
        <v>Eintracht Frankfurt</v>
      </c>
      <c r="I62" s="435"/>
      <c r="J62" s="427" t="str">
        <f>Sprache!$E$80</f>
        <v>:</v>
      </c>
      <c r="K62" s="428"/>
    </row>
    <row r="63" spans="2:11" ht="24" customHeight="1" x14ac:dyDescent="0.2">
      <c r="B63" s="432">
        <f ca="1">Planung!$E57</f>
        <v>52</v>
      </c>
      <c r="C63" s="584">
        <f ca="1">Planung!$F57</f>
        <v>0.66666666666666674</v>
      </c>
      <c r="D63" s="585">
        <f ca="1">Planung!$G57</f>
        <v>4</v>
      </c>
      <c r="E63" s="585" t="str">
        <f ca="1">Planung!$H57</f>
        <v>B</v>
      </c>
      <c r="F63" s="438" t="str">
        <f ca="1">Planung!$L57</f>
        <v>Borussia Heine</v>
      </c>
      <c r="G63" s="218" t="s">
        <v>5</v>
      </c>
      <c r="H63" s="441" t="str">
        <f ca="1">Planung!$N57</f>
        <v>SSV Wildbach</v>
      </c>
      <c r="I63" s="435"/>
      <c r="J63" s="427" t="str">
        <f>Sprache!$E$80</f>
        <v>:</v>
      </c>
      <c r="K63" s="428"/>
    </row>
    <row r="64" spans="2:11" ht="24" customHeight="1" x14ac:dyDescent="0.2">
      <c r="B64" s="432">
        <f ca="1">Planung!$E58</f>
        <v>53</v>
      </c>
      <c r="C64" s="584">
        <f ca="1">Planung!$F58</f>
        <v>0.69097222222222221</v>
      </c>
      <c r="D64" s="585">
        <f ca="1">Planung!$G58</f>
        <v>1</v>
      </c>
      <c r="E64" s="585" t="str">
        <f ca="1">Planung!$H58</f>
        <v>A</v>
      </c>
      <c r="F64" s="438" t="str">
        <f ca="1">Planung!$L58</f>
        <v>Maibach 1822 eV</v>
      </c>
      <c r="G64" s="218" t="s">
        <v>5</v>
      </c>
      <c r="H64" s="441" t="str">
        <f ca="1">Planung!$N58</f>
        <v>Raslo Winners</v>
      </c>
      <c r="I64" s="435"/>
      <c r="J64" s="427" t="str">
        <f>Sprache!$E$80</f>
        <v>:</v>
      </c>
      <c r="K64" s="428"/>
    </row>
    <row r="65" spans="2:11" ht="24" customHeight="1" x14ac:dyDescent="0.2">
      <c r="B65" s="432">
        <f ca="1">Planung!$E59</f>
        <v>54</v>
      </c>
      <c r="C65" s="584">
        <f ca="1">Planung!$F59</f>
        <v>0.69097222222222221</v>
      </c>
      <c r="D65" s="585">
        <f ca="1">Planung!$G59</f>
        <v>2</v>
      </c>
      <c r="E65" s="585" t="str">
        <f ca="1">Planung!$H59</f>
        <v>B</v>
      </c>
      <c r="F65" s="438" t="str">
        <f ca="1">Planung!$L59</f>
        <v>Manchester City</v>
      </c>
      <c r="G65" s="218" t="s">
        <v>5</v>
      </c>
      <c r="H65" s="441" t="str">
        <f ca="1">Planung!$N59</f>
        <v>VFL Ronsdorf</v>
      </c>
      <c r="I65" s="435"/>
      <c r="J65" s="427" t="str">
        <f>Sprache!$E$80</f>
        <v>:</v>
      </c>
      <c r="K65" s="428"/>
    </row>
    <row r="66" spans="2:11" ht="24" customHeight="1" x14ac:dyDescent="0.2">
      <c r="B66" s="432">
        <f ca="1">Planung!$E60</f>
        <v>55</v>
      </c>
      <c r="C66" s="584">
        <f ca="1">Planung!$F60</f>
        <v>0.69097222222222221</v>
      </c>
      <c r="D66" s="585">
        <f ca="1">Planung!$G60</f>
        <v>3</v>
      </c>
      <c r="E66" s="585" t="str">
        <f ca="1">Planung!$H60</f>
        <v>A</v>
      </c>
      <c r="F66" s="438" t="str">
        <f ca="1">Planung!$L60</f>
        <v>Fun Kickers Oes</v>
      </c>
      <c r="G66" s="218" t="s">
        <v>5</v>
      </c>
      <c r="H66" s="441" t="str">
        <f ca="1">Planung!$N60</f>
        <v>VFB Essenheim</v>
      </c>
      <c r="I66" s="435"/>
      <c r="J66" s="427" t="str">
        <f>Sprache!$E$80</f>
        <v>:</v>
      </c>
      <c r="K66" s="428"/>
    </row>
    <row r="67" spans="2:11" ht="24" customHeight="1" x14ac:dyDescent="0.2">
      <c r="B67" s="432">
        <f ca="1">Planung!$E61</f>
        <v>56</v>
      </c>
      <c r="C67" s="584">
        <f ca="1">Planung!$F61</f>
        <v>0.69097222222222221</v>
      </c>
      <c r="D67" s="585">
        <f ca="1">Planung!$G61</f>
        <v>4</v>
      </c>
      <c r="E67" s="585" t="str">
        <f ca="1">Planung!$H61</f>
        <v>B</v>
      </c>
      <c r="F67" s="438" t="str">
        <f ca="1">Planung!$L61</f>
        <v>AC Roma</v>
      </c>
      <c r="G67" s="218" t="s">
        <v>5</v>
      </c>
      <c r="H67" s="441" t="str">
        <f ca="1">Planung!$N61</f>
        <v>FC Grönlingen</v>
      </c>
      <c r="I67" s="435"/>
      <c r="J67" s="427" t="str">
        <f>Sprache!$E$80</f>
        <v>:</v>
      </c>
      <c r="K67" s="428"/>
    </row>
    <row r="68" spans="2:11" ht="24" customHeight="1" x14ac:dyDescent="0.2">
      <c r="B68" s="432" t="str">
        <f>Planung!$E62</f>
        <v/>
      </c>
      <c r="C68" s="584" t="str">
        <f>Planung!$F62</f>
        <v/>
      </c>
      <c r="D68" s="585" t="str">
        <f>Planung!$G62</f>
        <v/>
      </c>
      <c r="E68" s="585" t="str">
        <f ca="1">Planung!$H62</f>
        <v/>
      </c>
      <c r="F68" s="438" t="str">
        <f ca="1">Planung!$L62</f>
        <v/>
      </c>
      <c r="G68" s="218" t="s">
        <v>5</v>
      </c>
      <c r="H68" s="441" t="str">
        <f ca="1">Planung!$N62</f>
        <v/>
      </c>
      <c r="I68" s="435"/>
      <c r="J68" s="427" t="str">
        <f>Sprache!$E$80</f>
        <v>:</v>
      </c>
      <c r="K68" s="428"/>
    </row>
    <row r="69" spans="2:11" ht="24" customHeight="1" x14ac:dyDescent="0.2">
      <c r="B69" s="432" t="str">
        <f>Planung!$E63</f>
        <v/>
      </c>
      <c r="C69" s="584" t="str">
        <f>Planung!$F63</f>
        <v/>
      </c>
      <c r="D69" s="585" t="str">
        <f>Planung!$G63</f>
        <v/>
      </c>
      <c r="E69" s="585" t="str">
        <f ca="1">Planung!$H63</f>
        <v/>
      </c>
      <c r="F69" s="438" t="str">
        <f ca="1">Planung!$L63</f>
        <v/>
      </c>
      <c r="G69" s="218" t="s">
        <v>5</v>
      </c>
      <c r="H69" s="441" t="str">
        <f ca="1">Planung!$N63</f>
        <v/>
      </c>
      <c r="I69" s="435"/>
      <c r="J69" s="427" t="str">
        <f>Sprache!$E$80</f>
        <v>:</v>
      </c>
      <c r="K69" s="428"/>
    </row>
    <row r="70" spans="2:11" ht="24" customHeight="1" x14ac:dyDescent="0.2">
      <c r="B70" s="432" t="str">
        <f>Planung!$E64</f>
        <v/>
      </c>
      <c r="C70" s="584" t="str">
        <f>Planung!$F64</f>
        <v/>
      </c>
      <c r="D70" s="585" t="str">
        <f>Planung!$G64</f>
        <v/>
      </c>
      <c r="E70" s="585" t="str">
        <f ca="1">Planung!$H64</f>
        <v/>
      </c>
      <c r="F70" s="438" t="str">
        <f ca="1">Planung!$L64</f>
        <v/>
      </c>
      <c r="G70" s="218" t="s">
        <v>5</v>
      </c>
      <c r="H70" s="441" t="str">
        <f ca="1">Planung!$N64</f>
        <v/>
      </c>
      <c r="I70" s="435"/>
      <c r="J70" s="427" t="str">
        <f>Sprache!$E$80</f>
        <v>:</v>
      </c>
      <c r="K70" s="428"/>
    </row>
    <row r="71" spans="2:11" ht="24" customHeight="1" x14ac:dyDescent="0.2">
      <c r="B71" s="432" t="str">
        <f>Planung!$E65</f>
        <v/>
      </c>
      <c r="C71" s="584" t="str">
        <f>Planung!$F65</f>
        <v/>
      </c>
      <c r="D71" s="585" t="str">
        <f>Planung!$G65</f>
        <v/>
      </c>
      <c r="E71" s="585" t="str">
        <f ca="1">Planung!$H65</f>
        <v/>
      </c>
      <c r="F71" s="438" t="str">
        <f ca="1">Planung!$L65</f>
        <v/>
      </c>
      <c r="G71" s="218" t="s">
        <v>5</v>
      </c>
      <c r="H71" s="441" t="str">
        <f ca="1">Planung!$N65</f>
        <v/>
      </c>
      <c r="I71" s="435"/>
      <c r="J71" s="427" t="str">
        <f>Sprache!$E$80</f>
        <v>:</v>
      </c>
      <c r="K71" s="428"/>
    </row>
    <row r="72" spans="2:11" ht="24" customHeight="1" x14ac:dyDescent="0.2">
      <c r="B72" s="432" t="str">
        <f>Planung!$E66</f>
        <v/>
      </c>
      <c r="C72" s="584" t="str">
        <f>Planung!$F66</f>
        <v/>
      </c>
      <c r="D72" s="585" t="str">
        <f>Planung!$G66</f>
        <v/>
      </c>
      <c r="E72" s="585" t="str">
        <f ca="1">Planung!$H66</f>
        <v/>
      </c>
      <c r="F72" s="438" t="str">
        <f ca="1">Planung!$L66</f>
        <v/>
      </c>
      <c r="G72" s="218" t="s">
        <v>5</v>
      </c>
      <c r="H72" s="441" t="str">
        <f ca="1">Planung!$N66</f>
        <v/>
      </c>
      <c r="I72" s="435"/>
      <c r="J72" s="427" t="str">
        <f>Sprache!$E$80</f>
        <v>:</v>
      </c>
      <c r="K72" s="428"/>
    </row>
    <row r="73" spans="2:11" ht="24" customHeight="1" x14ac:dyDescent="0.2">
      <c r="B73" s="432" t="str">
        <f>Planung!$E67</f>
        <v/>
      </c>
      <c r="C73" s="584" t="str">
        <f>Planung!$F67</f>
        <v/>
      </c>
      <c r="D73" s="585" t="str">
        <f>Planung!$G67</f>
        <v/>
      </c>
      <c r="E73" s="585" t="str">
        <f ca="1">Planung!$H67</f>
        <v/>
      </c>
      <c r="F73" s="438" t="str">
        <f ca="1">Planung!$L67</f>
        <v/>
      </c>
      <c r="G73" s="218" t="s">
        <v>5</v>
      </c>
      <c r="H73" s="441" t="str">
        <f ca="1">Planung!$N67</f>
        <v/>
      </c>
      <c r="I73" s="435"/>
      <c r="J73" s="427" t="str">
        <f>Sprache!$E$80</f>
        <v>:</v>
      </c>
      <c r="K73" s="428"/>
    </row>
    <row r="74" spans="2:11" ht="24" customHeight="1" x14ac:dyDescent="0.2">
      <c r="B74" s="432" t="str">
        <f>Planung!$E68</f>
        <v/>
      </c>
      <c r="C74" s="584" t="str">
        <f>Planung!$F68</f>
        <v/>
      </c>
      <c r="D74" s="585" t="str">
        <f>Planung!$G68</f>
        <v/>
      </c>
      <c r="E74" s="585" t="str">
        <f ca="1">Planung!$H68</f>
        <v/>
      </c>
      <c r="F74" s="438" t="str">
        <f ca="1">Planung!$L68</f>
        <v/>
      </c>
      <c r="G74" s="218" t="s">
        <v>5</v>
      </c>
      <c r="H74" s="441" t="str">
        <f ca="1">Planung!$N68</f>
        <v/>
      </c>
      <c r="I74" s="435"/>
      <c r="J74" s="427" t="str">
        <f>Sprache!$E$80</f>
        <v>:</v>
      </c>
      <c r="K74" s="428"/>
    </row>
    <row r="75" spans="2:11" ht="24" customHeight="1" x14ac:dyDescent="0.2">
      <c r="B75" s="432" t="str">
        <f>Planung!$E69</f>
        <v/>
      </c>
      <c r="C75" s="584" t="str">
        <f>Planung!$F69</f>
        <v/>
      </c>
      <c r="D75" s="585" t="str">
        <f>Planung!$G69</f>
        <v/>
      </c>
      <c r="E75" s="585" t="str">
        <f ca="1">Planung!$H69</f>
        <v/>
      </c>
      <c r="F75" s="438" t="str">
        <f ca="1">Planung!$L69</f>
        <v/>
      </c>
      <c r="G75" s="218" t="s">
        <v>5</v>
      </c>
      <c r="H75" s="441" t="str">
        <f ca="1">Planung!$N69</f>
        <v/>
      </c>
      <c r="I75" s="435"/>
      <c r="J75" s="427" t="str">
        <f>Sprache!$E$80</f>
        <v>:</v>
      </c>
      <c r="K75" s="428"/>
    </row>
    <row r="76" spans="2:11" ht="24" customHeight="1" x14ac:dyDescent="0.2">
      <c r="B76" s="432" t="str">
        <f>Planung!$E70</f>
        <v/>
      </c>
      <c r="C76" s="584" t="str">
        <f>Planung!$F70</f>
        <v/>
      </c>
      <c r="D76" s="585" t="str">
        <f>Planung!$G70</f>
        <v/>
      </c>
      <c r="E76" s="585" t="str">
        <f ca="1">Planung!$H70</f>
        <v/>
      </c>
      <c r="F76" s="438" t="str">
        <f ca="1">Planung!$L70</f>
        <v/>
      </c>
      <c r="G76" s="218" t="s">
        <v>5</v>
      </c>
      <c r="H76" s="441" t="str">
        <f ca="1">Planung!$N70</f>
        <v/>
      </c>
      <c r="I76" s="435"/>
      <c r="J76" s="427" t="str">
        <f>Sprache!$E$80</f>
        <v>:</v>
      </c>
      <c r="K76" s="428"/>
    </row>
    <row r="77" spans="2:11" ht="24" customHeight="1" x14ac:dyDescent="0.2">
      <c r="B77" s="432" t="str">
        <f>Planung!$E71</f>
        <v/>
      </c>
      <c r="C77" s="584" t="str">
        <f>Planung!$F71</f>
        <v/>
      </c>
      <c r="D77" s="585" t="str">
        <f>Planung!$G71</f>
        <v/>
      </c>
      <c r="E77" s="585" t="str">
        <f ca="1">Planung!$H71</f>
        <v/>
      </c>
      <c r="F77" s="438" t="str">
        <f ca="1">Planung!$L71</f>
        <v/>
      </c>
      <c r="G77" s="218" t="s">
        <v>5</v>
      </c>
      <c r="H77" s="441" t="str">
        <f ca="1">Planung!$N71</f>
        <v/>
      </c>
      <c r="I77" s="435"/>
      <c r="J77" s="427" t="str">
        <f>Sprache!$E$80</f>
        <v>:</v>
      </c>
      <c r="K77" s="428"/>
    </row>
    <row r="78" spans="2:11" ht="24" customHeight="1" x14ac:dyDescent="0.2">
      <c r="B78" s="432" t="str">
        <f>Planung!$E72</f>
        <v/>
      </c>
      <c r="C78" s="584" t="str">
        <f>Planung!$F72</f>
        <v/>
      </c>
      <c r="D78" s="585" t="str">
        <f>Planung!$G72</f>
        <v/>
      </c>
      <c r="E78" s="585" t="str">
        <f ca="1">Planung!$H72</f>
        <v/>
      </c>
      <c r="F78" s="438" t="str">
        <f ca="1">Planung!$L72</f>
        <v/>
      </c>
      <c r="G78" s="218" t="s">
        <v>5</v>
      </c>
      <c r="H78" s="441" t="str">
        <f ca="1">Planung!$N72</f>
        <v/>
      </c>
      <c r="I78" s="435"/>
      <c r="J78" s="427" t="str">
        <f>Sprache!$E$80</f>
        <v>:</v>
      </c>
      <c r="K78" s="428"/>
    </row>
    <row r="79" spans="2:11" ht="24" customHeight="1" x14ac:dyDescent="0.2">
      <c r="B79" s="432" t="str">
        <f>Planung!$E73</f>
        <v/>
      </c>
      <c r="C79" s="584" t="str">
        <f>Planung!$F73</f>
        <v/>
      </c>
      <c r="D79" s="585" t="str">
        <f>Planung!$G73</f>
        <v/>
      </c>
      <c r="E79" s="585" t="str">
        <f ca="1">Planung!$H73</f>
        <v/>
      </c>
      <c r="F79" s="438" t="str">
        <f ca="1">Planung!$L73</f>
        <v/>
      </c>
      <c r="G79" s="218" t="s">
        <v>5</v>
      </c>
      <c r="H79" s="441" t="str">
        <f ca="1">Planung!$N73</f>
        <v/>
      </c>
      <c r="I79" s="435"/>
      <c r="J79" s="427" t="str">
        <f>Sprache!$E$80</f>
        <v>:</v>
      </c>
      <c r="K79" s="428"/>
    </row>
    <row r="80" spans="2:11" ht="24" customHeight="1" x14ac:dyDescent="0.2">
      <c r="B80" s="432" t="str">
        <f>Planung!$E74</f>
        <v/>
      </c>
      <c r="C80" s="584" t="str">
        <f>Planung!$F74</f>
        <v/>
      </c>
      <c r="D80" s="585" t="str">
        <f>Planung!$G74</f>
        <v/>
      </c>
      <c r="E80" s="585" t="str">
        <f ca="1">Planung!$H74</f>
        <v/>
      </c>
      <c r="F80" s="438" t="str">
        <f ca="1">Planung!$L74</f>
        <v/>
      </c>
      <c r="G80" s="218" t="s">
        <v>5</v>
      </c>
      <c r="H80" s="441" t="str">
        <f ca="1">Planung!$N74</f>
        <v/>
      </c>
      <c r="I80" s="435"/>
      <c r="J80" s="427" t="str">
        <f>Sprache!$E$80</f>
        <v>:</v>
      </c>
      <c r="K80" s="428"/>
    </row>
    <row r="81" spans="2:11" ht="24" customHeight="1" x14ac:dyDescent="0.2">
      <c r="B81" s="432" t="str">
        <f>Planung!$E75</f>
        <v/>
      </c>
      <c r="C81" s="584" t="str">
        <f>Planung!$F75</f>
        <v/>
      </c>
      <c r="D81" s="585" t="str">
        <f>Planung!$G75</f>
        <v/>
      </c>
      <c r="E81" s="585" t="str">
        <f ca="1">Planung!$H75</f>
        <v/>
      </c>
      <c r="F81" s="438" t="str">
        <f ca="1">Planung!$L75</f>
        <v/>
      </c>
      <c r="G81" s="218" t="s">
        <v>5</v>
      </c>
      <c r="H81" s="441" t="str">
        <f ca="1">Planung!$N75</f>
        <v/>
      </c>
      <c r="I81" s="435"/>
      <c r="J81" s="427" t="str">
        <f>Sprache!$E$80</f>
        <v>:</v>
      </c>
      <c r="K81" s="428"/>
    </row>
    <row r="82" spans="2:11" ht="24" customHeight="1" x14ac:dyDescent="0.2">
      <c r="B82" s="432" t="str">
        <f>Planung!$E76</f>
        <v/>
      </c>
      <c r="C82" s="584" t="str">
        <f>Planung!$F76</f>
        <v/>
      </c>
      <c r="D82" s="585" t="str">
        <f>Planung!$G76</f>
        <v/>
      </c>
      <c r="E82" s="585" t="str">
        <f ca="1">Planung!$H76</f>
        <v/>
      </c>
      <c r="F82" s="438" t="str">
        <f ca="1">Planung!$L76</f>
        <v/>
      </c>
      <c r="G82" s="218" t="s">
        <v>5</v>
      </c>
      <c r="H82" s="441" t="str">
        <f ca="1">Planung!$N76</f>
        <v/>
      </c>
      <c r="I82" s="435"/>
      <c r="J82" s="427" t="str">
        <f>Sprache!$E$80</f>
        <v>:</v>
      </c>
      <c r="K82" s="428"/>
    </row>
    <row r="83" spans="2:11" ht="24" customHeight="1" thickBot="1" x14ac:dyDescent="0.25">
      <c r="B83" s="433" t="str">
        <f>Planung!$E77</f>
        <v/>
      </c>
      <c r="C83" s="586" t="str">
        <f>Planung!$F77</f>
        <v/>
      </c>
      <c r="D83" s="587" t="str">
        <f>Planung!$G77</f>
        <v/>
      </c>
      <c r="E83" s="587" t="str">
        <f ca="1">Planung!$H77</f>
        <v/>
      </c>
      <c r="F83" s="439" t="str">
        <f ca="1">Planung!$L77</f>
        <v/>
      </c>
      <c r="G83" s="229" t="s">
        <v>5</v>
      </c>
      <c r="H83" s="442" t="str">
        <f ca="1">Planung!$N77</f>
        <v/>
      </c>
      <c r="I83" s="436"/>
      <c r="J83" s="429" t="str">
        <f>Sprache!$E$80</f>
        <v>:</v>
      </c>
      <c r="K83" s="430"/>
    </row>
    <row r="84" spans="2:11" ht="24" customHeight="1" thickTop="1" x14ac:dyDescent="0.2"/>
    <row r="85" spans="2:11" x14ac:dyDescent="0.2"/>
    <row r="86" spans="2:11" x14ac:dyDescent="0.2"/>
    <row r="87" spans="2:11" x14ac:dyDescent="0.2"/>
  </sheetData>
  <sheetProtection sheet="1" selectLockedCells="1"/>
  <mergeCells count="19">
    <mergeCell ref="M1:N1"/>
    <mergeCell ref="F11:H11"/>
    <mergeCell ref="I11:K11"/>
    <mergeCell ref="M7:U8"/>
    <mergeCell ref="S11:U11"/>
    <mergeCell ref="M11:N11"/>
    <mergeCell ref="M10:N10"/>
    <mergeCell ref="G2:AA2"/>
    <mergeCell ref="G3:AA3"/>
    <mergeCell ref="G4:AA4"/>
    <mergeCell ref="G5:AA5"/>
    <mergeCell ref="W36:AG36"/>
    <mergeCell ref="M36:V36"/>
    <mergeCell ref="AJ10:AK10"/>
    <mergeCell ref="AJ23:AK23"/>
    <mergeCell ref="AJ7:AL8"/>
    <mergeCell ref="M24:N24"/>
    <mergeCell ref="S24:U24"/>
    <mergeCell ref="M23:N23"/>
  </mergeCells>
  <conditionalFormatting sqref="B12:K83">
    <cfRule type="expression" dxfId="52" priority="18">
      <formula>OR($F12="",$H12="")</formula>
    </cfRule>
  </conditionalFormatting>
  <conditionalFormatting sqref="M12:AG20 M25:AG33">
    <cfRule type="expression" dxfId="51" priority="17">
      <formula>$N12=""</formula>
    </cfRule>
  </conditionalFormatting>
  <conditionalFormatting sqref="M12:W20 AG12:AG20 M25:W33 AG25:AG33">
    <cfRule type="expression" dxfId="50" priority="16">
      <formula>OR(AND($M12=$M11,$N11&lt;&gt;""),AND($M12=$M13,$N13&lt;&gt;""))</formula>
    </cfRule>
  </conditionalFormatting>
  <conditionalFormatting sqref="M20:AG20">
    <cfRule type="expression" dxfId="49" priority="15">
      <formula>$N20=""</formula>
    </cfRule>
  </conditionalFormatting>
  <conditionalFormatting sqref="M20:W20 AG20">
    <cfRule type="expression" dxfId="48" priority="14">
      <formula>OR(AND($M20=$M19,$N19&lt;&gt;""),AND($M20=$M21,$N21&lt;&gt;""))</formula>
    </cfRule>
  </conditionalFormatting>
  <conditionalFormatting sqref="AE19:AG19 AD18 M17:AA19 AC17 AF17:AG18">
    <cfRule type="expression" dxfId="47" priority="13">
      <formula>$N17=""</formula>
    </cfRule>
  </conditionalFormatting>
  <conditionalFormatting sqref="M17:W19 AG17:AG19">
    <cfRule type="expression" dxfId="46" priority="12">
      <formula>OR(AND($M17=$M16,$N16&lt;&gt;""),AND($M17=$M18,$N18&lt;&gt;""))</formula>
    </cfRule>
  </conditionalFormatting>
  <conditionalFormatting sqref="M33:AG33">
    <cfRule type="expression" dxfId="45" priority="10">
      <formula>$N33=""</formula>
    </cfRule>
  </conditionalFormatting>
  <conditionalFormatting sqref="M33:W33 AG33">
    <cfRule type="expression" dxfId="44" priority="11">
      <formula>OR(AND($M33=$M32,$N32&lt;&gt;""),AND($M33=#REF!,#REF!&lt;&gt;""))</formula>
    </cfRule>
  </conditionalFormatting>
  <conditionalFormatting sqref="AF30:AG31 AE32:AG32 AD31 M30:AA32 AC30">
    <cfRule type="expression" dxfId="43" priority="9">
      <formula>$N30=""</formula>
    </cfRule>
  </conditionalFormatting>
  <conditionalFormatting sqref="M30:W32 AG30:AG32">
    <cfRule type="expression" dxfId="42" priority="8">
      <formula>OR(AND($M30=$M29,$N29&lt;&gt;""),AND($M30=$M31,$N31&lt;&gt;""))</formula>
    </cfRule>
  </conditionalFormatting>
  <conditionalFormatting sqref="AC18 AC19:AD19 AD17:AE17">
    <cfRule type="expression" dxfId="41" priority="7">
      <formula>$N17=""</formula>
    </cfRule>
  </conditionalFormatting>
  <conditionalFormatting sqref="AE18">
    <cfRule type="expression" dxfId="40" priority="5">
      <formula>$N18=""</formula>
    </cfRule>
  </conditionalFormatting>
  <conditionalFormatting sqref="AB30 AB31:AC31 AB32:AD32 AD30 AE30:AE31">
    <cfRule type="expression" dxfId="39" priority="4">
      <formula>$N30=""</formula>
    </cfRule>
  </conditionalFormatting>
  <conditionalFormatting sqref="AB17">
    <cfRule type="expression" dxfId="38" priority="3">
      <formula>$N17=""</formula>
    </cfRule>
  </conditionalFormatting>
  <conditionalFormatting sqref="AB18">
    <cfRule type="expression" dxfId="37" priority="2">
      <formula>$N18=""</formula>
    </cfRule>
  </conditionalFormatting>
  <conditionalFormatting sqref="AB19">
    <cfRule type="expression" dxfId="36" priority="1">
      <formula>$N19=""</formula>
    </cfRule>
  </conditionalFormatting>
  <dataValidations count="2">
    <dataValidation type="whole" allowBlank="1" showErrorMessage="1" errorTitle="Error" error="Maximal 999 !" sqref="K12:K83 I12:I83" xr:uid="{D9E07FCF-67B7-4BAF-9BC8-AE233331B860}">
      <formula1>0</formula1>
      <formula2>999</formula2>
    </dataValidation>
    <dataValidation type="whole" allowBlank="1" showInputMessage="1" showErrorMessage="1" sqref="AL12:AL20 AL25:AL33" xr:uid="{F8B159EB-3E39-407B-B2B3-70A1B1FF45BA}">
      <formula1>-99</formula1>
      <formula2>99</formula2>
    </dataValidation>
  </dataValidations>
  <pageMargins left="0.7" right="0.7" top="0.78740157499999996" bottom="0.78740157499999996" header="0.3" footer="0.3"/>
  <pageSetup paperSize="9"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A0E91-86AA-40EF-8716-332BD7E772D1}">
  <dimension ref="A1:V47"/>
  <sheetViews>
    <sheetView showGridLines="0" showRowColHeaders="0" zoomScaleNormal="100" workbookViewId="0">
      <selection activeCell="J12" sqref="J12"/>
    </sheetView>
  </sheetViews>
  <sheetFormatPr baseColWidth="10" defaultColWidth="0" defaultRowHeight="12.75" zeroHeight="1" x14ac:dyDescent="0.2"/>
  <cols>
    <col min="1" max="1" width="10.42578125" style="49" customWidth="1"/>
    <col min="2" max="2" width="5.28515625" style="49" customWidth="1"/>
    <col min="3" max="3" width="6.85546875" style="49" customWidth="1"/>
    <col min="4" max="4" width="11.42578125" style="49" customWidth="1"/>
    <col min="5" max="5" width="8.42578125" style="49" customWidth="1"/>
    <col min="6" max="6" width="11.42578125" style="49" customWidth="1"/>
    <col min="7" max="7" width="28.7109375" style="49" customWidth="1"/>
    <col min="8" max="8" width="2.85546875" style="49" customWidth="1"/>
    <col min="9" max="9" width="28.7109375" style="49" customWidth="1"/>
    <col min="10" max="10" width="4.7109375" style="49" customWidth="1"/>
    <col min="11" max="11" width="2.28515625" style="49" customWidth="1"/>
    <col min="12" max="13" width="4.7109375" style="49" customWidth="1"/>
    <col min="14" max="14" width="2.28515625" style="49" customWidth="1"/>
    <col min="15" max="15" width="4.7109375" style="49" customWidth="1"/>
    <col min="16" max="16" width="8" style="49" customWidth="1"/>
    <col min="17" max="17" width="6.140625" style="49" customWidth="1"/>
    <col min="18" max="18" width="11.42578125" style="49" customWidth="1"/>
    <col min="19" max="19" width="9.85546875" style="49" hidden="1" customWidth="1"/>
    <col min="20" max="20" width="20.85546875" style="49" hidden="1" customWidth="1"/>
    <col min="21" max="21" width="20.28515625" style="49" hidden="1" customWidth="1"/>
    <col min="22" max="22" width="9.7109375" style="49" hidden="1" customWidth="1"/>
    <col min="23" max="16384" width="11.42578125" style="49" hidden="1"/>
  </cols>
  <sheetData>
    <row r="1" spans="2:22" ht="13.5" thickBot="1" x14ac:dyDescent="0.25"/>
    <row r="2" spans="2:22" ht="36" customHeight="1" thickTop="1" x14ac:dyDescent="0.2">
      <c r="E2" s="722" t="str">
        <f>Vorrunde!$G$2</f>
        <v>Internationales U10-Turnier am 05.06.2025</v>
      </c>
      <c r="F2" s="723"/>
      <c r="G2" s="723"/>
      <c r="H2" s="723"/>
      <c r="I2" s="723"/>
      <c r="J2" s="723"/>
      <c r="K2" s="723"/>
      <c r="L2" s="723"/>
      <c r="M2" s="723"/>
      <c r="N2" s="723"/>
      <c r="O2" s="723"/>
      <c r="P2" s="724"/>
    </row>
    <row r="3" spans="2:22" ht="30" customHeight="1" x14ac:dyDescent="0.2">
      <c r="E3" s="725" t="str">
        <f>Vorrunde!$G$3</f>
        <v>Veranstalter:  1. FC Riedwald</v>
      </c>
      <c r="F3" s="726"/>
      <c r="G3" s="726"/>
      <c r="H3" s="726"/>
      <c r="I3" s="726"/>
      <c r="J3" s="726"/>
      <c r="K3" s="726"/>
      <c r="L3" s="726"/>
      <c r="M3" s="726"/>
      <c r="N3" s="726"/>
      <c r="O3" s="726"/>
      <c r="P3" s="727"/>
    </row>
    <row r="4" spans="2:22" ht="30" customHeight="1" x14ac:dyDescent="0.2">
      <c r="E4" s="728" t="str">
        <f>Vorrunde!$G$4</f>
        <v>Sporthalle Wiesengrund, Wendiger Str. 51, 65432 Riedwald</v>
      </c>
      <c r="F4" s="729"/>
      <c r="G4" s="729"/>
      <c r="H4" s="729"/>
      <c r="I4" s="729"/>
      <c r="J4" s="729"/>
      <c r="K4" s="729"/>
      <c r="L4" s="729"/>
      <c r="M4" s="729"/>
      <c r="N4" s="729"/>
      <c r="O4" s="729"/>
      <c r="P4" s="730"/>
    </row>
    <row r="5" spans="2:22" ht="30" customHeight="1" thickBot="1" x14ac:dyDescent="0.25">
      <c r="E5" s="731" t="str">
        <f>Vorrunde!$G$5</f>
        <v>Beginn:  9:00 Uhr</v>
      </c>
      <c r="F5" s="732"/>
      <c r="G5" s="732"/>
      <c r="H5" s="732"/>
      <c r="I5" s="732"/>
      <c r="J5" s="732"/>
      <c r="K5" s="732"/>
      <c r="L5" s="732"/>
      <c r="M5" s="732"/>
      <c r="N5" s="732"/>
      <c r="O5" s="732"/>
      <c r="P5" s="733"/>
    </row>
    <row r="6" spans="2:22" ht="18" customHeight="1" thickTop="1" thickBot="1" x14ac:dyDescent="0.25"/>
    <row r="7" spans="2:22" ht="30" customHeight="1" thickTop="1" x14ac:dyDescent="0.2">
      <c r="G7" s="712" t="str">
        <f>Sprache!$E$19</f>
        <v>Endrunde</v>
      </c>
      <c r="H7" s="713"/>
      <c r="I7" s="714"/>
    </row>
    <row r="8" spans="2:22" ht="30" customHeight="1" thickBot="1" x14ac:dyDescent="0.25">
      <c r="G8" s="715"/>
      <c r="H8" s="716"/>
      <c r="I8" s="717"/>
    </row>
    <row r="9" spans="2:22" ht="12.6" customHeight="1" thickTop="1" x14ac:dyDescent="0.2">
      <c r="P9" s="652" t="str">
        <f>Sprache!$E$20</f>
        <v>Zusätzl. Pause (min)</v>
      </c>
    </row>
    <row r="10" spans="2:22" ht="27.95" customHeight="1" thickBot="1" x14ac:dyDescent="0.35">
      <c r="C10" s="721" t="str">
        <f>Sprache!$E$62&amp;IF(MIN(Calc1!$F$13,Calc2!$F$13)*2&lt;2,""," 1 - "&amp;MIN(Calc1!$F$13,Calc2!$F$13)*2)</f>
        <v>Spiele um die Plätze  1 - 16</v>
      </c>
      <c r="D10" s="721"/>
      <c r="E10" s="721"/>
      <c r="F10" s="721"/>
      <c r="P10" s="652"/>
    </row>
    <row r="11" spans="2:22" ht="24" customHeight="1" thickTop="1" thickBot="1" x14ac:dyDescent="0.25">
      <c r="B11" s="348"/>
      <c r="C11" s="386" t="str">
        <f>Sprache!$E$9</f>
        <v>Nr.</v>
      </c>
      <c r="D11" s="344" t="str">
        <f>Sprache!$E$39</f>
        <v>Beginn</v>
      </c>
      <c r="E11" s="333" t="str">
        <f>Sprache!$E$48</f>
        <v>Feld</v>
      </c>
      <c r="F11" s="333"/>
      <c r="G11" s="688" t="str">
        <f>Sprache!$E$14</f>
        <v>Spielpaarung</v>
      </c>
      <c r="H11" s="688"/>
      <c r="I11" s="688"/>
      <c r="J11" s="688" t="str">
        <f>Sprache!$E$15</f>
        <v>Ergebnis</v>
      </c>
      <c r="K11" s="688"/>
      <c r="L11" s="688"/>
      <c r="M11" s="688" t="str">
        <f>Sprache!$E$70</f>
        <v>Elfmeter</v>
      </c>
      <c r="N11" s="688"/>
      <c r="O11" s="689"/>
      <c r="P11" s="653"/>
      <c r="S11" s="600" t="s">
        <v>16</v>
      </c>
      <c r="T11" s="601" t="s">
        <v>368</v>
      </c>
      <c r="U11" s="601" t="s">
        <v>370</v>
      </c>
      <c r="V11" s="600" t="s">
        <v>369</v>
      </c>
    </row>
    <row r="12" spans="2:22" s="317" customFormat="1" ht="24" customHeight="1" x14ac:dyDescent="0.2">
      <c r="B12" s="377"/>
      <c r="C12" s="592">
        <f t="array" aca="1" ref="C12" ca="1">73-SUM(((Planung!$L$6:$L$77="")+(Planung!$N$6:$N$77="")&gt;0)*1)</f>
        <v>57</v>
      </c>
      <c r="D12" s="593">
        <f ca="1">IF(Planung!$U$16,"",Planung!$R$13+(Planung!$R$9+Planung!$P$77)/1440)</f>
        <v>0.71527777777777779</v>
      </c>
      <c r="E12" s="594">
        <f>IF(Planung!$U$16,"",1)</f>
        <v>1</v>
      </c>
      <c r="F12" s="595" t="s">
        <v>346</v>
      </c>
      <c r="G12" s="596" t="str">
        <f ca="1">Vorrunde!$N$20</f>
        <v/>
      </c>
      <c r="H12" s="331" t="s">
        <v>5</v>
      </c>
      <c r="I12" s="332" t="str">
        <f ca="1">Vorrunde!$N$33</f>
        <v/>
      </c>
      <c r="J12" s="334"/>
      <c r="K12" s="338" t="str">
        <f>Sprache!$E$80</f>
        <v>:</v>
      </c>
      <c r="L12" s="588"/>
      <c r="M12" s="589"/>
      <c r="N12" s="338" t="str">
        <f>Sprache!$E$80</f>
        <v>:</v>
      </c>
      <c r="O12" s="335"/>
      <c r="P12" s="341"/>
      <c r="S12" s="317" t="b">
        <f ca="1">AND($G12&lt;&gt;"",$I12&lt;&gt;"",$J12&lt;&gt;"",$L12&lt;&gt;"")</f>
        <v>0</v>
      </c>
      <c r="T12" s="317" t="str">
        <f ca="1">IF(NOT(S12),"",IF($J12&gt;$L12,$G12,IF($J12&lt;$L12,$I12,IF(OR($M12="",$O12="",$M12=$O12),"",IF($M12&gt;$O12,$G12,$I12)))))</f>
        <v/>
      </c>
      <c r="U12" s="317" t="str">
        <f ca="1">IF(NOT(S12),"",IF($J12&lt;$L12,$G12,IF($J12&gt;$L12,$I12,IF(OR($M12="",$O12="",$M12=$O12),"",IF($M12&lt;$O12,$G12,$I12)))))</f>
        <v/>
      </c>
      <c r="V12" s="317" t="b">
        <f ca="1">AND(S12,$J12=$L12)</f>
        <v>0</v>
      </c>
    </row>
    <row r="13" spans="2:22" s="317" customFormat="1" ht="24" customHeight="1" x14ac:dyDescent="0.2">
      <c r="B13" s="377"/>
      <c r="C13" s="379">
        <f t="array" aca="1" ref="C13" ca="1">ROW($A74)-SUM(((Planung!$L$6:$L$77="")+(Planung!$N$6:$N$77="")&gt;0)*1)-SUM((($G$12:$G12="")+($I$12:$I12="")&gt;0)*1)</f>
        <v>57</v>
      </c>
      <c r="D13" s="597">
        <f t="array" aca="1" ref="D13" ca="1">IF(Planung!$U$16,"",$D$12+QUOTIENT(($C13-$C$12),Planung!$U$18)*(Planung!$R$7+Planung!$R$9)/1440+SUM($P$12:$P12)/1440)</f>
        <v>0.71527777777777779</v>
      </c>
      <c r="E13" s="503">
        <f ca="1">IF(Planung!$U$16,"",MOD($C13-$C$12,Planung!$U$18)+1)</f>
        <v>1</v>
      </c>
      <c r="F13" s="327" t="s">
        <v>347</v>
      </c>
      <c r="G13" s="323" t="str">
        <f ca="1">Vorrunde!$N$19</f>
        <v>1. FC Riedwald</v>
      </c>
      <c r="H13" s="152" t="s">
        <v>5</v>
      </c>
      <c r="I13" s="325" t="str">
        <f ca="1">Vorrunde!$N$32</f>
        <v>SSV Wildbach</v>
      </c>
      <c r="J13" s="336">
        <v>2</v>
      </c>
      <c r="K13" s="339" t="str">
        <f>Sprache!$E$80</f>
        <v>:</v>
      </c>
      <c r="L13" s="590">
        <v>0</v>
      </c>
      <c r="M13" s="336"/>
      <c r="N13" s="339" t="str">
        <f>Sprache!$E$80</f>
        <v>:</v>
      </c>
      <c r="O13" s="321"/>
      <c r="P13" s="342"/>
      <c r="S13" s="317" t="b">
        <f t="shared" ref="S13:S20" ca="1" si="0">AND($G13&lt;&gt;"",$I13&lt;&gt;"",$J13&lt;&gt;"",$L13&lt;&gt;"")</f>
        <v>1</v>
      </c>
      <c r="T13" s="317" t="str">
        <f t="shared" ref="T13:T17" ca="1" si="1">IF(NOT(S13),"",IF($J13&gt;$L13,$G13,IF($J13&lt;$L13,$I13,IF(OR($M13="",$O13="",$M13=$O13),"",IF($M13&gt;$O13,$G13,$I13)))))</f>
        <v>1. FC Riedwald</v>
      </c>
      <c r="U13" s="317" t="str">
        <f t="shared" ref="U13:U17" ca="1" si="2">IF(NOT(S13),"",IF($J13&lt;$L13,$G13,IF($J13&gt;$L13,$I13,IF(OR($M13="",$O13="",$M13=$O13),"",IF($M13&lt;$O13,$G13,$I13)))))</f>
        <v>SSV Wildbach</v>
      </c>
      <c r="V13" s="317" t="b">
        <f t="shared" ref="V13:V17" ca="1" si="3">AND(S13,$J13=$L13)</f>
        <v>0</v>
      </c>
    </row>
    <row r="14" spans="2:22" s="317" customFormat="1" ht="24" customHeight="1" x14ac:dyDescent="0.2">
      <c r="B14" s="377"/>
      <c r="C14" s="379">
        <f t="array" aca="1" ref="C14" ca="1">ROW($A75)-SUM(((Planung!$L$6:$L$77="")+(Planung!$N$6:$N$77="")&gt;0)*1)-SUM((($G$12:$G13="")+($I$12:$I13="")&gt;0)*1)</f>
        <v>58</v>
      </c>
      <c r="D14" s="597">
        <f t="array" aca="1" ref="D14" ca="1">IF(Planung!$U$16,"",$D$12+QUOTIENT(($C14-$C$12),Planung!$U$18)*(Planung!$R$7+Planung!$R$9)/1440+SUM($P$12:$P13)/1440)</f>
        <v>0.71527777777777779</v>
      </c>
      <c r="E14" s="503">
        <f ca="1">IF(Planung!$U$16,"",MOD($C14-$C$12,Planung!$U$18)+1)</f>
        <v>2</v>
      </c>
      <c r="F14" s="327" t="s">
        <v>348</v>
      </c>
      <c r="G14" s="323" t="str">
        <f ca="1">Vorrunde!$N$18</f>
        <v>VFB Essenheim</v>
      </c>
      <c r="H14" s="152" t="s">
        <v>5</v>
      </c>
      <c r="I14" s="325" t="str">
        <f ca="1">Vorrunde!$N$31</f>
        <v>VFL Ronsdorf</v>
      </c>
      <c r="J14" s="336">
        <v>2</v>
      </c>
      <c r="K14" s="339" t="str">
        <f>Sprache!$E$80</f>
        <v>:</v>
      </c>
      <c r="L14" s="590">
        <v>4</v>
      </c>
      <c r="M14" s="336"/>
      <c r="N14" s="339" t="str">
        <f>Sprache!$E$80</f>
        <v>:</v>
      </c>
      <c r="O14" s="321"/>
      <c r="P14" s="342"/>
      <c r="S14" s="317" t="b">
        <f t="shared" ca="1" si="0"/>
        <v>1</v>
      </c>
      <c r="T14" s="317" t="str">
        <f t="shared" ca="1" si="1"/>
        <v>VFL Ronsdorf</v>
      </c>
      <c r="U14" s="317" t="str">
        <f t="shared" ca="1" si="2"/>
        <v>VFB Essenheim</v>
      </c>
      <c r="V14" s="317" t="b">
        <f t="shared" ca="1" si="3"/>
        <v>0</v>
      </c>
    </row>
    <row r="15" spans="2:22" s="317" customFormat="1" ht="24" customHeight="1" x14ac:dyDescent="0.2">
      <c r="B15" s="377"/>
      <c r="C15" s="379">
        <f t="array" aca="1" ref="C15" ca="1">ROW($A76)-SUM(((Planung!$L$6:$L$77="")+(Planung!$N$6:$N$77="")&gt;0)*1)-SUM((($G$12:$G14="")+($I$12:$I14="")&gt;0)*1)</f>
        <v>59</v>
      </c>
      <c r="D15" s="597">
        <f t="array" aca="1" ref="D15" ca="1">IF(Planung!$U$16,"",$D$12+QUOTIENT(($C15-$C$12),Planung!$U$18)*(Planung!$R$7+Planung!$R$9)/1440+SUM($P$12:$P14)/1440)</f>
        <v>0.71527777777777779</v>
      </c>
      <c r="E15" s="503">
        <f ca="1">IF(Planung!$U$16,"",MOD($C15-$C$12,Planung!$U$18)+1)</f>
        <v>3</v>
      </c>
      <c r="F15" s="327" t="s">
        <v>227</v>
      </c>
      <c r="G15" s="323" t="str">
        <f ca="1">Vorrunde!$N$17</f>
        <v>Maibach 1822 eV</v>
      </c>
      <c r="H15" s="152" t="s">
        <v>5</v>
      </c>
      <c r="I15" s="325" t="str">
        <f ca="1">Vorrunde!$N$30</f>
        <v>FC Grönlingen</v>
      </c>
      <c r="J15" s="336">
        <v>1</v>
      </c>
      <c r="K15" s="339" t="str">
        <f>Sprache!$E$80</f>
        <v>:</v>
      </c>
      <c r="L15" s="590">
        <v>2</v>
      </c>
      <c r="M15" s="336"/>
      <c r="N15" s="339" t="str">
        <f>Sprache!$E$80</f>
        <v>:</v>
      </c>
      <c r="O15" s="321"/>
      <c r="P15" s="342"/>
      <c r="S15" s="317" t="b">
        <f t="shared" ca="1" si="0"/>
        <v>1</v>
      </c>
      <c r="T15" s="317" t="str">
        <f t="shared" ca="1" si="1"/>
        <v>FC Grönlingen</v>
      </c>
      <c r="U15" s="317" t="str">
        <f t="shared" ca="1" si="2"/>
        <v>Maibach 1822 eV</v>
      </c>
      <c r="V15" s="317" t="b">
        <f t="shared" ca="1" si="3"/>
        <v>0</v>
      </c>
    </row>
    <row r="16" spans="2:22" s="317" customFormat="1" ht="24" customHeight="1" x14ac:dyDescent="0.2">
      <c r="B16" s="377"/>
      <c r="C16" s="379">
        <f t="array" aca="1" ref="C16" ca="1">ROW($A77)-SUM(((Planung!$L$6:$L$77="")+(Planung!$N$6:$N$77="")&gt;0)*1)-SUM((($G$12:$G15="")+($I$12:$I15="")&gt;0)*1)</f>
        <v>60</v>
      </c>
      <c r="D16" s="597">
        <f t="array" aca="1" ref="D16" ca="1">IF(Planung!$U$16,"",$D$12+QUOTIENT(($C16-$C$12),Planung!$U$18)*(Planung!$R$7+Planung!$R$9)/1440+SUM($P$12:$P15)/1440)</f>
        <v>0.71527777777777779</v>
      </c>
      <c r="E16" s="503">
        <f ca="1">IF(Planung!$U$16,"",MOD($C16-$C$12,Planung!$U$18)+1)</f>
        <v>4</v>
      </c>
      <c r="F16" s="327" t="s">
        <v>228</v>
      </c>
      <c r="G16" s="323" t="str">
        <f ca="1">Vorrunde!$N$16</f>
        <v>Knock Out Rangers</v>
      </c>
      <c r="H16" s="152" t="s">
        <v>5</v>
      </c>
      <c r="I16" s="325" t="str">
        <f ca="1">Vorrunde!$N$29</f>
        <v>Borussia Heine</v>
      </c>
      <c r="J16" s="336">
        <v>3</v>
      </c>
      <c r="K16" s="339" t="str">
        <f>Sprache!$E$80</f>
        <v>:</v>
      </c>
      <c r="L16" s="590">
        <v>2</v>
      </c>
      <c r="M16" s="336"/>
      <c r="N16" s="339" t="str">
        <f>Sprache!$E$80</f>
        <v>:</v>
      </c>
      <c r="O16" s="321"/>
      <c r="P16" s="342"/>
      <c r="S16" s="317" t="b">
        <f t="shared" ca="1" si="0"/>
        <v>1</v>
      </c>
      <c r="T16" s="317" t="str">
        <f t="shared" ca="1" si="1"/>
        <v>Knock Out Rangers</v>
      </c>
      <c r="U16" s="317" t="str">
        <f t="shared" ca="1" si="2"/>
        <v>Borussia Heine</v>
      </c>
      <c r="V16" s="317" t="b">
        <f t="shared" ca="1" si="3"/>
        <v>0</v>
      </c>
    </row>
    <row r="17" spans="2:22" s="317" customFormat="1" ht="24" customHeight="1" x14ac:dyDescent="0.2">
      <c r="B17" s="377"/>
      <c r="C17" s="379">
        <f t="array" aca="1" ref="C17" ca="1">ROW($A78)-SUM(((Planung!$L$6:$L$77="")+(Planung!$N$6:$N$77="")&gt;0)*1)-SUM((($G$12:$G16="")+($I$12:$I16="")&gt;0)*1)</f>
        <v>61</v>
      </c>
      <c r="D17" s="597">
        <f t="array" aca="1" ref="D17" ca="1">IF(Planung!$U$16,"",$D$12+QUOTIENT(($C17-$C$12),Planung!$U$18)*(Planung!$R$7+Planung!$R$9)/1440+SUM($P$12:$P16)/1440)</f>
        <v>0.73958333333333337</v>
      </c>
      <c r="E17" s="503">
        <f ca="1">IF(Planung!$U$16,"",MOD($C17-$C$12,Planung!$U$18)+1)</f>
        <v>1</v>
      </c>
      <c r="F17" s="327" t="s">
        <v>229</v>
      </c>
      <c r="G17" s="323" t="str">
        <f ca="1">Vorrunde!$N$15</f>
        <v>Fun Kickers Oes</v>
      </c>
      <c r="H17" s="152" t="s">
        <v>5</v>
      </c>
      <c r="I17" s="325" t="str">
        <f ca="1">Vorrunde!$N$28</f>
        <v>Mainz 05</v>
      </c>
      <c r="J17" s="336">
        <v>4</v>
      </c>
      <c r="K17" s="339" t="str">
        <f>Sprache!$E$80</f>
        <v>:</v>
      </c>
      <c r="L17" s="590">
        <v>3</v>
      </c>
      <c r="M17" s="336"/>
      <c r="N17" s="339" t="str">
        <f>Sprache!$E$80</f>
        <v>:</v>
      </c>
      <c r="O17" s="321"/>
      <c r="P17" s="342"/>
      <c r="S17" s="317" t="b">
        <f t="shared" ca="1" si="0"/>
        <v>1</v>
      </c>
      <c r="T17" s="317" t="str">
        <f t="shared" ca="1" si="1"/>
        <v>Fun Kickers Oes</v>
      </c>
      <c r="U17" s="317" t="str">
        <f t="shared" ca="1" si="2"/>
        <v>Mainz 05</v>
      </c>
      <c r="V17" s="317" t="b">
        <f t="shared" ca="1" si="3"/>
        <v>0</v>
      </c>
    </row>
    <row r="18" spans="2:22" s="317" customFormat="1" ht="24" customHeight="1" x14ac:dyDescent="0.2">
      <c r="B18" s="378"/>
      <c r="C18" s="379">
        <f t="array" aca="1" ref="C18" ca="1">ROW($A79)-SUM(((Planung!$L$6:$L$77="")+(Planung!$N$6:$N$77="")&gt;0)*1)-SUM((($G$12:$G17="")+($I$12:$I17="")&gt;0)*1)</f>
        <v>62</v>
      </c>
      <c r="D18" s="597">
        <f t="array" aca="1" ref="D18" ca="1">IF(Planung!$U$16,"",$D$12+QUOTIENT(($C18-$C$12),Planung!$U$18)*(Planung!$R$7+Planung!$R$9)/1440+SUM($P$12:$P17)/1440)</f>
        <v>0.73958333333333337</v>
      </c>
      <c r="E18" s="503">
        <f ca="1">IF(Planung!$U$16,"",MOD($C18-$C$12,Planung!$U$18)+1)</f>
        <v>2</v>
      </c>
      <c r="F18" s="327" t="s">
        <v>230</v>
      </c>
      <c r="G18" s="323" t="str">
        <f ca="1">Vorrunde!$N$14</f>
        <v>Raslo Winners</v>
      </c>
      <c r="H18" s="152" t="s">
        <v>5</v>
      </c>
      <c r="I18" s="325" t="str">
        <f ca="1">Vorrunde!$N$27</f>
        <v>Inter Mailand</v>
      </c>
      <c r="J18" s="336">
        <v>5</v>
      </c>
      <c r="K18" s="339" t="str">
        <f>Sprache!$E$80</f>
        <v>:</v>
      </c>
      <c r="L18" s="590">
        <v>4</v>
      </c>
      <c r="M18" s="336"/>
      <c r="N18" s="339" t="str">
        <f>Sprache!$E$80</f>
        <v>:</v>
      </c>
      <c r="O18" s="321"/>
      <c r="P18" s="342"/>
      <c r="S18" s="317" t="b">
        <f t="shared" ca="1" si="0"/>
        <v>1</v>
      </c>
      <c r="T18" s="317" t="str">
        <f t="shared" ref="T18:T20" ca="1" si="4">IF(NOT(S18),"",IF($J18&gt;$L18,$G18,IF($J18&lt;$L18,$I18,IF(OR($M18="",$O18="",$M18=$O18),"",IF($M18&gt;$O18,$G18,$I18)))))</f>
        <v>Raslo Winners</v>
      </c>
      <c r="U18" s="317" t="str">
        <f t="shared" ref="U18:U20" ca="1" si="5">IF(NOT(S18),"",IF($J18&lt;$L18,$G18,IF($J18&gt;$L18,$I18,IF(OR($M18="",$O18="",$M18=$O18),"",IF($M18&lt;$O18,$G18,$I18)))))</f>
        <v>Inter Mailand</v>
      </c>
      <c r="V18" s="317" t="b">
        <f t="shared" ref="V18:V20" ca="1" si="6">AND(S18,$J18=$L18)</f>
        <v>0</v>
      </c>
    </row>
    <row r="19" spans="2:22" s="317" customFormat="1" ht="24" customHeight="1" x14ac:dyDescent="0.2">
      <c r="B19" s="378"/>
      <c r="C19" s="379">
        <f t="array" aca="1" ref="C19" ca="1">ROW($A80)-SUM(((Planung!$L$6:$L$77="")+(Planung!$N$6:$N$77="")&gt;0)*1)-SUM((($G$12:$G18="")+($I$12:$I18="")&gt;0)*1)</f>
        <v>63</v>
      </c>
      <c r="D19" s="597">
        <f t="array" aca="1" ref="D19" ca="1">IF(Planung!$U$16,"",$D$12+QUOTIENT(($C19-$C$12),Planung!$U$18)*(Planung!$R$7+Planung!$R$9)/1440+SUM($P$12:$P18)/1440)</f>
        <v>0.73958333333333337</v>
      </c>
      <c r="E19" s="503">
        <f ca="1">IF(Planung!$U$16,"",MOD($C19-$C$12,Planung!$U$18)+1)</f>
        <v>3</v>
      </c>
      <c r="F19" s="327" t="s">
        <v>231</v>
      </c>
      <c r="G19" s="323" t="str">
        <f ca="1">Vorrunde!$N$13</f>
        <v>Eintracht Frankfurt</v>
      </c>
      <c r="H19" s="152" t="s">
        <v>5</v>
      </c>
      <c r="I19" s="325" t="str">
        <f ca="1">Vorrunde!$N$26</f>
        <v>AC Roma</v>
      </c>
      <c r="J19" s="336">
        <v>1</v>
      </c>
      <c r="K19" s="339" t="str">
        <f>Sprache!$E$80</f>
        <v>:</v>
      </c>
      <c r="L19" s="590">
        <v>1</v>
      </c>
      <c r="M19" s="336">
        <v>6</v>
      </c>
      <c r="N19" s="339" t="str">
        <f>Sprache!$E$80</f>
        <v>:</v>
      </c>
      <c r="O19" s="321">
        <v>5</v>
      </c>
      <c r="P19" s="342"/>
      <c r="S19" s="317" t="b">
        <f t="shared" ca="1" si="0"/>
        <v>1</v>
      </c>
      <c r="T19" s="317" t="str">
        <f t="shared" ca="1" si="4"/>
        <v>Eintracht Frankfurt</v>
      </c>
      <c r="U19" s="317" t="str">
        <f t="shared" ca="1" si="5"/>
        <v>AC Roma</v>
      </c>
      <c r="V19" s="317" t="b">
        <f t="shared" ca="1" si="6"/>
        <v>1</v>
      </c>
    </row>
    <row r="20" spans="2:22" s="317" customFormat="1" ht="24" customHeight="1" thickBot="1" x14ac:dyDescent="0.25">
      <c r="B20" s="378"/>
      <c r="C20" s="380">
        <f t="array" aca="1" ref="C20" ca="1">ROW($A81)-SUM(((Planung!$L$6:$L$77="")+(Planung!$N$6:$N$77="")&gt;0)*1)-SUM((($G$12:$G19="")+($I$12:$I19="")&gt;0)*1)</f>
        <v>64</v>
      </c>
      <c r="D20" s="382">
        <f t="array" aca="1" ref="D20" ca="1">IF(Planung!$U$16,"",$D$12+QUOTIENT(($C20-$C$12),Planung!$U$18)*(Planung!$R$7+Planung!$R$9)/1440+SUM($P$12:$P19)/1440)</f>
        <v>0.73958333333333337</v>
      </c>
      <c r="E20" s="368">
        <f ca="1">IF(Planung!$U$16,"",MOD($C20-$C$12,Planung!$U$18)+1)</f>
        <v>4</v>
      </c>
      <c r="F20" s="328" t="s">
        <v>232</v>
      </c>
      <c r="G20" s="324" t="str">
        <f ca="1">Vorrunde!$N$12</f>
        <v>FC Barcelona</v>
      </c>
      <c r="H20" s="153" t="s">
        <v>5</v>
      </c>
      <c r="I20" s="326" t="str">
        <f ca="1">Vorrunde!$N$25</f>
        <v>Manchester City</v>
      </c>
      <c r="J20" s="337">
        <v>4</v>
      </c>
      <c r="K20" s="369" t="s">
        <v>233</v>
      </c>
      <c r="L20" s="591">
        <v>1</v>
      </c>
      <c r="M20" s="337"/>
      <c r="N20" s="369" t="str">
        <f>Sprache!$E$80</f>
        <v>:</v>
      </c>
      <c r="O20" s="322"/>
      <c r="P20" s="355"/>
      <c r="S20" s="317" t="b">
        <f t="shared" ca="1" si="0"/>
        <v>1</v>
      </c>
      <c r="T20" s="317" t="str">
        <f t="shared" ca="1" si="4"/>
        <v>FC Barcelona</v>
      </c>
      <c r="U20" s="317" t="str">
        <f t="shared" ca="1" si="5"/>
        <v>Manchester City</v>
      </c>
      <c r="V20" s="317" t="b">
        <f t="shared" ca="1" si="6"/>
        <v>0</v>
      </c>
    </row>
    <row r="21" spans="2:22" ht="13.5" thickTop="1" x14ac:dyDescent="0.2"/>
    <row r="22" spans="2:22" ht="24" customHeight="1" x14ac:dyDescent="0.2">
      <c r="C22" s="351"/>
      <c r="D22" s="351"/>
      <c r="E22" s="351"/>
      <c r="F22" s="351"/>
      <c r="G22" s="720" t="str">
        <f>Sprache!$E$29</f>
        <v>Turnierende:</v>
      </c>
      <c r="H22" s="720"/>
      <c r="I22" s="352">
        <f ca="1">IF(Planung!$R$13="","",$D$20+Planung!$R$7/1440)</f>
        <v>0.76041666666666674</v>
      </c>
      <c r="J22" s="353"/>
      <c r="K22" s="353"/>
      <c r="L22" s="353"/>
      <c r="M22" s="353"/>
      <c r="N22" s="353"/>
      <c r="O22" s="353"/>
      <c r="P22" s="353"/>
    </row>
    <row r="23" spans="2:22" x14ac:dyDescent="0.2">
      <c r="D23" s="349"/>
    </row>
    <row r="24" spans="2:22" ht="13.5" thickBot="1" x14ac:dyDescent="0.25">
      <c r="D24" s="349"/>
    </row>
    <row r="25" spans="2:22" ht="22.5" customHeight="1" thickBot="1" x14ac:dyDescent="0.25">
      <c r="F25" s="444" t="str">
        <f>Sprache!$E$88</f>
        <v>Rang</v>
      </c>
      <c r="G25" s="710" t="str">
        <f>"  "&amp;Sprache!$E$10</f>
        <v xml:space="preserve">  Teilnehmer bzw. Mannschaft</v>
      </c>
      <c r="H25" s="710"/>
      <c r="I25" s="711"/>
    </row>
    <row r="26" spans="2:22" ht="22.5" customHeight="1" thickTop="1" x14ac:dyDescent="0.2">
      <c r="F26" s="387">
        <v>1</v>
      </c>
      <c r="G26" s="734" t="str">
        <f ca="1">$T20</f>
        <v>FC Barcelona</v>
      </c>
      <c r="H26" s="734"/>
      <c r="I26" s="735"/>
    </row>
    <row r="27" spans="2:22" ht="22.5" customHeight="1" x14ac:dyDescent="0.2">
      <c r="F27" s="388">
        <v>2</v>
      </c>
      <c r="G27" s="736" t="str">
        <f ca="1">$U20</f>
        <v>Manchester City</v>
      </c>
      <c r="H27" s="736"/>
      <c r="I27" s="737"/>
    </row>
    <row r="28" spans="2:22" ht="22.5" customHeight="1" x14ac:dyDescent="0.2">
      <c r="F28" s="389">
        <v>3</v>
      </c>
      <c r="G28" s="738" t="str">
        <f ca="1">$T19</f>
        <v>Eintracht Frankfurt</v>
      </c>
      <c r="H28" s="738"/>
      <c r="I28" s="739"/>
    </row>
    <row r="29" spans="2:22" ht="22.5" customHeight="1" x14ac:dyDescent="0.2">
      <c r="F29" s="390">
        <v>4</v>
      </c>
      <c r="G29" s="718" t="str">
        <f ca="1">$U19</f>
        <v>AC Roma</v>
      </c>
      <c r="H29" s="718"/>
      <c r="I29" s="719"/>
    </row>
    <row r="30" spans="2:22" ht="22.5" customHeight="1" x14ac:dyDescent="0.2">
      <c r="F30" s="390">
        <v>5</v>
      </c>
      <c r="G30" s="718" t="str">
        <f ca="1">IF(AND($G18&lt;&gt;"",$I18=""),$G18,IF(AND($G18="",$I18&lt;&gt;""),$I18,$T18))</f>
        <v>Raslo Winners</v>
      </c>
      <c r="H30" s="718"/>
      <c r="I30" s="719"/>
    </row>
    <row r="31" spans="2:22" ht="22.5" customHeight="1" x14ac:dyDescent="0.2">
      <c r="F31" s="390">
        <v>6</v>
      </c>
      <c r="G31" s="718" t="str">
        <f ca="1">$U18</f>
        <v>Inter Mailand</v>
      </c>
      <c r="H31" s="718"/>
      <c r="I31" s="719"/>
    </row>
    <row r="32" spans="2:22" ht="24" customHeight="1" x14ac:dyDescent="0.2">
      <c r="E32" s="350">
        <v>1</v>
      </c>
      <c r="F32" s="390">
        <v>7</v>
      </c>
      <c r="G32" s="718" t="str">
        <f ca="1">IF(AND($G17&lt;&gt;"",$I17=""),$G17,IF(AND($G17="",$I17&lt;&gt;""),$I17,$T17))</f>
        <v>Fun Kickers Oes</v>
      </c>
      <c r="H32" s="718"/>
      <c r="I32" s="719"/>
    </row>
    <row r="33" spans="5:9" ht="24" customHeight="1" x14ac:dyDescent="0.2">
      <c r="E33" s="350">
        <v>2</v>
      </c>
      <c r="F33" s="390">
        <v>8</v>
      </c>
      <c r="G33" s="718" t="str">
        <f ca="1">$U17</f>
        <v>Mainz 05</v>
      </c>
      <c r="H33" s="718"/>
      <c r="I33" s="719"/>
    </row>
    <row r="34" spans="5:9" ht="24" customHeight="1" x14ac:dyDescent="0.2">
      <c r="E34" s="350">
        <v>3</v>
      </c>
      <c r="F34" s="390">
        <v>9</v>
      </c>
      <c r="G34" s="718" t="str">
        <f ca="1">IF(AND($G16&lt;&gt;"",$I16=""),$G16,IF(AND($G16="",$I16&lt;&gt;""),$I16,$T16))</f>
        <v>Knock Out Rangers</v>
      </c>
      <c r="H34" s="718"/>
      <c r="I34" s="719"/>
    </row>
    <row r="35" spans="5:9" ht="24" customHeight="1" x14ac:dyDescent="0.2">
      <c r="E35" s="350">
        <v>4</v>
      </c>
      <c r="F35" s="390">
        <v>10</v>
      </c>
      <c r="G35" s="718" t="str">
        <f ca="1">$U16</f>
        <v>Borussia Heine</v>
      </c>
      <c r="H35" s="718"/>
      <c r="I35" s="719"/>
    </row>
    <row r="36" spans="5:9" ht="24" customHeight="1" x14ac:dyDescent="0.2">
      <c r="E36" s="350">
        <v>5</v>
      </c>
      <c r="F36" s="390">
        <v>11</v>
      </c>
      <c r="G36" s="718" t="str">
        <f ca="1">IF(AND($G15&lt;&gt;"",$I15=""),$G15,IF(AND($G15="",$I15&lt;&gt;""),$I15,$T15))</f>
        <v>FC Grönlingen</v>
      </c>
      <c r="H36" s="718"/>
      <c r="I36" s="719"/>
    </row>
    <row r="37" spans="5:9" ht="24" customHeight="1" x14ac:dyDescent="0.2">
      <c r="E37" s="350">
        <v>6</v>
      </c>
      <c r="F37" s="390">
        <v>12</v>
      </c>
      <c r="G37" s="718" t="str">
        <f ca="1">$U15</f>
        <v>Maibach 1822 eV</v>
      </c>
      <c r="H37" s="718"/>
      <c r="I37" s="719"/>
    </row>
    <row r="38" spans="5:9" ht="24" customHeight="1" x14ac:dyDescent="0.2">
      <c r="E38" s="350">
        <v>7</v>
      </c>
      <c r="F38" s="390">
        <v>13</v>
      </c>
      <c r="G38" s="718" t="str">
        <f ca="1">IF(AND($G14&lt;&gt;"",$I14=""),$G14,IF(AND($G14="",$I14&lt;&gt;""),$I14,$T14))</f>
        <v>VFL Ronsdorf</v>
      </c>
      <c r="H38" s="718"/>
      <c r="I38" s="719"/>
    </row>
    <row r="39" spans="5:9" ht="24" customHeight="1" x14ac:dyDescent="0.2">
      <c r="E39" s="350">
        <v>8</v>
      </c>
      <c r="F39" s="390">
        <v>14</v>
      </c>
      <c r="G39" s="718" t="str">
        <f ca="1">$U14</f>
        <v>VFB Essenheim</v>
      </c>
      <c r="H39" s="718"/>
      <c r="I39" s="719"/>
    </row>
    <row r="40" spans="5:9" ht="24" customHeight="1" x14ac:dyDescent="0.2">
      <c r="E40" s="350">
        <v>9</v>
      </c>
      <c r="F40" s="390">
        <v>15</v>
      </c>
      <c r="G40" s="718" t="str">
        <f ca="1">IF(AND($G13&lt;&gt;"",$I13=""),$G13,IF(AND($G13="",$I13&lt;&gt;""),$I13,$T13))</f>
        <v>1. FC Riedwald</v>
      </c>
      <c r="H40" s="718"/>
      <c r="I40" s="719"/>
    </row>
    <row r="41" spans="5:9" ht="24" customHeight="1" x14ac:dyDescent="0.2">
      <c r="E41" s="350">
        <v>10</v>
      </c>
      <c r="F41" s="390">
        <v>16</v>
      </c>
      <c r="G41" s="718" t="str">
        <f ca="1">$U13</f>
        <v>SSV Wildbach</v>
      </c>
      <c r="H41" s="718"/>
      <c r="I41" s="719"/>
    </row>
    <row r="42" spans="5:9" ht="24" customHeight="1" x14ac:dyDescent="0.2">
      <c r="E42" s="350">
        <v>11</v>
      </c>
      <c r="F42" s="390">
        <v>17</v>
      </c>
      <c r="G42" s="718" t="str">
        <f ca="1">IF(AND($G12&lt;&gt;"",$I12=""),$G12,IF(AND($G12="",$I12&lt;&gt;""),$I12,$T12))</f>
        <v/>
      </c>
      <c r="H42" s="718"/>
      <c r="I42" s="719"/>
    </row>
    <row r="43" spans="5:9" ht="24" customHeight="1" thickBot="1" x14ac:dyDescent="0.25">
      <c r="E43" s="350">
        <v>12</v>
      </c>
      <c r="F43" s="391">
        <v>18</v>
      </c>
      <c r="G43" s="708" t="str">
        <f ca="1">$U12</f>
        <v/>
      </c>
      <c r="H43" s="708"/>
      <c r="I43" s="709"/>
    </row>
    <row r="44" spans="5:9" ht="13.5" thickTop="1" x14ac:dyDescent="0.2"/>
    <row r="45" spans="5:9" x14ac:dyDescent="0.2"/>
    <row r="46" spans="5:9" x14ac:dyDescent="0.2"/>
    <row r="47" spans="5:9" x14ac:dyDescent="0.2"/>
  </sheetData>
  <sheetProtection sheet="1" selectLockedCells="1"/>
  <mergeCells count="30">
    <mergeCell ref="G31:I31"/>
    <mergeCell ref="J11:L11"/>
    <mergeCell ref="C10:F10"/>
    <mergeCell ref="E2:P2"/>
    <mergeCell ref="E3:P3"/>
    <mergeCell ref="E4:P4"/>
    <mergeCell ref="E5:P5"/>
    <mergeCell ref="P9:P11"/>
    <mergeCell ref="M11:O11"/>
    <mergeCell ref="G26:I26"/>
    <mergeCell ref="G27:I27"/>
    <mergeCell ref="G28:I28"/>
    <mergeCell ref="G29:I29"/>
    <mergeCell ref="G30:I30"/>
    <mergeCell ref="G43:I43"/>
    <mergeCell ref="G25:I25"/>
    <mergeCell ref="G7:I8"/>
    <mergeCell ref="G37:I37"/>
    <mergeCell ref="G38:I38"/>
    <mergeCell ref="G39:I39"/>
    <mergeCell ref="G40:I40"/>
    <mergeCell ref="G41:I41"/>
    <mergeCell ref="G42:I42"/>
    <mergeCell ref="G32:I32"/>
    <mergeCell ref="G33:I33"/>
    <mergeCell ref="G34:I34"/>
    <mergeCell ref="G35:I35"/>
    <mergeCell ref="G36:I36"/>
    <mergeCell ref="G11:I11"/>
    <mergeCell ref="G22:H22"/>
  </mergeCells>
  <conditionalFormatting sqref="C12:O12 D13:O13 E14:O14 D14:D20 E15:F20 G20:I20 F15:O19 N20 C13:C20">
    <cfRule type="expression" dxfId="35" priority="9">
      <formula>OR($G12="",$I12="")</formula>
    </cfRule>
  </conditionalFormatting>
  <conditionalFormatting sqref="F20 J20:M20 O20">
    <cfRule type="expression" dxfId="34" priority="8">
      <formula>OR($G20="",$I20="")</formula>
    </cfRule>
  </conditionalFormatting>
  <conditionalFormatting sqref="M12:O20">
    <cfRule type="expression" dxfId="33" priority="1">
      <formula>NOT($V12)</formula>
    </cfRule>
    <cfRule type="expression" dxfId="32" priority="2">
      <formula>AND($V12,$M12&lt;&gt;"",$O12&lt;&gt;"",$M12=$O12)</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3" id="{62103FBE-9245-4C16-947C-5C0A4CBCE1DE}">
            <xm:f>$F43&gt;2*Calc1!$F$14-MOD((Calc1!$F$13+Calc2!$F$13),2)</xm:f>
            <x14:dxf>
              <numFmt numFmtId="165" formatCode=";;;"/>
            </x14:dxf>
          </x14:cfRule>
          <xm:sqref>F43</xm:sqref>
        </x14:conditionalFormatting>
        <x14:conditionalFormatting xmlns:xm="http://schemas.microsoft.com/office/excel/2006/main">
          <x14:cfRule type="expression" priority="5" id="{68247348-F0A9-4092-B76B-1E541E29B355}">
            <xm:f>$F29&gt;2*Calc1!$F$14-MOD((Calc1!$F$13+Calc2!$F$13),2)</xm:f>
            <x14:dxf>
              <numFmt numFmtId="165" formatCode=";;;"/>
            </x14:dxf>
          </x14:cfRule>
          <xm:sqref>F29 F31 F33 F35 F37 F39 F41</xm:sqref>
        </x14:conditionalFormatting>
        <x14:conditionalFormatting xmlns:xm="http://schemas.microsoft.com/office/excel/2006/main">
          <x14:cfRule type="expression" priority="4" id="{FE848D01-E50E-49D2-A24B-0F5A73FAA467}">
            <xm:f>$F30&gt;2*Calc1!$F$14-MOD((Calc1!$F$13+Calc2!$F$13),2)</xm:f>
            <x14:dxf>
              <numFmt numFmtId="165" formatCode=";;;"/>
            </x14:dxf>
          </x14:cfRule>
          <xm:sqref>F30 F32 F34 F36 F38 F40 F42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139E1-57E8-42AF-9E1E-127DFFA04595}">
  <dimension ref="A1:V52"/>
  <sheetViews>
    <sheetView showGridLines="0" showRowColHeaders="0" zoomScaleNormal="100" workbookViewId="0">
      <selection activeCell="J12" sqref="J12"/>
    </sheetView>
  </sheetViews>
  <sheetFormatPr baseColWidth="10" defaultColWidth="0" defaultRowHeight="12.75" zeroHeight="1" x14ac:dyDescent="0.2"/>
  <cols>
    <col min="1" max="1" width="10.42578125" style="49" customWidth="1"/>
    <col min="2" max="2" width="5.28515625" style="49" customWidth="1"/>
    <col min="3" max="3" width="6.85546875" style="49" customWidth="1"/>
    <col min="4" max="4" width="11.42578125" style="49" customWidth="1"/>
    <col min="5" max="5" width="8.42578125" style="49" customWidth="1"/>
    <col min="6" max="6" width="11.42578125" style="49" customWidth="1"/>
    <col min="7" max="7" width="28.7109375" style="49" customWidth="1"/>
    <col min="8" max="8" width="2.85546875" style="49" customWidth="1"/>
    <col min="9" max="9" width="28.7109375" style="49" customWidth="1"/>
    <col min="10" max="10" width="4.7109375" style="49" customWidth="1"/>
    <col min="11" max="11" width="2.28515625" style="49" customWidth="1"/>
    <col min="12" max="13" width="4.7109375" style="49" customWidth="1"/>
    <col min="14" max="14" width="2.28515625" style="49" customWidth="1"/>
    <col min="15" max="15" width="4.7109375" style="49" customWidth="1"/>
    <col min="16" max="16" width="8" style="49" customWidth="1"/>
    <col min="17" max="17" width="6.140625" style="49" customWidth="1"/>
    <col min="18" max="18" width="11.42578125" style="49" customWidth="1"/>
    <col min="19" max="19" width="9.28515625" style="49" hidden="1" customWidth="1"/>
    <col min="20" max="20" width="21" style="49" hidden="1" customWidth="1"/>
    <col min="21" max="21" width="21.85546875" style="49" hidden="1" customWidth="1"/>
    <col min="22" max="22" width="9.5703125" style="49" hidden="1" customWidth="1"/>
    <col min="23" max="16384" width="11.42578125" style="49" hidden="1"/>
  </cols>
  <sheetData>
    <row r="1" spans="2:22" ht="13.5" thickBot="1" x14ac:dyDescent="0.25"/>
    <row r="2" spans="2:22" ht="36" customHeight="1" thickTop="1" x14ac:dyDescent="0.2">
      <c r="E2" s="722" t="str">
        <f>Vorrunde!$G$2</f>
        <v>Internationales U10-Turnier am 05.06.2025</v>
      </c>
      <c r="F2" s="723"/>
      <c r="G2" s="723"/>
      <c r="H2" s="723"/>
      <c r="I2" s="723"/>
      <c r="J2" s="723"/>
      <c r="K2" s="723"/>
      <c r="L2" s="723"/>
      <c r="M2" s="723"/>
      <c r="N2" s="723"/>
      <c r="O2" s="723"/>
      <c r="P2" s="724"/>
    </row>
    <row r="3" spans="2:22" ht="30" customHeight="1" x14ac:dyDescent="0.2">
      <c r="E3" s="725" t="str">
        <f>Vorrunde!$G$3</f>
        <v>Veranstalter:  1. FC Riedwald</v>
      </c>
      <c r="F3" s="726"/>
      <c r="G3" s="726"/>
      <c r="H3" s="726"/>
      <c r="I3" s="726"/>
      <c r="J3" s="726"/>
      <c r="K3" s="726"/>
      <c r="L3" s="726"/>
      <c r="M3" s="726"/>
      <c r="N3" s="726"/>
      <c r="O3" s="726"/>
      <c r="P3" s="727"/>
    </row>
    <row r="4" spans="2:22" ht="30" customHeight="1" x14ac:dyDescent="0.2">
      <c r="E4" s="728" t="str">
        <f>Vorrunde!$G$4</f>
        <v>Sporthalle Wiesengrund, Wendiger Str. 51, 65432 Riedwald</v>
      </c>
      <c r="F4" s="729"/>
      <c r="G4" s="729"/>
      <c r="H4" s="729"/>
      <c r="I4" s="729"/>
      <c r="J4" s="729"/>
      <c r="K4" s="729"/>
      <c r="L4" s="729"/>
      <c r="M4" s="729"/>
      <c r="N4" s="729"/>
      <c r="O4" s="729"/>
      <c r="P4" s="730"/>
    </row>
    <row r="5" spans="2:22" ht="30" customHeight="1" thickBot="1" x14ac:dyDescent="0.25">
      <c r="E5" s="731" t="str">
        <f>Vorrunde!$G$5</f>
        <v>Beginn:  9:00 Uhr</v>
      </c>
      <c r="F5" s="732"/>
      <c r="G5" s="732"/>
      <c r="H5" s="732"/>
      <c r="I5" s="732"/>
      <c r="J5" s="732"/>
      <c r="K5" s="732"/>
      <c r="L5" s="732"/>
      <c r="M5" s="732"/>
      <c r="N5" s="732"/>
      <c r="O5" s="732"/>
      <c r="P5" s="733"/>
    </row>
    <row r="6" spans="2:22" ht="18" customHeight="1" thickTop="1" thickBot="1" x14ac:dyDescent="0.25"/>
    <row r="7" spans="2:22" ht="30" customHeight="1" thickTop="1" x14ac:dyDescent="0.2">
      <c r="G7" s="712" t="str">
        <f>Sprache!$E$19</f>
        <v>Endrunde</v>
      </c>
      <c r="H7" s="713"/>
      <c r="I7" s="714"/>
    </row>
    <row r="8" spans="2:22" ht="30" customHeight="1" thickBot="1" x14ac:dyDescent="0.25">
      <c r="G8" s="715"/>
      <c r="H8" s="716"/>
      <c r="I8" s="717"/>
    </row>
    <row r="9" spans="2:22" ht="12.6" customHeight="1" thickTop="1" x14ac:dyDescent="0.2">
      <c r="P9" s="652" t="str">
        <f>Sprache!$E$20</f>
        <v>Zusätzl. Pause (min)</v>
      </c>
    </row>
    <row r="10" spans="2:22" ht="27.95" customHeight="1" thickBot="1" x14ac:dyDescent="0.35">
      <c r="C10" s="721" t="str">
        <f>Sprache!$E$62&amp;IF(MIN(Calc1!$F$13,Calc2!$F$13)*2&lt;6,""," 5 - "&amp;MIN(Calc1!$F$13,Calc2!$F$13)*2)</f>
        <v>Spiele um die Plätze  5 - 16</v>
      </c>
      <c r="D10" s="721"/>
      <c r="E10" s="721"/>
      <c r="F10" s="721"/>
      <c r="P10" s="652"/>
    </row>
    <row r="11" spans="2:22" ht="24" customHeight="1" thickTop="1" thickBot="1" x14ac:dyDescent="0.25">
      <c r="B11" s="348"/>
      <c r="C11" s="386" t="str">
        <f>Sprache!$E$9</f>
        <v>Nr.</v>
      </c>
      <c r="D11" s="344" t="str">
        <f>Sprache!$E$39</f>
        <v>Beginn</v>
      </c>
      <c r="E11" s="333" t="str">
        <f>Sprache!$E$48</f>
        <v>Feld</v>
      </c>
      <c r="F11" s="333"/>
      <c r="G11" s="688" t="str">
        <f>Sprache!$E$14</f>
        <v>Spielpaarung</v>
      </c>
      <c r="H11" s="688"/>
      <c r="I11" s="688"/>
      <c r="J11" s="688" t="str">
        <f>Sprache!$E$15</f>
        <v>Ergebnis</v>
      </c>
      <c r="K11" s="688"/>
      <c r="L11" s="688"/>
      <c r="M11" s="688" t="str">
        <f>Sprache!$E$70</f>
        <v>Elfmeter</v>
      </c>
      <c r="N11" s="688"/>
      <c r="O11" s="689"/>
      <c r="P11" s="653"/>
      <c r="S11" s="600" t="s">
        <v>16</v>
      </c>
      <c r="T11" s="601" t="s">
        <v>368</v>
      </c>
      <c r="U11" s="601" t="s">
        <v>370</v>
      </c>
      <c r="V11" s="600" t="s">
        <v>369</v>
      </c>
    </row>
    <row r="12" spans="2:22" s="317" customFormat="1" ht="24" customHeight="1" x14ac:dyDescent="0.2">
      <c r="B12" s="377"/>
      <c r="C12" s="385">
        <f t="array" aca="1" ref="C12" ca="1">73-SUM(((Planung!$L$6:$L$77="")+(Planung!$N$6:$N$77="")&gt;0)*1)</f>
        <v>57</v>
      </c>
      <c r="D12" s="345">
        <f ca="1">IF(Planung!$U$16,"",Planung!$R$13+(Planung!$R$9+Planung!$P$77)/1440)</f>
        <v>0.71527777777777779</v>
      </c>
      <c r="E12" s="594">
        <f>IF(Planung!$U$16,"",1)</f>
        <v>1</v>
      </c>
      <c r="F12" s="595" t="s">
        <v>346</v>
      </c>
      <c r="G12" s="330" t="str">
        <f ca="1">Vorrunde!$N$20</f>
        <v/>
      </c>
      <c r="H12" s="331" t="s">
        <v>5</v>
      </c>
      <c r="I12" s="332" t="str">
        <f ca="1">Vorrunde!$N$33</f>
        <v/>
      </c>
      <c r="J12" s="334"/>
      <c r="K12" s="338" t="str">
        <f>Sprache!$E$80</f>
        <v>:</v>
      </c>
      <c r="L12" s="598"/>
      <c r="M12" s="334"/>
      <c r="N12" s="338" t="str">
        <f>Sprache!$E$80</f>
        <v>:</v>
      </c>
      <c r="O12" s="335"/>
      <c r="P12" s="341"/>
      <c r="S12" s="317" t="b">
        <f ca="1">AND($G12&lt;&gt;"",$I12&lt;&gt;"",$J12&lt;&gt;"",$L12&lt;&gt;"")</f>
        <v>0</v>
      </c>
      <c r="T12" s="317" t="str">
        <f ca="1">IF(NOT(S12),"",IF($J12&gt;$L12,$G12,IF($J12&lt;$L12,$I12,IF(OR($M12="",$O12="",$M12=$O12),"",IF($M12&gt;$O12,$G12,$I12)))))</f>
        <v/>
      </c>
      <c r="U12" s="317" t="str">
        <f ca="1">IF(NOT(S12),"",IF($J12&lt;$L12,$G12,IF($J12&gt;$L12,$I12,IF(OR($M12="",$O12="",$M12=$O12),"",IF($M12&lt;$O12,$G12,$I12)))))</f>
        <v/>
      </c>
      <c r="V12" s="317" t="b">
        <f ca="1">AND(S12,$J12=$L12)</f>
        <v>0</v>
      </c>
    </row>
    <row r="13" spans="2:22" s="317" customFormat="1" ht="24" customHeight="1" x14ac:dyDescent="0.2">
      <c r="B13" s="377"/>
      <c r="C13" s="385">
        <f t="array" aca="1" ref="C13" ca="1">ROW($A74)-SUM(((Planung!$L$6:$L$77="")+(Planung!$N$6:$N$77="")&gt;0)*1)-SUM((($G$12:$G12="")+($I$12:$I12="")&gt;0)*1)</f>
        <v>57</v>
      </c>
      <c r="D13" s="346">
        <f t="array" aca="1" ref="D13" ca="1">IF(Planung!$U$16,"",$D$12+QUOTIENT(($C13-$C$12),Planung!$U$18)*(Planung!$R$7+Planung!$R$9)/1440+SUM($P$12:$P12)/1440)</f>
        <v>0.71527777777777779</v>
      </c>
      <c r="E13" s="340">
        <f ca="1">IF(Planung!$U$16,"",MOD($C13-$C$12,Planung!$U$18)+1)</f>
        <v>1</v>
      </c>
      <c r="F13" s="327" t="s">
        <v>347</v>
      </c>
      <c r="G13" s="323" t="str">
        <f ca="1">Vorrunde!$N$19</f>
        <v>1. FC Riedwald</v>
      </c>
      <c r="H13" s="152" t="s">
        <v>5</v>
      </c>
      <c r="I13" s="325" t="str">
        <f ca="1">Vorrunde!$N$32</f>
        <v>SSV Wildbach</v>
      </c>
      <c r="J13" s="336">
        <v>2</v>
      </c>
      <c r="K13" s="338" t="str">
        <f>Sprache!$E$80</f>
        <v>:</v>
      </c>
      <c r="L13" s="590">
        <v>0</v>
      </c>
      <c r="M13" s="336"/>
      <c r="N13" s="338" t="str">
        <f>Sprache!$E$80</f>
        <v>:</v>
      </c>
      <c r="O13" s="321"/>
      <c r="P13" s="342"/>
      <c r="S13" s="317" t="b">
        <f t="shared" ref="S13:S24" ca="1" si="0">AND($G13&lt;&gt;"",$I13&lt;&gt;"",$J13&lt;&gt;"",$L13&lt;&gt;"")</f>
        <v>1</v>
      </c>
      <c r="T13" s="317" t="str">
        <f t="shared" ref="T13:T18" ca="1" si="1">IF(NOT(S13),"",IF($J13&gt;$L13,$G13,IF($J13&lt;$L13,$I13,IF(OR($M13="",$O13="",$M13=$O13),"",IF($M13&gt;$O13,$G13,$I13)))))</f>
        <v>1. FC Riedwald</v>
      </c>
      <c r="U13" s="317" t="str">
        <f t="shared" ref="U13:U18" ca="1" si="2">IF(NOT(S13),"",IF($J13&lt;$L13,$G13,IF($J13&gt;$L13,$I13,IF(OR($M13="",$O13="",$M13=$O13),"",IF($M13&lt;$O13,$G13,$I13)))))</f>
        <v>SSV Wildbach</v>
      </c>
      <c r="V13" s="317" t="b">
        <f t="shared" ref="V13:V18" ca="1" si="3">AND(S13,$J13=$L13)</f>
        <v>0</v>
      </c>
    </row>
    <row r="14" spans="2:22" s="317" customFormat="1" ht="24" customHeight="1" x14ac:dyDescent="0.2">
      <c r="B14" s="377"/>
      <c r="C14" s="385">
        <f t="array" aca="1" ref="C14" ca="1">ROW($A75)-SUM(((Planung!$L$6:$L$77="")+(Planung!$N$6:$N$77="")&gt;0)*1)-SUM((($G$12:$G13="")+($I$12:$I13="")&gt;0)*1)</f>
        <v>58</v>
      </c>
      <c r="D14" s="346">
        <f t="array" aca="1" ref="D14" ca="1">IF(Planung!$U$16,"",$D$12+QUOTIENT(($C14-$C$12),Planung!$U$18)*(Planung!$R$7+Planung!$R$9)/1440+SUM($P$12:$P13)/1440)</f>
        <v>0.71527777777777779</v>
      </c>
      <c r="E14" s="340">
        <f ca="1">IF(Planung!$U$16,"",MOD($C14-$C$12,Planung!$U$18)+1)</f>
        <v>2</v>
      </c>
      <c r="F14" s="327" t="s">
        <v>348</v>
      </c>
      <c r="G14" s="323" t="str">
        <f ca="1">Vorrunde!$N$18</f>
        <v>VFB Essenheim</v>
      </c>
      <c r="H14" s="152" t="s">
        <v>5</v>
      </c>
      <c r="I14" s="325" t="str">
        <f ca="1">Vorrunde!$N$31</f>
        <v>VFL Ronsdorf</v>
      </c>
      <c r="J14" s="336">
        <v>2</v>
      </c>
      <c r="K14" s="338" t="str">
        <f>Sprache!$E$80</f>
        <v>:</v>
      </c>
      <c r="L14" s="590">
        <v>4</v>
      </c>
      <c r="M14" s="336"/>
      <c r="N14" s="338" t="str">
        <f>Sprache!$E$80</f>
        <v>:</v>
      </c>
      <c r="O14" s="321"/>
      <c r="P14" s="342"/>
      <c r="S14" s="317" t="b">
        <f t="shared" ca="1" si="0"/>
        <v>1</v>
      </c>
      <c r="T14" s="317" t="str">
        <f t="shared" ca="1" si="1"/>
        <v>VFL Ronsdorf</v>
      </c>
      <c r="U14" s="317" t="str">
        <f t="shared" ca="1" si="2"/>
        <v>VFB Essenheim</v>
      </c>
      <c r="V14" s="317" t="b">
        <f t="shared" ca="1" si="3"/>
        <v>0</v>
      </c>
    </row>
    <row r="15" spans="2:22" s="317" customFormat="1" ht="24" customHeight="1" x14ac:dyDescent="0.2">
      <c r="B15" s="377"/>
      <c r="C15" s="385">
        <f t="array" aca="1" ref="C15" ca="1">ROW($A76)-SUM(((Planung!$L$6:$L$77="")+(Planung!$N$6:$N$77="")&gt;0)*1)-SUM((($G$12:$G14="")+($I$12:$I14="")&gt;0)*1)</f>
        <v>59</v>
      </c>
      <c r="D15" s="346">
        <f t="array" aca="1" ref="D15" ca="1">IF(Planung!$U$16,"",$D$12+QUOTIENT(($C15-$C$12),Planung!$U$18)*(Planung!$R$7+Planung!$R$9)/1440+SUM($P$12:$P14)/1440)</f>
        <v>0.71527777777777779</v>
      </c>
      <c r="E15" s="340">
        <f ca="1">IF(Planung!$U$16,"",MOD($C15-$C$12,Planung!$U$18)+1)</f>
        <v>3</v>
      </c>
      <c r="F15" s="329" t="s">
        <v>227</v>
      </c>
      <c r="G15" s="323" t="str">
        <f ca="1">Vorrunde!$N$17</f>
        <v>Maibach 1822 eV</v>
      </c>
      <c r="H15" s="152" t="s">
        <v>5</v>
      </c>
      <c r="I15" s="325" t="str">
        <f ca="1">Vorrunde!$N$30</f>
        <v>FC Grönlingen</v>
      </c>
      <c r="J15" s="336">
        <v>1</v>
      </c>
      <c r="K15" s="339" t="str">
        <f>Sprache!$E$80</f>
        <v>:</v>
      </c>
      <c r="L15" s="590">
        <v>2</v>
      </c>
      <c r="M15" s="336"/>
      <c r="N15" s="339" t="str">
        <f>Sprache!$E$80</f>
        <v>:</v>
      </c>
      <c r="O15" s="321"/>
      <c r="P15" s="342"/>
      <c r="S15" s="317" t="b">
        <f t="shared" ca="1" si="0"/>
        <v>1</v>
      </c>
      <c r="T15" s="317" t="str">
        <f t="shared" ca="1" si="1"/>
        <v>FC Grönlingen</v>
      </c>
      <c r="U15" s="317" t="str">
        <f t="shared" ca="1" si="2"/>
        <v>Maibach 1822 eV</v>
      </c>
      <c r="V15" s="317" t="b">
        <f t="shared" ca="1" si="3"/>
        <v>0</v>
      </c>
    </row>
    <row r="16" spans="2:22" s="317" customFormat="1" ht="24" customHeight="1" x14ac:dyDescent="0.2">
      <c r="B16" s="377"/>
      <c r="C16" s="385">
        <f t="array" aca="1" ref="C16" ca="1">ROW($A77)-SUM(((Planung!$L$6:$L$77="")+(Planung!$N$6:$N$77="")&gt;0)*1)-SUM((($G$12:$G15="")+($I$12:$I15="")&gt;0)*1)</f>
        <v>60</v>
      </c>
      <c r="D16" s="346">
        <f t="array" aca="1" ref="D16" ca="1">IF(Planung!$U$16,"",$D$12+QUOTIENT(($C16-$C$12),Planung!$U$18)*(Planung!$R$7+Planung!$R$9)/1440+SUM($P$12:$P15)/1440)</f>
        <v>0.71527777777777779</v>
      </c>
      <c r="E16" s="340">
        <f ca="1">IF(Planung!$U$16,"",MOD($C16-$C$12,Planung!$U$18)+1)</f>
        <v>4</v>
      </c>
      <c r="F16" s="327" t="s">
        <v>228</v>
      </c>
      <c r="G16" s="323" t="str">
        <f ca="1">Vorrunde!$N$16</f>
        <v>Knock Out Rangers</v>
      </c>
      <c r="H16" s="152" t="s">
        <v>5</v>
      </c>
      <c r="I16" s="325" t="str">
        <f ca="1">Vorrunde!$N$29</f>
        <v>Borussia Heine</v>
      </c>
      <c r="J16" s="336">
        <v>3</v>
      </c>
      <c r="K16" s="339" t="str">
        <f>Sprache!$E$80</f>
        <v>:</v>
      </c>
      <c r="L16" s="590">
        <v>2</v>
      </c>
      <c r="M16" s="336"/>
      <c r="N16" s="339" t="str">
        <f>Sprache!$E$80</f>
        <v>:</v>
      </c>
      <c r="O16" s="321"/>
      <c r="P16" s="354"/>
      <c r="S16" s="317" t="b">
        <f t="shared" ca="1" si="0"/>
        <v>1</v>
      </c>
      <c r="T16" s="317" t="str">
        <f t="shared" ca="1" si="1"/>
        <v>Knock Out Rangers</v>
      </c>
      <c r="U16" s="317" t="str">
        <f t="shared" ca="1" si="2"/>
        <v>Borussia Heine</v>
      </c>
      <c r="V16" s="317" t="b">
        <f t="shared" ca="1" si="3"/>
        <v>0</v>
      </c>
    </row>
    <row r="17" spans="2:22" s="317" customFormat="1" ht="24" customHeight="1" x14ac:dyDescent="0.2">
      <c r="B17" s="377"/>
      <c r="C17" s="385">
        <f t="array" aca="1" ref="C17" ca="1">ROW($A78)-SUM(((Planung!$L$6:$L$77="")+(Planung!$N$6:$N$77="")&gt;0)*1)-SUM((($G$12:$G16="")+($I$12:$I16="")&gt;0)*1)</f>
        <v>61</v>
      </c>
      <c r="D17" s="346">
        <f t="array" aca="1" ref="D17" ca="1">IF(Planung!$U$16,"",$D$12+QUOTIENT(($C17-$C$12),Planung!$U$18)*(Planung!$R$7+Planung!$R$9)/1440+SUM($P$12:$P16)/1440)</f>
        <v>0.73958333333333337</v>
      </c>
      <c r="E17" s="340">
        <f ca="1">IF(Planung!$U$16,"",MOD($C17-$C$12,Planung!$U$18)+1)</f>
        <v>1</v>
      </c>
      <c r="F17" s="327" t="s">
        <v>229</v>
      </c>
      <c r="G17" s="323" t="str">
        <f ca="1">Vorrunde!$N$15</f>
        <v>Fun Kickers Oes</v>
      </c>
      <c r="H17" s="152" t="s">
        <v>5</v>
      </c>
      <c r="I17" s="325" t="str">
        <f ca="1">Vorrunde!$N$28</f>
        <v>Mainz 05</v>
      </c>
      <c r="J17" s="336">
        <v>4</v>
      </c>
      <c r="K17" s="339" t="str">
        <f>Sprache!$E$80</f>
        <v>:</v>
      </c>
      <c r="L17" s="590">
        <v>3</v>
      </c>
      <c r="M17" s="336"/>
      <c r="N17" s="339" t="str">
        <f>Sprache!$E$80</f>
        <v>:</v>
      </c>
      <c r="O17" s="321"/>
      <c r="P17" s="354"/>
      <c r="S17" s="317" t="b">
        <f t="shared" ca="1" si="0"/>
        <v>1</v>
      </c>
      <c r="T17" s="317" t="str">
        <f t="shared" ca="1" si="1"/>
        <v>Fun Kickers Oes</v>
      </c>
      <c r="U17" s="317" t="str">
        <f t="shared" ca="1" si="2"/>
        <v>Mainz 05</v>
      </c>
      <c r="V17" s="317" t="b">
        <f t="shared" ca="1" si="3"/>
        <v>0</v>
      </c>
    </row>
    <row r="18" spans="2:22" s="317" customFormat="1" ht="24" customHeight="1" thickBot="1" x14ac:dyDescent="0.25">
      <c r="B18" s="378"/>
      <c r="C18" s="562">
        <f t="array" aca="1" ref="C18" ca="1">ROW($A79)-SUM(((Planung!$L$6:$L$77="")+(Planung!$N$6:$N$77="")&gt;0)*1)-SUM((($G$12:$G17="")+($I$12:$I17="")&gt;0)*1)</f>
        <v>62</v>
      </c>
      <c r="D18" s="347">
        <f t="array" aca="1" ref="D18" ca="1">IF(Planung!$U$16,"",$D$12+QUOTIENT(($C18-$C$12),Planung!$U$18)*(Planung!$R$7+Planung!$R$9)/1440+SUM($P$12:$P17)/1440)</f>
        <v>0.73958333333333337</v>
      </c>
      <c r="E18" s="343">
        <f ca="1">IF(Planung!$U$16,"",MOD($C18-$C$12,Planung!$U$18)+1)</f>
        <v>2</v>
      </c>
      <c r="F18" s="328" t="s">
        <v>230</v>
      </c>
      <c r="G18" s="324" t="str">
        <f ca="1">Vorrunde!$N$14</f>
        <v>Raslo Winners</v>
      </c>
      <c r="H18" s="153" t="s">
        <v>5</v>
      </c>
      <c r="I18" s="326" t="str">
        <f ca="1">Vorrunde!$N$27</f>
        <v>Inter Mailand</v>
      </c>
      <c r="J18" s="337">
        <v>5</v>
      </c>
      <c r="K18" s="369" t="str">
        <f>Sprache!$E$80</f>
        <v>:</v>
      </c>
      <c r="L18" s="591">
        <v>4</v>
      </c>
      <c r="M18" s="337"/>
      <c r="N18" s="369" t="str">
        <f>Sprache!$E$80</f>
        <v>:</v>
      </c>
      <c r="O18" s="322"/>
      <c r="P18" s="370"/>
      <c r="S18" s="317" t="b">
        <f t="shared" ca="1" si="0"/>
        <v>1</v>
      </c>
      <c r="T18" s="317" t="str">
        <f t="shared" ca="1" si="1"/>
        <v>Raslo Winners</v>
      </c>
      <c r="U18" s="317" t="str">
        <f t="shared" ca="1" si="2"/>
        <v>Inter Mailand</v>
      </c>
      <c r="V18" s="317" t="b">
        <f t="shared" ca="1" si="3"/>
        <v>0</v>
      </c>
    </row>
    <row r="19" spans="2:22" s="317" customFormat="1" ht="24" customHeight="1" thickTop="1" thickBot="1" x14ac:dyDescent="0.35">
      <c r="B19" s="378"/>
      <c r="C19" s="740" t="str">
        <f>Sprache!$E$60</f>
        <v>Halbfinale</v>
      </c>
      <c r="D19" s="740"/>
      <c r="E19" s="740"/>
      <c r="F19" s="740"/>
      <c r="G19" s="396" t="s">
        <v>277</v>
      </c>
      <c r="H19" s="123"/>
      <c r="I19" s="396" t="s">
        <v>277</v>
      </c>
      <c r="J19" s="357"/>
      <c r="K19" s="357"/>
      <c r="L19" s="357"/>
      <c r="M19" s="357"/>
      <c r="N19" s="357"/>
      <c r="O19" s="357"/>
      <c r="P19" s="359"/>
    </row>
    <row r="20" spans="2:22" s="317" customFormat="1" ht="24" customHeight="1" thickTop="1" x14ac:dyDescent="0.2">
      <c r="B20" s="378"/>
      <c r="C20" s="564">
        <f t="array" aca="1" ref="C20" ca="1">ROW($A80)-SUM(((Planung!$L$6:$L$77="")+(Planung!$N$6:$N$77="")&gt;0)*1)-SUM((($G$12:$G19="")+($I$12:$I19="")&gt;0)*1)</f>
        <v>63</v>
      </c>
      <c r="D20" s="565">
        <f t="array" aca="1" ref="D20" ca="1">IF(Planung!$U$16,"",$D$12+QUOTIENT(($C20-$C$12),Planung!$U$18)*(Planung!$R$7+Planung!$R$9)/1440+SUM($P$12:$P19)/1440)</f>
        <v>0.73958333333333337</v>
      </c>
      <c r="E20" s="360">
        <f ca="1">IF(Planung!$U$16,"",MOD($C20-$C$12,Planung!$U$18)+1)</f>
        <v>3</v>
      </c>
      <c r="F20" s="361" t="s">
        <v>251</v>
      </c>
      <c r="G20" s="362" t="str">
        <f ca="1">Vorrunde!$N$12</f>
        <v>FC Barcelona</v>
      </c>
      <c r="H20" s="363" t="s">
        <v>5</v>
      </c>
      <c r="I20" s="364" t="str">
        <f ca="1">Vorrunde!$N$26</f>
        <v>AC Roma</v>
      </c>
      <c r="J20" s="365">
        <v>3</v>
      </c>
      <c r="K20" s="366" t="str">
        <f>Sprache!$E$80</f>
        <v>:</v>
      </c>
      <c r="L20" s="599">
        <v>2</v>
      </c>
      <c r="M20" s="365"/>
      <c r="N20" s="366" t="s">
        <v>233</v>
      </c>
      <c r="O20" s="367"/>
      <c r="P20" s="563"/>
      <c r="S20" s="317" t="b">
        <f t="shared" ca="1" si="0"/>
        <v>1</v>
      </c>
      <c r="T20" s="317" t="str">
        <f t="shared" ref="T20:T21" ca="1" si="4">IF(NOT(S20),"",IF($J20&gt;$L20,$G20,IF($J20&lt;$L20,$I20,IF(OR($M20="",$O20="",$M20=$O20),"",IF($M20&gt;$O20,$G20,$I20)))))</f>
        <v>FC Barcelona</v>
      </c>
      <c r="U20" s="317" t="str">
        <f t="shared" ref="U20:U21" ca="1" si="5">IF(NOT(S20),"",IF($J20&lt;$L20,$G20,IF($J20&gt;$L20,$I20,IF(OR($M20="",$O20="",$M20=$O20),"",IF($M20&lt;$O20,$G20,$I20)))))</f>
        <v>AC Roma</v>
      </c>
      <c r="V20" s="317" t="b">
        <f t="shared" ref="V20:V21" ca="1" si="6">AND(S20,$J20=$L20)</f>
        <v>0</v>
      </c>
    </row>
    <row r="21" spans="2:22" s="317" customFormat="1" ht="24" customHeight="1" thickBot="1" x14ac:dyDescent="0.25">
      <c r="B21" s="378"/>
      <c r="C21" s="562">
        <f ca="1">$C$20+1</f>
        <v>64</v>
      </c>
      <c r="D21" s="347">
        <f t="array" aca="1" ref="D21" ca="1">IF(Planung!$U$16,"",$D$12+QUOTIENT(($C21-$C$12),Planung!$U$18)*(Planung!$R$7+Planung!$R$9)/1440+SUM($P$12:$P20)/1440)</f>
        <v>0.73958333333333337</v>
      </c>
      <c r="E21" s="343">
        <f ca="1">IF(Planung!$U$16,"",MOD($C21-$C$12,Planung!$U$18)+1)</f>
        <v>4</v>
      </c>
      <c r="F21" s="328" t="s">
        <v>252</v>
      </c>
      <c r="G21" s="324" t="str">
        <f ca="1">Vorrunde!$N$25</f>
        <v>Manchester City</v>
      </c>
      <c r="H21" s="153" t="s">
        <v>5</v>
      </c>
      <c r="I21" s="326" t="str">
        <f ca="1">Vorrunde!$N$13</f>
        <v>Eintracht Frankfurt</v>
      </c>
      <c r="J21" s="337">
        <v>4</v>
      </c>
      <c r="K21" s="369" t="str">
        <f>Sprache!$E$80</f>
        <v>:</v>
      </c>
      <c r="L21" s="591">
        <v>1</v>
      </c>
      <c r="M21" s="337"/>
      <c r="N21" s="369" t="s">
        <v>233</v>
      </c>
      <c r="O21" s="322"/>
      <c r="P21" s="370"/>
      <c r="S21" s="317" t="b">
        <f t="shared" ca="1" si="0"/>
        <v>1</v>
      </c>
      <c r="T21" s="317" t="str">
        <f t="shared" ca="1" si="4"/>
        <v>Manchester City</v>
      </c>
      <c r="U21" s="317" t="str">
        <f t="shared" ca="1" si="5"/>
        <v>Eintracht Frankfurt</v>
      </c>
      <c r="V21" s="317" t="b">
        <f t="shared" ca="1" si="6"/>
        <v>0</v>
      </c>
    </row>
    <row r="22" spans="2:22" s="317" customFormat="1" ht="24" customHeight="1" thickTop="1" thickBot="1" x14ac:dyDescent="0.35">
      <c r="B22" s="378"/>
      <c r="C22" s="740" t="str">
        <f>Sprache!$E$61</f>
        <v>Endspiele</v>
      </c>
      <c r="D22" s="740"/>
      <c r="E22" s="740"/>
      <c r="F22" s="740"/>
      <c r="G22" s="443"/>
      <c r="H22" s="123"/>
      <c r="I22" s="443"/>
      <c r="J22" s="357"/>
      <c r="K22" s="357"/>
      <c r="L22" s="357"/>
      <c r="M22" s="357"/>
      <c r="N22" s="357"/>
      <c r="O22" s="357"/>
      <c r="P22" s="359"/>
    </row>
    <row r="23" spans="2:22" s="317" customFormat="1" ht="24" customHeight="1" thickTop="1" x14ac:dyDescent="0.2">
      <c r="B23" s="378"/>
      <c r="C23" s="564">
        <f ca="1">$C$20+2</f>
        <v>65</v>
      </c>
      <c r="D23" s="565">
        <f ca="1">IF(Planung!$U$16,"",$D$21+($P$21+Planung!$R$9+Planung!$R$7)/1440)</f>
        <v>0.76388888888888895</v>
      </c>
      <c r="E23" s="360">
        <f>IF(Planung!$U$16,"",1)</f>
        <v>1</v>
      </c>
      <c r="F23" s="361" t="str">
        <f>Sprache!$E$89</f>
        <v>3. Platz</v>
      </c>
      <c r="G23" s="362" t="str">
        <f ca="1">$U20</f>
        <v>AC Roma</v>
      </c>
      <c r="H23" s="363" t="s">
        <v>5</v>
      </c>
      <c r="I23" s="364" t="str">
        <f ca="1">$U21</f>
        <v>Eintracht Frankfurt</v>
      </c>
      <c r="J23" s="365">
        <v>5</v>
      </c>
      <c r="K23" s="366" t="str">
        <f>Sprache!$E$80</f>
        <v>:</v>
      </c>
      <c r="L23" s="599">
        <v>2</v>
      </c>
      <c r="M23" s="365"/>
      <c r="N23" s="366" t="str">
        <f>Sprache!$E$80</f>
        <v>:</v>
      </c>
      <c r="O23" s="367"/>
      <c r="P23" s="341"/>
      <c r="S23" s="317" t="b">
        <f t="shared" ca="1" si="0"/>
        <v>1</v>
      </c>
      <c r="T23" s="317" t="str">
        <f t="shared" ref="T23:T24" ca="1" si="7">IF(NOT(S23),"",IF($J23&gt;$L23,$G23,IF($J23&lt;$L23,$I23,IF(OR($M23="",$O23="",$M23=$O23),"",IF($M23&gt;$O23,$G23,$I23)))))</f>
        <v>AC Roma</v>
      </c>
      <c r="U23" s="317" t="str">
        <f t="shared" ref="U23:U24" ca="1" si="8">IF(NOT(S23),"",IF($J23&lt;$L23,$G23,IF($J23&gt;$L23,$I23,IF(OR($M23="",$O23="",$M23=$O23),"",IF($M23&lt;$O23,$G23,$I23)))))</f>
        <v>Eintracht Frankfurt</v>
      </c>
      <c r="V23" s="317" t="b">
        <f t="shared" ref="V23:V24" ca="1" si="9">AND(S23,$J23=$L23)</f>
        <v>0</v>
      </c>
    </row>
    <row r="24" spans="2:22" s="317" customFormat="1" ht="24" customHeight="1" thickBot="1" x14ac:dyDescent="0.25">
      <c r="B24" s="378"/>
      <c r="C24" s="562">
        <f ca="1">$C$20+3</f>
        <v>66</v>
      </c>
      <c r="D24" s="347">
        <f ca="1">IF(Planung!$U$16,"",$D$23+($P$23+Planung!$R$9+Planung!$R$7)/1440)</f>
        <v>0.78819444444444453</v>
      </c>
      <c r="E24" s="343">
        <f>IF(Planung!$U$16,"",1)</f>
        <v>1</v>
      </c>
      <c r="F24" s="328" t="str">
        <f>Sprache!$E$90</f>
        <v>Finale</v>
      </c>
      <c r="G24" s="324" t="str">
        <f ca="1">$T20</f>
        <v>FC Barcelona</v>
      </c>
      <c r="H24" s="153" t="s">
        <v>5</v>
      </c>
      <c r="I24" s="326" t="str">
        <f ca="1">$T21</f>
        <v>Manchester City</v>
      </c>
      <c r="J24" s="337">
        <v>4</v>
      </c>
      <c r="K24" s="369" t="s">
        <v>233</v>
      </c>
      <c r="L24" s="591">
        <v>1</v>
      </c>
      <c r="M24" s="337"/>
      <c r="N24" s="369" t="str">
        <f>Sprache!$E$80</f>
        <v>:</v>
      </c>
      <c r="O24" s="322"/>
      <c r="P24" s="355"/>
      <c r="S24" s="317" t="b">
        <f t="shared" ca="1" si="0"/>
        <v>1</v>
      </c>
      <c r="T24" s="317" t="str">
        <f t="shared" ca="1" si="7"/>
        <v>FC Barcelona</v>
      </c>
      <c r="U24" s="317" t="str">
        <f t="shared" ca="1" si="8"/>
        <v>Manchester City</v>
      </c>
      <c r="V24" s="317" t="b">
        <f t="shared" ca="1" si="9"/>
        <v>0</v>
      </c>
    </row>
    <row r="25" spans="2:22" ht="13.5" thickTop="1" x14ac:dyDescent="0.2"/>
    <row r="26" spans="2:22" ht="24" customHeight="1" x14ac:dyDescent="0.2">
      <c r="C26" s="351"/>
      <c r="D26" s="351"/>
      <c r="E26" s="351"/>
      <c r="F26" s="351"/>
      <c r="G26" s="720" t="str">
        <f>Sprache!$E$29</f>
        <v>Turnierende:</v>
      </c>
      <c r="H26" s="720"/>
      <c r="I26" s="352">
        <f ca="1">IF(Planung!$R$13="","",$D$24+Planung!$R$7/1440)</f>
        <v>0.8090277777777779</v>
      </c>
      <c r="J26" s="353"/>
      <c r="K26" s="353"/>
      <c r="L26" s="353"/>
      <c r="M26" s="353"/>
      <c r="N26" s="353"/>
      <c r="O26" s="353"/>
      <c r="P26" s="353"/>
    </row>
    <row r="27" spans="2:22" x14ac:dyDescent="0.2">
      <c r="D27" s="349"/>
    </row>
    <row r="28" spans="2:22" ht="13.5" thickBot="1" x14ac:dyDescent="0.25">
      <c r="D28" s="349"/>
    </row>
    <row r="29" spans="2:22" ht="22.5" customHeight="1" thickBot="1" x14ac:dyDescent="0.25">
      <c r="F29" s="444" t="str">
        <f>Sprache!$E$88</f>
        <v>Rang</v>
      </c>
      <c r="G29" s="710" t="str">
        <f>"  "&amp;Sprache!$E$10</f>
        <v xml:space="preserve">  Teilnehmer bzw. Mannschaft</v>
      </c>
      <c r="H29" s="710"/>
      <c r="I29" s="711"/>
    </row>
    <row r="30" spans="2:22" ht="22.5" customHeight="1" thickTop="1" x14ac:dyDescent="0.2">
      <c r="F30" s="387">
        <v>1</v>
      </c>
      <c r="G30" s="734" t="str">
        <f ca="1">$T24</f>
        <v>FC Barcelona</v>
      </c>
      <c r="H30" s="734"/>
      <c r="I30" s="735"/>
    </row>
    <row r="31" spans="2:22" ht="22.5" customHeight="1" x14ac:dyDescent="0.2">
      <c r="F31" s="388">
        <v>2</v>
      </c>
      <c r="G31" s="736" t="str">
        <f ca="1">$U24</f>
        <v>Manchester City</v>
      </c>
      <c r="H31" s="736"/>
      <c r="I31" s="737"/>
    </row>
    <row r="32" spans="2:22" ht="22.5" customHeight="1" x14ac:dyDescent="0.2">
      <c r="F32" s="389">
        <v>3</v>
      </c>
      <c r="G32" s="738" t="str">
        <f ca="1">IF(AND($G23&lt;&gt;"",$I23=""),$G23,IF(AND($G23="",$I23&lt;&gt;""),$I23,$T23))</f>
        <v>AC Roma</v>
      </c>
      <c r="H32" s="738"/>
      <c r="I32" s="739"/>
    </row>
    <row r="33" spans="5:9" ht="22.5" customHeight="1" x14ac:dyDescent="0.2">
      <c r="F33" s="390">
        <v>4</v>
      </c>
      <c r="G33" s="718" t="str">
        <f ca="1">$U23</f>
        <v>Eintracht Frankfurt</v>
      </c>
      <c r="H33" s="718"/>
      <c r="I33" s="719"/>
    </row>
    <row r="34" spans="5:9" ht="22.5" customHeight="1" x14ac:dyDescent="0.2">
      <c r="F34" s="390">
        <v>5</v>
      </c>
      <c r="G34" s="718" t="str">
        <f ca="1">IF(AND($G18&lt;&gt;"",$I18=""),$G18,IF(AND($G18="",$I18&lt;&gt;""),$I18,$T18))</f>
        <v>Raslo Winners</v>
      </c>
      <c r="H34" s="718"/>
      <c r="I34" s="719"/>
    </row>
    <row r="35" spans="5:9" ht="22.5" customHeight="1" x14ac:dyDescent="0.2">
      <c r="F35" s="390">
        <v>6</v>
      </c>
      <c r="G35" s="718" t="str">
        <f ca="1">$U18</f>
        <v>Inter Mailand</v>
      </c>
      <c r="H35" s="718"/>
      <c r="I35" s="719"/>
    </row>
    <row r="36" spans="5:9" ht="24" customHeight="1" x14ac:dyDescent="0.2">
      <c r="E36" s="350">
        <v>1</v>
      </c>
      <c r="F36" s="390">
        <v>7</v>
      </c>
      <c r="G36" s="718" t="str">
        <f ca="1">IF(AND($G17&lt;&gt;"",$I17=""),$G17,IF(AND($G17="",$I17&lt;&gt;""),$I17,$T17))</f>
        <v>Fun Kickers Oes</v>
      </c>
      <c r="H36" s="718"/>
      <c r="I36" s="719"/>
    </row>
    <row r="37" spans="5:9" ht="24" customHeight="1" x14ac:dyDescent="0.2">
      <c r="E37" s="350">
        <v>2</v>
      </c>
      <c r="F37" s="390">
        <v>8</v>
      </c>
      <c r="G37" s="718" t="str">
        <f ca="1">$U17</f>
        <v>Mainz 05</v>
      </c>
      <c r="H37" s="718"/>
      <c r="I37" s="719"/>
    </row>
    <row r="38" spans="5:9" ht="24" customHeight="1" x14ac:dyDescent="0.2">
      <c r="E38" s="350">
        <v>3</v>
      </c>
      <c r="F38" s="390">
        <v>9</v>
      </c>
      <c r="G38" s="718" t="str">
        <f ca="1">IF(AND($G16&lt;&gt;"",$I16=""),$G16,IF(AND($G16="",$I16&lt;&gt;""),$I16,$T16))</f>
        <v>Knock Out Rangers</v>
      </c>
      <c r="H38" s="718"/>
      <c r="I38" s="719"/>
    </row>
    <row r="39" spans="5:9" ht="24" customHeight="1" x14ac:dyDescent="0.2">
      <c r="E39" s="350">
        <v>4</v>
      </c>
      <c r="F39" s="390">
        <v>10</v>
      </c>
      <c r="G39" s="718" t="str">
        <f ca="1">$U16</f>
        <v>Borussia Heine</v>
      </c>
      <c r="H39" s="718"/>
      <c r="I39" s="719"/>
    </row>
    <row r="40" spans="5:9" ht="24" customHeight="1" x14ac:dyDescent="0.2">
      <c r="E40" s="350">
        <v>5</v>
      </c>
      <c r="F40" s="390">
        <v>11</v>
      </c>
      <c r="G40" s="718" t="str">
        <f ca="1">IF(AND($G15&lt;&gt;"",$I15=""),$G15,IF(AND($G15="",$I15&lt;&gt;""),$I15,$T15))</f>
        <v>FC Grönlingen</v>
      </c>
      <c r="H40" s="718"/>
      <c r="I40" s="719"/>
    </row>
    <row r="41" spans="5:9" ht="24" customHeight="1" x14ac:dyDescent="0.2">
      <c r="E41" s="350">
        <v>6</v>
      </c>
      <c r="F41" s="390">
        <v>12</v>
      </c>
      <c r="G41" s="718" t="str">
        <f ca="1">$U15</f>
        <v>Maibach 1822 eV</v>
      </c>
      <c r="H41" s="718"/>
      <c r="I41" s="719"/>
    </row>
    <row r="42" spans="5:9" ht="24" customHeight="1" x14ac:dyDescent="0.2">
      <c r="E42" s="350">
        <v>7</v>
      </c>
      <c r="F42" s="390">
        <v>13</v>
      </c>
      <c r="G42" s="718" t="str">
        <f ca="1">IF(AND($G14&lt;&gt;"",$I14=""),$G14,IF(AND($G14="",$I14&lt;&gt;""),$I14,$T14))</f>
        <v>VFL Ronsdorf</v>
      </c>
      <c r="H42" s="718"/>
      <c r="I42" s="719"/>
    </row>
    <row r="43" spans="5:9" ht="24" customHeight="1" x14ac:dyDescent="0.2">
      <c r="E43" s="350">
        <v>8</v>
      </c>
      <c r="F43" s="390">
        <v>14</v>
      </c>
      <c r="G43" s="718" t="str">
        <f ca="1">$U14</f>
        <v>VFB Essenheim</v>
      </c>
      <c r="H43" s="718"/>
      <c r="I43" s="719"/>
    </row>
    <row r="44" spans="5:9" ht="24" customHeight="1" x14ac:dyDescent="0.2">
      <c r="E44" s="350">
        <v>9</v>
      </c>
      <c r="F44" s="390">
        <v>15</v>
      </c>
      <c r="G44" s="718" t="str">
        <f ca="1">IF(AND($G13&lt;&gt;"",$I13=""),$G13,IF(AND($G13="",$I13&lt;&gt;""),$I13,$T13))</f>
        <v>1. FC Riedwald</v>
      </c>
      <c r="H44" s="718"/>
      <c r="I44" s="719"/>
    </row>
    <row r="45" spans="5:9" ht="24" customHeight="1" x14ac:dyDescent="0.2">
      <c r="E45" s="350">
        <v>10</v>
      </c>
      <c r="F45" s="390">
        <v>16</v>
      </c>
      <c r="G45" s="718" t="str">
        <f ca="1">$U13</f>
        <v>SSV Wildbach</v>
      </c>
      <c r="H45" s="718"/>
      <c r="I45" s="719"/>
    </row>
    <row r="46" spans="5:9" ht="24" customHeight="1" x14ac:dyDescent="0.2">
      <c r="E46" s="350">
        <v>11</v>
      </c>
      <c r="F46" s="390">
        <v>17</v>
      </c>
      <c r="G46" s="718" t="str">
        <f ca="1">IF(AND($G12&lt;&gt;"",$I12=""),$G12,IF(AND($G12="",$I12&lt;&gt;""),$I12,$T12))</f>
        <v/>
      </c>
      <c r="H46" s="718"/>
      <c r="I46" s="719"/>
    </row>
    <row r="47" spans="5:9" ht="24" customHeight="1" thickBot="1" x14ac:dyDescent="0.25">
      <c r="E47" s="350">
        <v>12</v>
      </c>
      <c r="F47" s="391">
        <v>18</v>
      </c>
      <c r="G47" s="708" t="str">
        <f ca="1">$U12</f>
        <v/>
      </c>
      <c r="H47" s="708"/>
      <c r="I47" s="709"/>
    </row>
    <row r="48" spans="5:9" ht="13.5" thickTop="1" x14ac:dyDescent="0.2"/>
    <row r="49" x14ac:dyDescent="0.2"/>
    <row r="50" x14ac:dyDescent="0.2"/>
    <row r="51" x14ac:dyDescent="0.2"/>
    <row r="52" x14ac:dyDescent="0.2"/>
  </sheetData>
  <sheetProtection sheet="1" selectLockedCells="1"/>
  <mergeCells count="32">
    <mergeCell ref="G33:I33"/>
    <mergeCell ref="E2:P2"/>
    <mergeCell ref="E3:P3"/>
    <mergeCell ref="E4:P4"/>
    <mergeCell ref="E5:P5"/>
    <mergeCell ref="G7:I8"/>
    <mergeCell ref="P9:P11"/>
    <mergeCell ref="C10:F10"/>
    <mergeCell ref="G11:I11"/>
    <mergeCell ref="J11:L11"/>
    <mergeCell ref="M11:O11"/>
    <mergeCell ref="G26:H26"/>
    <mergeCell ref="G29:I29"/>
    <mergeCell ref="G30:I30"/>
    <mergeCell ref="G31:I31"/>
    <mergeCell ref="G32:I32"/>
    <mergeCell ref="G46:I46"/>
    <mergeCell ref="G47:I47"/>
    <mergeCell ref="C19:F19"/>
    <mergeCell ref="C22:F22"/>
    <mergeCell ref="G40:I40"/>
    <mergeCell ref="G41:I41"/>
    <mergeCell ref="G42:I42"/>
    <mergeCell ref="G43:I43"/>
    <mergeCell ref="G44:I44"/>
    <mergeCell ref="G45:I45"/>
    <mergeCell ref="G34:I34"/>
    <mergeCell ref="G35:I35"/>
    <mergeCell ref="G36:I36"/>
    <mergeCell ref="G37:I37"/>
    <mergeCell ref="G38:I38"/>
    <mergeCell ref="G39:I39"/>
  </mergeCells>
  <conditionalFormatting sqref="C12:O18">
    <cfRule type="expression" dxfId="28" priority="6">
      <formula>OR($G12="",$I12="")</formula>
    </cfRule>
  </conditionalFormatting>
  <conditionalFormatting sqref="F24 J24:M24 O24">
    <cfRule type="expression" dxfId="27" priority="5">
      <formula>OR($G24="",$I24="")</formula>
    </cfRule>
  </conditionalFormatting>
  <conditionalFormatting sqref="C20:I21">
    <cfRule type="expression" dxfId="26" priority="1">
      <formula>OR($G20="",$I20="")</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2" id="{439BFC21-87CE-446E-8AB2-652A3368C7B0}">
            <xm:f>$F47&gt;2*Calc1!$F$14-MOD((Calc1!$F$13+Calc2!$F$13),2)</xm:f>
            <x14:dxf>
              <numFmt numFmtId="165" formatCode=";;;"/>
            </x14:dxf>
          </x14:cfRule>
          <xm:sqref>F47</xm:sqref>
        </x14:conditionalFormatting>
        <x14:conditionalFormatting xmlns:xm="http://schemas.microsoft.com/office/excel/2006/main">
          <x14:cfRule type="expression" priority="4" id="{DE910C06-4FB6-4F05-B86C-370D98B67EE4}">
            <xm:f>$F33&gt;2*Calc1!$F$14-MOD((Calc1!$F$13+Calc2!$F$13),2)</xm:f>
            <x14:dxf>
              <numFmt numFmtId="165" formatCode=";;;"/>
            </x14:dxf>
          </x14:cfRule>
          <xm:sqref>F33 F35 F37 F39 F41 F43 F45</xm:sqref>
        </x14:conditionalFormatting>
        <x14:conditionalFormatting xmlns:xm="http://schemas.microsoft.com/office/excel/2006/main">
          <x14:cfRule type="expression" priority="3" id="{DCA3959F-A6C2-4468-B3AD-5995AA48CBEC}">
            <xm:f>$F34&gt;2*Calc1!$F$14-MOD((Calc1!$F$13+Calc2!$F$13),2)</xm:f>
            <x14:dxf>
              <numFmt numFmtId="165" formatCode=";;;"/>
            </x14:dxf>
          </x14:cfRule>
          <xm:sqref>F34 F36 F38 F40 F42 F44 F46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923B7-42EC-482C-A535-F8A6D621F2BB}">
  <sheetPr codeName="Tabelle2"/>
  <dimension ref="A1:R53"/>
  <sheetViews>
    <sheetView showGridLines="0" showRowColHeaders="0" zoomScaleNormal="100" workbookViewId="0">
      <selection activeCell="S1" sqref="S1:XFD1048576"/>
    </sheetView>
  </sheetViews>
  <sheetFormatPr baseColWidth="10" defaultColWidth="0" defaultRowHeight="12.75" zeroHeight="1" x14ac:dyDescent="0.2"/>
  <cols>
    <col min="1" max="1" width="4.28515625" style="49" customWidth="1"/>
    <col min="2" max="2" width="4.5703125" style="49" customWidth="1"/>
    <col min="3" max="3" width="32.7109375" style="49" customWidth="1"/>
    <col min="4" max="7" width="11.7109375" style="49" customWidth="1"/>
    <col min="8" max="16" width="6.85546875" style="49" customWidth="1"/>
    <col min="17" max="17" width="32.7109375" style="49" customWidth="1"/>
    <col min="18" max="18" width="4.5703125" style="49" customWidth="1"/>
    <col min="19" max="16384" width="11.42578125" style="49" hidden="1"/>
  </cols>
  <sheetData>
    <row r="1" spans="2:17" x14ac:dyDescent="0.2"/>
    <row r="2" spans="2:17" ht="33.75" x14ac:dyDescent="0.2">
      <c r="B2" s="741" t="str">
        <f>Sprache!$E$7</f>
        <v>Direkte Vergleiche</v>
      </c>
      <c r="C2" s="741"/>
      <c r="D2" s="741"/>
      <c r="E2" s="741"/>
      <c r="F2" s="741"/>
      <c r="G2" s="741"/>
      <c r="H2" s="741"/>
      <c r="I2" s="741"/>
      <c r="J2" s="741"/>
      <c r="K2" s="741"/>
      <c r="L2" s="741"/>
      <c r="M2" s="741"/>
      <c r="N2" s="741"/>
      <c r="O2" s="741"/>
      <c r="P2" s="741"/>
    </row>
    <row r="3" spans="2:17" ht="42.75" customHeight="1" x14ac:dyDescent="0.2">
      <c r="B3" s="743" t="str">
        <f>Sprache!$E$63&amp;" A"</f>
        <v>Vorrunde Gruppe A</v>
      </c>
      <c r="C3" s="743"/>
      <c r="D3" s="743"/>
      <c r="E3" s="743"/>
      <c r="F3" s="743"/>
      <c r="G3" s="743"/>
      <c r="H3" s="743"/>
      <c r="I3" s="743"/>
      <c r="J3" s="743"/>
      <c r="K3" s="743"/>
      <c r="L3" s="743"/>
      <c r="M3" s="743"/>
      <c r="N3" s="743"/>
      <c r="O3" s="743"/>
      <c r="P3" s="743"/>
    </row>
    <row r="4" spans="2:17" ht="17.25" customHeight="1" x14ac:dyDescent="0.2">
      <c r="B4" s="742" t="str">
        <f>Sprache!$E$78</f>
        <v>Rote Schrift bedeutet, dass die Rangfolge auch mit dem direkten Vergleich nicht geklärt ist. Fair Play oder Los muss hier entscheiden.</v>
      </c>
      <c r="C4" s="742"/>
      <c r="D4" s="742"/>
      <c r="E4" s="742"/>
      <c r="F4" s="742"/>
      <c r="G4" s="742"/>
      <c r="H4" s="742"/>
      <c r="I4" s="742"/>
      <c r="J4" s="742"/>
      <c r="K4" s="742"/>
      <c r="L4" s="742"/>
      <c r="M4" s="742"/>
      <c r="N4" s="742"/>
      <c r="O4" s="742"/>
      <c r="P4" s="742"/>
    </row>
    <row r="5" spans="2:17" ht="17.25" customHeight="1" thickBot="1" x14ac:dyDescent="0.25">
      <c r="B5" s="121"/>
      <c r="C5" s="121"/>
      <c r="D5" s="121"/>
      <c r="E5" s="121"/>
      <c r="F5" s="121"/>
      <c r="G5" s="121"/>
      <c r="H5" s="122"/>
      <c r="I5" s="122"/>
      <c r="J5" s="122"/>
      <c r="K5" s="122"/>
      <c r="L5" s="122"/>
      <c r="M5" s="122"/>
      <c r="N5" s="122"/>
      <c r="O5" s="122"/>
      <c r="P5" s="122"/>
    </row>
    <row r="6" spans="2:17" ht="21.95" customHeight="1" thickBot="1" x14ac:dyDescent="0.25">
      <c r="H6" s="554" t="str">
        <f ca="1">IF(LEN(H7)&gt;Einstellungen!$C$17,LEFT(H7,Einstellungen!$C$17)&amp;".",H7)</f>
        <v/>
      </c>
      <c r="I6" s="555" t="str">
        <f ca="1">IF(LEN(I7)&gt;Einstellungen!$C$17,LEFT(I7,Einstellungen!$C$17)&amp;".",I7)</f>
        <v/>
      </c>
      <c r="J6" s="555" t="str">
        <f ca="1">IF(LEN(J7)&gt;Einstellungen!$C$17,LEFT(J7,Einstellungen!$C$17)&amp;".",J7)</f>
        <v/>
      </c>
      <c r="K6" s="555" t="str">
        <f ca="1">IF(LEN(K7)&gt;Einstellungen!$C$17,LEFT(K7,Einstellungen!$C$17)&amp;".",K7)</f>
        <v/>
      </c>
      <c r="L6" s="555" t="str">
        <f ca="1">IF(LEN(L7)&gt;Einstellungen!$C$17,LEFT(L7,Einstellungen!$C$17)&amp;".",L7)</f>
        <v/>
      </c>
      <c r="M6" s="556" t="str">
        <f ca="1">IF(LEN(M7)&gt;Einstellungen!$C$17,LEFT(M7,Einstellungen!$C$17)&amp;".",M7)</f>
        <v/>
      </c>
      <c r="N6" s="556" t="str">
        <f ca="1">IF(LEN(N7)&gt;Einstellungen!$C$17,LEFT(N7,Einstellungen!$C$17)&amp;".",N7)</f>
        <v/>
      </c>
      <c r="O6" s="556" t="str">
        <f ca="1">IF(LEN(O7)&gt;Einstellungen!$C$17,LEFT(O7,Einstellungen!$C$17)&amp;".",O7)</f>
        <v/>
      </c>
      <c r="P6" s="557" t="str">
        <f ca="1">IF(LEN(P7)&gt;Einstellungen!$C$17,LEFT(P7,Einstellungen!$C$17)&amp;".",P7)</f>
        <v/>
      </c>
    </row>
    <row r="7" spans="2:17" ht="21.95" customHeight="1" thickTop="1" thickBot="1" x14ac:dyDescent="0.25">
      <c r="B7" s="119"/>
      <c r="C7" s="125" t="str">
        <f>Sprache!$E$10</f>
        <v>Teilnehmer bzw. Mannschaft</v>
      </c>
      <c r="D7" s="129" t="str">
        <f>Sprache!$E$27</f>
        <v>Pkt</v>
      </c>
      <c r="E7" s="116" t="str">
        <f>Sprache!$E$26</f>
        <v>Diff.</v>
      </c>
      <c r="F7" s="116" t="str">
        <f>Sprache!$E$28</f>
        <v>erz. Tore</v>
      </c>
      <c r="G7" s="151" t="str">
        <f>Sprache!$E$49</f>
        <v>Bonus</v>
      </c>
      <c r="H7" s="133" t="str">
        <f ca="1">C8</f>
        <v/>
      </c>
      <c r="I7" s="134" t="str">
        <f ca="1">C9</f>
        <v/>
      </c>
      <c r="J7" s="134" t="str">
        <f ca="1">C10</f>
        <v/>
      </c>
      <c r="K7" s="134" t="str">
        <f ca="1">C11</f>
        <v/>
      </c>
      <c r="L7" s="134" t="str">
        <f ca="1">C12</f>
        <v/>
      </c>
      <c r="M7" s="553" t="str">
        <f ca="1">C13</f>
        <v/>
      </c>
      <c r="N7" s="548" t="str">
        <f ca="1">C14</f>
        <v/>
      </c>
      <c r="O7" s="548" t="str">
        <f ca="1">C15</f>
        <v/>
      </c>
      <c r="P7" s="154" t="str">
        <f ca="1">C16</f>
        <v/>
      </c>
    </row>
    <row r="8" spans="2:17" ht="21.95" customHeight="1" x14ac:dyDescent="0.2">
      <c r="B8" s="117" t="str">
        <f ca="1">IF($C8="","",INDEX(Calc1!$E$4:$E$12,MATCH($C8,Calc1!$F$4:$F$12,0)))</f>
        <v/>
      </c>
      <c r="C8" s="126" t="str">
        <f ca="1">IF(Calc1!$K$13=0,"",Calc1!$X4)</f>
        <v/>
      </c>
      <c r="D8" s="130" t="str">
        <f ca="1">IF($C8="","",VLOOKUP($C8,Calc1!$C$17:$AC$25,25,0))</f>
        <v/>
      </c>
      <c r="E8" s="113" t="str">
        <f ca="1">IF($C8="","",VLOOKUP($C8,Calc1!$C$17:$AC$25,26,0))</f>
        <v/>
      </c>
      <c r="F8" s="113" t="str">
        <f ca="1">IF($C8="","",VLOOKUP($C8,Calc1!$C$17:$AC$25,27,0))</f>
        <v/>
      </c>
      <c r="G8" s="447" t="str">
        <f ca="1">IF($C8="","",VLOOKUP(C8,Vorrunde!$AK$12:$AL$33,2,0))</f>
        <v/>
      </c>
      <c r="H8" s="138"/>
      <c r="I8" s="113" t="str">
        <f ca="1">IFERROR(VLOOKUP($C8&amp;I$7,Calc1!$Z$64:$AB$207,3,0),"")</f>
        <v/>
      </c>
      <c r="J8" s="113" t="str">
        <f ca="1">IFERROR(VLOOKUP($C8&amp;J$7,Calc1!$Z$64:$AB$207,3,0),"")</f>
        <v/>
      </c>
      <c r="K8" s="113" t="str">
        <f ca="1">IFERROR(VLOOKUP($C8&amp;K$7,Calc1!$Z$64:$AB$207,3,0),"")</f>
        <v/>
      </c>
      <c r="L8" s="113" t="str">
        <f ca="1">IFERROR(VLOOKUP($C8&amp;L$7,Calc1!$Z$64:$AB$207,3,0),"")</f>
        <v/>
      </c>
      <c r="M8" s="549" t="str">
        <f ca="1">IFERROR(VLOOKUP($C8&amp;M$7,Calc1!$Z$64:$AB$207,3,0),"")</f>
        <v/>
      </c>
      <c r="N8" s="549" t="str">
        <f ca="1">IFERROR(VLOOKUP($C8&amp;N$7,Calc1!$Z$64:$AB$207,3,0),"")</f>
        <v/>
      </c>
      <c r="O8" s="549" t="str">
        <f ca="1">IFERROR(VLOOKUP($C8&amp;O$7,Calc1!$Z$64:$AB$207,3,0),"")</f>
        <v/>
      </c>
      <c r="P8" s="155" t="str">
        <f ca="1">IFERROR(VLOOKUP($C8&amp;P$7,Calc1!$Z$64:$AB$207,3,0),"")</f>
        <v/>
      </c>
      <c r="Q8" s="184" t="str">
        <f t="shared" ref="Q8:Q16" ca="1" si="0">C8</f>
        <v/>
      </c>
    </row>
    <row r="9" spans="2:17" ht="21.95" customHeight="1" x14ac:dyDescent="0.2">
      <c r="B9" s="117" t="str">
        <f ca="1">IF($C9="","",INDEX(Calc1!$E$4:$E$12,MATCH($C9,Calc1!$F$4:$F$12,0)))</f>
        <v/>
      </c>
      <c r="C9" s="127" t="str">
        <f ca="1">IF(Calc1!$K$13=0,"",Calc1!$X5)</f>
        <v/>
      </c>
      <c r="D9" s="131" t="str">
        <f ca="1">IF($C9="","",VLOOKUP($C9,Calc1!$C$17:$AC$25,25,0))</f>
        <v/>
      </c>
      <c r="E9" s="114" t="str">
        <f ca="1">IF($C9="","",VLOOKUP($C9,Calc1!$C$17:$AC$25,26,0))</f>
        <v/>
      </c>
      <c r="F9" s="114" t="str">
        <f ca="1">IF($C9="","",VLOOKUP($C9,Calc1!$C$17:$AC$25,27,0))</f>
        <v/>
      </c>
      <c r="G9" s="448" t="str">
        <f ca="1">IF($C9="","",VLOOKUP(C9,Vorrunde!$AK$12:$AL$33,2,0))</f>
        <v/>
      </c>
      <c r="H9" s="139" t="str">
        <f ca="1">IFERROR(VLOOKUP($C9&amp;H$7,Calc1!$Z$64:$AB$207,3,0),"")</f>
        <v/>
      </c>
      <c r="I9" s="124"/>
      <c r="J9" s="114" t="str">
        <f ca="1">IFERROR(VLOOKUP($C9&amp;J$7,Calc1!$Z$64:$AB$207,3,0),"")</f>
        <v/>
      </c>
      <c r="K9" s="114" t="str">
        <f ca="1">IFERROR(VLOOKUP($C9&amp;K$7,Calc1!$Z$64:$AB$207,3,0),"")</f>
        <v/>
      </c>
      <c r="L9" s="114" t="str">
        <f ca="1">IFERROR(VLOOKUP($C9&amp;L$7,Calc1!$Z$64:$AB$207,3,0),"")</f>
        <v/>
      </c>
      <c r="M9" s="550" t="str">
        <f ca="1">IFERROR(VLOOKUP($C9&amp;M$7,Calc1!$Z$64:$AB$207,3,0),"")</f>
        <v/>
      </c>
      <c r="N9" s="550" t="str">
        <f ca="1">IFERROR(VLOOKUP($C9&amp;N$7,Calc1!$Z$64:$AB$207,3,0),"")</f>
        <v/>
      </c>
      <c r="O9" s="550" t="str">
        <f ca="1">IFERROR(VLOOKUP($C9&amp;O$7,Calc1!$Z$64:$AB$207,3,0),"")</f>
        <v/>
      </c>
      <c r="P9" s="156" t="str">
        <f ca="1">IFERROR(VLOOKUP($C9&amp;P$7,Calc1!$Z$64:$AB$207,3,0),"")</f>
        <v/>
      </c>
      <c r="Q9" s="185" t="str">
        <f t="shared" ca="1" si="0"/>
        <v/>
      </c>
    </row>
    <row r="10" spans="2:17" ht="21.95" customHeight="1" x14ac:dyDescent="0.2">
      <c r="B10" s="117" t="str">
        <f ca="1">IF($C10="","",INDEX(Calc1!$E$4:$E$12,MATCH($C10,Calc1!$F$4:$F$12,0)))</f>
        <v/>
      </c>
      <c r="C10" s="127" t="str">
        <f ca="1">IF(Calc1!$K$13=0,"",Calc1!$X6)</f>
        <v/>
      </c>
      <c r="D10" s="131" t="str">
        <f ca="1">IF($C10="","",VLOOKUP($C10,Calc1!$C$17:$AC$25,25,0))</f>
        <v/>
      </c>
      <c r="E10" s="114" t="str">
        <f ca="1">IF($C10="","",VLOOKUP($C10,Calc1!$C$17:$AC$25,26,0))</f>
        <v/>
      </c>
      <c r="F10" s="114" t="str">
        <f ca="1">IF($C10="","",VLOOKUP($C10,Calc1!$C$17:$AC$25,27,0))</f>
        <v/>
      </c>
      <c r="G10" s="448" t="str">
        <f ca="1">IF($C10="","",VLOOKUP(C10,Vorrunde!$AK$12:$AL$33,2,0))</f>
        <v/>
      </c>
      <c r="H10" s="139" t="str">
        <f ca="1">IFERROR(VLOOKUP($C10&amp;H$7,Calc1!$Z$64:$AB$207,3,0),"")</f>
        <v/>
      </c>
      <c r="I10" s="114" t="str">
        <f ca="1">IFERROR(VLOOKUP($C10&amp;I$7,Calc1!$Z$64:$AB$207,3,0),"")</f>
        <v/>
      </c>
      <c r="J10" s="124"/>
      <c r="K10" s="114" t="str">
        <f ca="1">IFERROR(VLOOKUP($C10&amp;K$7,Calc1!$Z$64:$AB$207,3,0),"")</f>
        <v/>
      </c>
      <c r="L10" s="114" t="str">
        <f ca="1">IFERROR(VLOOKUP($C10&amp;L$7,Calc1!$Z$64:$AB$207,3,0),"")</f>
        <v/>
      </c>
      <c r="M10" s="550" t="str">
        <f ca="1">IFERROR(VLOOKUP($C10&amp;M$7,Calc1!$Z$64:$AB$207,3,0),"")</f>
        <v/>
      </c>
      <c r="N10" s="550" t="str">
        <f ca="1">IFERROR(VLOOKUP($C10&amp;N$7,Calc1!$Z$64:$AB$207,3,0),"")</f>
        <v/>
      </c>
      <c r="O10" s="550" t="str">
        <f ca="1">IFERROR(VLOOKUP($C10&amp;O$7,Calc1!$Z$64:$AB$207,3,0),"")</f>
        <v/>
      </c>
      <c r="P10" s="156" t="str">
        <f ca="1">IFERROR(VLOOKUP($C10&amp;P$7,Calc1!$Z$64:$AB$207,3,0),"")</f>
        <v/>
      </c>
      <c r="Q10" s="185" t="str">
        <f t="shared" ca="1" si="0"/>
        <v/>
      </c>
    </row>
    <row r="11" spans="2:17" ht="21.95" customHeight="1" x14ac:dyDescent="0.2">
      <c r="B11" s="117" t="str">
        <f ca="1">IF($C11="","",INDEX(Calc1!$E$4:$E$12,MATCH($C11,Calc1!$F$4:$F$12,0)))</f>
        <v/>
      </c>
      <c r="C11" s="127" t="str">
        <f ca="1">IF(Calc1!$K$13=0,"",Calc1!$X7)</f>
        <v/>
      </c>
      <c r="D11" s="131" t="str">
        <f ca="1">IF($C11="","",VLOOKUP($C11,Calc1!$C$17:$AC$25,25,0))</f>
        <v/>
      </c>
      <c r="E11" s="114" t="str">
        <f ca="1">IF($C11="","",VLOOKUP($C11,Calc1!$C$17:$AC$25,26,0))</f>
        <v/>
      </c>
      <c r="F11" s="114" t="str">
        <f ca="1">IF($C11="","",VLOOKUP($C11,Calc1!$C$17:$AC$25,27,0))</f>
        <v/>
      </c>
      <c r="G11" s="448" t="str">
        <f ca="1">IF($C11="","",VLOOKUP(C11,Vorrunde!$AK$12:$AL$33,2,0))</f>
        <v/>
      </c>
      <c r="H11" s="139" t="str">
        <f ca="1">IFERROR(VLOOKUP($C11&amp;H$7,Calc1!$Z$64:$AB$207,3,0),"")</f>
        <v/>
      </c>
      <c r="I11" s="114" t="str">
        <f ca="1">IFERROR(VLOOKUP($C11&amp;I$7,Calc1!$Z$64:$AB$207,3,0),"")</f>
        <v/>
      </c>
      <c r="J11" s="114" t="str">
        <f ca="1">IFERROR(VLOOKUP($C11&amp;J$7,Calc1!$Z$64:$AB$207,3,0),"")</f>
        <v/>
      </c>
      <c r="K11" s="124"/>
      <c r="L11" s="114" t="str">
        <f ca="1">IFERROR(VLOOKUP($C11&amp;L$7,Calc1!$Z$64:$AB$207,3,0),"")</f>
        <v/>
      </c>
      <c r="M11" s="550" t="str">
        <f ca="1">IFERROR(VLOOKUP($C11&amp;M$7,Calc1!$Z$64:$AB$207,3,0),"")</f>
        <v/>
      </c>
      <c r="N11" s="550" t="str">
        <f ca="1">IFERROR(VLOOKUP($C11&amp;N$7,Calc1!$Z$64:$AB$207,3,0),"")</f>
        <v/>
      </c>
      <c r="O11" s="550" t="str">
        <f ca="1">IFERROR(VLOOKUP($C11&amp;O$7,Calc1!$Z$64:$AB$207,3,0),"")</f>
        <v/>
      </c>
      <c r="P11" s="156" t="str">
        <f ca="1">IFERROR(VLOOKUP($C11&amp;P$7,Calc1!$Z$64:$AB$207,3,0),"")</f>
        <v/>
      </c>
      <c r="Q11" s="185" t="str">
        <f t="shared" ca="1" si="0"/>
        <v/>
      </c>
    </row>
    <row r="12" spans="2:17" ht="21.95" customHeight="1" x14ac:dyDescent="0.2">
      <c r="B12" s="117" t="str">
        <f ca="1">IF($C12="","",INDEX(Calc1!$E$4:$E$12,MATCH($C12,Calc1!$F$4:$F$12,0)))</f>
        <v/>
      </c>
      <c r="C12" s="127" t="str">
        <f ca="1">IF(Calc1!$K$13=0,"",Calc1!$X8)</f>
        <v/>
      </c>
      <c r="D12" s="131" t="str">
        <f ca="1">IF($C12="","",VLOOKUP($C12,Calc1!$C$17:$AC$25,25,0))</f>
        <v/>
      </c>
      <c r="E12" s="114" t="str">
        <f ca="1">IF($C12="","",VLOOKUP($C12,Calc1!$C$17:$AC$25,26,0))</f>
        <v/>
      </c>
      <c r="F12" s="114" t="str">
        <f ca="1">IF($C12="","",VLOOKUP($C12,Calc1!$C$17:$AC$25,27,0))</f>
        <v/>
      </c>
      <c r="G12" s="448" t="str">
        <f ca="1">IF($C12="","",VLOOKUP(C12,Vorrunde!$AK$12:$AL$33,2,0))</f>
        <v/>
      </c>
      <c r="H12" s="139" t="str">
        <f ca="1">IFERROR(VLOOKUP($C12&amp;H$7,Calc1!$Z$64:$AB$207,3,0),"")</f>
        <v/>
      </c>
      <c r="I12" s="114" t="str">
        <f ca="1">IFERROR(VLOOKUP($C12&amp;I$7,Calc1!$Z$64:$AB$207,3,0),"")</f>
        <v/>
      </c>
      <c r="J12" s="114" t="str">
        <f ca="1">IFERROR(VLOOKUP($C12&amp;J$7,Calc1!$Z$64:$AB$207,3,0),"")</f>
        <v/>
      </c>
      <c r="K12" s="114" t="str">
        <f ca="1">IFERROR(VLOOKUP($C12&amp;K$7,Calc1!$Z$64:$AB$207,3,0),"")</f>
        <v/>
      </c>
      <c r="L12" s="124"/>
      <c r="M12" s="550" t="str">
        <f ca="1">IFERROR(VLOOKUP($C12&amp;M$7,Calc1!$Z$64:$AB$207,3,0),"")</f>
        <v/>
      </c>
      <c r="N12" s="550" t="str">
        <f ca="1">IFERROR(VLOOKUP($C12&amp;N$7,Calc1!$Z$64:$AB$207,3,0),"")</f>
        <v/>
      </c>
      <c r="O12" s="550" t="str">
        <f ca="1">IFERROR(VLOOKUP($C12&amp;O$7,Calc1!$Z$64:$AB$207,3,0),"")</f>
        <v/>
      </c>
      <c r="P12" s="156" t="str">
        <f ca="1">IFERROR(VLOOKUP($C12&amp;P$7,Calc1!$Z$64:$AB$207,3,0),"")</f>
        <v/>
      </c>
      <c r="Q12" s="185" t="str">
        <f t="shared" ca="1" si="0"/>
        <v/>
      </c>
    </row>
    <row r="13" spans="2:17" ht="21.95" customHeight="1" x14ac:dyDescent="0.2">
      <c r="B13" s="117" t="str">
        <f ca="1">IF($C13="","",INDEX(Calc1!$E$4:$E$12,MATCH($C13,Calc1!$F$4:$F$12,0)))</f>
        <v/>
      </c>
      <c r="C13" s="127" t="str">
        <f ca="1">IF(Calc1!$K$13=0,"",Calc1!$X9)</f>
        <v/>
      </c>
      <c r="D13" s="131" t="str">
        <f ca="1">IF($C13="","",VLOOKUP($C13,Calc1!$C$17:$AC$25,25,0))</f>
        <v/>
      </c>
      <c r="E13" s="114" t="str">
        <f ca="1">IF($C13="","",VLOOKUP($C13,Calc1!$C$17:$AC$25,26,0))</f>
        <v/>
      </c>
      <c r="F13" s="114" t="str">
        <f ca="1">IF($C13="","",VLOOKUP($C13,Calc1!$C$17:$AC$25,27,0))</f>
        <v/>
      </c>
      <c r="G13" s="448" t="str">
        <f ca="1">IF($C13="","",VLOOKUP(C13,Vorrunde!$AK$12:$AL$33,2,0))</f>
        <v/>
      </c>
      <c r="H13" s="139" t="str">
        <f ca="1">IFERROR(VLOOKUP($C13&amp;H$7,Calc1!$Z$64:$AB$207,3,0),"")</f>
        <v/>
      </c>
      <c r="I13" s="114" t="str">
        <f ca="1">IFERROR(VLOOKUP($C13&amp;I$7,Calc1!$Z$64:$AB$207,3,0),"")</f>
        <v/>
      </c>
      <c r="J13" s="114" t="str">
        <f ca="1">IFERROR(VLOOKUP($C13&amp;J$7,Calc1!$Z$64:$AB$207,3,0),"")</f>
        <v/>
      </c>
      <c r="K13" s="114" t="str">
        <f ca="1">IFERROR(VLOOKUP($C13&amp;K$7,Calc1!$Z$64:$AB$207,3,0),"")</f>
        <v/>
      </c>
      <c r="L13" s="114" t="str">
        <f ca="1">IFERROR(VLOOKUP($C13&amp;L$7,Calc1!$Z$64:$AB$207,3,0),"")</f>
        <v/>
      </c>
      <c r="M13" s="551"/>
      <c r="N13" s="550" t="str">
        <f ca="1">IFERROR(VLOOKUP($C13&amp;N$7,Calc1!$Z$64:$AB$207,3,0),"")</f>
        <v/>
      </c>
      <c r="O13" s="550" t="str">
        <f ca="1">IFERROR(VLOOKUP($C13&amp;O$7,Calc1!$Z$64:$AB$207,3,0),"")</f>
        <v/>
      </c>
      <c r="P13" s="156" t="str">
        <f ca="1">IFERROR(VLOOKUP($C13&amp;P$7,Calc1!$Z$64:$AB$207,3,0),"")</f>
        <v/>
      </c>
      <c r="Q13" s="185" t="str">
        <f t="shared" ca="1" si="0"/>
        <v/>
      </c>
    </row>
    <row r="14" spans="2:17" ht="21.95" customHeight="1" x14ac:dyDescent="0.2">
      <c r="B14" s="117" t="str">
        <f ca="1">IF($C14="","",INDEX(Calc1!$E$4:$E$12,MATCH($C14,Calc1!$F$4:$F$12,0)))</f>
        <v/>
      </c>
      <c r="C14" s="127" t="str">
        <f ca="1">IF(Calc1!$K$13=0,"",Calc1!$X10)</f>
        <v/>
      </c>
      <c r="D14" s="131" t="str">
        <f ca="1">IF($C14="","",VLOOKUP($C14,Calc1!$C$17:$AC$25,25,0))</f>
        <v/>
      </c>
      <c r="E14" s="114" t="str">
        <f ca="1">IF($C14="","",VLOOKUP($C14,Calc1!$C$17:$AC$25,26,0))</f>
        <v/>
      </c>
      <c r="F14" s="114" t="str">
        <f ca="1">IF($C14="","",VLOOKUP($C14,Calc1!$C$17:$AC$25,27,0))</f>
        <v/>
      </c>
      <c r="G14" s="448" t="str">
        <f ca="1">IF($C14="","",VLOOKUP(C14,Vorrunde!$AK$12:$AL$33,2,0))</f>
        <v/>
      </c>
      <c r="H14" s="139" t="str">
        <f ca="1">IFERROR(VLOOKUP($C14&amp;H$7,Calc1!$Z$64:$AB$207,3,0),"")</f>
        <v/>
      </c>
      <c r="I14" s="114" t="str">
        <f ca="1">IFERROR(VLOOKUP($C14&amp;I$7,Calc1!$Z$64:$AB$207,3,0),"")</f>
        <v/>
      </c>
      <c r="J14" s="114" t="str">
        <f ca="1">IFERROR(VLOOKUP($C14&amp;J$7,Calc1!$Z$64:$AB$207,3,0),"")</f>
        <v/>
      </c>
      <c r="K14" s="114" t="str">
        <f ca="1">IFERROR(VLOOKUP($C14&amp;K$7,Calc1!$Z$64:$AB$207,3,0),"")</f>
        <v/>
      </c>
      <c r="L14" s="114" t="str">
        <f ca="1">IFERROR(VLOOKUP($C14&amp;L$7,Calc1!$Z$64:$AB$207,3,0),"")</f>
        <v/>
      </c>
      <c r="M14" s="550" t="str">
        <f ca="1">IFERROR(VLOOKUP($C14&amp;M$7,Calc1!$Z$64:$AB$207,3,0),"")</f>
        <v/>
      </c>
      <c r="N14" s="551"/>
      <c r="O14" s="550" t="str">
        <f ca="1">IFERROR(VLOOKUP($C14&amp;O$7,Calc1!$Z$64:$AB$207,3,0),"")</f>
        <v/>
      </c>
      <c r="P14" s="156" t="str">
        <f ca="1">IFERROR(VLOOKUP($C14&amp;P$7,Calc1!$Z$64:$AB$207,3,0),"")</f>
        <v/>
      </c>
      <c r="Q14" s="185" t="str">
        <f t="shared" ca="1" si="0"/>
        <v/>
      </c>
    </row>
    <row r="15" spans="2:17" ht="21.95" customHeight="1" x14ac:dyDescent="0.2">
      <c r="B15" s="117" t="str">
        <f ca="1">IF($C15="","",INDEX(Calc1!$E$4:$E$12,MATCH($C15,Calc1!$F$4:$F$12,0)))</f>
        <v/>
      </c>
      <c r="C15" s="127" t="str">
        <f ca="1">IF(Calc1!$K$13=0,"",Calc1!$X11)</f>
        <v/>
      </c>
      <c r="D15" s="131" t="str">
        <f ca="1">IF($C15="","",VLOOKUP($C15,Calc1!$C$17:$AC$25,25,0))</f>
        <v/>
      </c>
      <c r="E15" s="114" t="str">
        <f ca="1">IF($C15="","",VLOOKUP($C15,Calc1!$C$17:$AC$25,26,0))</f>
        <v/>
      </c>
      <c r="F15" s="114" t="str">
        <f ca="1">IF($C15="","",VLOOKUP($C15,Calc1!$C$17:$AC$25,27,0))</f>
        <v/>
      </c>
      <c r="G15" s="448" t="str">
        <f ca="1">IF($C15="","",VLOOKUP(C15,Vorrunde!$AK$12:$AL$33,2,0))</f>
        <v/>
      </c>
      <c r="H15" s="139" t="str">
        <f ca="1">IFERROR(VLOOKUP($C15&amp;H$7,Calc1!$Z$64:$AB$207,3,0),"")</f>
        <v/>
      </c>
      <c r="I15" s="114" t="str">
        <f ca="1">IFERROR(VLOOKUP($C15&amp;I$7,Calc1!$Z$64:$AB$207,3,0),"")</f>
        <v/>
      </c>
      <c r="J15" s="114" t="str">
        <f ca="1">IFERROR(VLOOKUP($C15&amp;J$7,Calc1!$Z$64:$AB$207,3,0),"")</f>
        <v/>
      </c>
      <c r="K15" s="114" t="str">
        <f ca="1">IFERROR(VLOOKUP($C15&amp;K$7,Calc1!$Z$64:$AB$207,3,0),"")</f>
        <v/>
      </c>
      <c r="L15" s="114" t="str">
        <f ca="1">IFERROR(VLOOKUP($C15&amp;L$7,Calc1!$Z$64:$AB$207,3,0),"")</f>
        <v/>
      </c>
      <c r="M15" s="550" t="str">
        <f ca="1">IFERROR(VLOOKUP($C15&amp;M$7,Calc1!$Z$64:$AB$207,3,0),"")</f>
        <v/>
      </c>
      <c r="N15" s="550" t="str">
        <f ca="1">IFERROR(VLOOKUP($C15&amp;N$7,Calc1!$Z$64:$AB$207,3,0),"")</f>
        <v/>
      </c>
      <c r="O15" s="551"/>
      <c r="P15" s="156" t="str">
        <f ca="1">IFERROR(VLOOKUP($C15&amp;P$7,Calc1!$Z$64:$AB$207,3,0),"")</f>
        <v/>
      </c>
      <c r="Q15" s="185" t="str">
        <f t="shared" ca="1" si="0"/>
        <v/>
      </c>
    </row>
    <row r="16" spans="2:17" ht="21.95" customHeight="1" thickBot="1" x14ac:dyDescent="0.25">
      <c r="B16" s="118" t="str">
        <f ca="1">IF($C16="","",INDEX(Calc1!$E$4:$E$12,MATCH($C16,Calc1!$F$4:$F$12,0)))</f>
        <v/>
      </c>
      <c r="C16" s="128" t="str">
        <f ca="1">IF(Calc1!$K$13=0,"",Calc1!$X12)</f>
        <v/>
      </c>
      <c r="D16" s="132" t="str">
        <f ca="1">IF($C16="","",VLOOKUP($C16,Calc1!$C$17:$AC$25,25,0))</f>
        <v/>
      </c>
      <c r="E16" s="115" t="str">
        <f ca="1">IF($C16="","",VLOOKUP($C16,Calc1!$C$17:$AC$25,26,0))</f>
        <v/>
      </c>
      <c r="F16" s="115" t="str">
        <f ca="1">IF($C16="","",VLOOKUP($C16,Calc1!$C$17:$AC$25,27,0))</f>
        <v/>
      </c>
      <c r="G16" s="449" t="str">
        <f ca="1">IF($C16="","",VLOOKUP(C16,Vorrunde!$AK$12:$AL$33,2,0))</f>
        <v/>
      </c>
      <c r="H16" s="140" t="str">
        <f ca="1">IFERROR(VLOOKUP($C16&amp;H$7,Calc1!$Z$64:$AB$207,3,0),"")</f>
        <v/>
      </c>
      <c r="I16" s="115" t="str">
        <f ca="1">IFERROR(VLOOKUP($C16&amp;I$7,Calc1!$Z$64:$AB$207,3,0),"")</f>
        <v/>
      </c>
      <c r="J16" s="115" t="str">
        <f ca="1">IFERROR(VLOOKUP($C16&amp;J$7,Calc1!$Z$64:$AB$207,3,0),"")</f>
        <v/>
      </c>
      <c r="K16" s="115" t="str">
        <f ca="1">IFERROR(VLOOKUP($C16&amp;K$7,Calc1!$Z$64:$AB$207,3,0),"")</f>
        <v/>
      </c>
      <c r="L16" s="115" t="str">
        <f ca="1">IFERROR(VLOOKUP($C16&amp;L$7,Calc1!$Z$64:$AB$207,3,0),"")</f>
        <v/>
      </c>
      <c r="M16" s="552" t="str">
        <f ca="1">IFERROR(VLOOKUP($C16&amp;M$7,Calc1!$Z$64:$AB$207,3,0),"")</f>
        <v/>
      </c>
      <c r="N16" s="552" t="str">
        <f ca="1">IFERROR(VLOOKUP($C16&amp;N$7,Calc1!$Z$64:$AB$207,3,0),"")</f>
        <v/>
      </c>
      <c r="O16" s="552" t="str">
        <f ca="1">IFERROR(VLOOKUP($C16&amp;O$7,Calc1!$Z$64:$AB$207,3,0),"")</f>
        <v/>
      </c>
      <c r="P16" s="157"/>
      <c r="Q16" s="186" t="str">
        <f t="shared" ca="1" si="0"/>
        <v/>
      </c>
    </row>
    <row r="17" spans="2:17" ht="42.75" customHeight="1" thickTop="1" thickBot="1" x14ac:dyDescent="0.25">
      <c r="B17" s="135"/>
      <c r="C17" s="136"/>
      <c r="D17" s="137"/>
      <c r="E17" s="123"/>
      <c r="F17" s="123"/>
      <c r="G17" s="123"/>
      <c r="H17" s="123"/>
      <c r="I17" s="123"/>
      <c r="J17" s="123"/>
      <c r="K17" s="123"/>
      <c r="L17" s="123"/>
      <c r="M17" s="123"/>
      <c r="N17" s="123"/>
      <c r="O17" s="123"/>
      <c r="P17" s="123"/>
    </row>
    <row r="18" spans="2:17" ht="21.95" customHeight="1" thickBot="1" x14ac:dyDescent="0.25">
      <c r="H18" s="554" t="str">
        <f ca="1">IF(LEN(H19)&gt;Einstellungen!$C$17,LEFT(H19,Einstellungen!$C$17)&amp;".",H19)</f>
        <v/>
      </c>
      <c r="I18" s="555" t="str">
        <f ca="1">IF(LEN(I19)&gt;Einstellungen!$C$17,LEFT(I19,Einstellungen!$C$17)&amp;".",I19)</f>
        <v/>
      </c>
      <c r="J18" s="555" t="str">
        <f ca="1">IF(LEN(J19)&gt;Einstellungen!$C$17,LEFT(J19,Einstellungen!$C$17)&amp;".",J19)</f>
        <v/>
      </c>
      <c r="K18" s="555" t="str">
        <f ca="1">IF(LEN(K19)&gt;Einstellungen!$C$17,LEFT(K19,Einstellungen!$C$17)&amp;".",K19)</f>
        <v/>
      </c>
      <c r="L18" s="555" t="str">
        <f ca="1">IF(LEN(L19)&gt;Einstellungen!$C$17,LEFT(L19,Einstellungen!$C$17)&amp;".",L19)</f>
        <v/>
      </c>
      <c r="M18" s="556" t="str">
        <f ca="1">IF(LEN(M19)&gt;Einstellungen!$C$17,LEFT(M19,Einstellungen!$C$17)&amp;".",M19)</f>
        <v/>
      </c>
      <c r="N18" s="556" t="str">
        <f ca="1">IF(LEN(N19)&gt;Einstellungen!$C$17,LEFT(N19,Einstellungen!$C$17)&amp;".",N19)</f>
        <v/>
      </c>
      <c r="O18" s="556" t="str">
        <f ca="1">IF(LEN(O19)&gt;Einstellungen!$C$17,LEFT(O19,Einstellungen!$C$17)&amp;".",O19)</f>
        <v/>
      </c>
      <c r="P18" s="557" t="str">
        <f ca="1">IF(LEN(P19)&gt;Einstellungen!$C$17,LEFT(P19,Einstellungen!$C$17)&amp;".",P19)</f>
        <v/>
      </c>
    </row>
    <row r="19" spans="2:17" ht="21.95" customHeight="1" thickTop="1" thickBot="1" x14ac:dyDescent="0.25">
      <c r="B19" s="119"/>
      <c r="C19" s="125" t="str">
        <f>Sprache!$E$10</f>
        <v>Teilnehmer bzw. Mannschaft</v>
      </c>
      <c r="D19" s="129" t="str">
        <f>Sprache!$E$27</f>
        <v>Pkt</v>
      </c>
      <c r="E19" s="116" t="str">
        <f>Sprache!$E$26</f>
        <v>Diff.</v>
      </c>
      <c r="F19" s="116" t="str">
        <f>Sprache!$E$28</f>
        <v>erz. Tore</v>
      </c>
      <c r="G19" s="151" t="str">
        <f>Sprache!$E$49</f>
        <v>Bonus</v>
      </c>
      <c r="H19" s="133" t="str">
        <f ca="1">C20</f>
        <v/>
      </c>
      <c r="I19" s="134" t="str">
        <f ca="1">C21</f>
        <v/>
      </c>
      <c r="J19" s="134" t="str">
        <f ca="1">C22</f>
        <v/>
      </c>
      <c r="K19" s="134" t="str">
        <f ca="1">C23</f>
        <v/>
      </c>
      <c r="L19" s="134" t="str">
        <f ca="1">C24</f>
        <v/>
      </c>
      <c r="M19" s="548" t="str">
        <f ca="1">C25</f>
        <v/>
      </c>
      <c r="N19" s="548" t="str">
        <f ca="1">C26</f>
        <v/>
      </c>
      <c r="O19" s="548" t="str">
        <f ca="1">C27</f>
        <v/>
      </c>
      <c r="P19" s="154" t="str">
        <f ca="1">C28</f>
        <v/>
      </c>
    </row>
    <row r="20" spans="2:17" ht="21.95" customHeight="1" x14ac:dyDescent="0.2">
      <c r="B20" s="117" t="str">
        <f ca="1">IF($C20="","",INDEX(Calc1!$E$4:$E$12,MATCH($C20,Calc1!$F$4:$F$12,0)))</f>
        <v/>
      </c>
      <c r="C20" s="126" t="str">
        <f ca="1">IF(Calc1!$K$13=0,"",Calc1!$AC4)</f>
        <v/>
      </c>
      <c r="D20" s="130" t="str">
        <f ca="1">IF($C20="","",VLOOKUP($C20,Calc1!$C$17:$AC$25,25,0))</f>
        <v/>
      </c>
      <c r="E20" s="113" t="str">
        <f ca="1">IF($C20="","",VLOOKUP($C20,Calc1!$C$17:$AC$25,26,0))</f>
        <v/>
      </c>
      <c r="F20" s="113" t="str">
        <f ca="1">IF($C20="","",VLOOKUP($C20,Calc1!$C$17:$AC$25,27,0))</f>
        <v/>
      </c>
      <c r="G20" s="447" t="str">
        <f ca="1">IF($C20="","",VLOOKUP(C20,Vorrunde!$AK$12:$AL$33,2,0))</f>
        <v/>
      </c>
      <c r="H20" s="138"/>
      <c r="I20" s="113" t="str">
        <f ca="1">IFERROR(VLOOKUP($C20&amp;I$19,Calc1!$Z$64:$AB$207,3,0),"")</f>
        <v/>
      </c>
      <c r="J20" s="113" t="str">
        <f ca="1">IFERROR(VLOOKUP($C20&amp;J$19,Calc1!$Z$64:$AB$207,3,0),"")</f>
        <v/>
      </c>
      <c r="K20" s="113" t="str">
        <f ca="1">IFERROR(VLOOKUP($C20&amp;K$19,Calc1!$Z$64:$AB$207,3,0),"")</f>
        <v/>
      </c>
      <c r="L20" s="113" t="str">
        <f ca="1">IFERROR(VLOOKUP($C20&amp;L$19,Calc1!$Z$64:$AB$207,3,0),"")</f>
        <v/>
      </c>
      <c r="M20" s="549" t="str">
        <f ca="1">IFERROR(VLOOKUP($C20&amp;M$19,Calc1!$Z$64:$AB$207,3,0),"")</f>
        <v/>
      </c>
      <c r="N20" s="549" t="str">
        <f ca="1">IFERROR(VLOOKUP($C20&amp;N$19,Calc1!$Z$64:$AB$207,3,0),"")</f>
        <v/>
      </c>
      <c r="O20" s="549" t="str">
        <f ca="1">IFERROR(VLOOKUP($C20&amp;O$19,Calc1!$Z$64:$AB$207,3,0),"")</f>
        <v/>
      </c>
      <c r="P20" s="155" t="str">
        <f ca="1">IFERROR(VLOOKUP($C20&amp;P$19,Calc1!$Z$64:$AB$207,3,0),"")</f>
        <v/>
      </c>
      <c r="Q20" s="184" t="str">
        <f t="shared" ref="Q20:Q28" ca="1" si="1">C20</f>
        <v/>
      </c>
    </row>
    <row r="21" spans="2:17" ht="21.95" customHeight="1" x14ac:dyDescent="0.2">
      <c r="B21" s="117" t="str">
        <f ca="1">IF($C21="","",INDEX(Calc1!$E$4:$E$12,MATCH($C21,Calc1!$F$4:$F$12,0)))</f>
        <v/>
      </c>
      <c r="C21" s="127" t="str">
        <f ca="1">IF(Calc1!$K$13=0,"",Calc1!$AC5)</f>
        <v/>
      </c>
      <c r="D21" s="131" t="str">
        <f ca="1">IF($C21="","",VLOOKUP($C21,Calc1!$C$17:$AC$25,25,0))</f>
        <v/>
      </c>
      <c r="E21" s="114" t="str">
        <f ca="1">IF($C21="","",VLOOKUP($C21,Calc1!$C$17:$AC$25,26,0))</f>
        <v/>
      </c>
      <c r="F21" s="114" t="str">
        <f ca="1">IF($C21="","",VLOOKUP($C21,Calc1!$C$17:$AC$25,27,0))</f>
        <v/>
      </c>
      <c r="G21" s="448" t="str">
        <f ca="1">IF($C21="","",VLOOKUP(C21,Vorrunde!$AK$12:$AL$33,2,0))</f>
        <v/>
      </c>
      <c r="H21" s="139" t="str">
        <f ca="1">IFERROR(VLOOKUP($C21&amp;H$19,Calc1!$Z$64:$AB$207,3,0),"")</f>
        <v/>
      </c>
      <c r="I21" s="124"/>
      <c r="J21" s="114" t="str">
        <f ca="1">IFERROR(VLOOKUP($C21&amp;J$19,Calc1!$Z$64:$AB$207,3,0),"")</f>
        <v/>
      </c>
      <c r="K21" s="114" t="str">
        <f ca="1">IFERROR(VLOOKUP($C21&amp;K$19,Calc1!$Z$64:$AB$207,3,0),"")</f>
        <v/>
      </c>
      <c r="L21" s="114" t="str">
        <f ca="1">IFERROR(VLOOKUP($C21&amp;L$19,Calc1!$Z$64:$AB$207,3,0),"")</f>
        <v/>
      </c>
      <c r="M21" s="550" t="str">
        <f ca="1">IFERROR(VLOOKUP($C21&amp;M$19,Calc1!$Z$64:$AB$207,3,0),"")</f>
        <v/>
      </c>
      <c r="N21" s="550" t="str">
        <f ca="1">IFERROR(VLOOKUP($C21&amp;N$19,Calc1!$Z$64:$AB$207,3,0),"")</f>
        <v/>
      </c>
      <c r="O21" s="550" t="str">
        <f ca="1">IFERROR(VLOOKUP($C21&amp;O$19,Calc1!$Z$64:$AB$207,3,0),"")</f>
        <v/>
      </c>
      <c r="P21" s="156" t="str">
        <f ca="1">IFERROR(VLOOKUP($C21&amp;P$19,Calc1!$Z$64:$AB$207,3,0),"")</f>
        <v/>
      </c>
      <c r="Q21" s="185" t="str">
        <f t="shared" ca="1" si="1"/>
        <v/>
      </c>
    </row>
    <row r="22" spans="2:17" ht="21.95" customHeight="1" x14ac:dyDescent="0.2">
      <c r="B22" s="117" t="str">
        <f ca="1">IF($C22="","",INDEX(Calc1!$E$4:$E$12,MATCH($C22,Calc1!$F$4:$F$12,0)))</f>
        <v/>
      </c>
      <c r="C22" s="127" t="str">
        <f ca="1">IF(Calc1!$K$13=0,"",Calc1!$AC6)</f>
        <v/>
      </c>
      <c r="D22" s="131" t="str">
        <f ca="1">IF($C22="","",VLOOKUP($C22,Calc1!$C$17:$AC$25,25,0))</f>
        <v/>
      </c>
      <c r="E22" s="114" t="str">
        <f ca="1">IF($C22="","",VLOOKUP($C22,Calc1!$C$17:$AC$25,26,0))</f>
        <v/>
      </c>
      <c r="F22" s="114" t="str">
        <f ca="1">IF($C22="","",VLOOKUP($C22,Calc1!$C$17:$AC$25,27,0))</f>
        <v/>
      </c>
      <c r="G22" s="448" t="str">
        <f ca="1">IF($C22="","",VLOOKUP(C22,Vorrunde!$AK$12:$AL$33,2,0))</f>
        <v/>
      </c>
      <c r="H22" s="139" t="str">
        <f ca="1">IFERROR(VLOOKUP($C22&amp;H$19,Calc1!$Z$64:$AB$207,3,0),"")</f>
        <v/>
      </c>
      <c r="I22" s="114" t="str">
        <f ca="1">IFERROR(VLOOKUP($C22&amp;I$19,Calc1!$Z$64:$AB$207,3,0),"")</f>
        <v/>
      </c>
      <c r="J22" s="124"/>
      <c r="K22" s="114" t="str">
        <f ca="1">IFERROR(VLOOKUP($C22&amp;K$19,Calc1!$Z$64:$AB$207,3,0),"")</f>
        <v/>
      </c>
      <c r="L22" s="114" t="str">
        <f ca="1">IFERROR(VLOOKUP($C22&amp;L$19,Calc1!$Z$64:$AB$207,3,0),"")</f>
        <v/>
      </c>
      <c r="M22" s="550" t="str">
        <f ca="1">IFERROR(VLOOKUP($C22&amp;M$19,Calc1!$Z$64:$AB$207,3,0),"")</f>
        <v/>
      </c>
      <c r="N22" s="550" t="str">
        <f ca="1">IFERROR(VLOOKUP($C22&amp;N$19,Calc1!$Z$64:$AB$207,3,0),"")</f>
        <v/>
      </c>
      <c r="O22" s="550" t="str">
        <f ca="1">IFERROR(VLOOKUP($C22&amp;O$19,Calc1!$Z$64:$AB$207,3,0),"")</f>
        <v/>
      </c>
      <c r="P22" s="156" t="str">
        <f ca="1">IFERROR(VLOOKUP($C22&amp;P$19,Calc1!$Z$64:$AB$207,3,0),"")</f>
        <v/>
      </c>
      <c r="Q22" s="185" t="str">
        <f t="shared" ca="1" si="1"/>
        <v/>
      </c>
    </row>
    <row r="23" spans="2:17" ht="21.95" customHeight="1" x14ac:dyDescent="0.2">
      <c r="B23" s="117" t="str">
        <f ca="1">IF($C23="","",INDEX(Calc1!$E$4:$E$12,MATCH($C23,Calc1!$F$4:$F$12,0)))</f>
        <v/>
      </c>
      <c r="C23" s="127" t="str">
        <f ca="1">IF(Calc1!$K$13=0,"",Calc1!$AC7)</f>
        <v/>
      </c>
      <c r="D23" s="131" t="str">
        <f ca="1">IF($C23="","",VLOOKUP($C23,Calc1!$C$17:$AC$25,25,0))</f>
        <v/>
      </c>
      <c r="E23" s="114" t="str">
        <f ca="1">IF($C23="","",VLOOKUP($C23,Calc1!$C$17:$AC$25,26,0))</f>
        <v/>
      </c>
      <c r="F23" s="114" t="str">
        <f ca="1">IF($C23="","",VLOOKUP($C23,Calc1!$C$17:$AC$25,27,0))</f>
        <v/>
      </c>
      <c r="G23" s="448" t="str">
        <f ca="1">IF($C23="","",VLOOKUP(C23,Vorrunde!$AK$12:$AL$33,2,0))</f>
        <v/>
      </c>
      <c r="H23" s="139" t="str">
        <f ca="1">IFERROR(VLOOKUP($C23&amp;H$19,Calc1!$Z$64:$AB$207,3,0),"")</f>
        <v/>
      </c>
      <c r="I23" s="114" t="str">
        <f ca="1">IFERROR(VLOOKUP($C23&amp;I$19,Calc1!$Z$64:$AB$207,3,0),"")</f>
        <v/>
      </c>
      <c r="J23" s="114" t="str">
        <f ca="1">IFERROR(VLOOKUP($C23&amp;J$19,Calc1!$Z$64:$AB$207,3,0),"")</f>
        <v/>
      </c>
      <c r="K23" s="124"/>
      <c r="L23" s="114" t="str">
        <f ca="1">IFERROR(VLOOKUP($C23&amp;L$19,Calc1!$Z$64:$AB$207,3,0),"")</f>
        <v/>
      </c>
      <c r="M23" s="550" t="str">
        <f ca="1">IFERROR(VLOOKUP($C23&amp;M$19,Calc1!$Z$64:$AB$207,3,0),"")</f>
        <v/>
      </c>
      <c r="N23" s="550" t="str">
        <f ca="1">IFERROR(VLOOKUP($C23&amp;N$19,Calc1!$Z$64:$AB$207,3,0),"")</f>
        <v/>
      </c>
      <c r="O23" s="550" t="str">
        <f ca="1">IFERROR(VLOOKUP($C23&amp;O$19,Calc1!$Z$64:$AB$207,3,0),"")</f>
        <v/>
      </c>
      <c r="P23" s="156" t="str">
        <f ca="1">IFERROR(VLOOKUP($C23&amp;P$19,Calc1!$Z$64:$AB$207,3,0),"")</f>
        <v/>
      </c>
      <c r="Q23" s="185" t="str">
        <f t="shared" ca="1" si="1"/>
        <v/>
      </c>
    </row>
    <row r="24" spans="2:17" ht="21.95" customHeight="1" x14ac:dyDescent="0.2">
      <c r="B24" s="117" t="str">
        <f ca="1">IF($C24="","",INDEX(Calc1!$E$4:$E$12,MATCH($C24,Calc1!$F$4:$F$12,0)))</f>
        <v/>
      </c>
      <c r="C24" s="127" t="str">
        <f ca="1">IF(Calc1!$K$13=0,"",Calc1!$AC8)</f>
        <v/>
      </c>
      <c r="D24" s="131" t="str">
        <f ca="1">IF($C24="","",VLOOKUP($C24,Calc1!$C$17:$AC$25,25,0))</f>
        <v/>
      </c>
      <c r="E24" s="114" t="str">
        <f ca="1">IF($C24="","",VLOOKUP($C24,Calc1!$C$17:$AC$25,26,0))</f>
        <v/>
      </c>
      <c r="F24" s="114" t="str">
        <f ca="1">IF($C24="","",VLOOKUP($C24,Calc1!$C$17:$AC$25,27,0))</f>
        <v/>
      </c>
      <c r="G24" s="448" t="str">
        <f ca="1">IF($C24="","",VLOOKUP(C24,Vorrunde!$AK$12:$AL$33,2,0))</f>
        <v/>
      </c>
      <c r="H24" s="139" t="str">
        <f ca="1">IFERROR(VLOOKUP($C24&amp;H$19,Calc1!$Z$64:$AB$207,3,0),"")</f>
        <v/>
      </c>
      <c r="I24" s="114" t="str">
        <f ca="1">IFERROR(VLOOKUP($C24&amp;I$19,Calc1!$Z$64:$AB$207,3,0),"")</f>
        <v/>
      </c>
      <c r="J24" s="114" t="str">
        <f ca="1">IFERROR(VLOOKUP($C24&amp;J$19,Calc1!$Z$64:$AB$207,3,0),"")</f>
        <v/>
      </c>
      <c r="K24" s="114" t="str">
        <f ca="1">IFERROR(VLOOKUP($C24&amp;K$19,Calc1!$Z$64:$AB$207,3,0),"")</f>
        <v/>
      </c>
      <c r="L24" s="124"/>
      <c r="M24" s="550" t="str">
        <f ca="1">IFERROR(VLOOKUP($C24&amp;M$19,Calc1!$Z$64:$AB$207,3,0),"")</f>
        <v/>
      </c>
      <c r="N24" s="550" t="str">
        <f ca="1">IFERROR(VLOOKUP($C24&amp;N$19,Calc1!$Z$64:$AB$207,3,0),"")</f>
        <v/>
      </c>
      <c r="O24" s="550" t="str">
        <f ca="1">IFERROR(VLOOKUP($C24&amp;O$19,Calc1!$Z$64:$AB$207,3,0),"")</f>
        <v/>
      </c>
      <c r="P24" s="156" t="str">
        <f ca="1">IFERROR(VLOOKUP($C24&amp;P$19,Calc1!$Z$64:$AB$207,3,0),"")</f>
        <v/>
      </c>
      <c r="Q24" s="185" t="str">
        <f t="shared" ca="1" si="1"/>
        <v/>
      </c>
    </row>
    <row r="25" spans="2:17" ht="21.95" customHeight="1" x14ac:dyDescent="0.2">
      <c r="B25" s="117" t="str">
        <f ca="1">IF($C25="","",INDEX(Calc1!$E$4:$E$12,MATCH($C25,Calc1!$F$4:$F$12,0)))</f>
        <v/>
      </c>
      <c r="C25" s="127" t="str">
        <f ca="1">IF(Calc1!$K$13=0,"",Calc1!$AC9)</f>
        <v/>
      </c>
      <c r="D25" s="131" t="str">
        <f ca="1">IF($C25="","",VLOOKUP($C25,Calc1!$C$17:$AC$25,25,0))</f>
        <v/>
      </c>
      <c r="E25" s="114" t="str">
        <f ca="1">IF($C25="","",VLOOKUP($C25,Calc1!$C$17:$AC$25,26,0))</f>
        <v/>
      </c>
      <c r="F25" s="114" t="str">
        <f ca="1">IF($C25="","",VLOOKUP($C25,Calc1!$C$17:$AC$25,27,0))</f>
        <v/>
      </c>
      <c r="G25" s="448" t="str">
        <f ca="1">IF($C25="","",VLOOKUP(C25,Vorrunde!$AK$12:$AL$33,2,0))</f>
        <v/>
      </c>
      <c r="H25" s="139" t="str">
        <f ca="1">IFERROR(VLOOKUP($C25&amp;H$19,Calc1!$Z$64:$AB$207,3,0),"")</f>
        <v/>
      </c>
      <c r="I25" s="114" t="str">
        <f ca="1">IFERROR(VLOOKUP($C25&amp;I$19,Calc1!$Z$64:$AB$207,3,0),"")</f>
        <v/>
      </c>
      <c r="J25" s="114" t="str">
        <f ca="1">IFERROR(VLOOKUP($C25&amp;J$19,Calc1!$Z$64:$AB$207,3,0),"")</f>
        <v/>
      </c>
      <c r="K25" s="114" t="str">
        <f ca="1">IFERROR(VLOOKUP($C25&amp;K$19,Calc1!$Z$64:$AB$207,3,0),"")</f>
        <v/>
      </c>
      <c r="L25" s="114" t="str">
        <f ca="1">IFERROR(VLOOKUP($C25&amp;L$19,Calc1!$Z$64:$AB$207,3,0),"")</f>
        <v/>
      </c>
      <c r="M25" s="551"/>
      <c r="N25" s="550" t="str">
        <f ca="1">IFERROR(VLOOKUP($C25&amp;N$19,Calc1!$Z$64:$AB$207,3,0),"")</f>
        <v/>
      </c>
      <c r="O25" s="550" t="str">
        <f ca="1">IFERROR(VLOOKUP($C25&amp;O$19,Calc1!$Z$64:$AB$207,3,0),"")</f>
        <v/>
      </c>
      <c r="P25" s="156" t="str">
        <f ca="1">IFERROR(VLOOKUP($C25&amp;P$19,Calc1!$Z$64:$AB$207,3,0),"")</f>
        <v/>
      </c>
      <c r="Q25" s="185" t="str">
        <f t="shared" ca="1" si="1"/>
        <v/>
      </c>
    </row>
    <row r="26" spans="2:17" ht="21.95" customHeight="1" x14ac:dyDescent="0.2">
      <c r="B26" s="117" t="str">
        <f ca="1">IF($C26="","",INDEX(Calc1!$E$4:$E$12,MATCH($C26,Calc1!$F$4:$F$12,0)))</f>
        <v/>
      </c>
      <c r="C26" s="127" t="str">
        <f ca="1">IF(Calc1!$K$13=0,"",Calc1!$AC10)</f>
        <v/>
      </c>
      <c r="D26" s="131" t="str">
        <f ca="1">IF($C26="","",VLOOKUP($C26,Calc1!$C$17:$AC$25,25,0))</f>
        <v/>
      </c>
      <c r="E26" s="114" t="str">
        <f ca="1">IF($C26="","",VLOOKUP($C26,Calc1!$C$17:$AC$25,26,0))</f>
        <v/>
      </c>
      <c r="F26" s="114" t="str">
        <f ca="1">IF($C26="","",VLOOKUP($C26,Calc1!$C$17:$AC$25,27,0))</f>
        <v/>
      </c>
      <c r="G26" s="448" t="str">
        <f ca="1">IF($C26="","",VLOOKUP(C26,Vorrunde!$AK$12:$AL$33,2,0))</f>
        <v/>
      </c>
      <c r="H26" s="139" t="str">
        <f ca="1">IFERROR(VLOOKUP($C26&amp;H$19,Calc1!$Z$64:$AB$207,3,0),"")</f>
        <v/>
      </c>
      <c r="I26" s="114" t="str">
        <f ca="1">IFERROR(VLOOKUP($C26&amp;I$19,Calc1!$Z$64:$AB$207,3,0),"")</f>
        <v/>
      </c>
      <c r="J26" s="114" t="str">
        <f ca="1">IFERROR(VLOOKUP($C26&amp;J$19,Calc1!$Z$64:$AB$207,3,0),"")</f>
        <v/>
      </c>
      <c r="K26" s="114" t="str">
        <f ca="1">IFERROR(VLOOKUP($C26&amp;K$19,Calc1!$Z$64:$AB$207,3,0),"")</f>
        <v/>
      </c>
      <c r="L26" s="114" t="str">
        <f ca="1">IFERROR(VLOOKUP($C26&amp;L$19,Calc1!$Z$64:$AB$207,3,0),"")</f>
        <v/>
      </c>
      <c r="M26" s="550" t="str">
        <f ca="1">IFERROR(VLOOKUP($C26&amp;M$19,Calc1!$Z$64:$AB$207,3,0),"")</f>
        <v/>
      </c>
      <c r="N26" s="551"/>
      <c r="O26" s="550" t="str">
        <f ca="1">IFERROR(VLOOKUP($C26&amp;O$19,Calc1!$Z$64:$AB$207,3,0),"")</f>
        <v/>
      </c>
      <c r="P26" s="156" t="str">
        <f ca="1">IFERROR(VLOOKUP($C26&amp;P$19,Calc1!$Z$64:$AB$207,3,0),"")</f>
        <v/>
      </c>
      <c r="Q26" s="185" t="str">
        <f t="shared" ca="1" si="1"/>
        <v/>
      </c>
    </row>
    <row r="27" spans="2:17" ht="21.95" customHeight="1" x14ac:dyDescent="0.2">
      <c r="B27" s="117" t="str">
        <f ca="1">IF($C27="","",INDEX(Calc1!$E$4:$E$12,MATCH($C27,Calc1!$F$4:$F$12,0)))</f>
        <v/>
      </c>
      <c r="C27" s="127" t="str">
        <f ca="1">IF(Calc1!$K$13=0,"",Calc1!$AC11)</f>
        <v/>
      </c>
      <c r="D27" s="131" t="str">
        <f ca="1">IF($C27="","",VLOOKUP($C27,Calc1!$C$17:$AC$25,25,0))</f>
        <v/>
      </c>
      <c r="E27" s="114" t="str">
        <f ca="1">IF($C27="","",VLOOKUP($C27,Calc1!$C$17:$AC$25,26,0))</f>
        <v/>
      </c>
      <c r="F27" s="114" t="str">
        <f ca="1">IF($C27="","",VLOOKUP($C27,Calc1!$C$17:$AC$25,27,0))</f>
        <v/>
      </c>
      <c r="G27" s="448" t="str">
        <f ca="1">IF($C27="","",VLOOKUP(C27,Vorrunde!$AK$12:$AL$33,2,0))</f>
        <v/>
      </c>
      <c r="H27" s="139" t="str">
        <f ca="1">IFERROR(VLOOKUP($C27&amp;H$19,Calc1!$Z$64:$AB$207,3,0),"")</f>
        <v/>
      </c>
      <c r="I27" s="114" t="str">
        <f ca="1">IFERROR(VLOOKUP($C27&amp;I$19,Calc1!$Z$64:$AB$207,3,0),"")</f>
        <v/>
      </c>
      <c r="J27" s="114" t="str">
        <f ca="1">IFERROR(VLOOKUP($C27&amp;J$19,Calc1!$Z$64:$AB$207,3,0),"")</f>
        <v/>
      </c>
      <c r="K27" s="114" t="str">
        <f ca="1">IFERROR(VLOOKUP($C27&amp;K$19,Calc1!$Z$64:$AB$207,3,0),"")</f>
        <v/>
      </c>
      <c r="L27" s="114" t="str">
        <f ca="1">IFERROR(VLOOKUP($C27&amp;L$19,Calc1!$Z$64:$AB$207,3,0),"")</f>
        <v/>
      </c>
      <c r="M27" s="550" t="str">
        <f ca="1">IFERROR(VLOOKUP($C27&amp;M$19,Calc1!$Z$64:$AB$207,3,0),"")</f>
        <v/>
      </c>
      <c r="N27" s="550" t="str">
        <f ca="1">IFERROR(VLOOKUP($C27&amp;N$19,Calc1!$Z$64:$AB$207,3,0),"")</f>
        <v/>
      </c>
      <c r="O27" s="551"/>
      <c r="P27" s="156" t="str">
        <f ca="1">IFERROR(VLOOKUP($C27&amp;P$19,Calc1!$Z$64:$AB$207,3,0),"")</f>
        <v/>
      </c>
      <c r="Q27" s="185" t="str">
        <f t="shared" ca="1" si="1"/>
        <v/>
      </c>
    </row>
    <row r="28" spans="2:17" ht="21.95" customHeight="1" thickBot="1" x14ac:dyDescent="0.25">
      <c r="B28" s="118" t="str">
        <f ca="1">IF($C28="","",INDEX(Calc1!$E$4:$E$12,MATCH($C28,Calc1!$F$4:$F$12,0)))</f>
        <v/>
      </c>
      <c r="C28" s="128" t="str">
        <f ca="1">IF(Calc1!$K$13=0,"",Calc1!$AC12)</f>
        <v/>
      </c>
      <c r="D28" s="132" t="str">
        <f ca="1">IF($C28="","",VLOOKUP($C28,Calc1!$C$17:$AC$25,25,0))</f>
        <v/>
      </c>
      <c r="E28" s="115" t="str">
        <f ca="1">IF($C28="","",VLOOKUP($C28,Calc1!$C$17:$AC$25,26,0))</f>
        <v/>
      </c>
      <c r="F28" s="115" t="str">
        <f ca="1">IF($C28="","",VLOOKUP($C28,Calc1!$C$17:$AC$25,27,0))</f>
        <v/>
      </c>
      <c r="G28" s="449" t="str">
        <f ca="1">IF($C28="","",VLOOKUP(C28,Vorrunde!$AK$12:$AL$33,2,0))</f>
        <v/>
      </c>
      <c r="H28" s="140" t="str">
        <f ca="1">IFERROR(VLOOKUP($C28&amp;H$19,Calc1!$Z$64:$AB$207,3,0),"")</f>
        <v/>
      </c>
      <c r="I28" s="115" t="str">
        <f ca="1">IFERROR(VLOOKUP($C28&amp;I$19,Calc1!$Z$64:$AB$207,3,0),"")</f>
        <v/>
      </c>
      <c r="J28" s="115" t="str">
        <f ca="1">IFERROR(VLOOKUP($C28&amp;J$19,Calc1!$Z$64:$AB$207,3,0),"")</f>
        <v/>
      </c>
      <c r="K28" s="115" t="str">
        <f ca="1">IFERROR(VLOOKUP($C28&amp;K$19,Calc1!$Z$64:$AB$207,3,0),"")</f>
        <v/>
      </c>
      <c r="L28" s="115" t="str">
        <f ca="1">IFERROR(VLOOKUP($C28&amp;L$19,Calc1!$Z$64:$AB$207,3,0),"")</f>
        <v/>
      </c>
      <c r="M28" s="552" t="str">
        <f ca="1">IFERROR(VLOOKUP($C28&amp;M$19,Calc1!$Z$64:$AB$207,3,0),"")</f>
        <v/>
      </c>
      <c r="N28" s="552" t="str">
        <f ca="1">IFERROR(VLOOKUP($C28&amp;N$19,Calc1!$Z$64:$AB$207,3,0),"")</f>
        <v/>
      </c>
      <c r="O28" s="552" t="str">
        <f ca="1">IFERROR(VLOOKUP($C28&amp;O$19,Calc1!$Z$64:$AB$207,3,0),"")</f>
        <v/>
      </c>
      <c r="P28" s="157"/>
      <c r="Q28" s="186" t="str">
        <f t="shared" ca="1" si="1"/>
        <v/>
      </c>
    </row>
    <row r="29" spans="2:17" ht="42.75" customHeight="1" thickTop="1" thickBot="1" x14ac:dyDescent="0.25">
      <c r="B29" s="135"/>
      <c r="C29" s="136"/>
      <c r="D29" s="137"/>
      <c r="E29" s="123"/>
      <c r="F29" s="123"/>
      <c r="G29" s="123"/>
      <c r="H29" s="123"/>
      <c r="I29" s="123"/>
      <c r="J29" s="123"/>
      <c r="K29" s="123"/>
      <c r="L29" s="123"/>
      <c r="M29" s="123"/>
      <c r="N29" s="123"/>
      <c r="O29" s="123"/>
      <c r="P29" s="123"/>
    </row>
    <row r="30" spans="2:17" ht="21.95" customHeight="1" thickBot="1" x14ac:dyDescent="0.25">
      <c r="H30" s="554" t="str">
        <f ca="1">IF(LEN(H31)&gt;Einstellungen!$C$17,LEFT(H31,Einstellungen!$C$17)&amp;".",H31)</f>
        <v/>
      </c>
      <c r="I30" s="555" t="str">
        <f ca="1">IF(LEN(I31)&gt;Einstellungen!$C$17,LEFT(I31,Einstellungen!$C$17)&amp;".",I31)</f>
        <v/>
      </c>
      <c r="J30" s="555" t="str">
        <f ca="1">IF(LEN(J31)&gt;Einstellungen!$C$17,LEFT(J31,Einstellungen!$C$17)&amp;".",J31)</f>
        <v/>
      </c>
      <c r="K30" s="555" t="str">
        <f ca="1">IF(LEN(K31)&gt;Einstellungen!$C$17,LEFT(K31,Einstellungen!$C$17)&amp;".",K31)</f>
        <v/>
      </c>
      <c r="L30" s="555" t="str">
        <f ca="1">IF(LEN(L31)&gt;Einstellungen!$C$17,LEFT(L31,Einstellungen!$C$17)&amp;".",L31)</f>
        <v/>
      </c>
      <c r="M30" s="556" t="str">
        <f ca="1">IF(LEN(M31)&gt;Einstellungen!$C$17,LEFT(M31,Einstellungen!$C$17)&amp;".",M31)</f>
        <v/>
      </c>
      <c r="N30" s="556" t="str">
        <f ca="1">IF(LEN(N31)&gt;Einstellungen!$C$17,LEFT(N31,Einstellungen!$C$17)&amp;".",N31)</f>
        <v/>
      </c>
      <c r="O30" s="556" t="str">
        <f ca="1">IF(LEN(O31)&gt;Einstellungen!$C$17,LEFT(O31,Einstellungen!$C$17)&amp;".",O31)</f>
        <v/>
      </c>
      <c r="P30" s="557" t="str">
        <f ca="1">IF(LEN(P31)&gt;Einstellungen!$C$17,LEFT(P31,Einstellungen!$C$17)&amp;".",P31)</f>
        <v/>
      </c>
    </row>
    <row r="31" spans="2:17" ht="21.95" customHeight="1" thickTop="1" thickBot="1" x14ac:dyDescent="0.25">
      <c r="B31" s="119"/>
      <c r="C31" s="125" t="str">
        <f>Sprache!$E$10</f>
        <v>Teilnehmer bzw. Mannschaft</v>
      </c>
      <c r="D31" s="129" t="str">
        <f>Sprache!$E$27</f>
        <v>Pkt</v>
      </c>
      <c r="E31" s="116" t="str">
        <f>Sprache!$E$26</f>
        <v>Diff.</v>
      </c>
      <c r="F31" s="116" t="str">
        <f>Sprache!$E$28</f>
        <v>erz. Tore</v>
      </c>
      <c r="G31" s="151" t="str">
        <f>Sprache!$E$49</f>
        <v>Bonus</v>
      </c>
      <c r="H31" s="133" t="str">
        <f ca="1">C32</f>
        <v/>
      </c>
      <c r="I31" s="134" t="str">
        <f ca="1">C33</f>
        <v/>
      </c>
      <c r="J31" s="134" t="str">
        <f ca="1">C34</f>
        <v/>
      </c>
      <c r="K31" s="134" t="str">
        <f ca="1">C35</f>
        <v/>
      </c>
      <c r="L31" s="134" t="str">
        <f ca="1">C36</f>
        <v/>
      </c>
      <c r="M31" s="548" t="str">
        <f ca="1">C37</f>
        <v/>
      </c>
      <c r="N31" s="548" t="str">
        <f ca="1">C38</f>
        <v/>
      </c>
      <c r="O31" s="548" t="str">
        <f ca="1">C39</f>
        <v/>
      </c>
      <c r="P31" s="154" t="str">
        <f ca="1">C40</f>
        <v/>
      </c>
    </row>
    <row r="32" spans="2:17" ht="21.95" customHeight="1" x14ac:dyDescent="0.2">
      <c r="B32" s="117" t="str">
        <f ca="1">IF($C32="","",INDEX(Calc1!$E$4:$E$12,MATCH($C32,Calc1!$F$4:$F$12,0)))</f>
        <v/>
      </c>
      <c r="C32" s="126" t="str">
        <f ca="1">IF(Calc1!$K$13=0,"",Calc1!$AH4)</f>
        <v/>
      </c>
      <c r="D32" s="130" t="str">
        <f ca="1">IF($C32="","",VLOOKUP($C32,Calc1!$C$17:$AC$25,25,0))</f>
        <v/>
      </c>
      <c r="E32" s="113" t="str">
        <f ca="1">IF($C32="","",VLOOKUP($C32,Calc1!$C$17:$AC$25,26,0))</f>
        <v/>
      </c>
      <c r="F32" s="113" t="str">
        <f ca="1">IF($C32="","",VLOOKUP($C32,Calc1!$C$17:$AC$25,27,0))</f>
        <v/>
      </c>
      <c r="G32" s="447" t="str">
        <f ca="1">IF($C32="","",VLOOKUP(C32,Vorrunde!$AK$12:$AL$33,2,0))</f>
        <v/>
      </c>
      <c r="H32" s="138"/>
      <c r="I32" s="113" t="str">
        <f ca="1">IFERROR(VLOOKUP($C32&amp;I$31,Calc1!$Z$64:$AB$207,3,0),"")</f>
        <v/>
      </c>
      <c r="J32" s="113" t="str">
        <f ca="1">IFERROR(VLOOKUP($C32&amp;J$31,Calc1!$Z$64:$AB$207,3,0),"")</f>
        <v/>
      </c>
      <c r="K32" s="113" t="str">
        <f ca="1">IFERROR(VLOOKUP($C32&amp;K$31,Calc1!$Z$64:$AB$207,3,0),"")</f>
        <v/>
      </c>
      <c r="L32" s="113" t="str">
        <f ca="1">IFERROR(VLOOKUP($C32&amp;L$31,Calc1!$Z$64:$AB$207,3,0),"")</f>
        <v/>
      </c>
      <c r="M32" s="549" t="str">
        <f ca="1">IFERROR(VLOOKUP($C32&amp;M$31,Calc1!$Z$64:$AB$207,3,0),"")</f>
        <v/>
      </c>
      <c r="N32" s="549" t="str">
        <f ca="1">IFERROR(VLOOKUP($C32&amp;N$31,Calc1!$Z$64:$AB$207,3,0),"")</f>
        <v/>
      </c>
      <c r="O32" s="549" t="str">
        <f ca="1">IFERROR(VLOOKUP($C32&amp;O$31,Calc1!$Z$64:$AB$207,3,0),"")</f>
        <v/>
      </c>
      <c r="P32" s="155" t="str">
        <f ca="1">IFERROR(VLOOKUP($C32&amp;P$31,Calc1!$Z$64:$AB$207,3,0),"")</f>
        <v/>
      </c>
      <c r="Q32" s="184" t="str">
        <f t="shared" ref="Q32:Q40" ca="1" si="2">C32</f>
        <v/>
      </c>
    </row>
    <row r="33" spans="2:17" ht="21.95" customHeight="1" x14ac:dyDescent="0.2">
      <c r="B33" s="117" t="str">
        <f ca="1">IF($C33="","",INDEX(Calc1!$E$4:$E$12,MATCH($C33,Calc1!$F$4:$F$12,0)))</f>
        <v/>
      </c>
      <c r="C33" s="127" t="str">
        <f ca="1">IF(Calc1!$K$13=0,"",Calc1!$AH5)</f>
        <v/>
      </c>
      <c r="D33" s="131" t="str">
        <f ca="1">IF($C33="","",VLOOKUP($C33,Calc1!$C$17:$AC$25,25,0))</f>
        <v/>
      </c>
      <c r="E33" s="114" t="str">
        <f ca="1">IF($C33="","",VLOOKUP($C33,Calc1!$C$17:$AC$25,26,0))</f>
        <v/>
      </c>
      <c r="F33" s="114" t="str">
        <f ca="1">IF($C33="","",VLOOKUP($C33,Calc1!$C$17:$AC$25,27,0))</f>
        <v/>
      </c>
      <c r="G33" s="448" t="str">
        <f ca="1">IF($C33="","",VLOOKUP(C33,Vorrunde!$AK$12:$AL$33,2,0))</f>
        <v/>
      </c>
      <c r="H33" s="139" t="str">
        <f ca="1">IFERROR(VLOOKUP($C33&amp;H$31,Calc1!$Z$64:$AB$207,3,0),"")</f>
        <v/>
      </c>
      <c r="I33" s="124"/>
      <c r="J33" s="114" t="str">
        <f ca="1">IFERROR(VLOOKUP($C33&amp;J$31,Calc1!$Z$64:$AB$207,3,0),"")</f>
        <v/>
      </c>
      <c r="K33" s="114" t="str">
        <f ca="1">IFERROR(VLOOKUP($C33&amp;K$31,Calc1!$Z$64:$AB$207,3,0),"")</f>
        <v/>
      </c>
      <c r="L33" s="114" t="str">
        <f ca="1">IFERROR(VLOOKUP($C33&amp;L$31,Calc1!$Z$64:$AB$207,3,0),"")</f>
        <v/>
      </c>
      <c r="M33" s="550" t="str">
        <f ca="1">IFERROR(VLOOKUP($C33&amp;M$31,Calc1!$Z$64:$AB$207,3,0),"")</f>
        <v/>
      </c>
      <c r="N33" s="550" t="str">
        <f ca="1">IFERROR(VLOOKUP($C33&amp;N$31,Calc1!$Z$64:$AB$207,3,0),"")</f>
        <v/>
      </c>
      <c r="O33" s="550" t="str">
        <f ca="1">IFERROR(VLOOKUP($C33&amp;O$31,Calc1!$Z$64:$AB$207,3,0),"")</f>
        <v/>
      </c>
      <c r="P33" s="156" t="str">
        <f ca="1">IFERROR(VLOOKUP($C33&amp;P$31,Calc1!$Z$64:$AB$207,3,0),"")</f>
        <v/>
      </c>
      <c r="Q33" s="185" t="str">
        <f t="shared" ca="1" si="2"/>
        <v/>
      </c>
    </row>
    <row r="34" spans="2:17" ht="21.95" customHeight="1" x14ac:dyDescent="0.2">
      <c r="B34" s="117" t="str">
        <f ca="1">IF($C34="","",INDEX(Calc1!$E$4:$E$12,MATCH($C34,Calc1!$F$4:$F$12,0)))</f>
        <v/>
      </c>
      <c r="C34" s="127" t="str">
        <f ca="1">IF(Calc1!$K$13=0,"",Calc1!$AH6)</f>
        <v/>
      </c>
      <c r="D34" s="131" t="str">
        <f ca="1">IF($C34="","",VLOOKUP($C34,Calc1!$C$17:$AC$25,25,0))</f>
        <v/>
      </c>
      <c r="E34" s="114" t="str">
        <f ca="1">IF($C34="","",VLOOKUP($C34,Calc1!$C$17:$AC$25,26,0))</f>
        <v/>
      </c>
      <c r="F34" s="114" t="str">
        <f ca="1">IF($C34="","",VLOOKUP($C34,Calc1!$C$17:$AC$25,27,0))</f>
        <v/>
      </c>
      <c r="G34" s="448" t="str">
        <f ca="1">IF($C34="","",VLOOKUP(C34,Vorrunde!$AK$12:$AL$33,2,0))</f>
        <v/>
      </c>
      <c r="H34" s="139" t="str">
        <f ca="1">IFERROR(VLOOKUP($C34&amp;H$31,Calc1!$Z$64:$AB$207,3,0),"")</f>
        <v/>
      </c>
      <c r="I34" s="114" t="str">
        <f ca="1">IFERROR(VLOOKUP($C34&amp;I$31,Calc1!$Z$64:$AB$207,3,0),"")</f>
        <v/>
      </c>
      <c r="J34" s="124"/>
      <c r="K34" s="114" t="str">
        <f ca="1">IFERROR(VLOOKUP($C34&amp;K$31,Calc1!$Z$64:$AB$207,3,0),"")</f>
        <v/>
      </c>
      <c r="L34" s="114" t="str">
        <f ca="1">IFERROR(VLOOKUP($C34&amp;L$31,Calc1!$Z$64:$AB$207,3,0),"")</f>
        <v/>
      </c>
      <c r="M34" s="550" t="str">
        <f ca="1">IFERROR(VLOOKUP($C34&amp;M$31,Calc1!$Z$64:$AB$207,3,0),"")</f>
        <v/>
      </c>
      <c r="N34" s="550" t="str">
        <f ca="1">IFERROR(VLOOKUP($C34&amp;N$31,Calc1!$Z$64:$AB$207,3,0),"")</f>
        <v/>
      </c>
      <c r="O34" s="550" t="str">
        <f ca="1">IFERROR(VLOOKUP($C34&amp;O$31,Calc1!$Z$64:$AB$207,3,0),"")</f>
        <v/>
      </c>
      <c r="P34" s="156" t="str">
        <f ca="1">IFERROR(VLOOKUP($C34&amp;P$31,Calc1!$Z$64:$AB$207,3,0),"")</f>
        <v/>
      </c>
      <c r="Q34" s="185" t="str">
        <f t="shared" ca="1" si="2"/>
        <v/>
      </c>
    </row>
    <row r="35" spans="2:17" ht="21.95" customHeight="1" x14ac:dyDescent="0.2">
      <c r="B35" s="117" t="str">
        <f ca="1">IF($C35="","",INDEX(Calc1!$E$4:$E$12,MATCH($C35,Calc1!$F$4:$F$12,0)))</f>
        <v/>
      </c>
      <c r="C35" s="127" t="str">
        <f ca="1">IF(Calc1!$K$13=0,"",Calc1!$AH7)</f>
        <v/>
      </c>
      <c r="D35" s="131" t="str">
        <f ca="1">IF($C35="","",VLOOKUP($C35,Calc1!$C$17:$AC$25,25,0))</f>
        <v/>
      </c>
      <c r="E35" s="114" t="str">
        <f ca="1">IF($C35="","",VLOOKUP($C35,Calc1!$C$17:$AC$25,26,0))</f>
        <v/>
      </c>
      <c r="F35" s="114" t="str">
        <f ca="1">IF($C35="","",VLOOKUP($C35,Calc1!$C$17:$AC$25,27,0))</f>
        <v/>
      </c>
      <c r="G35" s="448" t="str">
        <f ca="1">IF($C35="","",VLOOKUP(C35,Vorrunde!$AK$12:$AL$33,2,0))</f>
        <v/>
      </c>
      <c r="H35" s="139" t="str">
        <f ca="1">IFERROR(VLOOKUP($C35&amp;H$31,Calc1!$Z$64:$AB$207,3,0),"")</f>
        <v/>
      </c>
      <c r="I35" s="114" t="str">
        <f ca="1">IFERROR(VLOOKUP($C35&amp;I$31,Calc1!$Z$64:$AB$207,3,0),"")</f>
        <v/>
      </c>
      <c r="J35" s="114" t="str">
        <f ca="1">IFERROR(VLOOKUP($C35&amp;J$31,Calc1!$Z$64:$AB$207,3,0),"")</f>
        <v/>
      </c>
      <c r="K35" s="124"/>
      <c r="L35" s="114" t="str">
        <f ca="1">IFERROR(VLOOKUP($C35&amp;L$31,Calc1!$Z$64:$AB$207,3,0),"")</f>
        <v/>
      </c>
      <c r="M35" s="550" t="str">
        <f ca="1">IFERROR(VLOOKUP($C35&amp;M$31,Calc1!$Z$64:$AB$207,3,0),"")</f>
        <v/>
      </c>
      <c r="N35" s="550" t="str">
        <f ca="1">IFERROR(VLOOKUP($C35&amp;N$31,Calc1!$Z$64:$AB$207,3,0),"")</f>
        <v/>
      </c>
      <c r="O35" s="550" t="str">
        <f ca="1">IFERROR(VLOOKUP($C35&amp;O$31,Calc1!$Z$64:$AB$207,3,0),"")</f>
        <v/>
      </c>
      <c r="P35" s="156" t="str">
        <f ca="1">IFERROR(VLOOKUP($C35&amp;P$31,Calc1!$Z$64:$AB$207,3,0),"")</f>
        <v/>
      </c>
      <c r="Q35" s="185" t="str">
        <f t="shared" ca="1" si="2"/>
        <v/>
      </c>
    </row>
    <row r="36" spans="2:17" ht="21.95" customHeight="1" x14ac:dyDescent="0.2">
      <c r="B36" s="117" t="str">
        <f ca="1">IF($C36="","",INDEX(Calc1!$E$4:$E$12,MATCH($C36,Calc1!$F$4:$F$12,0)))</f>
        <v/>
      </c>
      <c r="C36" s="127" t="str">
        <f ca="1">IF(Calc1!$K$13=0,"",Calc1!$AH8)</f>
        <v/>
      </c>
      <c r="D36" s="131" t="str">
        <f ca="1">IF($C36="","",VLOOKUP($C36,Calc1!$C$17:$AC$25,25,0))</f>
        <v/>
      </c>
      <c r="E36" s="114" t="str">
        <f ca="1">IF($C36="","",VLOOKUP($C36,Calc1!$C$17:$AC$25,26,0))</f>
        <v/>
      </c>
      <c r="F36" s="114" t="str">
        <f ca="1">IF($C36="","",VLOOKUP($C36,Calc1!$C$17:$AC$25,27,0))</f>
        <v/>
      </c>
      <c r="G36" s="448" t="str">
        <f ca="1">IF($C36="","",VLOOKUP(C36,Vorrunde!$AK$12:$AL$33,2,0))</f>
        <v/>
      </c>
      <c r="H36" s="139" t="str">
        <f ca="1">IFERROR(VLOOKUP($C36&amp;H$31,Calc1!$Z$64:$AB$207,3,0),"")</f>
        <v/>
      </c>
      <c r="I36" s="114" t="str">
        <f ca="1">IFERROR(VLOOKUP($C36&amp;I$31,Calc1!$Z$64:$AB$207,3,0),"")</f>
        <v/>
      </c>
      <c r="J36" s="114" t="str">
        <f ca="1">IFERROR(VLOOKUP($C36&amp;J$31,Calc1!$Z$64:$AB$207,3,0),"")</f>
        <v/>
      </c>
      <c r="K36" s="114" t="str">
        <f ca="1">IFERROR(VLOOKUP($C36&amp;K$31,Calc1!$Z$64:$AB$207,3,0),"")</f>
        <v/>
      </c>
      <c r="L36" s="124"/>
      <c r="M36" s="550" t="str">
        <f ca="1">IFERROR(VLOOKUP($C36&amp;M$31,Calc1!$Z$64:$AB$207,3,0),"")</f>
        <v/>
      </c>
      <c r="N36" s="550" t="str">
        <f ca="1">IFERROR(VLOOKUP($C36&amp;N$31,Calc1!$Z$64:$AB$207,3,0),"")</f>
        <v/>
      </c>
      <c r="O36" s="550" t="str">
        <f ca="1">IFERROR(VLOOKUP($C36&amp;O$31,Calc1!$Z$64:$AB$207,3,0),"")</f>
        <v/>
      </c>
      <c r="P36" s="156" t="str">
        <f ca="1">IFERROR(VLOOKUP($C36&amp;P$31,Calc1!$Z$64:$AB$207,3,0),"")</f>
        <v/>
      </c>
      <c r="Q36" s="185" t="str">
        <f t="shared" ca="1" si="2"/>
        <v/>
      </c>
    </row>
    <row r="37" spans="2:17" ht="21.95" customHeight="1" x14ac:dyDescent="0.2">
      <c r="B37" s="117" t="str">
        <f ca="1">IF($C37="","",INDEX(Calc1!$E$4:$E$12,MATCH($C37,Calc1!$F$4:$F$12,0)))</f>
        <v/>
      </c>
      <c r="C37" s="127" t="str">
        <f ca="1">IF(Calc1!$K$13=0,"",Calc1!$AH9)</f>
        <v/>
      </c>
      <c r="D37" s="131" t="str">
        <f ca="1">IF($C37="","",VLOOKUP($C37,Calc1!$C$17:$AC$25,25,0))</f>
        <v/>
      </c>
      <c r="E37" s="114" t="str">
        <f ca="1">IF($C37="","",VLOOKUP($C37,Calc1!$C$17:$AC$25,26,0))</f>
        <v/>
      </c>
      <c r="F37" s="114" t="str">
        <f ca="1">IF($C37="","",VLOOKUP($C37,Calc1!$C$17:$AC$25,27,0))</f>
        <v/>
      </c>
      <c r="G37" s="448" t="str">
        <f ca="1">IF($C37="","",VLOOKUP(C37,Vorrunde!$AK$12:$AL$33,2,0))</f>
        <v/>
      </c>
      <c r="H37" s="139" t="str">
        <f ca="1">IFERROR(VLOOKUP($C37&amp;H$31,Calc1!$Z$64:$AB$207,3,0),"")</f>
        <v/>
      </c>
      <c r="I37" s="114" t="str">
        <f ca="1">IFERROR(VLOOKUP($C37&amp;I$31,Calc1!$Z$64:$AB$207,3,0),"")</f>
        <v/>
      </c>
      <c r="J37" s="114" t="str">
        <f ca="1">IFERROR(VLOOKUP($C37&amp;J$31,Calc1!$Z$64:$AB$207,3,0),"")</f>
        <v/>
      </c>
      <c r="K37" s="114" t="str">
        <f ca="1">IFERROR(VLOOKUP($C37&amp;K$31,Calc1!$Z$64:$AB$207,3,0),"")</f>
        <v/>
      </c>
      <c r="L37" s="114" t="str">
        <f ca="1">IFERROR(VLOOKUP($C37&amp;L$31,Calc1!$Z$64:$AB$207,3,0),"")</f>
        <v/>
      </c>
      <c r="M37" s="551"/>
      <c r="N37" s="550" t="str">
        <f ca="1">IFERROR(VLOOKUP($C37&amp;N$31,Calc1!$Z$64:$AB$207,3,0),"")</f>
        <v/>
      </c>
      <c r="O37" s="550" t="str">
        <f ca="1">IFERROR(VLOOKUP($C37&amp;O$31,Calc1!$Z$64:$AB$207,3,0),"")</f>
        <v/>
      </c>
      <c r="P37" s="156" t="str">
        <f ca="1">IFERROR(VLOOKUP($C37&amp;P$31,Calc1!$Z$64:$AB$207,3,0),"")</f>
        <v/>
      </c>
      <c r="Q37" s="185" t="str">
        <f t="shared" ca="1" si="2"/>
        <v/>
      </c>
    </row>
    <row r="38" spans="2:17" ht="21.95" customHeight="1" x14ac:dyDescent="0.2">
      <c r="B38" s="117" t="str">
        <f ca="1">IF($C38="","",INDEX(Calc1!$E$4:$E$12,MATCH($C38,Calc1!$F$4:$F$12,0)))</f>
        <v/>
      </c>
      <c r="C38" s="127" t="str">
        <f ca="1">IF(Calc1!$K$13=0,"",Calc1!$AH10)</f>
        <v/>
      </c>
      <c r="D38" s="131" t="str">
        <f ca="1">IF($C38="","",VLOOKUP($C38,Calc1!$C$17:$AC$25,25,0))</f>
        <v/>
      </c>
      <c r="E38" s="114" t="str">
        <f ca="1">IF($C38="","",VLOOKUP($C38,Calc1!$C$17:$AC$25,26,0))</f>
        <v/>
      </c>
      <c r="F38" s="114" t="str">
        <f ca="1">IF($C38="","",VLOOKUP($C38,Calc1!$C$17:$AC$25,27,0))</f>
        <v/>
      </c>
      <c r="G38" s="448" t="str">
        <f ca="1">IF($C38="","",VLOOKUP(C38,Vorrunde!$AK$12:$AL$33,2,0))</f>
        <v/>
      </c>
      <c r="H38" s="139" t="str">
        <f ca="1">IFERROR(VLOOKUP($C38&amp;H$31,Calc1!$Z$64:$AB$207,3,0),"")</f>
        <v/>
      </c>
      <c r="I38" s="114" t="str">
        <f ca="1">IFERROR(VLOOKUP($C38&amp;I$31,Calc1!$Z$64:$AB$207,3,0),"")</f>
        <v/>
      </c>
      <c r="J38" s="114" t="str">
        <f ca="1">IFERROR(VLOOKUP($C38&amp;J$31,Calc1!$Z$64:$AB$207,3,0),"")</f>
        <v/>
      </c>
      <c r="K38" s="114" t="str">
        <f ca="1">IFERROR(VLOOKUP($C38&amp;K$31,Calc1!$Z$64:$AB$207,3,0),"")</f>
        <v/>
      </c>
      <c r="L38" s="114" t="str">
        <f ca="1">IFERROR(VLOOKUP($C38&amp;L$31,Calc1!$Z$64:$AB$207,3,0),"")</f>
        <v/>
      </c>
      <c r="M38" s="550" t="str">
        <f ca="1">IFERROR(VLOOKUP($C38&amp;M$31,Calc1!$Z$64:$AB$207,3,0),"")</f>
        <v/>
      </c>
      <c r="N38" s="551"/>
      <c r="O38" s="550" t="str">
        <f ca="1">IFERROR(VLOOKUP($C38&amp;O$31,Calc1!$Z$64:$AB$207,3,0),"")</f>
        <v/>
      </c>
      <c r="P38" s="156" t="str">
        <f ca="1">IFERROR(VLOOKUP($C38&amp;P$31,Calc1!$Z$64:$AB$207,3,0),"")</f>
        <v/>
      </c>
      <c r="Q38" s="185" t="str">
        <f t="shared" ca="1" si="2"/>
        <v/>
      </c>
    </row>
    <row r="39" spans="2:17" ht="21.95" customHeight="1" x14ac:dyDescent="0.2">
      <c r="B39" s="117" t="str">
        <f ca="1">IF($C39="","",INDEX(Calc1!$E$4:$E$12,MATCH($C39,Calc1!$F$4:$F$12,0)))</f>
        <v/>
      </c>
      <c r="C39" s="127" t="str">
        <f ca="1">IF(Calc1!$K$13=0,"",Calc1!$AH11)</f>
        <v/>
      </c>
      <c r="D39" s="131" t="str">
        <f ca="1">IF($C39="","",VLOOKUP($C39,Calc1!$C$17:$AC$25,25,0))</f>
        <v/>
      </c>
      <c r="E39" s="114" t="str">
        <f ca="1">IF($C39="","",VLOOKUP($C39,Calc1!$C$17:$AC$25,26,0))</f>
        <v/>
      </c>
      <c r="F39" s="114" t="str">
        <f ca="1">IF($C39="","",VLOOKUP($C39,Calc1!$C$17:$AC$25,27,0))</f>
        <v/>
      </c>
      <c r="G39" s="448" t="str">
        <f ca="1">IF($C39="","",VLOOKUP(C39,Vorrunde!$AK$12:$AL$33,2,0))</f>
        <v/>
      </c>
      <c r="H39" s="139" t="str">
        <f ca="1">IFERROR(VLOOKUP($C39&amp;H$31,Calc1!$Z$64:$AB$207,3,0),"")</f>
        <v/>
      </c>
      <c r="I39" s="114" t="str">
        <f ca="1">IFERROR(VLOOKUP($C39&amp;I$31,Calc1!$Z$64:$AB$207,3,0),"")</f>
        <v/>
      </c>
      <c r="J39" s="114" t="str">
        <f ca="1">IFERROR(VLOOKUP($C39&amp;J$31,Calc1!$Z$64:$AB$207,3,0),"")</f>
        <v/>
      </c>
      <c r="K39" s="114" t="str">
        <f ca="1">IFERROR(VLOOKUP($C39&amp;K$31,Calc1!$Z$64:$AB$207,3,0),"")</f>
        <v/>
      </c>
      <c r="L39" s="114" t="str">
        <f ca="1">IFERROR(VLOOKUP($C39&amp;L$31,Calc1!$Z$64:$AB$207,3,0),"")</f>
        <v/>
      </c>
      <c r="M39" s="550" t="str">
        <f ca="1">IFERROR(VLOOKUP($C39&amp;M$31,Calc1!$Z$64:$AB$207,3,0),"")</f>
        <v/>
      </c>
      <c r="N39" s="550" t="str">
        <f ca="1">IFERROR(VLOOKUP($C39&amp;N$31,Calc1!$Z$64:$AB$207,3,0),"")</f>
        <v/>
      </c>
      <c r="O39" s="551"/>
      <c r="P39" s="156" t="str">
        <f ca="1">IFERROR(VLOOKUP($C39&amp;P$31,Calc1!$Z$64:$AB$207,3,0),"")</f>
        <v/>
      </c>
      <c r="Q39" s="185" t="str">
        <f t="shared" ca="1" si="2"/>
        <v/>
      </c>
    </row>
    <row r="40" spans="2:17" ht="21.95" customHeight="1" thickBot="1" x14ac:dyDescent="0.25">
      <c r="B40" s="118" t="str">
        <f ca="1">IF($C40="","",INDEX(Calc1!$E$4:$E$12,MATCH($C40,Calc1!$F$4:$F$12,0)))</f>
        <v/>
      </c>
      <c r="C40" s="128" t="str">
        <f ca="1">IF(Calc1!$K$13=0,"",Calc1!$AH12)</f>
        <v/>
      </c>
      <c r="D40" s="132" t="str">
        <f ca="1">IF($C40="","",VLOOKUP($C40,Calc1!$C$17:$AC$25,25,0))</f>
        <v/>
      </c>
      <c r="E40" s="115" t="str">
        <f ca="1">IF($C40="","",VLOOKUP($C40,Calc1!$C$17:$AC$25,26,0))</f>
        <v/>
      </c>
      <c r="F40" s="115" t="str">
        <f ca="1">IF($C40="","",VLOOKUP($C40,Calc1!$C$17:$AC$25,27,0))</f>
        <v/>
      </c>
      <c r="G40" s="449" t="str">
        <f ca="1">IF($C40="","",VLOOKUP(C40,Vorrunde!$AK$12:$AL$33,2,0))</f>
        <v/>
      </c>
      <c r="H40" s="140" t="str">
        <f ca="1">IFERROR(VLOOKUP($C40&amp;H$31,Calc1!$Z$64:$AB$207,3,0),"")</f>
        <v/>
      </c>
      <c r="I40" s="115" t="str">
        <f ca="1">IFERROR(VLOOKUP($C40&amp;I$31,Calc1!$Z$64:$AB$207,3,0),"")</f>
        <v/>
      </c>
      <c r="J40" s="115" t="str">
        <f ca="1">IFERROR(VLOOKUP($C40&amp;J$31,Calc1!$Z$64:$AB$207,3,0),"")</f>
        <v/>
      </c>
      <c r="K40" s="115" t="str">
        <f ca="1">IFERROR(VLOOKUP($C40&amp;K$31,Calc1!$Z$64:$AB$207,3,0),"")</f>
        <v/>
      </c>
      <c r="L40" s="115" t="str">
        <f ca="1">IFERROR(VLOOKUP($C40&amp;L$31,Calc1!$Z$64:$AB$207,3,0),"")</f>
        <v/>
      </c>
      <c r="M40" s="552" t="str">
        <f ca="1">IFERROR(VLOOKUP($C40&amp;M$31,Calc1!$Z$64:$AB$207,3,0),"")</f>
        <v/>
      </c>
      <c r="N40" s="552" t="str">
        <f ca="1">IFERROR(VLOOKUP($C40&amp;N$31,Calc1!$Z$64:$AB$207,3,0),"")</f>
        <v/>
      </c>
      <c r="O40" s="552" t="str">
        <f ca="1">IFERROR(VLOOKUP($C40&amp;O$31,Calc1!$Z$64:$AB$207,3,0),"")</f>
        <v/>
      </c>
      <c r="P40" s="157"/>
      <c r="Q40" s="186" t="str">
        <f t="shared" ca="1" si="2"/>
        <v/>
      </c>
    </row>
    <row r="41" spans="2:17" ht="42.75" customHeight="1" thickTop="1" thickBot="1" x14ac:dyDescent="0.25"/>
    <row r="42" spans="2:17" ht="21.95" customHeight="1" thickBot="1" x14ac:dyDescent="0.25">
      <c r="H42" s="554" t="str">
        <f ca="1">IF(LEN(H43)&gt;Einstellungen!$C$17,LEFT(H43,Einstellungen!$C$17)&amp;".",H43)</f>
        <v/>
      </c>
      <c r="I42" s="555" t="str">
        <f ca="1">IF(LEN(I43)&gt;Einstellungen!$C$17,LEFT(I43,Einstellungen!$C$17)&amp;".",I43)</f>
        <v/>
      </c>
      <c r="J42" s="555" t="str">
        <f ca="1">IF(LEN(J43)&gt;Einstellungen!$C$17,LEFT(J43,Einstellungen!$C$17)&amp;".",J43)</f>
        <v/>
      </c>
      <c r="K42" s="555" t="str">
        <f ca="1">IF(LEN(K43)&gt;Einstellungen!$C$17,LEFT(K43,Einstellungen!$C$17)&amp;".",K43)</f>
        <v/>
      </c>
      <c r="L42" s="555" t="str">
        <f ca="1">IF(LEN(L43)&gt;Einstellungen!$C$17,LEFT(L43,Einstellungen!$C$17)&amp;".",L43)</f>
        <v/>
      </c>
      <c r="M42" s="556" t="str">
        <f ca="1">IF(LEN(M43)&gt;Einstellungen!$C$17,LEFT(M43,Einstellungen!$C$17)&amp;".",M43)</f>
        <v/>
      </c>
      <c r="N42" s="556" t="str">
        <f ca="1">IF(LEN(N43)&gt;Einstellungen!$C$17,LEFT(N43,Einstellungen!$C$17)&amp;".",N43)</f>
        <v/>
      </c>
      <c r="O42" s="556" t="str">
        <f ca="1">IF(LEN(O43)&gt;Einstellungen!$C$17,LEFT(O43,Einstellungen!$C$17)&amp;".",O43)</f>
        <v/>
      </c>
      <c r="P42" s="557" t="str">
        <f ca="1">IF(LEN(P43)&gt;Einstellungen!$C$17,LEFT(P43,Einstellungen!$C$17)&amp;".",P43)</f>
        <v/>
      </c>
    </row>
    <row r="43" spans="2:17" ht="21.95" customHeight="1" thickTop="1" thickBot="1" x14ac:dyDescent="0.25">
      <c r="B43" s="119"/>
      <c r="C43" s="125" t="str">
        <f>Sprache!$E$10</f>
        <v>Teilnehmer bzw. Mannschaft</v>
      </c>
      <c r="D43" s="129" t="str">
        <f>Sprache!$E$27</f>
        <v>Pkt</v>
      </c>
      <c r="E43" s="116" t="str">
        <f>Sprache!$E$26</f>
        <v>Diff.</v>
      </c>
      <c r="F43" s="116" t="str">
        <f>Sprache!$E$28</f>
        <v>erz. Tore</v>
      </c>
      <c r="G43" s="151" t="str">
        <f>Sprache!$E$49</f>
        <v>Bonus</v>
      </c>
      <c r="H43" s="133" t="str">
        <f ca="1">C44</f>
        <v/>
      </c>
      <c r="I43" s="134" t="str">
        <f ca="1">C45</f>
        <v/>
      </c>
      <c r="J43" s="134" t="str">
        <f ca="1">C46</f>
        <v/>
      </c>
      <c r="K43" s="134" t="str">
        <f ca="1">C47</f>
        <v/>
      </c>
      <c r="L43" s="134" t="str">
        <f ca="1">C48</f>
        <v/>
      </c>
      <c r="M43" s="548" t="str">
        <f ca="1">C49</f>
        <v/>
      </c>
      <c r="N43" s="548" t="str">
        <f ca="1">C50</f>
        <v/>
      </c>
      <c r="O43" s="548" t="str">
        <f ca="1">C51</f>
        <v/>
      </c>
      <c r="P43" s="154" t="str">
        <f ca="1">C52</f>
        <v/>
      </c>
    </row>
    <row r="44" spans="2:17" ht="21.95" customHeight="1" x14ac:dyDescent="0.2">
      <c r="B44" s="117" t="str">
        <f ca="1">IF($C44="","",INDEX(Calc1!$E$4:$E$12,MATCH($C44,Calc1!$F$4:$F$12,0)))</f>
        <v/>
      </c>
      <c r="C44" s="126" t="str">
        <f ca="1">IF(Calc1!$K$13=0,"",Calc1!$AM4)</f>
        <v/>
      </c>
      <c r="D44" s="130" t="str">
        <f ca="1">IF($C44="","",VLOOKUP($C44,Calc1!$C$17:$AC$25,25,0))</f>
        <v/>
      </c>
      <c r="E44" s="113" t="str">
        <f ca="1">IF($C44="","",VLOOKUP($C44,Calc1!$C$17:$AC$25,26,0))</f>
        <v/>
      </c>
      <c r="F44" s="113" t="str">
        <f ca="1">IF($C44="","",VLOOKUP($C44,Calc1!$C$17:$AC$25,27,0))</f>
        <v/>
      </c>
      <c r="G44" s="447" t="str">
        <f ca="1">IF($C44="","",VLOOKUP(C44,Vorrunde!$AK$12:$AL$33,2,0))</f>
        <v/>
      </c>
      <c r="H44" s="138"/>
      <c r="I44" s="113" t="str">
        <f ca="1">IFERROR(VLOOKUP($C44&amp;I$43,Calc1!$Z$64:$AB$207,3,0),"")</f>
        <v/>
      </c>
      <c r="J44" s="113" t="str">
        <f ca="1">IFERROR(VLOOKUP($C44&amp;J$43,Calc1!$Z$64:$AB$207,3,0),"")</f>
        <v/>
      </c>
      <c r="K44" s="113" t="str">
        <f ca="1">IFERROR(VLOOKUP($C44&amp;K$43,Calc1!$Z$64:$AB$207,3,0),"")</f>
        <v/>
      </c>
      <c r="L44" s="113" t="str">
        <f ca="1">IFERROR(VLOOKUP($C44&amp;L$43,Calc1!$Z$64:$AB$207,3,0),"")</f>
        <v/>
      </c>
      <c r="M44" s="549" t="str">
        <f ca="1">IFERROR(VLOOKUP($C44&amp;M$43,Calc1!$Z$64:$AB$207,3,0),"")</f>
        <v/>
      </c>
      <c r="N44" s="549" t="str">
        <f ca="1">IFERROR(VLOOKUP($C44&amp;N$43,Calc1!$Z$64:$AB$207,3,0),"")</f>
        <v/>
      </c>
      <c r="O44" s="549" t="str">
        <f ca="1">IFERROR(VLOOKUP($C44&amp;O$43,Calc1!$Z$64:$AB$207,3,0),"")</f>
        <v/>
      </c>
      <c r="P44" s="155" t="str">
        <f ca="1">IFERROR(VLOOKUP($C44&amp;P$43,Calc1!$Z$64:$AB$207,3,0),"")</f>
        <v/>
      </c>
      <c r="Q44" s="184" t="str">
        <f t="shared" ref="Q44:Q52" ca="1" si="3">C44</f>
        <v/>
      </c>
    </row>
    <row r="45" spans="2:17" ht="21.95" customHeight="1" x14ac:dyDescent="0.2">
      <c r="B45" s="117" t="str">
        <f ca="1">IF($C45="","",INDEX(Calc1!$E$4:$E$12,MATCH($C45,Calc1!$F$4:$F$12,0)))</f>
        <v/>
      </c>
      <c r="C45" s="127" t="str">
        <f ca="1">IF(Calc1!$K$13=0,"",Calc1!$AM5)</f>
        <v/>
      </c>
      <c r="D45" s="131" t="str">
        <f ca="1">IF($C45="","",VLOOKUP($C45,Calc1!$C$17:$AC$25,25,0))</f>
        <v/>
      </c>
      <c r="E45" s="114" t="str">
        <f ca="1">IF($C45="","",VLOOKUP($C45,Calc1!$C$17:$AC$25,26,0))</f>
        <v/>
      </c>
      <c r="F45" s="114" t="str">
        <f ca="1">IF($C45="","",VLOOKUP($C45,Calc1!$C$17:$AC$25,27,0))</f>
        <v/>
      </c>
      <c r="G45" s="448" t="str">
        <f ca="1">IF($C45="","",VLOOKUP(C45,Vorrunde!$AK$12:$AL$33,2,0))</f>
        <v/>
      </c>
      <c r="H45" s="139" t="str">
        <f ca="1">IFERROR(VLOOKUP($C45&amp;H$43,Calc1!$Z$64:$AB$207,3,0),"")</f>
        <v/>
      </c>
      <c r="I45" s="124"/>
      <c r="J45" s="114" t="str">
        <f ca="1">IFERROR(VLOOKUP($C45&amp;J$43,Calc1!$Z$64:$AB$207,3,0),"")</f>
        <v/>
      </c>
      <c r="K45" s="114" t="str">
        <f ca="1">IFERROR(VLOOKUP($C45&amp;K$43,Calc1!$Z$64:$AB$207,3,0),"")</f>
        <v/>
      </c>
      <c r="L45" s="114" t="str">
        <f ca="1">IFERROR(VLOOKUP($C45&amp;L$43,Calc1!$Z$64:$AB$207,3,0),"")</f>
        <v/>
      </c>
      <c r="M45" s="550" t="str">
        <f ca="1">IFERROR(VLOOKUP($C45&amp;M$43,Calc1!$Z$64:$AB$207,3,0),"")</f>
        <v/>
      </c>
      <c r="N45" s="550" t="str">
        <f ca="1">IFERROR(VLOOKUP($C45&amp;N$43,Calc1!$Z$64:$AB$207,3,0),"")</f>
        <v/>
      </c>
      <c r="O45" s="550" t="str">
        <f ca="1">IFERROR(VLOOKUP($C45&amp;O$43,Calc1!$Z$64:$AB$207,3,0),"")</f>
        <v/>
      </c>
      <c r="P45" s="156" t="str">
        <f ca="1">IFERROR(VLOOKUP($C45&amp;P$43,Calc1!$Z$64:$AB$207,3,0),"")</f>
        <v/>
      </c>
      <c r="Q45" s="185" t="str">
        <f t="shared" ca="1" si="3"/>
        <v/>
      </c>
    </row>
    <row r="46" spans="2:17" ht="21.95" customHeight="1" x14ac:dyDescent="0.2">
      <c r="B46" s="117" t="str">
        <f ca="1">IF($C46="","",INDEX(Calc1!$E$4:$E$12,MATCH($C46,Calc1!$F$4:$F$12,0)))</f>
        <v/>
      </c>
      <c r="C46" s="127" t="str">
        <f ca="1">IF(Calc1!$K$13=0,"",Calc1!$AM6)</f>
        <v/>
      </c>
      <c r="D46" s="131" t="str">
        <f ca="1">IF($C46="","",VLOOKUP($C46,Calc1!$C$17:$AC$25,25,0))</f>
        <v/>
      </c>
      <c r="E46" s="114" t="str">
        <f ca="1">IF($C46="","",VLOOKUP($C46,Calc1!$C$17:$AC$25,26,0))</f>
        <v/>
      </c>
      <c r="F46" s="114" t="str">
        <f ca="1">IF($C46="","",VLOOKUP($C46,Calc1!$C$17:$AC$25,27,0))</f>
        <v/>
      </c>
      <c r="G46" s="448" t="str">
        <f ca="1">IF($C46="","",VLOOKUP(C46,Vorrunde!$AK$12:$AL$33,2,0))</f>
        <v/>
      </c>
      <c r="H46" s="139" t="str">
        <f ca="1">IFERROR(VLOOKUP($C46&amp;H$43,Calc1!$Z$64:$AB$207,3,0),"")</f>
        <v/>
      </c>
      <c r="I46" s="114" t="str">
        <f ca="1">IFERROR(VLOOKUP($C46&amp;I$43,Calc1!$Z$64:$AB$207,3,0),"")</f>
        <v/>
      </c>
      <c r="J46" s="124"/>
      <c r="K46" s="114" t="str">
        <f ca="1">IFERROR(VLOOKUP($C46&amp;K$43,Calc1!$Z$64:$AB$207,3,0),"")</f>
        <v/>
      </c>
      <c r="L46" s="114" t="str">
        <f ca="1">IFERROR(VLOOKUP($C46&amp;L$43,Calc1!$Z$64:$AB$207,3,0),"")</f>
        <v/>
      </c>
      <c r="M46" s="550" t="str">
        <f ca="1">IFERROR(VLOOKUP($C46&amp;M$43,Calc1!$Z$64:$AB$207,3,0),"")</f>
        <v/>
      </c>
      <c r="N46" s="550" t="str">
        <f ca="1">IFERROR(VLOOKUP($C46&amp;N$43,Calc1!$Z$64:$AB$207,3,0),"")</f>
        <v/>
      </c>
      <c r="O46" s="550" t="str">
        <f ca="1">IFERROR(VLOOKUP($C46&amp;O$43,Calc1!$Z$64:$AB$207,3,0),"")</f>
        <v/>
      </c>
      <c r="P46" s="156" t="str">
        <f ca="1">IFERROR(VLOOKUP($C46&amp;P$43,Calc1!$Z$64:$AB$207,3,0),"")</f>
        <v/>
      </c>
      <c r="Q46" s="185" t="str">
        <f t="shared" ca="1" si="3"/>
        <v/>
      </c>
    </row>
    <row r="47" spans="2:17" ht="21.95" customHeight="1" x14ac:dyDescent="0.2">
      <c r="B47" s="117" t="str">
        <f ca="1">IF($C47="","",INDEX(Calc1!$E$4:$E$12,MATCH($C47,Calc1!$F$4:$F$12,0)))</f>
        <v/>
      </c>
      <c r="C47" s="127" t="str">
        <f ca="1">IF(Calc1!$K$13=0,"",Calc1!$AM7)</f>
        <v/>
      </c>
      <c r="D47" s="131" t="str">
        <f ca="1">IF($C47="","",VLOOKUP($C47,Calc1!$C$17:$AC$25,25,0))</f>
        <v/>
      </c>
      <c r="E47" s="114" t="str">
        <f ca="1">IF($C47="","",VLOOKUP($C47,Calc1!$C$17:$AC$25,26,0))</f>
        <v/>
      </c>
      <c r="F47" s="114" t="str">
        <f ca="1">IF($C47="","",VLOOKUP($C47,Calc1!$C$17:$AC$25,27,0))</f>
        <v/>
      </c>
      <c r="G47" s="448" t="str">
        <f ca="1">IF($C47="","",VLOOKUP(C47,Vorrunde!$AK$12:$AL$33,2,0))</f>
        <v/>
      </c>
      <c r="H47" s="139" t="str">
        <f ca="1">IFERROR(VLOOKUP($C47&amp;H$43,Calc1!$Z$64:$AB$207,3,0),"")</f>
        <v/>
      </c>
      <c r="I47" s="114" t="str">
        <f ca="1">IFERROR(VLOOKUP($C47&amp;I$43,Calc1!$Z$64:$AB$207,3,0),"")</f>
        <v/>
      </c>
      <c r="J47" s="114" t="str">
        <f ca="1">IFERROR(VLOOKUP($C47&amp;J$43,Calc1!$Z$64:$AB$207,3,0),"")</f>
        <v/>
      </c>
      <c r="K47" s="124"/>
      <c r="L47" s="114" t="str">
        <f ca="1">IFERROR(VLOOKUP($C47&amp;L$43,Calc1!$Z$64:$AB$207,3,0),"")</f>
        <v/>
      </c>
      <c r="M47" s="550" t="str">
        <f ca="1">IFERROR(VLOOKUP($C47&amp;M$43,Calc1!$Z$64:$AB$207,3,0),"")</f>
        <v/>
      </c>
      <c r="N47" s="550" t="str">
        <f ca="1">IFERROR(VLOOKUP($C47&amp;N$43,Calc1!$Z$64:$AB$207,3,0),"")</f>
        <v/>
      </c>
      <c r="O47" s="550" t="str">
        <f ca="1">IFERROR(VLOOKUP($C47&amp;O$43,Calc1!$Z$64:$AB$207,3,0),"")</f>
        <v/>
      </c>
      <c r="P47" s="156" t="str">
        <f ca="1">IFERROR(VLOOKUP($C47&amp;P$43,Calc1!$Z$64:$AB$207,3,0),"")</f>
        <v/>
      </c>
      <c r="Q47" s="185" t="str">
        <f t="shared" ca="1" si="3"/>
        <v/>
      </c>
    </row>
    <row r="48" spans="2:17" ht="21.95" customHeight="1" x14ac:dyDescent="0.2">
      <c r="B48" s="117" t="str">
        <f ca="1">IF($C48="","",INDEX(Calc1!$E$4:$E$12,MATCH($C48,Calc1!$F$4:$F$12,0)))</f>
        <v/>
      </c>
      <c r="C48" s="127" t="str">
        <f ca="1">IF(Calc1!$K$13=0,"",Calc1!$AM8)</f>
        <v/>
      </c>
      <c r="D48" s="131" t="str">
        <f ca="1">IF($C48="","",VLOOKUP($C48,Calc1!$C$17:$AC$25,25,0))</f>
        <v/>
      </c>
      <c r="E48" s="114" t="str">
        <f ca="1">IF($C48="","",VLOOKUP($C48,Calc1!$C$17:$AC$25,26,0))</f>
        <v/>
      </c>
      <c r="F48" s="114" t="str">
        <f ca="1">IF($C48="","",VLOOKUP($C48,Calc1!$C$17:$AC$25,27,0))</f>
        <v/>
      </c>
      <c r="G48" s="448" t="str">
        <f ca="1">IF($C48="","",VLOOKUP(C48,Vorrunde!$AK$12:$AL$33,2,0))</f>
        <v/>
      </c>
      <c r="H48" s="139" t="str">
        <f ca="1">IFERROR(VLOOKUP($C48&amp;H$43,Calc1!$Z$64:$AB$207,3,0),"")</f>
        <v/>
      </c>
      <c r="I48" s="114" t="str">
        <f ca="1">IFERROR(VLOOKUP($C48&amp;I$43,Calc1!$Z$64:$AB$207,3,0),"")</f>
        <v/>
      </c>
      <c r="J48" s="114" t="str">
        <f ca="1">IFERROR(VLOOKUP($C48&amp;J$43,Calc1!$Z$64:$AB$207,3,0),"")</f>
        <v/>
      </c>
      <c r="K48" s="114" t="str">
        <f ca="1">IFERROR(VLOOKUP($C48&amp;K$43,Calc1!$Z$64:$AB$207,3,0),"")</f>
        <v/>
      </c>
      <c r="L48" s="124"/>
      <c r="M48" s="550" t="str">
        <f ca="1">IFERROR(VLOOKUP($C48&amp;M$43,Calc1!$Z$64:$AB$207,3,0),"")</f>
        <v/>
      </c>
      <c r="N48" s="550" t="str">
        <f ca="1">IFERROR(VLOOKUP($C48&amp;N$43,Calc1!$Z$64:$AB$207,3,0),"")</f>
        <v/>
      </c>
      <c r="O48" s="550" t="str">
        <f ca="1">IFERROR(VLOOKUP($C48&amp;O$43,Calc1!$Z$64:$AB$207,3,0),"")</f>
        <v/>
      </c>
      <c r="P48" s="156" t="str">
        <f ca="1">IFERROR(VLOOKUP($C48&amp;P$43,Calc1!$Z$64:$AB$207,3,0),"")</f>
        <v/>
      </c>
      <c r="Q48" s="185" t="str">
        <f t="shared" ca="1" si="3"/>
        <v/>
      </c>
    </row>
    <row r="49" spans="2:17" ht="21.95" customHeight="1" x14ac:dyDescent="0.2">
      <c r="B49" s="117" t="str">
        <f ca="1">IF($C49="","",INDEX(Calc1!$E$4:$E$12,MATCH($C49,Calc1!$F$4:$F$12,0)))</f>
        <v/>
      </c>
      <c r="C49" s="127" t="str">
        <f ca="1">IF(Calc1!$K$13=0,"",Calc1!$AM9)</f>
        <v/>
      </c>
      <c r="D49" s="131" t="str">
        <f ca="1">IF($C49="","",VLOOKUP($C49,Calc1!$C$17:$AC$25,25,0))</f>
        <v/>
      </c>
      <c r="E49" s="114" t="str">
        <f ca="1">IF($C49="","",VLOOKUP($C49,Calc1!$C$17:$AC$25,26,0))</f>
        <v/>
      </c>
      <c r="F49" s="114" t="str">
        <f ca="1">IF($C49="","",VLOOKUP($C49,Calc1!$C$17:$AC$25,27,0))</f>
        <v/>
      </c>
      <c r="G49" s="448" t="str">
        <f ca="1">IF($C49="","",VLOOKUP(C49,Vorrunde!$AK$12:$AL$33,2,0))</f>
        <v/>
      </c>
      <c r="H49" s="139" t="str">
        <f ca="1">IFERROR(VLOOKUP($C49&amp;H$43,Calc1!$Z$64:$AB$207,3,0),"")</f>
        <v/>
      </c>
      <c r="I49" s="114" t="str">
        <f ca="1">IFERROR(VLOOKUP($C49&amp;I$43,Calc1!$Z$64:$AB$207,3,0),"")</f>
        <v/>
      </c>
      <c r="J49" s="114" t="str">
        <f ca="1">IFERROR(VLOOKUP($C49&amp;J$43,Calc1!$Z$64:$AB$207,3,0),"")</f>
        <v/>
      </c>
      <c r="K49" s="114" t="str">
        <f ca="1">IFERROR(VLOOKUP($C49&amp;K$43,Calc1!$Z$64:$AB$207,3,0),"")</f>
        <v/>
      </c>
      <c r="L49" s="114" t="str">
        <f ca="1">IFERROR(VLOOKUP($C49&amp;L$43,Calc1!$Z$64:$AB$207,3,0),"")</f>
        <v/>
      </c>
      <c r="M49" s="551"/>
      <c r="N49" s="550" t="str">
        <f ca="1">IFERROR(VLOOKUP($C49&amp;N$43,Calc1!$Z$64:$AB$207,3,0),"")</f>
        <v/>
      </c>
      <c r="O49" s="550" t="str">
        <f ca="1">IFERROR(VLOOKUP($C49&amp;O$43,Calc1!$Z$64:$AB$207,3,0),"")</f>
        <v/>
      </c>
      <c r="P49" s="156" t="str">
        <f ca="1">IFERROR(VLOOKUP($C49&amp;P$43,Calc1!$Z$64:$AB$207,3,0),"")</f>
        <v/>
      </c>
      <c r="Q49" s="185" t="str">
        <f t="shared" ca="1" si="3"/>
        <v/>
      </c>
    </row>
    <row r="50" spans="2:17" ht="21.95" customHeight="1" x14ac:dyDescent="0.2">
      <c r="B50" s="117" t="str">
        <f ca="1">IF($C50="","",INDEX(Calc1!$E$4:$E$12,MATCH($C50,Calc1!$F$4:$F$12,0)))</f>
        <v/>
      </c>
      <c r="C50" s="127" t="str">
        <f ca="1">IF(Calc1!$K$13=0,"",Calc1!$AM10)</f>
        <v/>
      </c>
      <c r="D50" s="131" t="str">
        <f ca="1">IF($C50="","",VLOOKUP($C50,Calc1!$C$17:$AC$25,25,0))</f>
        <v/>
      </c>
      <c r="E50" s="114" t="str">
        <f ca="1">IF($C50="","",VLOOKUP($C50,Calc1!$C$17:$AC$25,26,0))</f>
        <v/>
      </c>
      <c r="F50" s="114" t="str">
        <f ca="1">IF($C50="","",VLOOKUP($C50,Calc1!$C$17:$AC$25,27,0))</f>
        <v/>
      </c>
      <c r="G50" s="448" t="str">
        <f ca="1">IF($C50="","",VLOOKUP(C50,Vorrunde!$AK$12:$AL$33,2,0))</f>
        <v/>
      </c>
      <c r="H50" s="139" t="str">
        <f ca="1">IFERROR(VLOOKUP($C50&amp;H$43,Calc1!$Z$64:$AB$207,3,0),"")</f>
        <v/>
      </c>
      <c r="I50" s="114" t="str">
        <f ca="1">IFERROR(VLOOKUP($C50&amp;I$43,Calc1!$Z$64:$AB$207,3,0),"")</f>
        <v/>
      </c>
      <c r="J50" s="114" t="str">
        <f ca="1">IFERROR(VLOOKUP($C50&amp;J$43,Calc1!$Z$64:$AB$207,3,0),"")</f>
        <v/>
      </c>
      <c r="K50" s="114" t="str">
        <f ca="1">IFERROR(VLOOKUP($C50&amp;K$43,Calc1!$Z$64:$AB$207,3,0),"")</f>
        <v/>
      </c>
      <c r="L50" s="114" t="str">
        <f ca="1">IFERROR(VLOOKUP($C50&amp;L$43,Calc1!$Z$64:$AB$207,3,0),"")</f>
        <v/>
      </c>
      <c r="M50" s="550" t="str">
        <f ca="1">IFERROR(VLOOKUP($C50&amp;M$43,Calc1!$Z$64:$AB$207,3,0),"")</f>
        <v/>
      </c>
      <c r="N50" s="551"/>
      <c r="O50" s="550" t="str">
        <f ca="1">IFERROR(VLOOKUP($C50&amp;O$43,Calc1!$Z$64:$AB$207,3,0),"")</f>
        <v/>
      </c>
      <c r="P50" s="156" t="str">
        <f ca="1">IFERROR(VLOOKUP($C50&amp;P$43,Calc1!$Z$64:$AB$207,3,0),"")</f>
        <v/>
      </c>
      <c r="Q50" s="185" t="str">
        <f t="shared" ca="1" si="3"/>
        <v/>
      </c>
    </row>
    <row r="51" spans="2:17" ht="21.95" customHeight="1" x14ac:dyDescent="0.2">
      <c r="B51" s="117" t="str">
        <f ca="1">IF($C51="","",INDEX(Calc1!$E$4:$E$12,MATCH($C51,Calc1!$F$4:$F$12,0)))</f>
        <v/>
      </c>
      <c r="C51" s="127" t="str">
        <f ca="1">IF(Calc1!$K$13=0,"",Calc1!$AM11)</f>
        <v/>
      </c>
      <c r="D51" s="131" t="str">
        <f ca="1">IF($C51="","",VLOOKUP($C51,Calc1!$C$17:$AC$25,25,0))</f>
        <v/>
      </c>
      <c r="E51" s="114" t="str">
        <f ca="1">IF($C51="","",VLOOKUP($C51,Calc1!$C$17:$AC$25,26,0))</f>
        <v/>
      </c>
      <c r="F51" s="114" t="str">
        <f ca="1">IF($C51="","",VLOOKUP($C51,Calc1!$C$17:$AC$25,27,0))</f>
        <v/>
      </c>
      <c r="G51" s="448" t="str">
        <f ca="1">IF($C51="","",VLOOKUP(C51,Vorrunde!$AK$12:$AL$33,2,0))</f>
        <v/>
      </c>
      <c r="H51" s="139" t="str">
        <f ca="1">IFERROR(VLOOKUP($C51&amp;H$43,Calc1!$Z$64:$AB$207,3,0),"")</f>
        <v/>
      </c>
      <c r="I51" s="114" t="str">
        <f ca="1">IFERROR(VLOOKUP($C51&amp;I$43,Calc1!$Z$64:$AB$207,3,0),"")</f>
        <v/>
      </c>
      <c r="J51" s="114" t="str">
        <f ca="1">IFERROR(VLOOKUP($C51&amp;J$43,Calc1!$Z$64:$AB$207,3,0),"")</f>
        <v/>
      </c>
      <c r="K51" s="114" t="str">
        <f ca="1">IFERROR(VLOOKUP($C51&amp;K$43,Calc1!$Z$64:$AB$207,3,0),"")</f>
        <v/>
      </c>
      <c r="L51" s="114" t="str">
        <f ca="1">IFERROR(VLOOKUP($C51&amp;L$43,Calc1!$Z$64:$AB$207,3,0),"")</f>
        <v/>
      </c>
      <c r="M51" s="550" t="str">
        <f ca="1">IFERROR(VLOOKUP($C51&amp;M$43,Calc1!$Z$64:$AB$207,3,0),"")</f>
        <v/>
      </c>
      <c r="N51" s="550" t="str">
        <f ca="1">IFERROR(VLOOKUP($C51&amp;N$43,Calc1!$Z$64:$AB$207,3,0),"")</f>
        <v/>
      </c>
      <c r="O51" s="551"/>
      <c r="P51" s="156" t="str">
        <f ca="1">IFERROR(VLOOKUP($C51&amp;P$43,Calc1!$Z$64:$AB$207,3,0),"")</f>
        <v/>
      </c>
      <c r="Q51" s="185" t="str">
        <f t="shared" ca="1" si="3"/>
        <v/>
      </c>
    </row>
    <row r="52" spans="2:17" ht="21.95" customHeight="1" thickBot="1" x14ac:dyDescent="0.25">
      <c r="B52" s="118" t="str">
        <f ca="1">IF($C52="","",INDEX(Calc1!$E$4:$E$12,MATCH($C52,Calc1!$F$4:$F$12,0)))</f>
        <v/>
      </c>
      <c r="C52" s="128" t="str">
        <f ca="1">IF(Calc1!$K$13=0,"",Calc1!$AM12)</f>
        <v/>
      </c>
      <c r="D52" s="132" t="str">
        <f ca="1">IF($C52="","",VLOOKUP($C52,Calc1!$C$17:$AC$25,25,0))</f>
        <v/>
      </c>
      <c r="E52" s="115" t="str">
        <f ca="1">IF($C52="","",VLOOKUP($C52,Calc1!$C$17:$AC$25,26,0))</f>
        <v/>
      </c>
      <c r="F52" s="115" t="str">
        <f ca="1">IF($C52="","",VLOOKUP($C52,Calc1!$C$17:$AC$25,27,0))</f>
        <v/>
      </c>
      <c r="G52" s="449" t="str">
        <f ca="1">IF($C52="","",VLOOKUP(C52,Vorrunde!$AK$12:$AL$33,2,0))</f>
        <v/>
      </c>
      <c r="H52" s="140" t="str">
        <f ca="1">IFERROR(VLOOKUP($C52&amp;H$43,Calc1!$Z$64:$AB$207,3,0),"")</f>
        <v/>
      </c>
      <c r="I52" s="115" t="str">
        <f ca="1">IFERROR(VLOOKUP($C52&amp;I$43,Calc1!$Z$64:$AB$207,3,0),"")</f>
        <v/>
      </c>
      <c r="J52" s="115" t="str">
        <f ca="1">IFERROR(VLOOKUP($C52&amp;J$43,Calc1!$Z$64:$AB$207,3,0),"")</f>
        <v/>
      </c>
      <c r="K52" s="115" t="str">
        <f ca="1">IFERROR(VLOOKUP($C52&amp;K$43,Calc1!$Z$64:$AB$207,3,0),"")</f>
        <v/>
      </c>
      <c r="L52" s="115" t="str">
        <f ca="1">IFERROR(VLOOKUP($C52&amp;L$43,Calc1!$Z$64:$AB$207,3,0),"")</f>
        <v/>
      </c>
      <c r="M52" s="552" t="str">
        <f ca="1">IFERROR(VLOOKUP($C52&amp;M$43,Calc1!$Z$64:$AB$207,3,0),"")</f>
        <v/>
      </c>
      <c r="N52" s="552" t="str">
        <f ca="1">IFERROR(VLOOKUP($C52&amp;N$43,Calc1!$Z$64:$AB$207,3,0),"")</f>
        <v/>
      </c>
      <c r="O52" s="552" t="str">
        <f ca="1">IFERROR(VLOOKUP($C52&amp;O$43,Calc1!$Z$64:$AB$207,3,0),"")</f>
        <v/>
      </c>
      <c r="P52" s="157"/>
      <c r="Q52" s="186" t="str">
        <f t="shared" ca="1" si="3"/>
        <v/>
      </c>
    </row>
    <row r="53" spans="2:17" ht="55.5" customHeight="1" thickTop="1" x14ac:dyDescent="0.2"/>
  </sheetData>
  <sheetProtection sheet="1" selectLockedCells="1"/>
  <mergeCells count="3">
    <mergeCell ref="B2:P2"/>
    <mergeCell ref="B4:P4"/>
    <mergeCell ref="B3:P3"/>
  </mergeCells>
  <conditionalFormatting sqref="B8:Q16 B20:Q28 B32:Q40 B44:Q52">
    <cfRule type="expression" dxfId="22" priority="29">
      <formula>OR(AND($B8=$B7,$C7&lt;&gt;""),AND($B8=$B9,$C9&lt;&gt;""))</formula>
    </cfRule>
  </conditionalFormatting>
  <pageMargins left="0.7" right="0.7" top="0.78740157499999996" bottom="0.78740157499999996"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28741-6E9D-4272-ACC1-DA8021215FA5}">
  <dimension ref="A1:R53"/>
  <sheetViews>
    <sheetView showGridLines="0" showRowColHeaders="0" zoomScaleNormal="100" workbookViewId="0">
      <selection activeCell="S1" sqref="S1:XFD1048576"/>
    </sheetView>
  </sheetViews>
  <sheetFormatPr baseColWidth="10" defaultColWidth="0" defaultRowHeight="12.75" zeroHeight="1" x14ac:dyDescent="0.2"/>
  <cols>
    <col min="1" max="1" width="4.28515625" style="49" customWidth="1"/>
    <col min="2" max="2" width="4.5703125" style="49" customWidth="1"/>
    <col min="3" max="3" width="32.7109375" style="49" customWidth="1"/>
    <col min="4" max="7" width="11.7109375" style="49" customWidth="1"/>
    <col min="8" max="16" width="6.85546875" style="49" customWidth="1"/>
    <col min="17" max="17" width="32.7109375" style="49" customWidth="1"/>
    <col min="18" max="18" width="4.5703125" style="49" customWidth="1"/>
    <col min="19" max="16384" width="11.42578125" style="49" hidden="1"/>
  </cols>
  <sheetData>
    <row r="1" spans="2:17" x14ac:dyDescent="0.2"/>
    <row r="2" spans="2:17" ht="33.75" x14ac:dyDescent="0.2">
      <c r="B2" s="741" t="str">
        <f>Sprache!$E$7</f>
        <v>Direkte Vergleiche</v>
      </c>
      <c r="C2" s="741"/>
      <c r="D2" s="741"/>
      <c r="E2" s="741"/>
      <c r="F2" s="741"/>
      <c r="G2" s="741"/>
      <c r="H2" s="741"/>
      <c r="I2" s="741"/>
      <c r="J2" s="741"/>
      <c r="K2" s="741"/>
      <c r="L2" s="741"/>
      <c r="M2" s="741"/>
      <c r="N2" s="741"/>
      <c r="O2" s="741"/>
      <c r="P2" s="741"/>
    </row>
    <row r="3" spans="2:17" ht="42.75" customHeight="1" x14ac:dyDescent="0.2">
      <c r="B3" s="743" t="str">
        <f>Sprache!$E$63&amp;" B"</f>
        <v>Vorrunde Gruppe B</v>
      </c>
      <c r="C3" s="743"/>
      <c r="D3" s="743"/>
      <c r="E3" s="743"/>
      <c r="F3" s="743"/>
      <c r="G3" s="743"/>
      <c r="H3" s="743"/>
      <c r="I3" s="743"/>
      <c r="J3" s="743"/>
      <c r="K3" s="743"/>
      <c r="L3" s="743"/>
      <c r="M3" s="743"/>
      <c r="N3" s="743"/>
      <c r="O3" s="743"/>
      <c r="P3" s="743"/>
    </row>
    <row r="4" spans="2:17" ht="17.25" customHeight="1" x14ac:dyDescent="0.2">
      <c r="B4" s="742" t="str">
        <f>Sprache!$E$78</f>
        <v>Rote Schrift bedeutet, dass die Rangfolge auch mit dem direkten Vergleich nicht geklärt ist. Fair Play oder Los muss hier entscheiden.</v>
      </c>
      <c r="C4" s="742"/>
      <c r="D4" s="742"/>
      <c r="E4" s="742"/>
      <c r="F4" s="742"/>
      <c r="G4" s="742"/>
      <c r="H4" s="742"/>
      <c r="I4" s="742"/>
      <c r="J4" s="742"/>
      <c r="K4" s="742"/>
      <c r="L4" s="742"/>
      <c r="M4" s="742"/>
      <c r="N4" s="742"/>
      <c r="O4" s="742"/>
      <c r="P4" s="742"/>
    </row>
    <row r="5" spans="2:17" ht="17.25" customHeight="1" thickBot="1" x14ac:dyDescent="0.25">
      <c r="B5" s="122"/>
      <c r="C5" s="122"/>
      <c r="D5" s="122"/>
      <c r="E5" s="122"/>
      <c r="F5" s="122"/>
      <c r="G5" s="122"/>
      <c r="H5" s="122"/>
      <c r="I5" s="122"/>
      <c r="J5" s="122"/>
      <c r="K5" s="122"/>
      <c r="L5" s="122"/>
      <c r="M5" s="122"/>
      <c r="N5" s="122"/>
      <c r="O5" s="122"/>
      <c r="P5" s="122"/>
    </row>
    <row r="6" spans="2:17" ht="21.95" customHeight="1" thickBot="1" x14ac:dyDescent="0.25">
      <c r="H6" s="554" t="str">
        <f ca="1">IF(LEN(H7)&gt;Einstellungen!$C$17,LEFT(H7,Einstellungen!$C$17)&amp;".",H7)</f>
        <v/>
      </c>
      <c r="I6" s="555" t="str">
        <f ca="1">IF(LEN(I7)&gt;Einstellungen!$C$17,LEFT(I7,Einstellungen!$C$17)&amp;".",I7)</f>
        <v/>
      </c>
      <c r="J6" s="555" t="str">
        <f ca="1">IF(LEN(J7)&gt;Einstellungen!$C$17,LEFT(J7,Einstellungen!$C$17)&amp;".",J7)</f>
        <v/>
      </c>
      <c r="K6" s="555" t="str">
        <f ca="1">IF(LEN(K7)&gt;Einstellungen!$C$17,LEFT(K7,Einstellungen!$C$17)&amp;".",K7)</f>
        <v/>
      </c>
      <c r="L6" s="555" t="str">
        <f ca="1">IF(LEN(L7)&gt;Einstellungen!$C$17,LEFT(L7,Einstellungen!$C$17)&amp;".",L7)</f>
        <v/>
      </c>
      <c r="M6" s="556" t="str">
        <f ca="1">IF(LEN(M7)&gt;Einstellungen!$C$17,LEFT(M7,Einstellungen!$C$17)&amp;".",M7)</f>
        <v/>
      </c>
      <c r="N6" s="556" t="str">
        <f ca="1">IF(LEN(N7)&gt;Einstellungen!$C$17,LEFT(N7,Einstellungen!$C$17)&amp;".",N7)</f>
        <v/>
      </c>
      <c r="O6" s="556" t="str">
        <f ca="1">IF(LEN(O7)&gt;Einstellungen!$C$17,LEFT(O7,Einstellungen!$C$17)&amp;".",O7)</f>
        <v/>
      </c>
      <c r="P6" s="557" t="str">
        <f ca="1">IF(LEN(P7)&gt;Einstellungen!$C$17,LEFT(P7,Einstellungen!$C$17)&amp;".",P7)</f>
        <v/>
      </c>
    </row>
    <row r="7" spans="2:17" ht="21.95" customHeight="1" thickTop="1" thickBot="1" x14ac:dyDescent="0.25">
      <c r="B7" s="119"/>
      <c r="C7" s="125" t="str">
        <f>Sprache!$E$10</f>
        <v>Teilnehmer bzw. Mannschaft</v>
      </c>
      <c r="D7" s="129" t="str">
        <f>Sprache!$E$27</f>
        <v>Pkt</v>
      </c>
      <c r="E7" s="116" t="str">
        <f>Sprache!$E$26</f>
        <v>Diff.</v>
      </c>
      <c r="F7" s="116" t="str">
        <f>Sprache!$E$28</f>
        <v>erz. Tore</v>
      </c>
      <c r="G7" s="151" t="str">
        <f>Sprache!$E$49</f>
        <v>Bonus</v>
      </c>
      <c r="H7" s="133" t="str">
        <f ca="1">C8</f>
        <v/>
      </c>
      <c r="I7" s="134" t="str">
        <f ca="1">C9</f>
        <v/>
      </c>
      <c r="J7" s="134" t="str">
        <f ca="1">C10</f>
        <v/>
      </c>
      <c r="K7" s="134" t="str">
        <f ca="1">C11</f>
        <v/>
      </c>
      <c r="L7" s="134" t="str">
        <f ca="1">C12</f>
        <v/>
      </c>
      <c r="M7" s="553" t="str">
        <f ca="1">C13</f>
        <v/>
      </c>
      <c r="N7" s="548" t="str">
        <f ca="1">C14</f>
        <v/>
      </c>
      <c r="O7" s="548" t="str">
        <f ca="1">C15</f>
        <v/>
      </c>
      <c r="P7" s="154" t="str">
        <f ca="1">C16</f>
        <v/>
      </c>
    </row>
    <row r="8" spans="2:17" ht="21.95" customHeight="1" x14ac:dyDescent="0.2">
      <c r="B8" s="117" t="str">
        <f ca="1">IF($C8="","",INDEX(Calc2!$E$4:$E$12,MATCH($C8,Calc2!$F$4:$F$12,0)))</f>
        <v/>
      </c>
      <c r="C8" s="126" t="str">
        <f ca="1">IF(Calc2!$K$13=0,"",Calc2!$X4)</f>
        <v/>
      </c>
      <c r="D8" s="130" t="str">
        <f ca="1">IF($C8="","",VLOOKUP($C8,Calc2!$C$17:$AC$25,25,0))</f>
        <v/>
      </c>
      <c r="E8" s="113" t="str">
        <f ca="1">IF($C8="","",VLOOKUP($C8,Calc2!$C$17:$AC$25,26,0))</f>
        <v/>
      </c>
      <c r="F8" s="113" t="str">
        <f ca="1">IF($C8="","",VLOOKUP($C8,Calc2!$C$17:$AC$25,27,0))</f>
        <v/>
      </c>
      <c r="G8" s="447" t="str">
        <f ca="1">IF($C8="","",VLOOKUP(C8,Vorrunde!$AK$12:$AL$33,2,0))</f>
        <v/>
      </c>
      <c r="H8" s="138"/>
      <c r="I8" s="113" t="str">
        <f ca="1">IFERROR(VLOOKUP($C8&amp;I$7,Calc2!$Z$64:$AB$207,3,0),"")</f>
        <v/>
      </c>
      <c r="J8" s="113" t="str">
        <f ca="1">IFERROR(VLOOKUP($C8&amp;J$7,Calc2!$Z$64:$AB$207,3,0),"")</f>
        <v/>
      </c>
      <c r="K8" s="113" t="str">
        <f ca="1">IFERROR(VLOOKUP($C8&amp;K$7,Calc2!$Z$64:$AB$207,3,0),"")</f>
        <v/>
      </c>
      <c r="L8" s="113" t="str">
        <f ca="1">IFERROR(VLOOKUP($C8&amp;L$7,Calc2!$Z$64:$AB$207,3,0),"")</f>
        <v/>
      </c>
      <c r="M8" s="549" t="str">
        <f ca="1">IFERROR(VLOOKUP($C8&amp;M$7,Calc2!$Z$64:$AB$207,3,0),"")</f>
        <v/>
      </c>
      <c r="N8" s="549" t="str">
        <f ca="1">IFERROR(VLOOKUP($C8&amp;N$7,Calc2!$Z$64:$AB$207,3,0),"")</f>
        <v/>
      </c>
      <c r="O8" s="549" t="str">
        <f ca="1">IFERROR(VLOOKUP($C8&amp;O$7,Calc2!$Z$64:$AB$207,3,0),"")</f>
        <v/>
      </c>
      <c r="P8" s="155" t="str">
        <f ca="1">IFERROR(VLOOKUP($C8&amp;P$7,Calc2!$Z$64:$AB$207,3,0),"")</f>
        <v/>
      </c>
      <c r="Q8" s="184" t="str">
        <f t="shared" ref="Q8:Q16" ca="1" si="0">C8</f>
        <v/>
      </c>
    </row>
    <row r="9" spans="2:17" ht="21.95" customHeight="1" x14ac:dyDescent="0.2">
      <c r="B9" s="117" t="str">
        <f ca="1">IF($C9="","",INDEX(Calc2!$E$4:$E$12,MATCH($C9,Calc2!$F$4:$F$12,0)))</f>
        <v/>
      </c>
      <c r="C9" s="127" t="str">
        <f ca="1">IF(Calc2!$K$13=0,"",Calc2!$X5)</f>
        <v/>
      </c>
      <c r="D9" s="131" t="str">
        <f ca="1">IF($C9="","",VLOOKUP($C9,Calc2!$C$17:$AC$25,25,0))</f>
        <v/>
      </c>
      <c r="E9" s="114" t="str">
        <f ca="1">IF($C9="","",VLOOKUP($C9,Calc2!$C$17:$AC$25,26,0))</f>
        <v/>
      </c>
      <c r="F9" s="114" t="str">
        <f ca="1">IF($C9="","",VLOOKUP($C9,Calc2!$C$17:$AC$25,27,0))</f>
        <v/>
      </c>
      <c r="G9" s="448" t="str">
        <f ca="1">IF($C9="","",VLOOKUP(C9,Vorrunde!$AK$12:$AL$33,2,0))</f>
        <v/>
      </c>
      <c r="H9" s="139" t="str">
        <f ca="1">IFERROR(VLOOKUP($C9&amp;H$7,Calc2!$Z$64:$AB$207,3,0),"")</f>
        <v/>
      </c>
      <c r="I9" s="124"/>
      <c r="J9" s="114" t="str">
        <f ca="1">IFERROR(VLOOKUP($C9&amp;J$7,Calc2!$Z$64:$AB$207,3,0),"")</f>
        <v/>
      </c>
      <c r="K9" s="114" t="str">
        <f ca="1">IFERROR(VLOOKUP($C9&amp;K$7,Calc2!$Z$64:$AB$207,3,0),"")</f>
        <v/>
      </c>
      <c r="L9" s="114" t="str">
        <f ca="1">IFERROR(VLOOKUP($C9&amp;L$7,Calc2!$Z$64:$AB$207,3,0),"")</f>
        <v/>
      </c>
      <c r="M9" s="550" t="str">
        <f ca="1">IFERROR(VLOOKUP($C9&amp;M$7,Calc2!$Z$64:$AB$207,3,0),"")</f>
        <v/>
      </c>
      <c r="N9" s="550" t="str">
        <f ca="1">IFERROR(VLOOKUP($C9&amp;N$7,Calc2!$Z$64:$AB$207,3,0),"")</f>
        <v/>
      </c>
      <c r="O9" s="550" t="str">
        <f ca="1">IFERROR(VLOOKUP($C9&amp;O$7,Calc2!$Z$64:$AB$207,3,0),"")</f>
        <v/>
      </c>
      <c r="P9" s="156" t="str">
        <f ca="1">IFERROR(VLOOKUP($C9&amp;P$7,Calc2!$Z$64:$AB$207,3,0),"")</f>
        <v/>
      </c>
      <c r="Q9" s="185" t="str">
        <f t="shared" ca="1" si="0"/>
        <v/>
      </c>
    </row>
    <row r="10" spans="2:17" ht="21.95" customHeight="1" x14ac:dyDescent="0.2">
      <c r="B10" s="117" t="str">
        <f ca="1">IF($C10="","",INDEX(Calc2!$E$4:$E$12,MATCH($C10,Calc2!$F$4:$F$12,0)))</f>
        <v/>
      </c>
      <c r="C10" s="127" t="str">
        <f ca="1">IF(Calc2!$K$13=0,"",Calc2!$X6)</f>
        <v/>
      </c>
      <c r="D10" s="131" t="str">
        <f ca="1">IF($C10="","",VLOOKUP($C10,Calc2!$C$17:$AC$25,25,0))</f>
        <v/>
      </c>
      <c r="E10" s="114" t="str">
        <f ca="1">IF($C10="","",VLOOKUP($C10,Calc2!$C$17:$AC$25,26,0))</f>
        <v/>
      </c>
      <c r="F10" s="114" t="str">
        <f ca="1">IF($C10="","",VLOOKUP($C10,Calc2!$C$17:$AC$25,27,0))</f>
        <v/>
      </c>
      <c r="G10" s="448" t="str">
        <f ca="1">IF($C10="","",VLOOKUP(C10,Vorrunde!$AK$12:$AL$33,2,0))</f>
        <v/>
      </c>
      <c r="H10" s="139" t="str">
        <f ca="1">IFERROR(VLOOKUP($C10&amp;H$7,Calc2!$Z$64:$AB$207,3,0),"")</f>
        <v/>
      </c>
      <c r="I10" s="114" t="str">
        <f ca="1">IFERROR(VLOOKUP($C10&amp;I$7,Calc2!$Z$64:$AB$207,3,0),"")</f>
        <v/>
      </c>
      <c r="J10" s="124"/>
      <c r="K10" s="114" t="str">
        <f ca="1">IFERROR(VLOOKUP($C10&amp;K$7,Calc2!$Z$64:$AB$207,3,0),"")</f>
        <v/>
      </c>
      <c r="L10" s="114" t="str">
        <f ca="1">IFERROR(VLOOKUP($C10&amp;L$7,Calc2!$Z$64:$AB$207,3,0),"")</f>
        <v/>
      </c>
      <c r="M10" s="550" t="str">
        <f ca="1">IFERROR(VLOOKUP($C10&amp;M$7,Calc2!$Z$64:$AB$207,3,0),"")</f>
        <v/>
      </c>
      <c r="N10" s="550" t="str">
        <f ca="1">IFERROR(VLOOKUP($C10&amp;N$7,Calc2!$Z$64:$AB$207,3,0),"")</f>
        <v/>
      </c>
      <c r="O10" s="550" t="str">
        <f ca="1">IFERROR(VLOOKUP($C10&amp;O$7,Calc2!$Z$64:$AB$207,3,0),"")</f>
        <v/>
      </c>
      <c r="P10" s="156" t="str">
        <f ca="1">IFERROR(VLOOKUP($C10&amp;P$7,Calc2!$Z$64:$AB$207,3,0),"")</f>
        <v/>
      </c>
      <c r="Q10" s="185" t="str">
        <f t="shared" ca="1" si="0"/>
        <v/>
      </c>
    </row>
    <row r="11" spans="2:17" ht="21.95" customHeight="1" x14ac:dyDescent="0.2">
      <c r="B11" s="117" t="str">
        <f ca="1">IF($C11="","",INDEX(Calc2!$E$4:$E$12,MATCH($C11,Calc2!$F$4:$F$12,0)))</f>
        <v/>
      </c>
      <c r="C11" s="127" t="str">
        <f ca="1">IF(Calc2!$K$13=0,"",Calc2!$X7)</f>
        <v/>
      </c>
      <c r="D11" s="131" t="str">
        <f ca="1">IF($C11="","",VLOOKUP($C11,Calc2!$C$17:$AC$25,25,0))</f>
        <v/>
      </c>
      <c r="E11" s="114" t="str">
        <f ca="1">IF($C11="","",VLOOKUP($C11,Calc2!$C$17:$AC$25,26,0))</f>
        <v/>
      </c>
      <c r="F11" s="114" t="str">
        <f ca="1">IF($C11="","",VLOOKUP($C11,Calc2!$C$17:$AC$25,27,0))</f>
        <v/>
      </c>
      <c r="G11" s="448" t="str">
        <f ca="1">IF($C11="","",VLOOKUP(C11,Vorrunde!$AK$12:$AL$33,2,0))</f>
        <v/>
      </c>
      <c r="H11" s="139" t="str">
        <f ca="1">IFERROR(VLOOKUP($C11&amp;H$7,Calc2!$Z$64:$AB$207,3,0),"")</f>
        <v/>
      </c>
      <c r="I11" s="114" t="str">
        <f ca="1">IFERROR(VLOOKUP($C11&amp;I$7,Calc2!$Z$64:$AB$207,3,0),"")</f>
        <v/>
      </c>
      <c r="J11" s="114" t="str">
        <f ca="1">IFERROR(VLOOKUP($C11&amp;J$7,Calc2!$Z$64:$AB$207,3,0),"")</f>
        <v/>
      </c>
      <c r="K11" s="124"/>
      <c r="L11" s="114" t="str">
        <f ca="1">IFERROR(VLOOKUP($C11&amp;L$7,Calc2!$Z$64:$AB$207,3,0),"")</f>
        <v/>
      </c>
      <c r="M11" s="550" t="str">
        <f ca="1">IFERROR(VLOOKUP($C11&amp;M$7,Calc2!$Z$64:$AB$207,3,0),"")</f>
        <v/>
      </c>
      <c r="N11" s="550" t="str">
        <f ca="1">IFERROR(VLOOKUP($C11&amp;N$7,Calc2!$Z$64:$AB$207,3,0),"")</f>
        <v/>
      </c>
      <c r="O11" s="550" t="str">
        <f ca="1">IFERROR(VLOOKUP($C11&amp;O$7,Calc2!$Z$64:$AB$207,3,0),"")</f>
        <v/>
      </c>
      <c r="P11" s="156" t="str">
        <f ca="1">IFERROR(VLOOKUP($C11&amp;P$7,Calc2!$Z$64:$AB$207,3,0),"")</f>
        <v/>
      </c>
      <c r="Q11" s="185" t="str">
        <f t="shared" ca="1" si="0"/>
        <v/>
      </c>
    </row>
    <row r="12" spans="2:17" ht="21.95" customHeight="1" x14ac:dyDescent="0.2">
      <c r="B12" s="117" t="str">
        <f ca="1">IF($C12="","",INDEX(Calc2!$E$4:$E$12,MATCH($C12,Calc2!$F$4:$F$12,0)))</f>
        <v/>
      </c>
      <c r="C12" s="127" t="str">
        <f ca="1">IF(Calc2!$K$13=0,"",Calc2!$X8)</f>
        <v/>
      </c>
      <c r="D12" s="131" t="str">
        <f ca="1">IF($C12="","",VLOOKUP($C12,Calc2!$C$17:$AC$25,25,0))</f>
        <v/>
      </c>
      <c r="E12" s="114" t="str">
        <f ca="1">IF($C12="","",VLOOKUP($C12,Calc2!$C$17:$AC$25,26,0))</f>
        <v/>
      </c>
      <c r="F12" s="114" t="str">
        <f ca="1">IF($C12="","",VLOOKUP($C12,Calc2!$C$17:$AC$25,27,0))</f>
        <v/>
      </c>
      <c r="G12" s="448" t="str">
        <f ca="1">IF($C12="","",VLOOKUP(C12,Vorrunde!$AK$12:$AL$33,2,0))</f>
        <v/>
      </c>
      <c r="H12" s="139" t="str">
        <f ca="1">IFERROR(VLOOKUP($C12&amp;H$7,Calc2!$Z$64:$AB$207,3,0),"")</f>
        <v/>
      </c>
      <c r="I12" s="114" t="str">
        <f ca="1">IFERROR(VLOOKUP($C12&amp;I$7,Calc2!$Z$64:$AB$207,3,0),"")</f>
        <v/>
      </c>
      <c r="J12" s="114" t="str">
        <f ca="1">IFERROR(VLOOKUP($C12&amp;J$7,Calc2!$Z$64:$AB$207,3,0),"")</f>
        <v/>
      </c>
      <c r="K12" s="114" t="str">
        <f ca="1">IFERROR(VLOOKUP($C12&amp;K$7,Calc2!$Z$64:$AB$207,3,0),"")</f>
        <v/>
      </c>
      <c r="L12" s="124"/>
      <c r="M12" s="550" t="str">
        <f ca="1">IFERROR(VLOOKUP($C12&amp;M$7,Calc2!$Z$64:$AB$207,3,0),"")</f>
        <v/>
      </c>
      <c r="N12" s="550" t="str">
        <f ca="1">IFERROR(VLOOKUP($C12&amp;N$7,Calc2!$Z$64:$AB$207,3,0),"")</f>
        <v/>
      </c>
      <c r="O12" s="550" t="str">
        <f ca="1">IFERROR(VLOOKUP($C12&amp;O$7,Calc2!$Z$64:$AB$207,3,0),"")</f>
        <v/>
      </c>
      <c r="P12" s="156" t="str">
        <f ca="1">IFERROR(VLOOKUP($C12&amp;P$7,Calc2!$Z$64:$AB$207,3,0),"")</f>
        <v/>
      </c>
      <c r="Q12" s="185" t="str">
        <f t="shared" ca="1" si="0"/>
        <v/>
      </c>
    </row>
    <row r="13" spans="2:17" ht="21.95" customHeight="1" x14ac:dyDescent="0.2">
      <c r="B13" s="117" t="str">
        <f ca="1">IF($C13="","",INDEX(Calc2!$E$4:$E$12,MATCH($C13,Calc2!$F$4:$F$12,0)))</f>
        <v/>
      </c>
      <c r="C13" s="127" t="str">
        <f ca="1">IF(Calc2!$K$13=0,"",Calc2!$X9)</f>
        <v/>
      </c>
      <c r="D13" s="131" t="str">
        <f ca="1">IF($C13="","",VLOOKUP($C13,Calc2!$C$17:$AC$25,25,0))</f>
        <v/>
      </c>
      <c r="E13" s="114" t="str">
        <f ca="1">IF($C13="","",VLOOKUP($C13,Calc2!$C$17:$AC$25,26,0))</f>
        <v/>
      </c>
      <c r="F13" s="114" t="str">
        <f ca="1">IF($C13="","",VLOOKUP($C13,Calc2!$C$17:$AC$25,27,0))</f>
        <v/>
      </c>
      <c r="G13" s="448" t="str">
        <f ca="1">IF($C13="","",VLOOKUP(C13,Vorrunde!$AK$12:$AL$33,2,0))</f>
        <v/>
      </c>
      <c r="H13" s="139" t="str">
        <f ca="1">IFERROR(VLOOKUP($C13&amp;H$7,Calc2!$Z$64:$AB$207,3,0),"")</f>
        <v/>
      </c>
      <c r="I13" s="114" t="str">
        <f ca="1">IFERROR(VLOOKUP($C13&amp;I$7,Calc2!$Z$64:$AB$207,3,0),"")</f>
        <v/>
      </c>
      <c r="J13" s="114" t="str">
        <f ca="1">IFERROR(VLOOKUP($C13&amp;J$7,Calc2!$Z$64:$AB$207,3,0),"")</f>
        <v/>
      </c>
      <c r="K13" s="114" t="str">
        <f ca="1">IFERROR(VLOOKUP($C13&amp;K$7,Calc2!$Z$64:$AB$207,3,0),"")</f>
        <v/>
      </c>
      <c r="L13" s="114" t="str">
        <f ca="1">IFERROR(VLOOKUP($C13&amp;L$7,Calc2!$Z$64:$AB$207,3,0),"")</f>
        <v/>
      </c>
      <c r="M13" s="551"/>
      <c r="N13" s="550" t="str">
        <f ca="1">IFERROR(VLOOKUP($C13&amp;N$7,Calc2!$Z$64:$AB$207,3,0),"")</f>
        <v/>
      </c>
      <c r="O13" s="550" t="str">
        <f ca="1">IFERROR(VLOOKUP($C13&amp;O$7,Calc2!$Z$64:$AB$207,3,0),"")</f>
        <v/>
      </c>
      <c r="P13" s="156" t="str">
        <f ca="1">IFERROR(VLOOKUP($C13&amp;P$7,Calc2!$Z$64:$AB$207,3,0),"")</f>
        <v/>
      </c>
      <c r="Q13" s="185" t="str">
        <f t="shared" ca="1" si="0"/>
        <v/>
      </c>
    </row>
    <row r="14" spans="2:17" ht="21.95" customHeight="1" x14ac:dyDescent="0.2">
      <c r="B14" s="117" t="str">
        <f ca="1">IF($C14="","",INDEX(Calc2!$E$4:$E$12,MATCH($C14,Calc2!$F$4:$F$12,0)))</f>
        <v/>
      </c>
      <c r="C14" s="127" t="str">
        <f ca="1">IF(Calc2!$K$13=0,"",Calc2!$X10)</f>
        <v/>
      </c>
      <c r="D14" s="131" t="str">
        <f ca="1">IF($C14="","",VLOOKUP($C14,Calc2!$C$17:$AC$25,25,0))</f>
        <v/>
      </c>
      <c r="E14" s="114" t="str">
        <f ca="1">IF($C14="","",VLOOKUP($C14,Calc2!$C$17:$AC$25,26,0))</f>
        <v/>
      </c>
      <c r="F14" s="114" t="str">
        <f ca="1">IF($C14="","",VLOOKUP($C14,Calc2!$C$17:$AC$25,27,0))</f>
        <v/>
      </c>
      <c r="G14" s="448" t="str">
        <f ca="1">IF($C14="","",VLOOKUP(C14,Vorrunde!$AK$12:$AL$33,2,0))</f>
        <v/>
      </c>
      <c r="H14" s="139" t="str">
        <f ca="1">IFERROR(VLOOKUP($C14&amp;H$7,Calc2!$Z$64:$AB$207,3,0),"")</f>
        <v/>
      </c>
      <c r="I14" s="114" t="str">
        <f ca="1">IFERROR(VLOOKUP($C14&amp;I$7,Calc2!$Z$64:$AB$207,3,0),"")</f>
        <v/>
      </c>
      <c r="J14" s="114" t="str">
        <f ca="1">IFERROR(VLOOKUP($C14&amp;J$7,Calc2!$Z$64:$AB$207,3,0),"")</f>
        <v/>
      </c>
      <c r="K14" s="114" t="str">
        <f ca="1">IFERROR(VLOOKUP($C14&amp;K$7,Calc2!$Z$64:$AB$207,3,0),"")</f>
        <v/>
      </c>
      <c r="L14" s="114" t="str">
        <f ca="1">IFERROR(VLOOKUP($C14&amp;L$7,Calc2!$Z$64:$AB$207,3,0),"")</f>
        <v/>
      </c>
      <c r="M14" s="550" t="str">
        <f ca="1">IFERROR(VLOOKUP($C14&amp;M$7,Calc2!$Z$64:$AB$207,3,0),"")</f>
        <v/>
      </c>
      <c r="N14" s="551"/>
      <c r="O14" s="550" t="str">
        <f ca="1">IFERROR(VLOOKUP($C14&amp;O$7,Calc2!$Z$64:$AB$207,3,0),"")</f>
        <v/>
      </c>
      <c r="P14" s="156" t="str">
        <f ca="1">IFERROR(VLOOKUP($C14&amp;P$7,Calc2!$Z$64:$AB$207,3,0),"")</f>
        <v/>
      </c>
      <c r="Q14" s="185" t="str">
        <f t="shared" ca="1" si="0"/>
        <v/>
      </c>
    </row>
    <row r="15" spans="2:17" ht="21.95" customHeight="1" x14ac:dyDescent="0.2">
      <c r="B15" s="117" t="str">
        <f ca="1">IF($C15="","",INDEX(Calc2!$E$4:$E$12,MATCH($C15,Calc2!$F$4:$F$12,0)))</f>
        <v/>
      </c>
      <c r="C15" s="127" t="str">
        <f ca="1">IF(Calc2!$K$13=0,"",Calc2!$X11)</f>
        <v/>
      </c>
      <c r="D15" s="131" t="str">
        <f ca="1">IF($C15="","",VLOOKUP($C15,Calc2!$C$17:$AC$25,25,0))</f>
        <v/>
      </c>
      <c r="E15" s="114" t="str">
        <f ca="1">IF($C15="","",VLOOKUP($C15,Calc2!$C$17:$AC$25,26,0))</f>
        <v/>
      </c>
      <c r="F15" s="114" t="str">
        <f ca="1">IF($C15="","",VLOOKUP($C15,Calc2!$C$17:$AC$25,27,0))</f>
        <v/>
      </c>
      <c r="G15" s="448" t="str">
        <f ca="1">IF($C15="","",VLOOKUP(C15,Vorrunde!$AK$12:$AL$33,2,0))</f>
        <v/>
      </c>
      <c r="H15" s="139" t="str">
        <f ca="1">IFERROR(VLOOKUP($C15&amp;H$7,Calc2!$Z$64:$AB$207,3,0),"")</f>
        <v/>
      </c>
      <c r="I15" s="114" t="str">
        <f ca="1">IFERROR(VLOOKUP($C15&amp;I$7,Calc2!$Z$64:$AB$207,3,0),"")</f>
        <v/>
      </c>
      <c r="J15" s="114" t="str">
        <f ca="1">IFERROR(VLOOKUP($C15&amp;J$7,Calc2!$Z$64:$AB$207,3,0),"")</f>
        <v/>
      </c>
      <c r="K15" s="114" t="str">
        <f ca="1">IFERROR(VLOOKUP($C15&amp;K$7,Calc2!$Z$64:$AB$207,3,0),"")</f>
        <v/>
      </c>
      <c r="L15" s="114" t="str">
        <f ca="1">IFERROR(VLOOKUP($C15&amp;L$7,Calc2!$Z$64:$AB$207,3,0),"")</f>
        <v/>
      </c>
      <c r="M15" s="550" t="str">
        <f ca="1">IFERROR(VLOOKUP($C15&amp;M$7,Calc2!$Z$64:$AB$207,3,0),"")</f>
        <v/>
      </c>
      <c r="N15" s="550" t="str">
        <f ca="1">IFERROR(VLOOKUP($C15&amp;N$7,Calc2!$Z$64:$AB$207,3,0),"")</f>
        <v/>
      </c>
      <c r="O15" s="551"/>
      <c r="P15" s="156" t="str">
        <f ca="1">IFERROR(VLOOKUP($C15&amp;P$7,Calc2!$Z$64:$AB$207,3,0),"")</f>
        <v/>
      </c>
      <c r="Q15" s="185" t="str">
        <f t="shared" ca="1" si="0"/>
        <v/>
      </c>
    </row>
    <row r="16" spans="2:17" ht="21.95" customHeight="1" thickBot="1" x14ac:dyDescent="0.25">
      <c r="B16" s="118" t="str">
        <f ca="1">IF($C16="","",INDEX(Calc2!$E$4:$E$12,MATCH($C16,Calc2!$F$4:$F$12,0)))</f>
        <v/>
      </c>
      <c r="C16" s="128" t="str">
        <f ca="1">IF(Calc2!$K$13=0,"",Calc2!$X12)</f>
        <v/>
      </c>
      <c r="D16" s="132" t="str">
        <f ca="1">IF($C16="","",VLOOKUP($C16,Calc2!$C$17:$AC$25,25,0))</f>
        <v/>
      </c>
      <c r="E16" s="115" t="str">
        <f ca="1">IF($C16="","",VLOOKUP($C16,Calc2!$C$17:$AC$25,26,0))</f>
        <v/>
      </c>
      <c r="F16" s="115" t="str">
        <f ca="1">IF($C16="","",VLOOKUP($C16,Calc2!$C$17:$AC$25,27,0))</f>
        <v/>
      </c>
      <c r="G16" s="449" t="str">
        <f ca="1">IF($C16="","",VLOOKUP(C16,Vorrunde!$AK$12:$AL$33,2,0))</f>
        <v/>
      </c>
      <c r="H16" s="140" t="str">
        <f ca="1">IFERROR(VLOOKUP($C16&amp;H$7,Calc2!$Z$64:$AB$207,3,0),"")</f>
        <v/>
      </c>
      <c r="I16" s="115" t="str">
        <f ca="1">IFERROR(VLOOKUP($C16&amp;I$7,Calc2!$Z$64:$AB$207,3,0),"")</f>
        <v/>
      </c>
      <c r="J16" s="115" t="str">
        <f ca="1">IFERROR(VLOOKUP($C16&amp;J$7,Calc2!$Z$64:$AB$207,3,0),"")</f>
        <v/>
      </c>
      <c r="K16" s="115" t="str">
        <f ca="1">IFERROR(VLOOKUP($C16&amp;K$7,Calc2!$Z$64:$AB$207,3,0),"")</f>
        <v/>
      </c>
      <c r="L16" s="115" t="str">
        <f ca="1">IFERROR(VLOOKUP($C16&amp;L$7,Calc2!$Z$64:$AB$207,3,0),"")</f>
        <v/>
      </c>
      <c r="M16" s="552" t="str">
        <f ca="1">IFERROR(VLOOKUP($C16&amp;M$7,Calc2!$Z$64:$AB$207,3,0),"")</f>
        <v/>
      </c>
      <c r="N16" s="552" t="str">
        <f ca="1">IFERROR(VLOOKUP($C16&amp;N$7,Calc2!$Z$64:$AB$207,3,0),"")</f>
        <v/>
      </c>
      <c r="O16" s="552" t="str">
        <f ca="1">IFERROR(VLOOKUP($C16&amp;O$7,Calc2!$Z$64:$AB$207,3,0),"")</f>
        <v/>
      </c>
      <c r="P16" s="157"/>
      <c r="Q16" s="186" t="str">
        <f t="shared" ca="1" si="0"/>
        <v/>
      </c>
    </row>
    <row r="17" spans="2:17" ht="42.75" customHeight="1" thickTop="1" thickBot="1" x14ac:dyDescent="0.25">
      <c r="B17" s="135"/>
      <c r="C17" s="136"/>
      <c r="D17" s="137"/>
      <c r="E17" s="123"/>
      <c r="F17" s="123"/>
      <c r="G17" s="123"/>
      <c r="H17" s="123"/>
      <c r="I17" s="123"/>
      <c r="J17" s="123"/>
      <c r="K17" s="123"/>
      <c r="L17" s="123"/>
      <c r="M17" s="123"/>
      <c r="N17" s="123"/>
      <c r="O17" s="123"/>
      <c r="P17" s="123"/>
    </row>
    <row r="18" spans="2:17" ht="21.95" customHeight="1" thickBot="1" x14ac:dyDescent="0.25">
      <c r="H18" s="554" t="str">
        <f ca="1">IF(LEN(H19)&gt;Einstellungen!$C$17,LEFT(H19,Einstellungen!$C$17)&amp;".",H19)</f>
        <v/>
      </c>
      <c r="I18" s="555" t="str">
        <f ca="1">IF(LEN(I19)&gt;Einstellungen!$C$17,LEFT(I19,Einstellungen!$C$17)&amp;".",I19)</f>
        <v/>
      </c>
      <c r="J18" s="555" t="str">
        <f ca="1">IF(LEN(J19)&gt;Einstellungen!$C$17,LEFT(J19,Einstellungen!$C$17)&amp;".",J19)</f>
        <v/>
      </c>
      <c r="K18" s="555" t="str">
        <f ca="1">IF(LEN(K19)&gt;Einstellungen!$C$17,LEFT(K19,Einstellungen!$C$17)&amp;".",K19)</f>
        <v/>
      </c>
      <c r="L18" s="555" t="str">
        <f ca="1">IF(LEN(L19)&gt;Einstellungen!$C$17,LEFT(L19,Einstellungen!$C$17)&amp;".",L19)</f>
        <v/>
      </c>
      <c r="M18" s="556" t="str">
        <f ca="1">IF(LEN(M19)&gt;Einstellungen!$C$17,LEFT(M19,Einstellungen!$C$17)&amp;".",M19)</f>
        <v/>
      </c>
      <c r="N18" s="556" t="str">
        <f ca="1">IF(LEN(N19)&gt;Einstellungen!$C$17,LEFT(N19,Einstellungen!$C$17)&amp;".",N19)</f>
        <v/>
      </c>
      <c r="O18" s="556" t="str">
        <f ca="1">IF(LEN(O19)&gt;Einstellungen!$C$17,LEFT(O19,Einstellungen!$C$17)&amp;".",O19)</f>
        <v/>
      </c>
      <c r="P18" s="557" t="str">
        <f ca="1">IF(LEN(P19)&gt;Einstellungen!$C$17,LEFT(P19,Einstellungen!$C$17)&amp;".",P19)</f>
        <v/>
      </c>
    </row>
    <row r="19" spans="2:17" ht="21.95" customHeight="1" thickTop="1" thickBot="1" x14ac:dyDescent="0.25">
      <c r="B19" s="119"/>
      <c r="C19" s="125" t="str">
        <f>Sprache!$E$10</f>
        <v>Teilnehmer bzw. Mannschaft</v>
      </c>
      <c r="D19" s="129" t="str">
        <f>Sprache!$E$27</f>
        <v>Pkt</v>
      </c>
      <c r="E19" s="116" t="str">
        <f>Sprache!$E$26</f>
        <v>Diff.</v>
      </c>
      <c r="F19" s="116" t="str">
        <f>Sprache!$E$28</f>
        <v>erz. Tore</v>
      </c>
      <c r="G19" s="151" t="str">
        <f>Sprache!$E$49</f>
        <v>Bonus</v>
      </c>
      <c r="H19" s="133" t="str">
        <f ca="1">C20</f>
        <v/>
      </c>
      <c r="I19" s="134" t="str">
        <f ca="1">C21</f>
        <v/>
      </c>
      <c r="J19" s="134" t="str">
        <f ca="1">C22</f>
        <v/>
      </c>
      <c r="K19" s="134" t="str">
        <f ca="1">C23</f>
        <v/>
      </c>
      <c r="L19" s="134" t="str">
        <f ca="1">C24</f>
        <v/>
      </c>
      <c r="M19" s="548" t="str">
        <f ca="1">C25</f>
        <v/>
      </c>
      <c r="N19" s="548" t="str">
        <f ca="1">C26</f>
        <v/>
      </c>
      <c r="O19" s="548" t="str">
        <f ca="1">C27</f>
        <v/>
      </c>
      <c r="P19" s="154" t="str">
        <f ca="1">C28</f>
        <v/>
      </c>
    </row>
    <row r="20" spans="2:17" ht="21.95" customHeight="1" x14ac:dyDescent="0.2">
      <c r="B20" s="117" t="str">
        <f ca="1">IF($C20="","",INDEX(Calc2!$E$4:$E$12,MATCH($C20,Calc2!$F$4:$F$12,0)))</f>
        <v/>
      </c>
      <c r="C20" s="126" t="str">
        <f ca="1">IF(Calc2!$K$13=0,"",Calc2!$AC4)</f>
        <v/>
      </c>
      <c r="D20" s="130" t="str">
        <f ca="1">IF($C20="","",VLOOKUP($C20,Calc2!$C$17:$AC$25,25,0))</f>
        <v/>
      </c>
      <c r="E20" s="113" t="str">
        <f ca="1">IF($C20="","",VLOOKUP($C20,Calc2!$C$17:$AC$25,26,0))</f>
        <v/>
      </c>
      <c r="F20" s="113" t="str">
        <f ca="1">IF($C20="","",VLOOKUP($C20,Calc2!$C$17:$AC$25,27,0))</f>
        <v/>
      </c>
      <c r="G20" s="447" t="str">
        <f ca="1">IF($C20="","",VLOOKUP(C20,Vorrunde!$AK$12:$AL$33,2,0))</f>
        <v/>
      </c>
      <c r="H20" s="138"/>
      <c r="I20" s="113" t="str">
        <f ca="1">IFERROR(VLOOKUP($C20&amp;I$19,Calc2!$Z$64:$AB$207,3,0),"")</f>
        <v/>
      </c>
      <c r="J20" s="113" t="str">
        <f ca="1">IFERROR(VLOOKUP($C20&amp;J$19,Calc2!$Z$64:$AB$207,3,0),"")</f>
        <v/>
      </c>
      <c r="K20" s="113" t="str">
        <f ca="1">IFERROR(VLOOKUP($C20&amp;K$19,Calc2!$Z$64:$AB$207,3,0),"")</f>
        <v/>
      </c>
      <c r="L20" s="113" t="str">
        <f ca="1">IFERROR(VLOOKUP($C20&amp;L$19,Calc2!$Z$64:$AB$207,3,0),"")</f>
        <v/>
      </c>
      <c r="M20" s="549" t="str">
        <f ca="1">IFERROR(VLOOKUP($C20&amp;M$19,Calc2!$Z$64:$AB$207,3,0),"")</f>
        <v/>
      </c>
      <c r="N20" s="549" t="str">
        <f ca="1">IFERROR(VLOOKUP($C20&amp;N$19,Calc2!$Z$64:$AB$207,3,0),"")</f>
        <v/>
      </c>
      <c r="O20" s="549" t="str">
        <f ca="1">IFERROR(VLOOKUP($C20&amp;O$19,Calc2!$Z$64:$AB$207,3,0),"")</f>
        <v/>
      </c>
      <c r="P20" s="155" t="str">
        <f ca="1">IFERROR(VLOOKUP($C20&amp;P$19,Calc2!$Z$64:$AB$207,3,0),"")</f>
        <v/>
      </c>
      <c r="Q20" s="184" t="str">
        <f t="shared" ref="Q20:Q28" ca="1" si="1">C20</f>
        <v/>
      </c>
    </row>
    <row r="21" spans="2:17" ht="21.95" customHeight="1" x14ac:dyDescent="0.2">
      <c r="B21" s="117" t="str">
        <f ca="1">IF($C21="","",INDEX(Calc2!$E$4:$E$12,MATCH($C21,Calc2!$F$4:$F$12,0)))</f>
        <v/>
      </c>
      <c r="C21" s="127" t="str">
        <f ca="1">IF(Calc2!$K$13=0,"",Calc2!$AC5)</f>
        <v/>
      </c>
      <c r="D21" s="131" t="str">
        <f ca="1">IF($C21="","",VLOOKUP($C21,Calc2!$C$17:$AC$25,25,0))</f>
        <v/>
      </c>
      <c r="E21" s="114" t="str">
        <f ca="1">IF($C21="","",VLOOKUP($C21,Calc2!$C$17:$AC$25,26,0))</f>
        <v/>
      </c>
      <c r="F21" s="114" t="str">
        <f ca="1">IF($C21="","",VLOOKUP($C21,Calc2!$C$17:$AC$25,27,0))</f>
        <v/>
      </c>
      <c r="G21" s="448" t="str">
        <f ca="1">IF($C21="","",VLOOKUP(C21,Vorrunde!$AK$12:$AL$33,2,0))</f>
        <v/>
      </c>
      <c r="H21" s="139" t="str">
        <f ca="1">IFERROR(VLOOKUP($C21&amp;H$19,Calc2!$Z$64:$AB$207,3,0),"")</f>
        <v/>
      </c>
      <c r="I21" s="124"/>
      <c r="J21" s="114" t="str">
        <f ca="1">IFERROR(VLOOKUP($C21&amp;J$19,Calc2!$Z$64:$AB$207,3,0),"")</f>
        <v/>
      </c>
      <c r="K21" s="114" t="str">
        <f ca="1">IFERROR(VLOOKUP($C21&amp;K$19,Calc2!$Z$64:$AB$207,3,0),"")</f>
        <v/>
      </c>
      <c r="L21" s="114" t="str">
        <f ca="1">IFERROR(VLOOKUP($C21&amp;L$19,Calc2!$Z$64:$AB$207,3,0),"")</f>
        <v/>
      </c>
      <c r="M21" s="550" t="str">
        <f ca="1">IFERROR(VLOOKUP($C21&amp;M$19,Calc2!$Z$64:$AB$207,3,0),"")</f>
        <v/>
      </c>
      <c r="N21" s="550" t="str">
        <f ca="1">IFERROR(VLOOKUP($C21&amp;N$19,Calc2!$Z$64:$AB$207,3,0),"")</f>
        <v/>
      </c>
      <c r="O21" s="550" t="str">
        <f ca="1">IFERROR(VLOOKUP($C21&amp;O$19,Calc2!$Z$64:$AB$207,3,0),"")</f>
        <v/>
      </c>
      <c r="P21" s="156" t="str">
        <f ca="1">IFERROR(VLOOKUP($C21&amp;P$19,Calc2!$Z$64:$AB$207,3,0),"")</f>
        <v/>
      </c>
      <c r="Q21" s="185" t="str">
        <f t="shared" ca="1" si="1"/>
        <v/>
      </c>
    </row>
    <row r="22" spans="2:17" ht="21.95" customHeight="1" x14ac:dyDescent="0.2">
      <c r="B22" s="117" t="str">
        <f ca="1">IF($C22="","",INDEX(Calc2!$E$4:$E$12,MATCH($C22,Calc2!$F$4:$F$12,0)))</f>
        <v/>
      </c>
      <c r="C22" s="127" t="str">
        <f ca="1">IF(Calc2!$K$13=0,"",Calc2!$AC6)</f>
        <v/>
      </c>
      <c r="D22" s="131" t="str">
        <f ca="1">IF($C22="","",VLOOKUP($C22,Calc2!$C$17:$AC$25,25,0))</f>
        <v/>
      </c>
      <c r="E22" s="114" t="str">
        <f ca="1">IF($C22="","",VLOOKUP($C22,Calc2!$C$17:$AC$25,26,0))</f>
        <v/>
      </c>
      <c r="F22" s="114" t="str">
        <f ca="1">IF($C22="","",VLOOKUP($C22,Calc2!$C$17:$AC$25,27,0))</f>
        <v/>
      </c>
      <c r="G22" s="448" t="str">
        <f ca="1">IF($C22="","",VLOOKUP(C22,Vorrunde!$AK$12:$AL$33,2,0))</f>
        <v/>
      </c>
      <c r="H22" s="139" t="str">
        <f ca="1">IFERROR(VLOOKUP($C22&amp;H$19,Calc2!$Z$64:$AB$207,3,0),"")</f>
        <v/>
      </c>
      <c r="I22" s="114" t="str">
        <f ca="1">IFERROR(VLOOKUP($C22&amp;I$19,Calc2!$Z$64:$AB$207,3,0),"")</f>
        <v/>
      </c>
      <c r="J22" s="124"/>
      <c r="K22" s="114" t="str">
        <f ca="1">IFERROR(VLOOKUP($C22&amp;K$19,Calc2!$Z$64:$AB$207,3,0),"")</f>
        <v/>
      </c>
      <c r="L22" s="114" t="str">
        <f ca="1">IFERROR(VLOOKUP($C22&amp;L$19,Calc2!$Z$64:$AB$207,3,0),"")</f>
        <v/>
      </c>
      <c r="M22" s="550" t="str">
        <f ca="1">IFERROR(VLOOKUP($C22&amp;M$19,Calc2!$Z$64:$AB$207,3,0),"")</f>
        <v/>
      </c>
      <c r="N22" s="550" t="str">
        <f ca="1">IFERROR(VLOOKUP($C22&amp;N$19,Calc2!$Z$64:$AB$207,3,0),"")</f>
        <v/>
      </c>
      <c r="O22" s="550" t="str">
        <f ca="1">IFERROR(VLOOKUP($C22&amp;O$19,Calc2!$Z$64:$AB$207,3,0),"")</f>
        <v/>
      </c>
      <c r="P22" s="156" t="str">
        <f ca="1">IFERROR(VLOOKUP($C22&amp;P$19,Calc2!$Z$64:$AB$207,3,0),"")</f>
        <v/>
      </c>
      <c r="Q22" s="185" t="str">
        <f t="shared" ca="1" si="1"/>
        <v/>
      </c>
    </row>
    <row r="23" spans="2:17" ht="21.95" customHeight="1" x14ac:dyDescent="0.2">
      <c r="B23" s="117" t="str">
        <f ca="1">IF($C23="","",INDEX(Calc2!$E$4:$E$12,MATCH($C23,Calc2!$F$4:$F$12,0)))</f>
        <v/>
      </c>
      <c r="C23" s="127" t="str">
        <f ca="1">IF(Calc2!$K$13=0,"",Calc2!$AC7)</f>
        <v/>
      </c>
      <c r="D23" s="131" t="str">
        <f ca="1">IF($C23="","",VLOOKUP($C23,Calc2!$C$17:$AC$25,25,0))</f>
        <v/>
      </c>
      <c r="E23" s="114" t="str">
        <f ca="1">IF($C23="","",VLOOKUP($C23,Calc2!$C$17:$AC$25,26,0))</f>
        <v/>
      </c>
      <c r="F23" s="114" t="str">
        <f ca="1">IF($C23="","",VLOOKUP($C23,Calc2!$C$17:$AC$25,27,0))</f>
        <v/>
      </c>
      <c r="G23" s="448" t="str">
        <f ca="1">IF($C23="","",VLOOKUP(C23,Vorrunde!$AK$12:$AL$33,2,0))</f>
        <v/>
      </c>
      <c r="H23" s="139" t="str">
        <f ca="1">IFERROR(VLOOKUP($C23&amp;H$19,Calc2!$Z$64:$AB$207,3,0),"")</f>
        <v/>
      </c>
      <c r="I23" s="114" t="str">
        <f ca="1">IFERROR(VLOOKUP($C23&amp;I$19,Calc2!$Z$64:$AB$207,3,0),"")</f>
        <v/>
      </c>
      <c r="J23" s="114" t="str">
        <f ca="1">IFERROR(VLOOKUP($C23&amp;J$19,Calc2!$Z$64:$AB$207,3,0),"")</f>
        <v/>
      </c>
      <c r="K23" s="124"/>
      <c r="L23" s="114" t="str">
        <f ca="1">IFERROR(VLOOKUP($C23&amp;L$19,Calc2!$Z$64:$AB$207,3,0),"")</f>
        <v/>
      </c>
      <c r="M23" s="550" t="str">
        <f ca="1">IFERROR(VLOOKUP($C23&amp;M$19,Calc2!$Z$64:$AB$207,3,0),"")</f>
        <v/>
      </c>
      <c r="N23" s="550" t="str">
        <f ca="1">IFERROR(VLOOKUP($C23&amp;N$19,Calc2!$Z$64:$AB$207,3,0),"")</f>
        <v/>
      </c>
      <c r="O23" s="550" t="str">
        <f ca="1">IFERROR(VLOOKUP($C23&amp;O$19,Calc2!$Z$64:$AB$207,3,0),"")</f>
        <v/>
      </c>
      <c r="P23" s="156" t="str">
        <f ca="1">IFERROR(VLOOKUP($C23&amp;P$19,Calc2!$Z$64:$AB$207,3,0),"")</f>
        <v/>
      </c>
      <c r="Q23" s="185" t="str">
        <f t="shared" ca="1" si="1"/>
        <v/>
      </c>
    </row>
    <row r="24" spans="2:17" ht="21.95" customHeight="1" x14ac:dyDescent="0.2">
      <c r="B24" s="117" t="str">
        <f ca="1">IF($C24="","",INDEX(Calc2!$E$4:$E$12,MATCH($C24,Calc2!$F$4:$F$12,0)))</f>
        <v/>
      </c>
      <c r="C24" s="127" t="str">
        <f ca="1">IF(Calc2!$K$13=0,"",Calc2!$AC8)</f>
        <v/>
      </c>
      <c r="D24" s="131" t="str">
        <f ca="1">IF($C24="","",VLOOKUP($C24,Calc2!$C$17:$AC$25,25,0))</f>
        <v/>
      </c>
      <c r="E24" s="114" t="str">
        <f ca="1">IF($C24="","",VLOOKUP($C24,Calc2!$C$17:$AC$25,26,0))</f>
        <v/>
      </c>
      <c r="F24" s="114" t="str">
        <f ca="1">IF($C24="","",VLOOKUP($C24,Calc2!$C$17:$AC$25,27,0))</f>
        <v/>
      </c>
      <c r="G24" s="448" t="str">
        <f ca="1">IF($C24="","",VLOOKUP(C24,Vorrunde!$AK$12:$AL$33,2,0))</f>
        <v/>
      </c>
      <c r="H24" s="139" t="str">
        <f ca="1">IFERROR(VLOOKUP($C24&amp;H$19,Calc2!$Z$64:$AB$207,3,0),"")</f>
        <v/>
      </c>
      <c r="I24" s="114" t="str">
        <f ca="1">IFERROR(VLOOKUP($C24&amp;I$19,Calc2!$Z$64:$AB$207,3,0),"")</f>
        <v/>
      </c>
      <c r="J24" s="114" t="str">
        <f ca="1">IFERROR(VLOOKUP($C24&amp;J$19,Calc2!$Z$64:$AB$207,3,0),"")</f>
        <v/>
      </c>
      <c r="K24" s="114" t="str">
        <f ca="1">IFERROR(VLOOKUP($C24&amp;K$19,Calc2!$Z$64:$AB$207,3,0),"")</f>
        <v/>
      </c>
      <c r="L24" s="124"/>
      <c r="M24" s="550" t="str">
        <f ca="1">IFERROR(VLOOKUP($C24&amp;M$19,Calc2!$Z$64:$AB$207,3,0),"")</f>
        <v/>
      </c>
      <c r="N24" s="550" t="str">
        <f ca="1">IFERROR(VLOOKUP($C24&amp;N$19,Calc2!$Z$64:$AB$207,3,0),"")</f>
        <v/>
      </c>
      <c r="O24" s="550" t="str">
        <f ca="1">IFERROR(VLOOKUP($C24&amp;O$19,Calc2!$Z$64:$AB$207,3,0),"")</f>
        <v/>
      </c>
      <c r="P24" s="156" t="str">
        <f ca="1">IFERROR(VLOOKUP($C24&amp;P$19,Calc2!$Z$64:$AB$207,3,0),"")</f>
        <v/>
      </c>
      <c r="Q24" s="185" t="str">
        <f t="shared" ca="1" si="1"/>
        <v/>
      </c>
    </row>
    <row r="25" spans="2:17" ht="21.95" customHeight="1" x14ac:dyDescent="0.2">
      <c r="B25" s="117" t="str">
        <f ca="1">IF($C25="","",INDEX(Calc2!$E$4:$E$12,MATCH($C25,Calc2!$F$4:$F$12,0)))</f>
        <v/>
      </c>
      <c r="C25" s="127" t="str">
        <f ca="1">IF(Calc2!$K$13=0,"",Calc2!$AC9)</f>
        <v/>
      </c>
      <c r="D25" s="131" t="str">
        <f ca="1">IF($C25="","",VLOOKUP($C25,Calc2!$C$17:$AC$25,25,0))</f>
        <v/>
      </c>
      <c r="E25" s="114" t="str">
        <f ca="1">IF($C25="","",VLOOKUP($C25,Calc2!$C$17:$AC$25,26,0))</f>
        <v/>
      </c>
      <c r="F25" s="114" t="str">
        <f ca="1">IF($C25="","",VLOOKUP($C25,Calc2!$C$17:$AC$25,27,0))</f>
        <v/>
      </c>
      <c r="G25" s="448" t="str">
        <f ca="1">IF($C25="","",VLOOKUP(C25,Vorrunde!$AK$12:$AL$33,2,0))</f>
        <v/>
      </c>
      <c r="H25" s="139" t="str">
        <f ca="1">IFERROR(VLOOKUP($C25&amp;H$19,Calc2!$Z$64:$AB$207,3,0),"")</f>
        <v/>
      </c>
      <c r="I25" s="114" t="str">
        <f ca="1">IFERROR(VLOOKUP($C25&amp;I$19,Calc2!$Z$64:$AB$207,3,0),"")</f>
        <v/>
      </c>
      <c r="J25" s="114" t="str">
        <f ca="1">IFERROR(VLOOKUP($C25&amp;J$19,Calc2!$Z$64:$AB$207,3,0),"")</f>
        <v/>
      </c>
      <c r="K25" s="114" t="str">
        <f ca="1">IFERROR(VLOOKUP($C25&amp;K$19,Calc2!$Z$64:$AB$207,3,0),"")</f>
        <v/>
      </c>
      <c r="L25" s="114" t="str">
        <f ca="1">IFERROR(VLOOKUP($C25&amp;L$19,Calc2!$Z$64:$AB$207,3,0),"")</f>
        <v/>
      </c>
      <c r="M25" s="551"/>
      <c r="N25" s="550" t="str">
        <f ca="1">IFERROR(VLOOKUP($C25&amp;N$19,Calc2!$Z$64:$AB$207,3,0),"")</f>
        <v/>
      </c>
      <c r="O25" s="550" t="str">
        <f ca="1">IFERROR(VLOOKUP($C25&amp;O$19,Calc2!$Z$64:$AB$207,3,0),"")</f>
        <v/>
      </c>
      <c r="P25" s="156" t="str">
        <f ca="1">IFERROR(VLOOKUP($C25&amp;P$19,Calc2!$Z$64:$AB$207,3,0),"")</f>
        <v/>
      </c>
      <c r="Q25" s="185" t="str">
        <f t="shared" ca="1" si="1"/>
        <v/>
      </c>
    </row>
    <row r="26" spans="2:17" ht="21.95" customHeight="1" x14ac:dyDescent="0.2">
      <c r="B26" s="117" t="str">
        <f ca="1">IF($C26="","",INDEX(Calc2!$E$4:$E$12,MATCH($C26,Calc2!$F$4:$F$12,0)))</f>
        <v/>
      </c>
      <c r="C26" s="127" t="str">
        <f ca="1">IF(Calc2!$K$13=0,"",Calc2!$AC10)</f>
        <v/>
      </c>
      <c r="D26" s="131" t="str">
        <f ca="1">IF($C26="","",VLOOKUP($C26,Calc2!$C$17:$AC$25,25,0))</f>
        <v/>
      </c>
      <c r="E26" s="114" t="str">
        <f ca="1">IF($C26="","",VLOOKUP($C26,Calc2!$C$17:$AC$25,26,0))</f>
        <v/>
      </c>
      <c r="F26" s="114" t="str">
        <f ca="1">IF($C26="","",VLOOKUP($C26,Calc2!$C$17:$AC$25,27,0))</f>
        <v/>
      </c>
      <c r="G26" s="448" t="str">
        <f ca="1">IF($C26="","",VLOOKUP(C26,Vorrunde!$AK$12:$AL$33,2,0))</f>
        <v/>
      </c>
      <c r="H26" s="139" t="str">
        <f ca="1">IFERROR(VLOOKUP($C26&amp;H$19,Calc2!$Z$64:$AB$207,3,0),"")</f>
        <v/>
      </c>
      <c r="I26" s="114" t="str">
        <f ca="1">IFERROR(VLOOKUP($C26&amp;I$19,Calc2!$Z$64:$AB$207,3,0),"")</f>
        <v/>
      </c>
      <c r="J26" s="114" t="str">
        <f ca="1">IFERROR(VLOOKUP($C26&amp;J$19,Calc2!$Z$64:$AB$207,3,0),"")</f>
        <v/>
      </c>
      <c r="K26" s="114" t="str">
        <f ca="1">IFERROR(VLOOKUP($C26&amp;K$19,Calc2!$Z$64:$AB$207,3,0),"")</f>
        <v/>
      </c>
      <c r="L26" s="114" t="str">
        <f ca="1">IFERROR(VLOOKUP($C26&amp;L$19,Calc2!$Z$64:$AB$207,3,0),"")</f>
        <v/>
      </c>
      <c r="M26" s="550" t="str">
        <f ca="1">IFERROR(VLOOKUP($C26&amp;M$19,Calc2!$Z$64:$AB$207,3,0),"")</f>
        <v/>
      </c>
      <c r="N26" s="551"/>
      <c r="O26" s="550" t="str">
        <f ca="1">IFERROR(VLOOKUP($C26&amp;O$19,Calc2!$Z$64:$AB$207,3,0),"")</f>
        <v/>
      </c>
      <c r="P26" s="156" t="str">
        <f ca="1">IFERROR(VLOOKUP($C26&amp;P$19,Calc2!$Z$64:$AB$207,3,0),"")</f>
        <v/>
      </c>
      <c r="Q26" s="185" t="str">
        <f t="shared" ca="1" si="1"/>
        <v/>
      </c>
    </row>
    <row r="27" spans="2:17" ht="21.95" customHeight="1" x14ac:dyDescent="0.2">
      <c r="B27" s="117" t="str">
        <f ca="1">IF($C27="","",INDEX(Calc2!$E$4:$E$12,MATCH($C27,Calc2!$F$4:$F$12,0)))</f>
        <v/>
      </c>
      <c r="C27" s="127" t="str">
        <f ca="1">IF(Calc2!$K$13=0,"",Calc2!$AC11)</f>
        <v/>
      </c>
      <c r="D27" s="131" t="str">
        <f ca="1">IF($C27="","",VLOOKUP($C27,Calc2!$C$17:$AC$25,25,0))</f>
        <v/>
      </c>
      <c r="E27" s="114" t="str">
        <f ca="1">IF($C27="","",VLOOKUP($C27,Calc2!$C$17:$AC$25,26,0))</f>
        <v/>
      </c>
      <c r="F27" s="114" t="str">
        <f ca="1">IF($C27="","",VLOOKUP($C27,Calc2!$C$17:$AC$25,27,0))</f>
        <v/>
      </c>
      <c r="G27" s="448" t="str">
        <f ca="1">IF($C27="","",VLOOKUP(C27,Vorrunde!$AK$12:$AL$33,2,0))</f>
        <v/>
      </c>
      <c r="H27" s="139" t="str">
        <f ca="1">IFERROR(VLOOKUP($C27&amp;H$19,Calc2!$Z$64:$AB$207,3,0),"")</f>
        <v/>
      </c>
      <c r="I27" s="114" t="str">
        <f ca="1">IFERROR(VLOOKUP($C27&amp;I$19,Calc2!$Z$64:$AB$207,3,0),"")</f>
        <v/>
      </c>
      <c r="J27" s="114" t="str">
        <f ca="1">IFERROR(VLOOKUP($C27&amp;J$19,Calc2!$Z$64:$AB$207,3,0),"")</f>
        <v/>
      </c>
      <c r="K27" s="114" t="str">
        <f ca="1">IFERROR(VLOOKUP($C27&amp;K$19,Calc2!$Z$64:$AB$207,3,0),"")</f>
        <v/>
      </c>
      <c r="L27" s="114" t="str">
        <f ca="1">IFERROR(VLOOKUP($C27&amp;L$19,Calc2!$Z$64:$AB$207,3,0),"")</f>
        <v/>
      </c>
      <c r="M27" s="550" t="str">
        <f ca="1">IFERROR(VLOOKUP($C27&amp;M$19,Calc2!$Z$64:$AB$207,3,0),"")</f>
        <v/>
      </c>
      <c r="N27" s="550" t="str">
        <f ca="1">IFERROR(VLOOKUP($C27&amp;N$19,Calc2!$Z$64:$AB$207,3,0),"")</f>
        <v/>
      </c>
      <c r="O27" s="551"/>
      <c r="P27" s="156" t="str">
        <f ca="1">IFERROR(VLOOKUP($C27&amp;P$19,Calc2!$Z$64:$AB$207,3,0),"")</f>
        <v/>
      </c>
      <c r="Q27" s="185" t="str">
        <f t="shared" ca="1" si="1"/>
        <v/>
      </c>
    </row>
    <row r="28" spans="2:17" ht="21.95" customHeight="1" thickBot="1" x14ac:dyDescent="0.25">
      <c r="B28" s="118" t="str">
        <f ca="1">IF($C28="","",INDEX(Calc2!$E$4:$E$12,MATCH($C28,Calc2!$F$4:$F$12,0)))</f>
        <v/>
      </c>
      <c r="C28" s="128" t="str">
        <f ca="1">IF(Calc2!$K$13=0,"",Calc2!$AC12)</f>
        <v/>
      </c>
      <c r="D28" s="132" t="str">
        <f ca="1">IF($C28="","",VLOOKUP($C28,Calc2!$C$17:$AC$25,25,0))</f>
        <v/>
      </c>
      <c r="E28" s="115" t="str">
        <f ca="1">IF($C28="","",VLOOKUP($C28,Calc2!$C$17:$AC$25,26,0))</f>
        <v/>
      </c>
      <c r="F28" s="115" t="str">
        <f ca="1">IF($C28="","",VLOOKUP($C28,Calc2!$C$17:$AC$25,27,0))</f>
        <v/>
      </c>
      <c r="G28" s="449" t="str">
        <f ca="1">IF($C28="","",VLOOKUP(C28,Vorrunde!$AK$12:$AL$33,2,0))</f>
        <v/>
      </c>
      <c r="H28" s="140" t="str">
        <f ca="1">IFERROR(VLOOKUP($C28&amp;H$19,Calc2!$Z$64:$AB$207,3,0),"")</f>
        <v/>
      </c>
      <c r="I28" s="115" t="str">
        <f ca="1">IFERROR(VLOOKUP($C28&amp;I$19,Calc2!$Z$64:$AB$207,3,0),"")</f>
        <v/>
      </c>
      <c r="J28" s="115" t="str">
        <f ca="1">IFERROR(VLOOKUP($C28&amp;J$19,Calc2!$Z$64:$AB$207,3,0),"")</f>
        <v/>
      </c>
      <c r="K28" s="115" t="str">
        <f ca="1">IFERROR(VLOOKUP($C28&amp;K$19,Calc2!$Z$64:$AB$207,3,0),"")</f>
        <v/>
      </c>
      <c r="L28" s="115" t="str">
        <f ca="1">IFERROR(VLOOKUP($C28&amp;L$19,Calc2!$Z$64:$AB$207,3,0),"")</f>
        <v/>
      </c>
      <c r="M28" s="552" t="str">
        <f ca="1">IFERROR(VLOOKUP($C28&amp;M$19,Calc2!$Z$64:$AB$207,3,0),"")</f>
        <v/>
      </c>
      <c r="N28" s="552" t="str">
        <f ca="1">IFERROR(VLOOKUP($C28&amp;N$19,Calc2!$Z$64:$AB$207,3,0),"")</f>
        <v/>
      </c>
      <c r="O28" s="552" t="str">
        <f ca="1">IFERROR(VLOOKUP($C28&amp;O$19,Calc2!$Z$64:$AB$207,3,0),"")</f>
        <v/>
      </c>
      <c r="P28" s="157"/>
      <c r="Q28" s="186" t="str">
        <f t="shared" ca="1" si="1"/>
        <v/>
      </c>
    </row>
    <row r="29" spans="2:17" ht="42.75" customHeight="1" thickTop="1" thickBot="1" x14ac:dyDescent="0.25">
      <c r="B29" s="135"/>
      <c r="C29" s="136"/>
      <c r="D29" s="137"/>
      <c r="E29" s="123"/>
      <c r="F29" s="123"/>
      <c r="G29" s="123"/>
      <c r="H29" s="123"/>
      <c r="I29" s="123"/>
      <c r="J29" s="123"/>
      <c r="K29" s="123"/>
      <c r="L29" s="123"/>
      <c r="M29" s="123"/>
      <c r="N29" s="123"/>
      <c r="O29" s="123"/>
      <c r="P29" s="123"/>
    </row>
    <row r="30" spans="2:17" ht="21.95" customHeight="1" thickBot="1" x14ac:dyDescent="0.25">
      <c r="H30" s="554" t="str">
        <f ca="1">IF(LEN(H31)&gt;Einstellungen!$C$17,LEFT(H31,Einstellungen!$C$17)&amp;".",H31)</f>
        <v/>
      </c>
      <c r="I30" s="555" t="str">
        <f ca="1">IF(LEN(I31)&gt;Einstellungen!$C$17,LEFT(I31,Einstellungen!$C$17)&amp;".",I31)</f>
        <v/>
      </c>
      <c r="J30" s="555" t="str">
        <f ca="1">IF(LEN(J31)&gt;Einstellungen!$C$17,LEFT(J31,Einstellungen!$C$17)&amp;".",J31)</f>
        <v/>
      </c>
      <c r="K30" s="555" t="str">
        <f ca="1">IF(LEN(K31)&gt;Einstellungen!$C$17,LEFT(K31,Einstellungen!$C$17)&amp;".",K31)</f>
        <v/>
      </c>
      <c r="L30" s="555" t="str">
        <f ca="1">IF(LEN(L31)&gt;Einstellungen!$C$17,LEFT(L31,Einstellungen!$C$17)&amp;".",L31)</f>
        <v/>
      </c>
      <c r="M30" s="556" t="str">
        <f ca="1">IF(LEN(M31)&gt;Einstellungen!$C$17,LEFT(M31,Einstellungen!$C$17)&amp;".",M31)</f>
        <v/>
      </c>
      <c r="N30" s="556" t="str">
        <f ca="1">IF(LEN(N31)&gt;Einstellungen!$C$17,LEFT(N31,Einstellungen!$C$17)&amp;".",N31)</f>
        <v/>
      </c>
      <c r="O30" s="556" t="str">
        <f ca="1">IF(LEN(O31)&gt;Einstellungen!$C$17,LEFT(O31,Einstellungen!$C$17)&amp;".",O31)</f>
        <v/>
      </c>
      <c r="P30" s="557" t="str">
        <f ca="1">IF(LEN(P31)&gt;Einstellungen!$C$17,LEFT(P31,Einstellungen!$C$17)&amp;".",P31)</f>
        <v/>
      </c>
    </row>
    <row r="31" spans="2:17" ht="21.95" customHeight="1" thickTop="1" thickBot="1" x14ac:dyDescent="0.25">
      <c r="B31" s="119"/>
      <c r="C31" s="125" t="str">
        <f>Sprache!$E$10</f>
        <v>Teilnehmer bzw. Mannschaft</v>
      </c>
      <c r="D31" s="129" t="str">
        <f>Sprache!$E$27</f>
        <v>Pkt</v>
      </c>
      <c r="E31" s="116" t="str">
        <f>Sprache!$E$26</f>
        <v>Diff.</v>
      </c>
      <c r="F31" s="116" t="str">
        <f>Sprache!$E$28</f>
        <v>erz. Tore</v>
      </c>
      <c r="G31" s="151" t="str">
        <f>Sprache!$E$49</f>
        <v>Bonus</v>
      </c>
      <c r="H31" s="133" t="str">
        <f ca="1">C32</f>
        <v/>
      </c>
      <c r="I31" s="134" t="str">
        <f ca="1">C33</f>
        <v/>
      </c>
      <c r="J31" s="134" t="str">
        <f ca="1">C34</f>
        <v/>
      </c>
      <c r="K31" s="134" t="str">
        <f ca="1">C35</f>
        <v/>
      </c>
      <c r="L31" s="134" t="str">
        <f ca="1">C36</f>
        <v/>
      </c>
      <c r="M31" s="548" t="str">
        <f ca="1">C37</f>
        <v/>
      </c>
      <c r="N31" s="548" t="str">
        <f ca="1">C38</f>
        <v/>
      </c>
      <c r="O31" s="548" t="str">
        <f ca="1">C39</f>
        <v/>
      </c>
      <c r="P31" s="154" t="str">
        <f ca="1">C40</f>
        <v/>
      </c>
    </row>
    <row r="32" spans="2:17" ht="21.95" customHeight="1" x14ac:dyDescent="0.2">
      <c r="B32" s="117" t="str">
        <f ca="1">IF($C32="","",INDEX(Calc2!$E$4:$E$12,MATCH($C32,Calc2!$F$4:$F$12,0)))</f>
        <v/>
      </c>
      <c r="C32" s="126" t="str">
        <f ca="1">IF(Calc2!$K$13=0,"",Calc2!$AH4)</f>
        <v/>
      </c>
      <c r="D32" s="130" t="str">
        <f ca="1">IF($C32="","",VLOOKUP($C32,Calc2!$C$17:$AC$25,25,0))</f>
        <v/>
      </c>
      <c r="E32" s="113" t="str">
        <f ca="1">IF($C32="","",VLOOKUP($C32,Calc2!$C$17:$AC$25,26,0))</f>
        <v/>
      </c>
      <c r="F32" s="113" t="str">
        <f ca="1">IF($C32="","",VLOOKUP($C32,Calc2!$C$17:$AC$25,27,0))</f>
        <v/>
      </c>
      <c r="G32" s="447" t="str">
        <f ca="1">IF($C32="","",VLOOKUP(C32,Vorrunde!$AK$12:$AL$33,2,0))</f>
        <v/>
      </c>
      <c r="H32" s="138"/>
      <c r="I32" s="113" t="str">
        <f ca="1">IFERROR(VLOOKUP($C32&amp;I$31,Calc2!$Z$64:$AB$207,3,0),"")</f>
        <v/>
      </c>
      <c r="J32" s="113" t="str">
        <f ca="1">IFERROR(VLOOKUP($C32&amp;J$31,Calc2!$Z$64:$AB$207,3,0),"")</f>
        <v/>
      </c>
      <c r="K32" s="113" t="str">
        <f ca="1">IFERROR(VLOOKUP($C32&amp;K$31,Calc2!$Z$64:$AB$207,3,0),"")</f>
        <v/>
      </c>
      <c r="L32" s="113" t="str">
        <f ca="1">IFERROR(VLOOKUP($C32&amp;L$31,Calc2!$Z$64:$AB$207,3,0),"")</f>
        <v/>
      </c>
      <c r="M32" s="549" t="str">
        <f ca="1">IFERROR(VLOOKUP($C32&amp;M$31,Calc2!$Z$64:$AB$207,3,0),"")</f>
        <v/>
      </c>
      <c r="N32" s="549" t="str">
        <f ca="1">IFERROR(VLOOKUP($C32&amp;N$31,Calc2!$Z$64:$AB$207,3,0),"")</f>
        <v/>
      </c>
      <c r="O32" s="549" t="str">
        <f ca="1">IFERROR(VLOOKUP($C32&amp;O$31,Calc2!$Z$64:$AB$207,3,0),"")</f>
        <v/>
      </c>
      <c r="P32" s="155" t="str">
        <f ca="1">IFERROR(VLOOKUP($C32&amp;P$31,Calc2!$Z$64:$AB$207,3,0),"")</f>
        <v/>
      </c>
      <c r="Q32" s="184" t="str">
        <f t="shared" ref="Q32:Q40" ca="1" si="2">C32</f>
        <v/>
      </c>
    </row>
    <row r="33" spans="2:17" ht="21.95" customHeight="1" x14ac:dyDescent="0.2">
      <c r="B33" s="117" t="str">
        <f ca="1">IF($C33="","",INDEX(Calc2!$E$4:$E$12,MATCH($C33,Calc2!$F$4:$F$12,0)))</f>
        <v/>
      </c>
      <c r="C33" s="127" t="str">
        <f ca="1">IF(Calc2!$K$13=0,"",Calc2!$AH5)</f>
        <v/>
      </c>
      <c r="D33" s="131" t="str">
        <f ca="1">IF($C33="","",VLOOKUP($C33,Calc2!$C$17:$AC$25,25,0))</f>
        <v/>
      </c>
      <c r="E33" s="114" t="str">
        <f ca="1">IF($C33="","",VLOOKUP($C33,Calc2!$C$17:$AC$25,26,0))</f>
        <v/>
      </c>
      <c r="F33" s="114" t="str">
        <f ca="1">IF($C33="","",VLOOKUP($C33,Calc2!$C$17:$AC$25,27,0))</f>
        <v/>
      </c>
      <c r="G33" s="448" t="str">
        <f ca="1">IF($C33="","",VLOOKUP(C33,Vorrunde!$AK$12:$AL$33,2,0))</f>
        <v/>
      </c>
      <c r="H33" s="139" t="str">
        <f ca="1">IFERROR(VLOOKUP($C33&amp;H$31,Calc2!$Z$64:$AB$207,3,0),"")</f>
        <v/>
      </c>
      <c r="I33" s="124"/>
      <c r="J33" s="114" t="str">
        <f ca="1">IFERROR(VLOOKUP($C33&amp;J$31,Calc2!$Z$64:$AB$207,3,0),"")</f>
        <v/>
      </c>
      <c r="K33" s="114" t="str">
        <f ca="1">IFERROR(VLOOKUP($C33&amp;K$31,Calc2!$Z$64:$AB$207,3,0),"")</f>
        <v/>
      </c>
      <c r="L33" s="114" t="str">
        <f ca="1">IFERROR(VLOOKUP($C33&amp;L$31,Calc2!$Z$64:$AB$207,3,0),"")</f>
        <v/>
      </c>
      <c r="M33" s="550" t="str">
        <f ca="1">IFERROR(VLOOKUP($C33&amp;M$31,Calc2!$Z$64:$AB$207,3,0),"")</f>
        <v/>
      </c>
      <c r="N33" s="550" t="str">
        <f ca="1">IFERROR(VLOOKUP($C33&amp;N$31,Calc2!$Z$64:$AB$207,3,0),"")</f>
        <v/>
      </c>
      <c r="O33" s="550" t="str">
        <f ca="1">IFERROR(VLOOKUP($C33&amp;O$31,Calc2!$Z$64:$AB$207,3,0),"")</f>
        <v/>
      </c>
      <c r="P33" s="156" t="str">
        <f ca="1">IFERROR(VLOOKUP($C33&amp;P$31,Calc2!$Z$64:$AB$207,3,0),"")</f>
        <v/>
      </c>
      <c r="Q33" s="185" t="str">
        <f t="shared" ca="1" si="2"/>
        <v/>
      </c>
    </row>
    <row r="34" spans="2:17" ht="21.95" customHeight="1" x14ac:dyDescent="0.2">
      <c r="B34" s="117" t="str">
        <f ca="1">IF($C34="","",INDEX(Calc2!$E$4:$E$12,MATCH($C34,Calc2!$F$4:$F$12,0)))</f>
        <v/>
      </c>
      <c r="C34" s="127" t="str">
        <f ca="1">IF(Calc2!$K$13=0,"",Calc2!$AH6)</f>
        <v/>
      </c>
      <c r="D34" s="131" t="str">
        <f ca="1">IF($C34="","",VLOOKUP($C34,Calc2!$C$17:$AC$25,25,0))</f>
        <v/>
      </c>
      <c r="E34" s="114" t="str">
        <f ca="1">IF($C34="","",VLOOKUP($C34,Calc2!$C$17:$AC$25,26,0))</f>
        <v/>
      </c>
      <c r="F34" s="114" t="str">
        <f ca="1">IF($C34="","",VLOOKUP($C34,Calc2!$C$17:$AC$25,27,0))</f>
        <v/>
      </c>
      <c r="G34" s="448" t="str">
        <f ca="1">IF($C34="","",VLOOKUP(C34,Vorrunde!$AK$12:$AL$33,2,0))</f>
        <v/>
      </c>
      <c r="H34" s="139" t="str">
        <f ca="1">IFERROR(VLOOKUP($C34&amp;H$31,Calc2!$Z$64:$AB$207,3,0),"")</f>
        <v/>
      </c>
      <c r="I34" s="114" t="str">
        <f ca="1">IFERROR(VLOOKUP($C34&amp;I$31,Calc2!$Z$64:$AB$207,3,0),"")</f>
        <v/>
      </c>
      <c r="J34" s="124"/>
      <c r="K34" s="114" t="str">
        <f ca="1">IFERROR(VLOOKUP($C34&amp;K$31,Calc2!$Z$64:$AB$207,3,0),"")</f>
        <v/>
      </c>
      <c r="L34" s="114" t="str">
        <f ca="1">IFERROR(VLOOKUP($C34&amp;L$31,Calc2!$Z$64:$AB$207,3,0),"")</f>
        <v/>
      </c>
      <c r="M34" s="550" t="str">
        <f ca="1">IFERROR(VLOOKUP($C34&amp;M$31,Calc2!$Z$64:$AB$207,3,0),"")</f>
        <v/>
      </c>
      <c r="N34" s="550" t="str">
        <f ca="1">IFERROR(VLOOKUP($C34&amp;N$31,Calc2!$Z$64:$AB$207,3,0),"")</f>
        <v/>
      </c>
      <c r="O34" s="550" t="str">
        <f ca="1">IFERROR(VLOOKUP($C34&amp;O$31,Calc2!$Z$64:$AB$207,3,0),"")</f>
        <v/>
      </c>
      <c r="P34" s="156" t="str">
        <f ca="1">IFERROR(VLOOKUP($C34&amp;P$31,Calc2!$Z$64:$AB$207,3,0),"")</f>
        <v/>
      </c>
      <c r="Q34" s="185" t="str">
        <f t="shared" ca="1" si="2"/>
        <v/>
      </c>
    </row>
    <row r="35" spans="2:17" ht="21.95" customHeight="1" x14ac:dyDescent="0.2">
      <c r="B35" s="117" t="str">
        <f ca="1">IF($C35="","",INDEX(Calc2!$E$4:$E$12,MATCH($C35,Calc2!$F$4:$F$12,0)))</f>
        <v/>
      </c>
      <c r="C35" s="127" t="str">
        <f ca="1">IF(Calc2!$K$13=0,"",Calc2!$AH7)</f>
        <v/>
      </c>
      <c r="D35" s="131" t="str">
        <f ca="1">IF($C35="","",VLOOKUP($C35,Calc2!$C$17:$AC$25,25,0))</f>
        <v/>
      </c>
      <c r="E35" s="114" t="str">
        <f ca="1">IF($C35="","",VLOOKUP($C35,Calc2!$C$17:$AC$25,26,0))</f>
        <v/>
      </c>
      <c r="F35" s="114" t="str">
        <f ca="1">IF($C35="","",VLOOKUP($C35,Calc2!$C$17:$AC$25,27,0))</f>
        <v/>
      </c>
      <c r="G35" s="448" t="str">
        <f ca="1">IF($C35="","",VLOOKUP(C35,Vorrunde!$AK$12:$AL$33,2,0))</f>
        <v/>
      </c>
      <c r="H35" s="139" t="str">
        <f ca="1">IFERROR(VLOOKUP($C35&amp;H$31,Calc2!$Z$64:$AB$207,3,0),"")</f>
        <v/>
      </c>
      <c r="I35" s="114" t="str">
        <f ca="1">IFERROR(VLOOKUP($C35&amp;I$31,Calc2!$Z$64:$AB$207,3,0),"")</f>
        <v/>
      </c>
      <c r="J35" s="114" t="str">
        <f ca="1">IFERROR(VLOOKUP($C35&amp;J$31,Calc2!$Z$64:$AB$207,3,0),"")</f>
        <v/>
      </c>
      <c r="K35" s="124"/>
      <c r="L35" s="114" t="str">
        <f ca="1">IFERROR(VLOOKUP($C35&amp;L$31,Calc2!$Z$64:$AB$207,3,0),"")</f>
        <v/>
      </c>
      <c r="M35" s="550" t="str">
        <f ca="1">IFERROR(VLOOKUP($C35&amp;M$31,Calc2!$Z$64:$AB$207,3,0),"")</f>
        <v/>
      </c>
      <c r="N35" s="550" t="str">
        <f ca="1">IFERROR(VLOOKUP($C35&amp;N$31,Calc2!$Z$64:$AB$207,3,0),"")</f>
        <v/>
      </c>
      <c r="O35" s="550" t="str">
        <f ca="1">IFERROR(VLOOKUP($C35&amp;O$31,Calc2!$Z$64:$AB$207,3,0),"")</f>
        <v/>
      </c>
      <c r="P35" s="156" t="str">
        <f ca="1">IFERROR(VLOOKUP($C35&amp;P$31,Calc2!$Z$64:$AB$207,3,0),"")</f>
        <v/>
      </c>
      <c r="Q35" s="185" t="str">
        <f t="shared" ca="1" si="2"/>
        <v/>
      </c>
    </row>
    <row r="36" spans="2:17" ht="21.95" customHeight="1" x14ac:dyDescent="0.2">
      <c r="B36" s="117" t="str">
        <f ca="1">IF($C36="","",INDEX(Calc2!$E$4:$E$12,MATCH($C36,Calc2!$F$4:$F$12,0)))</f>
        <v/>
      </c>
      <c r="C36" s="127" t="str">
        <f ca="1">IF(Calc2!$K$13=0,"",Calc2!$AH8)</f>
        <v/>
      </c>
      <c r="D36" s="131" t="str">
        <f ca="1">IF($C36="","",VLOOKUP($C36,Calc2!$C$17:$AC$25,25,0))</f>
        <v/>
      </c>
      <c r="E36" s="114" t="str">
        <f ca="1">IF($C36="","",VLOOKUP($C36,Calc2!$C$17:$AC$25,26,0))</f>
        <v/>
      </c>
      <c r="F36" s="114" t="str">
        <f ca="1">IF($C36="","",VLOOKUP($C36,Calc2!$C$17:$AC$25,27,0))</f>
        <v/>
      </c>
      <c r="G36" s="448" t="str">
        <f ca="1">IF($C36="","",VLOOKUP(C36,Vorrunde!$AK$12:$AL$33,2,0))</f>
        <v/>
      </c>
      <c r="H36" s="139" t="str">
        <f ca="1">IFERROR(VLOOKUP($C36&amp;H$31,Calc2!$Z$64:$AB$207,3,0),"")</f>
        <v/>
      </c>
      <c r="I36" s="114" t="str">
        <f ca="1">IFERROR(VLOOKUP($C36&amp;I$31,Calc2!$Z$64:$AB$207,3,0),"")</f>
        <v/>
      </c>
      <c r="J36" s="114" t="str">
        <f ca="1">IFERROR(VLOOKUP($C36&amp;J$31,Calc2!$Z$64:$AB$207,3,0),"")</f>
        <v/>
      </c>
      <c r="K36" s="114" t="str">
        <f ca="1">IFERROR(VLOOKUP($C36&amp;K$31,Calc2!$Z$64:$AB$207,3,0),"")</f>
        <v/>
      </c>
      <c r="L36" s="124"/>
      <c r="M36" s="550" t="str">
        <f ca="1">IFERROR(VLOOKUP($C36&amp;M$31,Calc2!$Z$64:$AB$207,3,0),"")</f>
        <v/>
      </c>
      <c r="N36" s="550" t="str">
        <f ca="1">IFERROR(VLOOKUP($C36&amp;N$31,Calc2!$Z$64:$AB$207,3,0),"")</f>
        <v/>
      </c>
      <c r="O36" s="550" t="str">
        <f ca="1">IFERROR(VLOOKUP($C36&amp;O$31,Calc2!$Z$64:$AB$207,3,0),"")</f>
        <v/>
      </c>
      <c r="P36" s="156" t="str">
        <f ca="1">IFERROR(VLOOKUP($C36&amp;P$31,Calc2!$Z$64:$AB$207,3,0),"")</f>
        <v/>
      </c>
      <c r="Q36" s="185" t="str">
        <f t="shared" ca="1" si="2"/>
        <v/>
      </c>
    </row>
    <row r="37" spans="2:17" ht="21.95" customHeight="1" x14ac:dyDescent="0.2">
      <c r="B37" s="117" t="str">
        <f ca="1">IF($C37="","",INDEX(Calc2!$E$4:$E$12,MATCH($C37,Calc2!$F$4:$F$12,0)))</f>
        <v/>
      </c>
      <c r="C37" s="127" t="str">
        <f ca="1">IF(Calc2!$K$13=0,"",Calc2!$AH9)</f>
        <v/>
      </c>
      <c r="D37" s="131" t="str">
        <f ca="1">IF($C37="","",VLOOKUP($C37,Calc2!$C$17:$AC$25,25,0))</f>
        <v/>
      </c>
      <c r="E37" s="114" t="str">
        <f ca="1">IF($C37="","",VLOOKUP($C37,Calc2!$C$17:$AC$25,26,0))</f>
        <v/>
      </c>
      <c r="F37" s="114" t="str">
        <f ca="1">IF($C37="","",VLOOKUP($C37,Calc2!$C$17:$AC$25,27,0))</f>
        <v/>
      </c>
      <c r="G37" s="448" t="str">
        <f ca="1">IF($C37="","",VLOOKUP(C37,Vorrunde!$AK$12:$AL$33,2,0))</f>
        <v/>
      </c>
      <c r="H37" s="139" t="str">
        <f ca="1">IFERROR(VLOOKUP($C37&amp;H$31,Calc2!$Z$64:$AB$207,3,0),"")</f>
        <v/>
      </c>
      <c r="I37" s="114" t="str">
        <f ca="1">IFERROR(VLOOKUP($C37&amp;I$31,Calc2!$Z$64:$AB$207,3,0),"")</f>
        <v/>
      </c>
      <c r="J37" s="114" t="str">
        <f ca="1">IFERROR(VLOOKUP($C37&amp;J$31,Calc2!$Z$64:$AB$207,3,0),"")</f>
        <v/>
      </c>
      <c r="K37" s="114" t="str">
        <f ca="1">IFERROR(VLOOKUP($C37&amp;K$31,Calc2!$Z$64:$AB$207,3,0),"")</f>
        <v/>
      </c>
      <c r="L37" s="114" t="str">
        <f ca="1">IFERROR(VLOOKUP($C37&amp;L$31,Calc2!$Z$64:$AB$207,3,0),"")</f>
        <v/>
      </c>
      <c r="M37" s="551"/>
      <c r="N37" s="550" t="str">
        <f ca="1">IFERROR(VLOOKUP($C37&amp;N$31,Calc2!$Z$64:$AB$207,3,0),"")</f>
        <v/>
      </c>
      <c r="O37" s="550" t="str">
        <f ca="1">IFERROR(VLOOKUP($C37&amp;O$31,Calc2!$Z$64:$AB$207,3,0),"")</f>
        <v/>
      </c>
      <c r="P37" s="156" t="str">
        <f ca="1">IFERROR(VLOOKUP($C37&amp;P$31,Calc2!$Z$64:$AB$207,3,0),"")</f>
        <v/>
      </c>
      <c r="Q37" s="185" t="str">
        <f t="shared" ca="1" si="2"/>
        <v/>
      </c>
    </row>
    <row r="38" spans="2:17" ht="21.95" customHeight="1" x14ac:dyDescent="0.2">
      <c r="B38" s="117" t="str">
        <f ca="1">IF($C38="","",INDEX(Calc2!$E$4:$E$12,MATCH($C38,Calc2!$F$4:$F$12,0)))</f>
        <v/>
      </c>
      <c r="C38" s="127" t="str">
        <f ca="1">IF(Calc2!$K$13=0,"",Calc2!$AH10)</f>
        <v/>
      </c>
      <c r="D38" s="131" t="str">
        <f ca="1">IF($C38="","",VLOOKUP($C38,Calc2!$C$17:$AC$25,25,0))</f>
        <v/>
      </c>
      <c r="E38" s="114" t="str">
        <f ca="1">IF($C38="","",VLOOKUP($C38,Calc2!$C$17:$AC$25,26,0))</f>
        <v/>
      </c>
      <c r="F38" s="114" t="str">
        <f ca="1">IF($C38="","",VLOOKUP($C38,Calc2!$C$17:$AC$25,27,0))</f>
        <v/>
      </c>
      <c r="G38" s="448" t="str">
        <f ca="1">IF($C38="","",VLOOKUP(C38,Vorrunde!$AK$12:$AL$33,2,0))</f>
        <v/>
      </c>
      <c r="H38" s="139" t="str">
        <f ca="1">IFERROR(VLOOKUP($C38&amp;H$31,Calc2!$Z$64:$AB$207,3,0),"")</f>
        <v/>
      </c>
      <c r="I38" s="114" t="str">
        <f ca="1">IFERROR(VLOOKUP($C38&amp;I$31,Calc2!$Z$64:$AB$207,3,0),"")</f>
        <v/>
      </c>
      <c r="J38" s="114" t="str">
        <f ca="1">IFERROR(VLOOKUP($C38&amp;J$31,Calc2!$Z$64:$AB$207,3,0),"")</f>
        <v/>
      </c>
      <c r="K38" s="114" t="str">
        <f ca="1">IFERROR(VLOOKUP($C38&amp;K$31,Calc2!$Z$64:$AB$207,3,0),"")</f>
        <v/>
      </c>
      <c r="L38" s="114" t="str">
        <f ca="1">IFERROR(VLOOKUP($C38&amp;L$31,Calc2!$Z$64:$AB$207,3,0),"")</f>
        <v/>
      </c>
      <c r="M38" s="550" t="str">
        <f ca="1">IFERROR(VLOOKUP($C38&amp;M$31,Calc2!$Z$64:$AB$207,3,0),"")</f>
        <v/>
      </c>
      <c r="N38" s="551"/>
      <c r="O38" s="550" t="str">
        <f ca="1">IFERROR(VLOOKUP($C38&amp;O$31,Calc2!$Z$64:$AB$207,3,0),"")</f>
        <v/>
      </c>
      <c r="P38" s="156" t="str">
        <f ca="1">IFERROR(VLOOKUP($C38&amp;P$31,Calc2!$Z$64:$AB$207,3,0),"")</f>
        <v/>
      </c>
      <c r="Q38" s="185" t="str">
        <f t="shared" ca="1" si="2"/>
        <v/>
      </c>
    </row>
    <row r="39" spans="2:17" ht="21.95" customHeight="1" x14ac:dyDescent="0.2">
      <c r="B39" s="117" t="str">
        <f ca="1">IF($C39="","",INDEX(Calc2!$E$4:$E$12,MATCH($C39,Calc2!$F$4:$F$12,0)))</f>
        <v/>
      </c>
      <c r="C39" s="127" t="str">
        <f ca="1">IF(Calc2!$K$13=0,"",Calc2!$AH11)</f>
        <v/>
      </c>
      <c r="D39" s="131" t="str">
        <f ca="1">IF($C39="","",VLOOKUP($C39,Calc2!$C$17:$AC$25,25,0))</f>
        <v/>
      </c>
      <c r="E39" s="114" t="str">
        <f ca="1">IF($C39="","",VLOOKUP($C39,Calc2!$C$17:$AC$25,26,0))</f>
        <v/>
      </c>
      <c r="F39" s="114" t="str">
        <f ca="1">IF($C39="","",VLOOKUP($C39,Calc2!$C$17:$AC$25,27,0))</f>
        <v/>
      </c>
      <c r="G39" s="448" t="str">
        <f ca="1">IF($C39="","",VLOOKUP(C39,Vorrunde!$AK$12:$AL$33,2,0))</f>
        <v/>
      </c>
      <c r="H39" s="139" t="str">
        <f ca="1">IFERROR(VLOOKUP($C39&amp;H$31,Calc2!$Z$64:$AB$207,3,0),"")</f>
        <v/>
      </c>
      <c r="I39" s="114" t="str">
        <f ca="1">IFERROR(VLOOKUP($C39&amp;I$31,Calc2!$Z$64:$AB$207,3,0),"")</f>
        <v/>
      </c>
      <c r="J39" s="114" t="str">
        <f ca="1">IFERROR(VLOOKUP($C39&amp;J$31,Calc2!$Z$64:$AB$207,3,0),"")</f>
        <v/>
      </c>
      <c r="K39" s="114" t="str">
        <f ca="1">IFERROR(VLOOKUP($C39&amp;K$31,Calc2!$Z$64:$AB$207,3,0),"")</f>
        <v/>
      </c>
      <c r="L39" s="114" t="str">
        <f ca="1">IFERROR(VLOOKUP($C39&amp;L$31,Calc2!$Z$64:$AB$207,3,0),"")</f>
        <v/>
      </c>
      <c r="M39" s="550" t="str">
        <f ca="1">IFERROR(VLOOKUP($C39&amp;M$31,Calc2!$Z$64:$AB$207,3,0),"")</f>
        <v/>
      </c>
      <c r="N39" s="550" t="str">
        <f ca="1">IFERROR(VLOOKUP($C39&amp;N$31,Calc2!$Z$64:$AB$207,3,0),"")</f>
        <v/>
      </c>
      <c r="O39" s="551"/>
      <c r="P39" s="156" t="str">
        <f ca="1">IFERROR(VLOOKUP($C39&amp;P$31,Calc2!$Z$64:$AB$207,3,0),"")</f>
        <v/>
      </c>
      <c r="Q39" s="185" t="str">
        <f t="shared" ca="1" si="2"/>
        <v/>
      </c>
    </row>
    <row r="40" spans="2:17" ht="21.95" customHeight="1" thickBot="1" x14ac:dyDescent="0.25">
      <c r="B40" s="118" t="str">
        <f ca="1">IF($C40="","",INDEX(Calc2!$E$4:$E$12,MATCH($C40,Calc2!$F$4:$F$12,0)))</f>
        <v/>
      </c>
      <c r="C40" s="128" t="str">
        <f ca="1">IF(Calc2!$K$13=0,"",Calc2!$AH12)</f>
        <v/>
      </c>
      <c r="D40" s="132" t="str">
        <f ca="1">IF($C40="","",VLOOKUP($C40,Calc2!$C$17:$AC$25,25,0))</f>
        <v/>
      </c>
      <c r="E40" s="115" t="str">
        <f ca="1">IF($C40="","",VLOOKUP($C40,Calc2!$C$17:$AC$25,26,0))</f>
        <v/>
      </c>
      <c r="F40" s="115" t="str">
        <f ca="1">IF($C40="","",VLOOKUP($C40,Calc2!$C$17:$AC$25,27,0))</f>
        <v/>
      </c>
      <c r="G40" s="449" t="str">
        <f ca="1">IF($C40="","",VLOOKUP(C40,Vorrunde!$AK$12:$AL$33,2,0))</f>
        <v/>
      </c>
      <c r="H40" s="140" t="str">
        <f ca="1">IFERROR(VLOOKUP($C40&amp;H$31,Calc2!$Z$64:$AB$207,3,0),"")</f>
        <v/>
      </c>
      <c r="I40" s="115" t="str">
        <f ca="1">IFERROR(VLOOKUP($C40&amp;I$31,Calc2!$Z$64:$AB$207,3,0),"")</f>
        <v/>
      </c>
      <c r="J40" s="115" t="str">
        <f ca="1">IFERROR(VLOOKUP($C40&amp;J$31,Calc2!$Z$64:$AB$207,3,0),"")</f>
        <v/>
      </c>
      <c r="K40" s="115" t="str">
        <f ca="1">IFERROR(VLOOKUP($C40&amp;K$31,Calc2!$Z$64:$AB$207,3,0),"")</f>
        <v/>
      </c>
      <c r="L40" s="115" t="str">
        <f ca="1">IFERROR(VLOOKUP($C40&amp;L$31,Calc2!$Z$64:$AB$207,3,0),"")</f>
        <v/>
      </c>
      <c r="M40" s="552" t="str">
        <f ca="1">IFERROR(VLOOKUP($C40&amp;M$31,Calc2!$Z$64:$AB$207,3,0),"")</f>
        <v/>
      </c>
      <c r="N40" s="552" t="str">
        <f ca="1">IFERROR(VLOOKUP($C40&amp;N$31,Calc2!$Z$64:$AB$207,3,0),"")</f>
        <v/>
      </c>
      <c r="O40" s="552" t="str">
        <f ca="1">IFERROR(VLOOKUP($C40&amp;O$31,Calc2!$Z$64:$AB$207,3,0),"")</f>
        <v/>
      </c>
      <c r="P40" s="157"/>
      <c r="Q40" s="186" t="str">
        <f t="shared" ca="1" si="2"/>
        <v/>
      </c>
    </row>
    <row r="41" spans="2:17" ht="42.75" customHeight="1" thickTop="1" thickBot="1" x14ac:dyDescent="0.25"/>
    <row r="42" spans="2:17" ht="21.95" customHeight="1" thickBot="1" x14ac:dyDescent="0.25">
      <c r="H42" s="554" t="str">
        <f ca="1">IF(LEN(H43)&gt;Einstellungen!$C$17,LEFT(H43,Einstellungen!$C$17)&amp;".",H43)</f>
        <v/>
      </c>
      <c r="I42" s="555" t="str">
        <f ca="1">IF(LEN(I43)&gt;Einstellungen!$C$17,LEFT(I43,Einstellungen!$C$17)&amp;".",I43)</f>
        <v/>
      </c>
      <c r="J42" s="555" t="str">
        <f ca="1">IF(LEN(J43)&gt;Einstellungen!$C$17,LEFT(J43,Einstellungen!$C$17)&amp;".",J43)</f>
        <v/>
      </c>
      <c r="K42" s="555" t="str">
        <f ca="1">IF(LEN(K43)&gt;Einstellungen!$C$17,LEFT(K43,Einstellungen!$C$17)&amp;".",K43)</f>
        <v/>
      </c>
      <c r="L42" s="555" t="str">
        <f ca="1">IF(LEN(L43)&gt;Einstellungen!$C$17,LEFT(L43,Einstellungen!$C$17)&amp;".",L43)</f>
        <v/>
      </c>
      <c r="M42" s="556" t="str">
        <f ca="1">IF(LEN(M43)&gt;Einstellungen!$C$17,LEFT(M43,Einstellungen!$C$17)&amp;".",M43)</f>
        <v/>
      </c>
      <c r="N42" s="556" t="str">
        <f ca="1">IF(LEN(N43)&gt;Einstellungen!$C$17,LEFT(N43,Einstellungen!$C$17)&amp;".",N43)</f>
        <v/>
      </c>
      <c r="O42" s="556" t="str">
        <f ca="1">IF(LEN(O43)&gt;Einstellungen!$C$17,LEFT(O43,Einstellungen!$C$17)&amp;".",O43)</f>
        <v/>
      </c>
      <c r="P42" s="557" t="str">
        <f ca="1">IF(LEN(P43)&gt;Einstellungen!$C$17,LEFT(P43,Einstellungen!$C$17)&amp;".",P43)</f>
        <v/>
      </c>
    </row>
    <row r="43" spans="2:17" ht="21.95" customHeight="1" thickTop="1" thickBot="1" x14ac:dyDescent="0.25">
      <c r="B43" s="119"/>
      <c r="C43" s="125" t="str">
        <f>Sprache!$E$10</f>
        <v>Teilnehmer bzw. Mannschaft</v>
      </c>
      <c r="D43" s="129" t="str">
        <f>Sprache!$E$27</f>
        <v>Pkt</v>
      </c>
      <c r="E43" s="116" t="str">
        <f>Sprache!$E$26</f>
        <v>Diff.</v>
      </c>
      <c r="F43" s="116" t="str">
        <f>Sprache!$E$28</f>
        <v>erz. Tore</v>
      </c>
      <c r="G43" s="151" t="str">
        <f>Sprache!$E$49</f>
        <v>Bonus</v>
      </c>
      <c r="H43" s="133" t="str">
        <f ca="1">C44</f>
        <v/>
      </c>
      <c r="I43" s="134" t="str">
        <f ca="1">C45</f>
        <v/>
      </c>
      <c r="J43" s="134" t="str">
        <f ca="1">C46</f>
        <v/>
      </c>
      <c r="K43" s="134" t="str">
        <f ca="1">C47</f>
        <v/>
      </c>
      <c r="L43" s="134" t="str">
        <f ca="1">C48</f>
        <v/>
      </c>
      <c r="M43" s="548" t="str">
        <f ca="1">C49</f>
        <v/>
      </c>
      <c r="N43" s="548" t="str">
        <f ca="1">C50</f>
        <v/>
      </c>
      <c r="O43" s="548" t="str">
        <f ca="1">C51</f>
        <v/>
      </c>
      <c r="P43" s="154" t="str">
        <f ca="1">C52</f>
        <v/>
      </c>
    </row>
    <row r="44" spans="2:17" ht="21.95" customHeight="1" x14ac:dyDescent="0.2">
      <c r="B44" s="117" t="str">
        <f ca="1">IF($C44="","",INDEX(Calc2!$E$4:$E$12,MATCH($C44,Calc2!$F$4:$F$12,0)))</f>
        <v/>
      </c>
      <c r="C44" s="126" t="str">
        <f ca="1">IF(Calc2!$K$13=0,"",Calc2!$AM4)</f>
        <v/>
      </c>
      <c r="D44" s="130" t="str">
        <f ca="1">IF($C44="","",VLOOKUP($C44,Calc2!$C$17:$AC$25,25,0))</f>
        <v/>
      </c>
      <c r="E44" s="113" t="str">
        <f ca="1">IF($C44="","",VLOOKUP($C44,Calc2!$C$17:$AC$25,26,0))</f>
        <v/>
      </c>
      <c r="F44" s="113" t="str">
        <f ca="1">IF($C44="","",VLOOKUP($C44,Calc2!$C$17:$AC$25,27,0))</f>
        <v/>
      </c>
      <c r="G44" s="447" t="str">
        <f ca="1">IF($C44="","",VLOOKUP(C44,Vorrunde!$AK$12:$AL$33,2,0))</f>
        <v/>
      </c>
      <c r="H44" s="138"/>
      <c r="I44" s="113" t="str">
        <f ca="1">IFERROR(VLOOKUP($C44&amp;I$43,Calc2!$Z$64:$AB$207,3,0),"")</f>
        <v/>
      </c>
      <c r="J44" s="113" t="str">
        <f ca="1">IFERROR(VLOOKUP($C44&amp;J$43,Calc2!$Z$64:$AB$207,3,0),"")</f>
        <v/>
      </c>
      <c r="K44" s="113" t="str">
        <f ca="1">IFERROR(VLOOKUP($C44&amp;K$43,Calc2!$Z$64:$AB$207,3,0),"")</f>
        <v/>
      </c>
      <c r="L44" s="113" t="str">
        <f ca="1">IFERROR(VLOOKUP($C44&amp;L$43,Calc2!$Z$64:$AB$207,3,0),"")</f>
        <v/>
      </c>
      <c r="M44" s="549" t="str">
        <f ca="1">IFERROR(VLOOKUP($C44&amp;M$43,Calc2!$Z$64:$AB$207,3,0),"")</f>
        <v/>
      </c>
      <c r="N44" s="549" t="str">
        <f ca="1">IFERROR(VLOOKUP($C44&amp;N$43,Calc2!$Z$64:$AB$207,3,0),"")</f>
        <v/>
      </c>
      <c r="O44" s="549" t="str">
        <f ca="1">IFERROR(VLOOKUP($C44&amp;O$43,Calc2!$Z$64:$AB$207,3,0),"")</f>
        <v/>
      </c>
      <c r="P44" s="155" t="str">
        <f ca="1">IFERROR(VLOOKUP($C44&amp;P$43,Calc2!$Z$64:$AB$207,3,0),"")</f>
        <v/>
      </c>
      <c r="Q44" s="184" t="str">
        <f t="shared" ref="Q44:Q52" ca="1" si="3">C44</f>
        <v/>
      </c>
    </row>
    <row r="45" spans="2:17" ht="21.95" customHeight="1" x14ac:dyDescent="0.2">
      <c r="B45" s="117" t="str">
        <f ca="1">IF($C45="","",INDEX(Calc2!$E$4:$E$12,MATCH($C45,Calc2!$F$4:$F$12,0)))</f>
        <v/>
      </c>
      <c r="C45" s="127" t="str">
        <f ca="1">IF(Calc2!$K$13=0,"",Calc2!$AM5)</f>
        <v/>
      </c>
      <c r="D45" s="131" t="str">
        <f ca="1">IF($C45="","",VLOOKUP($C45,Calc2!$C$17:$AC$25,25,0))</f>
        <v/>
      </c>
      <c r="E45" s="114" t="str">
        <f ca="1">IF($C45="","",VLOOKUP($C45,Calc2!$C$17:$AC$25,26,0))</f>
        <v/>
      </c>
      <c r="F45" s="114" t="str">
        <f ca="1">IF($C45="","",VLOOKUP($C45,Calc2!$C$17:$AC$25,27,0))</f>
        <v/>
      </c>
      <c r="G45" s="448" t="str">
        <f ca="1">IF($C45="","",VLOOKUP(C45,Vorrunde!$AK$12:$AL$33,2,0))</f>
        <v/>
      </c>
      <c r="H45" s="139" t="str">
        <f ca="1">IFERROR(VLOOKUP($C45&amp;H$43,Calc2!$Z$64:$AB$207,3,0),"")</f>
        <v/>
      </c>
      <c r="I45" s="124"/>
      <c r="J45" s="114" t="str">
        <f ca="1">IFERROR(VLOOKUP($C45&amp;J$43,Calc2!$Z$64:$AB$207,3,0),"")</f>
        <v/>
      </c>
      <c r="K45" s="114" t="str">
        <f ca="1">IFERROR(VLOOKUP($C45&amp;K$43,Calc2!$Z$64:$AB$207,3,0),"")</f>
        <v/>
      </c>
      <c r="L45" s="114" t="str">
        <f ca="1">IFERROR(VLOOKUP($C45&amp;L$43,Calc2!$Z$64:$AB$207,3,0),"")</f>
        <v/>
      </c>
      <c r="M45" s="550" t="str">
        <f ca="1">IFERROR(VLOOKUP($C45&amp;M$43,Calc2!$Z$64:$AB$207,3,0),"")</f>
        <v/>
      </c>
      <c r="N45" s="550" t="str">
        <f ca="1">IFERROR(VLOOKUP($C45&amp;N$43,Calc2!$Z$64:$AB$207,3,0),"")</f>
        <v/>
      </c>
      <c r="O45" s="550" t="str">
        <f ca="1">IFERROR(VLOOKUP($C45&amp;O$43,Calc2!$Z$64:$AB$207,3,0),"")</f>
        <v/>
      </c>
      <c r="P45" s="156" t="str">
        <f ca="1">IFERROR(VLOOKUP($C45&amp;P$43,Calc2!$Z$64:$AB$207,3,0),"")</f>
        <v/>
      </c>
      <c r="Q45" s="185" t="str">
        <f t="shared" ca="1" si="3"/>
        <v/>
      </c>
    </row>
    <row r="46" spans="2:17" ht="21.95" customHeight="1" x14ac:dyDescent="0.2">
      <c r="B46" s="117" t="str">
        <f ca="1">IF($C46="","",INDEX(Calc2!$E$4:$E$12,MATCH($C46,Calc2!$F$4:$F$12,0)))</f>
        <v/>
      </c>
      <c r="C46" s="127" t="str">
        <f ca="1">IF(Calc2!$K$13=0,"",Calc2!$AM6)</f>
        <v/>
      </c>
      <c r="D46" s="131" t="str">
        <f ca="1">IF($C46="","",VLOOKUP($C46,Calc2!$C$17:$AC$25,25,0))</f>
        <v/>
      </c>
      <c r="E46" s="114" t="str">
        <f ca="1">IF($C46="","",VLOOKUP($C46,Calc2!$C$17:$AC$25,26,0))</f>
        <v/>
      </c>
      <c r="F46" s="114" t="str">
        <f ca="1">IF($C46="","",VLOOKUP($C46,Calc2!$C$17:$AC$25,27,0))</f>
        <v/>
      </c>
      <c r="G46" s="448" t="str">
        <f ca="1">IF($C46="","",VLOOKUP(C46,Vorrunde!$AK$12:$AL$33,2,0))</f>
        <v/>
      </c>
      <c r="H46" s="139" t="str">
        <f ca="1">IFERROR(VLOOKUP($C46&amp;H$43,Calc2!$Z$64:$AB$207,3,0),"")</f>
        <v/>
      </c>
      <c r="I46" s="114" t="str">
        <f ca="1">IFERROR(VLOOKUP($C46&amp;I$43,Calc2!$Z$64:$AB$207,3,0),"")</f>
        <v/>
      </c>
      <c r="J46" s="124"/>
      <c r="K46" s="114" t="str">
        <f ca="1">IFERROR(VLOOKUP($C46&amp;K$43,Calc2!$Z$64:$AB$207,3,0),"")</f>
        <v/>
      </c>
      <c r="L46" s="114" t="str">
        <f ca="1">IFERROR(VLOOKUP($C46&amp;L$43,Calc2!$Z$64:$AB$207,3,0),"")</f>
        <v/>
      </c>
      <c r="M46" s="550" t="str">
        <f ca="1">IFERROR(VLOOKUP($C46&amp;M$43,Calc2!$Z$64:$AB$207,3,0),"")</f>
        <v/>
      </c>
      <c r="N46" s="550" t="str">
        <f ca="1">IFERROR(VLOOKUP($C46&amp;N$43,Calc2!$Z$64:$AB$207,3,0),"")</f>
        <v/>
      </c>
      <c r="O46" s="550" t="str">
        <f ca="1">IFERROR(VLOOKUP($C46&amp;O$43,Calc2!$Z$64:$AB$207,3,0),"")</f>
        <v/>
      </c>
      <c r="P46" s="156" t="str">
        <f ca="1">IFERROR(VLOOKUP($C46&amp;P$43,Calc2!$Z$64:$AB$207,3,0),"")</f>
        <v/>
      </c>
      <c r="Q46" s="185" t="str">
        <f t="shared" ca="1" si="3"/>
        <v/>
      </c>
    </row>
    <row r="47" spans="2:17" ht="21.95" customHeight="1" x14ac:dyDescent="0.2">
      <c r="B47" s="117" t="str">
        <f ca="1">IF($C47="","",INDEX(Calc2!$E$4:$E$12,MATCH($C47,Calc2!$F$4:$F$12,0)))</f>
        <v/>
      </c>
      <c r="C47" s="127" t="str">
        <f ca="1">IF(Calc2!$K$13=0,"",Calc2!$AM7)</f>
        <v/>
      </c>
      <c r="D47" s="131" t="str">
        <f ca="1">IF($C47="","",VLOOKUP($C47,Calc2!$C$17:$AC$25,25,0))</f>
        <v/>
      </c>
      <c r="E47" s="114" t="str">
        <f ca="1">IF($C47="","",VLOOKUP($C47,Calc2!$C$17:$AC$25,26,0))</f>
        <v/>
      </c>
      <c r="F47" s="114" t="str">
        <f ca="1">IF($C47="","",VLOOKUP($C47,Calc2!$C$17:$AC$25,27,0))</f>
        <v/>
      </c>
      <c r="G47" s="448" t="str">
        <f ca="1">IF($C47="","",VLOOKUP(C47,Vorrunde!$AK$12:$AL$33,2,0))</f>
        <v/>
      </c>
      <c r="H47" s="139" t="str">
        <f ca="1">IFERROR(VLOOKUP($C47&amp;H$43,Calc2!$Z$64:$AB$207,3,0),"")</f>
        <v/>
      </c>
      <c r="I47" s="114" t="str">
        <f ca="1">IFERROR(VLOOKUP($C47&amp;I$43,Calc2!$Z$64:$AB$207,3,0),"")</f>
        <v/>
      </c>
      <c r="J47" s="114" t="str">
        <f ca="1">IFERROR(VLOOKUP($C47&amp;J$43,Calc2!$Z$64:$AB$207,3,0),"")</f>
        <v/>
      </c>
      <c r="K47" s="124"/>
      <c r="L47" s="114" t="str">
        <f ca="1">IFERROR(VLOOKUP($C47&amp;L$43,Calc2!$Z$64:$AB$207,3,0),"")</f>
        <v/>
      </c>
      <c r="M47" s="550" t="str">
        <f ca="1">IFERROR(VLOOKUP($C47&amp;M$43,Calc2!$Z$64:$AB$207,3,0),"")</f>
        <v/>
      </c>
      <c r="N47" s="550" t="str">
        <f ca="1">IFERROR(VLOOKUP($C47&amp;N$43,Calc2!$Z$64:$AB$207,3,0),"")</f>
        <v/>
      </c>
      <c r="O47" s="550" t="str">
        <f ca="1">IFERROR(VLOOKUP($C47&amp;O$43,Calc2!$Z$64:$AB$207,3,0),"")</f>
        <v/>
      </c>
      <c r="P47" s="156" t="str">
        <f ca="1">IFERROR(VLOOKUP($C47&amp;P$43,Calc2!$Z$64:$AB$207,3,0),"")</f>
        <v/>
      </c>
      <c r="Q47" s="185" t="str">
        <f t="shared" ca="1" si="3"/>
        <v/>
      </c>
    </row>
    <row r="48" spans="2:17" ht="21.95" customHeight="1" x14ac:dyDescent="0.2">
      <c r="B48" s="117" t="str">
        <f ca="1">IF($C48="","",INDEX(Calc2!$E$4:$E$12,MATCH($C48,Calc2!$F$4:$F$12,0)))</f>
        <v/>
      </c>
      <c r="C48" s="127" t="str">
        <f ca="1">IF(Calc2!$K$13=0,"",Calc2!$AM8)</f>
        <v/>
      </c>
      <c r="D48" s="131" t="str">
        <f ca="1">IF($C48="","",VLOOKUP($C48,Calc2!$C$17:$AC$25,25,0))</f>
        <v/>
      </c>
      <c r="E48" s="114" t="str">
        <f ca="1">IF($C48="","",VLOOKUP($C48,Calc2!$C$17:$AC$25,26,0))</f>
        <v/>
      </c>
      <c r="F48" s="114" t="str">
        <f ca="1">IF($C48="","",VLOOKUP($C48,Calc2!$C$17:$AC$25,27,0))</f>
        <v/>
      </c>
      <c r="G48" s="448" t="str">
        <f ca="1">IF($C48="","",VLOOKUP(C48,Vorrunde!$AK$12:$AL$33,2,0))</f>
        <v/>
      </c>
      <c r="H48" s="139" t="str">
        <f ca="1">IFERROR(VLOOKUP($C48&amp;H$43,Calc2!$Z$64:$AB$207,3,0),"")</f>
        <v/>
      </c>
      <c r="I48" s="114" t="str">
        <f ca="1">IFERROR(VLOOKUP($C48&amp;I$43,Calc2!$Z$64:$AB$207,3,0),"")</f>
        <v/>
      </c>
      <c r="J48" s="114" t="str">
        <f ca="1">IFERROR(VLOOKUP($C48&amp;J$43,Calc2!$Z$64:$AB$207,3,0),"")</f>
        <v/>
      </c>
      <c r="K48" s="114" t="str">
        <f ca="1">IFERROR(VLOOKUP($C48&amp;K$43,Calc2!$Z$64:$AB$207,3,0),"")</f>
        <v/>
      </c>
      <c r="L48" s="124"/>
      <c r="M48" s="550" t="str">
        <f ca="1">IFERROR(VLOOKUP($C48&amp;M$43,Calc2!$Z$64:$AB$207,3,0),"")</f>
        <v/>
      </c>
      <c r="N48" s="550" t="str">
        <f ca="1">IFERROR(VLOOKUP($C48&amp;N$43,Calc2!$Z$64:$AB$207,3,0),"")</f>
        <v/>
      </c>
      <c r="O48" s="550" t="str">
        <f ca="1">IFERROR(VLOOKUP($C48&amp;O$43,Calc2!$Z$64:$AB$207,3,0),"")</f>
        <v/>
      </c>
      <c r="P48" s="156" t="str">
        <f ca="1">IFERROR(VLOOKUP($C48&amp;P$43,Calc2!$Z$64:$AB$207,3,0),"")</f>
        <v/>
      </c>
      <c r="Q48" s="185" t="str">
        <f t="shared" ca="1" si="3"/>
        <v/>
      </c>
    </row>
    <row r="49" spans="2:17" ht="21.95" customHeight="1" x14ac:dyDescent="0.2">
      <c r="B49" s="117" t="str">
        <f ca="1">IF($C49="","",INDEX(Calc2!$E$4:$E$12,MATCH($C49,Calc2!$F$4:$F$12,0)))</f>
        <v/>
      </c>
      <c r="C49" s="127" t="str">
        <f ca="1">IF(Calc2!$K$13=0,"",Calc2!$AM9)</f>
        <v/>
      </c>
      <c r="D49" s="131" t="str">
        <f ca="1">IF($C49="","",VLOOKUP($C49,Calc2!$C$17:$AC$25,25,0))</f>
        <v/>
      </c>
      <c r="E49" s="114" t="str">
        <f ca="1">IF($C49="","",VLOOKUP($C49,Calc2!$C$17:$AC$25,26,0))</f>
        <v/>
      </c>
      <c r="F49" s="114" t="str">
        <f ca="1">IF($C49="","",VLOOKUP($C49,Calc2!$C$17:$AC$25,27,0))</f>
        <v/>
      </c>
      <c r="G49" s="448" t="str">
        <f ca="1">IF($C49="","",VLOOKUP(C49,Vorrunde!$AK$12:$AL$33,2,0))</f>
        <v/>
      </c>
      <c r="H49" s="139" t="str">
        <f ca="1">IFERROR(VLOOKUP($C49&amp;H$43,Calc2!$Z$64:$AB$207,3,0),"")</f>
        <v/>
      </c>
      <c r="I49" s="114" t="str">
        <f ca="1">IFERROR(VLOOKUP($C49&amp;I$43,Calc2!$Z$64:$AB$207,3,0),"")</f>
        <v/>
      </c>
      <c r="J49" s="114" t="str">
        <f ca="1">IFERROR(VLOOKUP($C49&amp;J$43,Calc2!$Z$64:$AB$207,3,0),"")</f>
        <v/>
      </c>
      <c r="K49" s="114" t="str">
        <f ca="1">IFERROR(VLOOKUP($C49&amp;K$43,Calc2!$Z$64:$AB$207,3,0),"")</f>
        <v/>
      </c>
      <c r="L49" s="114" t="str">
        <f ca="1">IFERROR(VLOOKUP($C49&amp;L$43,Calc2!$Z$64:$AB$207,3,0),"")</f>
        <v/>
      </c>
      <c r="M49" s="551"/>
      <c r="N49" s="550" t="str">
        <f ca="1">IFERROR(VLOOKUP($C49&amp;N$43,Calc2!$Z$64:$AB$207,3,0),"")</f>
        <v/>
      </c>
      <c r="O49" s="550" t="str">
        <f ca="1">IFERROR(VLOOKUP($C49&amp;O$43,Calc2!$Z$64:$AB$207,3,0),"")</f>
        <v/>
      </c>
      <c r="P49" s="156" t="str">
        <f ca="1">IFERROR(VLOOKUP($C49&amp;P$43,Calc2!$Z$64:$AB$207,3,0),"")</f>
        <v/>
      </c>
      <c r="Q49" s="185" t="str">
        <f t="shared" ca="1" si="3"/>
        <v/>
      </c>
    </row>
    <row r="50" spans="2:17" ht="21.95" customHeight="1" x14ac:dyDescent="0.2">
      <c r="B50" s="117" t="str">
        <f ca="1">IF($C50="","",INDEX(Calc2!$E$4:$E$12,MATCH($C50,Calc2!$F$4:$F$12,0)))</f>
        <v/>
      </c>
      <c r="C50" s="127" t="str">
        <f ca="1">IF(Calc2!$K$13=0,"",Calc2!$AM10)</f>
        <v/>
      </c>
      <c r="D50" s="131" t="str">
        <f ca="1">IF($C50="","",VLOOKUP($C50,Calc2!$C$17:$AC$25,25,0))</f>
        <v/>
      </c>
      <c r="E50" s="114" t="str">
        <f ca="1">IF($C50="","",VLOOKUP($C50,Calc2!$C$17:$AC$25,26,0))</f>
        <v/>
      </c>
      <c r="F50" s="114" t="str">
        <f ca="1">IF($C50="","",VLOOKUP($C50,Calc2!$C$17:$AC$25,27,0))</f>
        <v/>
      </c>
      <c r="G50" s="448" t="str">
        <f ca="1">IF($C50="","",VLOOKUP(C50,Vorrunde!$AK$12:$AL$33,2,0))</f>
        <v/>
      </c>
      <c r="H50" s="139" t="str">
        <f ca="1">IFERROR(VLOOKUP($C50&amp;H$43,Calc2!$Z$64:$AB$207,3,0),"")</f>
        <v/>
      </c>
      <c r="I50" s="114" t="str">
        <f ca="1">IFERROR(VLOOKUP($C50&amp;I$43,Calc2!$Z$64:$AB$207,3,0),"")</f>
        <v/>
      </c>
      <c r="J50" s="114" t="str">
        <f ca="1">IFERROR(VLOOKUP($C50&amp;J$43,Calc2!$Z$64:$AB$207,3,0),"")</f>
        <v/>
      </c>
      <c r="K50" s="114" t="str">
        <f ca="1">IFERROR(VLOOKUP($C50&amp;K$43,Calc2!$Z$64:$AB$207,3,0),"")</f>
        <v/>
      </c>
      <c r="L50" s="114" t="str">
        <f ca="1">IFERROR(VLOOKUP($C50&amp;L$43,Calc2!$Z$64:$AB$207,3,0),"")</f>
        <v/>
      </c>
      <c r="M50" s="550" t="str">
        <f ca="1">IFERROR(VLOOKUP($C50&amp;M$43,Calc2!$Z$64:$AB$207,3,0),"")</f>
        <v/>
      </c>
      <c r="N50" s="551"/>
      <c r="O50" s="550" t="str">
        <f ca="1">IFERROR(VLOOKUP($C50&amp;O$43,Calc2!$Z$64:$AB$207,3,0),"")</f>
        <v/>
      </c>
      <c r="P50" s="156" t="str">
        <f ca="1">IFERROR(VLOOKUP($C50&amp;P$43,Calc2!$Z$64:$AB$207,3,0),"")</f>
        <v/>
      </c>
      <c r="Q50" s="185" t="str">
        <f t="shared" ca="1" si="3"/>
        <v/>
      </c>
    </row>
    <row r="51" spans="2:17" ht="21.95" customHeight="1" x14ac:dyDescent="0.2">
      <c r="B51" s="117" t="str">
        <f ca="1">IF($C51="","",INDEX(Calc2!$E$4:$E$12,MATCH($C51,Calc2!$F$4:$F$12,0)))</f>
        <v/>
      </c>
      <c r="C51" s="127" t="str">
        <f ca="1">IF(Calc2!$K$13=0,"",Calc2!$AM11)</f>
        <v/>
      </c>
      <c r="D51" s="131" t="str">
        <f ca="1">IF($C51="","",VLOOKUP($C51,Calc2!$C$17:$AC$25,25,0))</f>
        <v/>
      </c>
      <c r="E51" s="114" t="str">
        <f ca="1">IF($C51="","",VLOOKUP($C51,Calc2!$C$17:$AC$25,26,0))</f>
        <v/>
      </c>
      <c r="F51" s="114" t="str">
        <f ca="1">IF($C51="","",VLOOKUP($C51,Calc2!$C$17:$AC$25,27,0))</f>
        <v/>
      </c>
      <c r="G51" s="448" t="str">
        <f ca="1">IF($C51="","",VLOOKUP(C51,Vorrunde!$AK$12:$AL$33,2,0))</f>
        <v/>
      </c>
      <c r="H51" s="139" t="str">
        <f ca="1">IFERROR(VLOOKUP($C51&amp;H$43,Calc2!$Z$64:$AB$207,3,0),"")</f>
        <v/>
      </c>
      <c r="I51" s="114" t="str">
        <f ca="1">IFERROR(VLOOKUP($C51&amp;I$43,Calc2!$Z$64:$AB$207,3,0),"")</f>
        <v/>
      </c>
      <c r="J51" s="114" t="str">
        <f ca="1">IFERROR(VLOOKUP($C51&amp;J$43,Calc2!$Z$64:$AB$207,3,0),"")</f>
        <v/>
      </c>
      <c r="K51" s="114" t="str">
        <f ca="1">IFERROR(VLOOKUP($C51&amp;K$43,Calc2!$Z$64:$AB$207,3,0),"")</f>
        <v/>
      </c>
      <c r="L51" s="114" t="str">
        <f ca="1">IFERROR(VLOOKUP($C51&amp;L$43,Calc2!$Z$64:$AB$207,3,0),"")</f>
        <v/>
      </c>
      <c r="M51" s="550" t="str">
        <f ca="1">IFERROR(VLOOKUP($C51&amp;M$43,Calc2!$Z$64:$AB$207,3,0),"")</f>
        <v/>
      </c>
      <c r="N51" s="550" t="str">
        <f ca="1">IFERROR(VLOOKUP($C51&amp;N$43,Calc2!$Z$64:$AB$207,3,0),"")</f>
        <v/>
      </c>
      <c r="O51" s="551"/>
      <c r="P51" s="156" t="str">
        <f ca="1">IFERROR(VLOOKUP($C51&amp;P$43,Calc2!$Z$64:$AB$207,3,0),"")</f>
        <v/>
      </c>
      <c r="Q51" s="185" t="str">
        <f t="shared" ca="1" si="3"/>
        <v/>
      </c>
    </row>
    <row r="52" spans="2:17" ht="21.95" customHeight="1" thickBot="1" x14ac:dyDescent="0.25">
      <c r="B52" s="118" t="str">
        <f ca="1">IF($C52="","",INDEX(Calc2!$E$4:$E$12,MATCH($C52,Calc2!$F$4:$F$12,0)))</f>
        <v/>
      </c>
      <c r="C52" s="128" t="str">
        <f ca="1">IF(Calc2!$K$13=0,"",Calc2!$AM12)</f>
        <v/>
      </c>
      <c r="D52" s="132" t="str">
        <f ca="1">IF($C52="","",VLOOKUP($C52,Calc2!$C$17:$AC$25,25,0))</f>
        <v/>
      </c>
      <c r="E52" s="115" t="str">
        <f ca="1">IF($C52="","",VLOOKUP($C52,Calc2!$C$17:$AC$25,26,0))</f>
        <v/>
      </c>
      <c r="F52" s="115" t="str">
        <f ca="1">IF($C52="","",VLOOKUP($C52,Calc2!$C$17:$AC$25,27,0))</f>
        <v/>
      </c>
      <c r="G52" s="449" t="str">
        <f ca="1">IF($C52="","",VLOOKUP(C52,Vorrunde!$AK$12:$AL$33,2,0))</f>
        <v/>
      </c>
      <c r="H52" s="140" t="str">
        <f ca="1">IFERROR(VLOOKUP($C52&amp;H$43,Calc2!$Z$64:$AB$207,3,0),"")</f>
        <v/>
      </c>
      <c r="I52" s="115" t="str">
        <f ca="1">IFERROR(VLOOKUP($C52&amp;I$43,Calc2!$Z$64:$AB$207,3,0),"")</f>
        <v/>
      </c>
      <c r="J52" s="115" t="str">
        <f ca="1">IFERROR(VLOOKUP($C52&amp;J$43,Calc2!$Z$64:$AB$207,3,0),"")</f>
        <v/>
      </c>
      <c r="K52" s="115" t="str">
        <f ca="1">IFERROR(VLOOKUP($C52&amp;K$43,Calc2!$Z$64:$AB$207,3,0),"")</f>
        <v/>
      </c>
      <c r="L52" s="115" t="str">
        <f ca="1">IFERROR(VLOOKUP($C52&amp;L$43,Calc2!$Z$64:$AB$207,3,0),"")</f>
        <v/>
      </c>
      <c r="M52" s="552" t="str">
        <f ca="1">IFERROR(VLOOKUP($C52&amp;M$43,Calc2!$Z$64:$AB$207,3,0),"")</f>
        <v/>
      </c>
      <c r="N52" s="552" t="str">
        <f ca="1">IFERROR(VLOOKUP($C52&amp;N$43,Calc2!$Z$64:$AB$207,3,0),"")</f>
        <v/>
      </c>
      <c r="O52" s="552" t="str">
        <f ca="1">IFERROR(VLOOKUP($C52&amp;O$43,Calc2!$Z$64:$AB$207,3,0),"")</f>
        <v/>
      </c>
      <c r="P52" s="157"/>
      <c r="Q52" s="186" t="str">
        <f t="shared" ca="1" si="3"/>
        <v/>
      </c>
    </row>
    <row r="53" spans="2:17" ht="48" customHeight="1" thickTop="1" x14ac:dyDescent="0.2"/>
  </sheetData>
  <sheetProtection sheet="1" selectLockedCells="1"/>
  <mergeCells count="3">
    <mergeCell ref="B2:P2"/>
    <mergeCell ref="B3:P3"/>
    <mergeCell ref="B4:P4"/>
  </mergeCells>
  <conditionalFormatting sqref="B8:Q16 B20:Q28 B32:Q40 B44:Q52">
    <cfRule type="expression" dxfId="21" priority="1">
      <formula>OR(AND($B8=$B7,$C7&lt;&gt;""),AND($B8=$B9,$C9&lt;&gt;""))</formula>
    </cfRule>
  </conditionalFormatting>
  <pageMargins left="0.7" right="0.7" top="0.78740157499999996" bottom="0.78740157499999996" header="0.3" footer="0.3"/>
  <pageSetup paperSize="9"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0E1B5-580E-4DFD-BA91-40D6C13B68D6}">
  <dimension ref="A1:V54"/>
  <sheetViews>
    <sheetView showGridLines="0" showRowColHeaders="0" zoomScaleNormal="100" workbookViewId="0">
      <selection activeCell="J12" sqref="J12"/>
    </sheetView>
  </sheetViews>
  <sheetFormatPr baseColWidth="10" defaultColWidth="0" defaultRowHeight="12.75" customHeight="1" zeroHeight="1" x14ac:dyDescent="0.2"/>
  <cols>
    <col min="1" max="1" width="10.42578125" style="49" customWidth="1"/>
    <col min="2" max="2" width="5.28515625" style="49" customWidth="1"/>
    <col min="3" max="3" width="6.85546875" style="49" customWidth="1"/>
    <col min="4" max="4" width="11.42578125" style="49" customWidth="1"/>
    <col min="5" max="5" width="8.42578125" style="49" customWidth="1"/>
    <col min="6" max="6" width="11.42578125" style="49" customWidth="1"/>
    <col min="7" max="7" width="28.7109375" style="49" customWidth="1"/>
    <col min="8" max="8" width="2.85546875" style="49" customWidth="1"/>
    <col min="9" max="9" width="28.7109375" style="49" customWidth="1"/>
    <col min="10" max="10" width="4.7109375" style="49" customWidth="1"/>
    <col min="11" max="11" width="2.28515625" style="49" customWidth="1"/>
    <col min="12" max="13" width="4.7109375" style="49" customWidth="1"/>
    <col min="14" max="14" width="2.28515625" style="49" customWidth="1"/>
    <col min="15" max="15" width="4.7109375" style="49" customWidth="1"/>
    <col min="16" max="16" width="8" style="49" customWidth="1"/>
    <col min="17" max="17" width="6.140625" style="49" customWidth="1"/>
    <col min="18" max="18" width="11.42578125" style="49" customWidth="1"/>
    <col min="19" max="19" width="9.28515625" style="49" hidden="1" customWidth="1"/>
    <col min="20" max="20" width="21" style="49" hidden="1" customWidth="1"/>
    <col min="21" max="21" width="21.85546875" style="49" hidden="1" customWidth="1"/>
    <col min="22" max="22" width="9.5703125" style="49" hidden="1" customWidth="1"/>
    <col min="23" max="16384" width="11.42578125" style="49" hidden="1"/>
  </cols>
  <sheetData>
    <row r="1" spans="2:22" ht="13.5" thickBot="1" x14ac:dyDescent="0.25"/>
    <row r="2" spans="2:22" ht="36" customHeight="1" thickTop="1" x14ac:dyDescent="0.2">
      <c r="E2" s="722" t="str">
        <f>Vorrunde!$G$2</f>
        <v>Internationales U10-Turnier am 05.06.2025</v>
      </c>
      <c r="F2" s="723"/>
      <c r="G2" s="723"/>
      <c r="H2" s="723"/>
      <c r="I2" s="723"/>
      <c r="J2" s="723"/>
      <c r="K2" s="723"/>
      <c r="L2" s="723"/>
      <c r="M2" s="723"/>
      <c r="N2" s="723"/>
      <c r="O2" s="723"/>
      <c r="P2" s="724"/>
    </row>
    <row r="3" spans="2:22" ht="30" customHeight="1" x14ac:dyDescent="0.2">
      <c r="E3" s="725" t="str">
        <f>Vorrunde!$G$3</f>
        <v>Veranstalter:  1. FC Riedwald</v>
      </c>
      <c r="F3" s="726"/>
      <c r="G3" s="726"/>
      <c r="H3" s="726"/>
      <c r="I3" s="726"/>
      <c r="J3" s="726"/>
      <c r="K3" s="726"/>
      <c r="L3" s="726"/>
      <c r="M3" s="726"/>
      <c r="N3" s="726"/>
      <c r="O3" s="726"/>
      <c r="P3" s="727"/>
    </row>
    <row r="4" spans="2:22" ht="30" customHeight="1" x14ac:dyDescent="0.2">
      <c r="E4" s="728" t="str">
        <f>Vorrunde!$G$4</f>
        <v>Sporthalle Wiesengrund, Wendiger Str. 51, 65432 Riedwald</v>
      </c>
      <c r="F4" s="729"/>
      <c r="G4" s="729"/>
      <c r="H4" s="729"/>
      <c r="I4" s="729"/>
      <c r="J4" s="729"/>
      <c r="K4" s="729"/>
      <c r="L4" s="729"/>
      <c r="M4" s="729"/>
      <c r="N4" s="729"/>
      <c r="O4" s="729"/>
      <c r="P4" s="730"/>
    </row>
    <row r="5" spans="2:22" ht="30" customHeight="1" thickBot="1" x14ac:dyDescent="0.25">
      <c r="E5" s="731" t="str">
        <f>Vorrunde!$G$5</f>
        <v>Beginn:  9:00 Uhr</v>
      </c>
      <c r="F5" s="732"/>
      <c r="G5" s="732"/>
      <c r="H5" s="732"/>
      <c r="I5" s="732"/>
      <c r="J5" s="732"/>
      <c r="K5" s="732"/>
      <c r="L5" s="732"/>
      <c r="M5" s="732"/>
      <c r="N5" s="732"/>
      <c r="O5" s="732"/>
      <c r="P5" s="733"/>
    </row>
    <row r="6" spans="2:22" ht="18" customHeight="1" thickTop="1" thickBot="1" x14ac:dyDescent="0.25"/>
    <row r="7" spans="2:22" ht="30" customHeight="1" thickTop="1" x14ac:dyDescent="0.2">
      <c r="G7" s="712" t="str">
        <f>Sprache!$E$19</f>
        <v>Endrunde</v>
      </c>
      <c r="H7" s="713"/>
      <c r="I7" s="714"/>
    </row>
    <row r="8" spans="2:22" ht="30" customHeight="1" thickBot="1" x14ac:dyDescent="0.25">
      <c r="G8" s="715"/>
      <c r="H8" s="716"/>
      <c r="I8" s="717"/>
    </row>
    <row r="9" spans="2:22" ht="12.6" customHeight="1" thickTop="1" x14ac:dyDescent="0.2">
      <c r="P9" s="652" t="str">
        <f>Sprache!$E$20</f>
        <v>Zusätzl. Pause (min)</v>
      </c>
    </row>
    <row r="10" spans="2:22" ht="27.95" customHeight="1" thickBot="1" x14ac:dyDescent="0.35">
      <c r="C10" s="721" t="str">
        <f>Sprache!$E$62&amp;IF(MIN(Calc1!$F$13,Calc2!$F$13)*2&lt;6,""," 9 - "&amp;MIN(Calc1!$F$13,Calc2!$F$13)*2)</f>
        <v>Spiele um die Plätze  9 - 16</v>
      </c>
      <c r="D10" s="721"/>
      <c r="E10" s="721"/>
      <c r="F10" s="721"/>
      <c r="P10" s="652"/>
    </row>
    <row r="11" spans="2:22" ht="24" customHeight="1" thickTop="1" thickBot="1" x14ac:dyDescent="0.25">
      <c r="B11" s="348"/>
      <c r="C11" s="386" t="str">
        <f>Sprache!$E$9</f>
        <v>Nr.</v>
      </c>
      <c r="D11" s="344" t="str">
        <f>Sprache!$E$39</f>
        <v>Beginn</v>
      </c>
      <c r="E11" s="635" t="str">
        <f>Sprache!$E$48</f>
        <v>Feld</v>
      </c>
      <c r="F11" s="635"/>
      <c r="G11" s="688" t="str">
        <f>Sprache!$E$14</f>
        <v>Spielpaarung</v>
      </c>
      <c r="H11" s="688"/>
      <c r="I11" s="688"/>
      <c r="J11" s="688" t="str">
        <f>Sprache!$E$15</f>
        <v>Ergebnis</v>
      </c>
      <c r="K11" s="688"/>
      <c r="L11" s="688"/>
      <c r="M11" s="688" t="str">
        <f>Sprache!$E$70</f>
        <v>Elfmeter</v>
      </c>
      <c r="N11" s="688"/>
      <c r="O11" s="689"/>
      <c r="P11" s="653"/>
      <c r="S11" s="600" t="s">
        <v>16</v>
      </c>
      <c r="T11" s="601" t="s">
        <v>368</v>
      </c>
      <c r="U11" s="601" t="s">
        <v>370</v>
      </c>
      <c r="V11" s="600" t="s">
        <v>369</v>
      </c>
    </row>
    <row r="12" spans="2:22" s="317" customFormat="1" ht="24" customHeight="1" x14ac:dyDescent="0.2">
      <c r="B12" s="377"/>
      <c r="C12" s="385">
        <f t="array" aca="1" ref="C12" ca="1">73-SUM(((Planung!$L$6:$L$77="")+(Planung!$N$6:$N$77="")&gt;0)*1)</f>
        <v>57</v>
      </c>
      <c r="D12" s="345">
        <f ca="1">IF(Planung!$U$16,"",Planung!$R$13+(Planung!$R$9+Planung!$P$77)/1440)</f>
        <v>0.71527777777777779</v>
      </c>
      <c r="E12" s="594">
        <f>IF(Planung!$U$16,"",1)</f>
        <v>1</v>
      </c>
      <c r="F12" s="595" t="s">
        <v>346</v>
      </c>
      <c r="G12" s="330" t="str">
        <f ca="1">Vorrunde!$N$20</f>
        <v/>
      </c>
      <c r="H12" s="331" t="s">
        <v>5</v>
      </c>
      <c r="I12" s="332" t="str">
        <f ca="1">Vorrunde!$N$33</f>
        <v/>
      </c>
      <c r="J12" s="334"/>
      <c r="K12" s="338" t="str">
        <f>Sprache!$E$80</f>
        <v>:</v>
      </c>
      <c r="L12" s="598"/>
      <c r="M12" s="334"/>
      <c r="N12" s="338" t="str">
        <f>Sprache!$E$80</f>
        <v>:</v>
      </c>
      <c r="O12" s="335"/>
      <c r="P12" s="341"/>
      <c r="S12" s="317" t="b">
        <f ca="1">AND($G12&lt;&gt;"",$I12&lt;&gt;"",$J12&lt;&gt;"",$L12&lt;&gt;"")</f>
        <v>0</v>
      </c>
      <c r="T12" s="317" t="str">
        <f ca="1">IF(NOT(S12),"",IF($J12&gt;$L12,$G12,IF($J12&lt;$L12,$I12,IF(OR($M12="",$O12="",$M12=$O12),"",IF($M12&gt;$O12,$G12,$I12)))))</f>
        <v/>
      </c>
      <c r="U12" s="317" t="str">
        <f ca="1">IF(NOT(S12),"",IF($J12&lt;$L12,$G12,IF($J12&gt;$L12,$I12,IF(OR($M12="",$O12="",$M12=$O12),"",IF($M12&lt;$O12,$G12,$I12)))))</f>
        <v/>
      </c>
      <c r="V12" s="317" t="b">
        <f ca="1">AND(S12,$J12=$L12)</f>
        <v>0</v>
      </c>
    </row>
    <row r="13" spans="2:22" s="317" customFormat="1" ht="24" customHeight="1" x14ac:dyDescent="0.2">
      <c r="B13" s="377"/>
      <c r="C13" s="385">
        <f t="array" aca="1" ref="C13" ca="1">$C$12+ROW(A1)-SUM((($G$12:$G12="")+($I$12:$I12="")&gt;0)*1)</f>
        <v>57</v>
      </c>
      <c r="D13" s="346">
        <f ca="1">IF(Planung!$U$16,"",$D$12+QUOTIENT(($C13-$C$12),Planung!$U$18)*(Planung!$R$7+Planung!$R$9)/1440+SUM($P$12:$P12)/1440)</f>
        <v>0.71527777777777779</v>
      </c>
      <c r="E13" s="340">
        <f ca="1">IF(Planung!$U$16,"",MOD($C13-$C$12,Planung!$U$18)+1)</f>
        <v>1</v>
      </c>
      <c r="F13" s="327" t="s">
        <v>347</v>
      </c>
      <c r="G13" s="323" t="str">
        <f ca="1">Vorrunde!$N$19</f>
        <v>1. FC Riedwald</v>
      </c>
      <c r="H13" s="152" t="s">
        <v>5</v>
      </c>
      <c r="I13" s="325" t="str">
        <f ca="1">Vorrunde!$N$32</f>
        <v>SSV Wildbach</v>
      </c>
      <c r="J13" s="336">
        <v>2</v>
      </c>
      <c r="K13" s="338" t="str">
        <f>Sprache!$E$80</f>
        <v>:</v>
      </c>
      <c r="L13" s="590">
        <v>0</v>
      </c>
      <c r="M13" s="336"/>
      <c r="N13" s="338" t="str">
        <f>Sprache!$E$80</f>
        <v>:</v>
      </c>
      <c r="O13" s="321"/>
      <c r="P13" s="342"/>
      <c r="S13" s="317" t="b">
        <f t="shared" ref="S13:S16" ca="1" si="0">AND($G13&lt;&gt;"",$I13&lt;&gt;"",$J13&lt;&gt;"",$L13&lt;&gt;"")</f>
        <v>1</v>
      </c>
      <c r="T13" s="317" t="str">
        <f t="shared" ref="T13:T16" ca="1" si="1">IF(NOT(S13),"",IF($J13&gt;$L13,$G13,IF($J13&lt;$L13,$I13,IF(OR($M13="",$O13="",$M13=$O13),"",IF($M13&gt;$O13,$G13,$I13)))))</f>
        <v>1. FC Riedwald</v>
      </c>
      <c r="U13" s="317" t="str">
        <f t="shared" ref="U13:U16" ca="1" si="2">IF(NOT(S13),"",IF($J13&lt;$L13,$G13,IF($J13&gt;$L13,$I13,IF(OR($M13="",$O13="",$M13=$O13),"",IF($M13&lt;$O13,$G13,$I13)))))</f>
        <v>SSV Wildbach</v>
      </c>
      <c r="V13" s="317" t="b">
        <f t="shared" ref="V13:V16" ca="1" si="3">AND(S13,$J13=$L13)</f>
        <v>0</v>
      </c>
    </row>
    <row r="14" spans="2:22" s="317" customFormat="1" ht="24" customHeight="1" x14ac:dyDescent="0.2">
      <c r="B14" s="377"/>
      <c r="C14" s="385">
        <f t="array" aca="1" ref="C14" ca="1">$C$12+ROW(A2)-SUM((($G$12:$G13="")+($I$12:$I13="")&gt;0)*1)</f>
        <v>58</v>
      </c>
      <c r="D14" s="346">
        <f ca="1">IF(Planung!$U$16,"",$D$12+QUOTIENT(($C14-$C$12),Planung!$U$18)*(Planung!$R$7+Planung!$R$9)/1440+SUM($P$12:$P13)/1440)</f>
        <v>0.71527777777777779</v>
      </c>
      <c r="E14" s="340">
        <f ca="1">IF(Planung!$U$16,"",MOD($C14-$C$12,Planung!$U$18)+1)</f>
        <v>2</v>
      </c>
      <c r="F14" s="327" t="s">
        <v>348</v>
      </c>
      <c r="G14" s="323" t="str">
        <f ca="1">Vorrunde!$N$18</f>
        <v>VFB Essenheim</v>
      </c>
      <c r="H14" s="152" t="s">
        <v>5</v>
      </c>
      <c r="I14" s="325" t="str">
        <f ca="1">Vorrunde!$N$31</f>
        <v>VFL Ronsdorf</v>
      </c>
      <c r="J14" s="336">
        <v>2</v>
      </c>
      <c r="K14" s="338" t="str">
        <f>Sprache!$E$80</f>
        <v>:</v>
      </c>
      <c r="L14" s="590">
        <v>4</v>
      </c>
      <c r="M14" s="336"/>
      <c r="N14" s="338" t="str">
        <f>Sprache!$E$80</f>
        <v>:</v>
      </c>
      <c r="O14" s="321"/>
      <c r="P14" s="342"/>
      <c r="S14" s="317" t="b">
        <f t="shared" ca="1" si="0"/>
        <v>1</v>
      </c>
      <c r="T14" s="317" t="str">
        <f t="shared" ca="1" si="1"/>
        <v>VFL Ronsdorf</v>
      </c>
      <c r="U14" s="317" t="str">
        <f t="shared" ca="1" si="2"/>
        <v>VFB Essenheim</v>
      </c>
      <c r="V14" s="317" t="b">
        <f t="shared" ca="1" si="3"/>
        <v>0</v>
      </c>
    </row>
    <row r="15" spans="2:22" s="317" customFormat="1" ht="24" customHeight="1" x14ac:dyDescent="0.2">
      <c r="B15" s="377"/>
      <c r="C15" s="379">
        <f t="array" aca="1" ref="C15" ca="1">$C$12+ROW(A3)-SUM((($G$12:$G14="")+($I$12:$I14="")&gt;0)*1)</f>
        <v>59</v>
      </c>
      <c r="D15" s="346">
        <f ca="1">IF(Planung!$U$16,"",$D$12+QUOTIENT(($C15-$C$12),Planung!$U$18)*(Planung!$R$7+Planung!$R$9)/1440+SUM($P$12:$P14)/1440)</f>
        <v>0.71527777777777779</v>
      </c>
      <c r="E15" s="503">
        <f ca="1">IF(Planung!$U$16,"",MOD($C15-$C$12,Planung!$U$18)+1)</f>
        <v>3</v>
      </c>
      <c r="F15" s="327" t="s">
        <v>227</v>
      </c>
      <c r="G15" s="323" t="str">
        <f ca="1">Vorrunde!$N$17</f>
        <v>Maibach 1822 eV</v>
      </c>
      <c r="H15" s="152" t="s">
        <v>5</v>
      </c>
      <c r="I15" s="325" t="str">
        <f ca="1">Vorrunde!$N$30</f>
        <v>FC Grönlingen</v>
      </c>
      <c r="J15" s="336">
        <v>1</v>
      </c>
      <c r="K15" s="339" t="str">
        <f>Sprache!$E$80</f>
        <v>:</v>
      </c>
      <c r="L15" s="590">
        <v>2</v>
      </c>
      <c r="M15" s="336"/>
      <c r="N15" s="339" t="str">
        <f>Sprache!$E$80</f>
        <v>:</v>
      </c>
      <c r="O15" s="321"/>
      <c r="P15" s="342"/>
      <c r="S15" s="317" t="b">
        <f t="shared" ca="1" si="0"/>
        <v>1</v>
      </c>
      <c r="T15" s="317" t="str">
        <f t="shared" ca="1" si="1"/>
        <v>FC Grönlingen</v>
      </c>
      <c r="U15" s="317" t="str">
        <f t="shared" ca="1" si="2"/>
        <v>Maibach 1822 eV</v>
      </c>
      <c r="V15" s="317" t="b">
        <f t="shared" ca="1" si="3"/>
        <v>0</v>
      </c>
    </row>
    <row r="16" spans="2:22" s="317" customFormat="1" ht="24" customHeight="1" thickBot="1" x14ac:dyDescent="0.25">
      <c r="B16" s="377"/>
      <c r="C16" s="562">
        <f t="array" aca="1" ref="C16" ca="1">$C$12+ROW(A4)-SUM((($G$12:$G15="")+($I$12:$I15="")&gt;0)*1)</f>
        <v>60</v>
      </c>
      <c r="D16" s="347">
        <f ca="1">IF(Planung!$U$16,"",$D$12+QUOTIENT(($C16-$C$12),Planung!$U$18)*(Planung!$R$7+Planung!$R$9)/1440+SUM($P$12:$P15)/1440)</f>
        <v>0.71527777777777779</v>
      </c>
      <c r="E16" s="343">
        <f ca="1">IF(Planung!$U$16,"",MOD($C16-$C$12,Planung!$U$18)+1)</f>
        <v>4</v>
      </c>
      <c r="F16" s="328" t="s">
        <v>228</v>
      </c>
      <c r="G16" s="324" t="str">
        <f ca="1">Vorrunde!$N$16</f>
        <v>Knock Out Rangers</v>
      </c>
      <c r="H16" s="153" t="s">
        <v>5</v>
      </c>
      <c r="I16" s="326" t="str">
        <f ca="1">Vorrunde!$N$29</f>
        <v>Borussia Heine</v>
      </c>
      <c r="J16" s="337">
        <v>3</v>
      </c>
      <c r="K16" s="369" t="str">
        <f>Sprache!$E$80</f>
        <v>:</v>
      </c>
      <c r="L16" s="591">
        <v>2</v>
      </c>
      <c r="M16" s="337"/>
      <c r="N16" s="369" t="str">
        <f>Sprache!$E$80</f>
        <v>:</v>
      </c>
      <c r="O16" s="322"/>
      <c r="P16" s="370"/>
      <c r="S16" s="317" t="b">
        <f t="shared" ca="1" si="0"/>
        <v>1</v>
      </c>
      <c r="T16" s="317" t="str">
        <f t="shared" ca="1" si="1"/>
        <v>Knock Out Rangers</v>
      </c>
      <c r="U16" s="317" t="str">
        <f t="shared" ca="1" si="2"/>
        <v>Borussia Heine</v>
      </c>
      <c r="V16" s="317" t="b">
        <f t="shared" ca="1" si="3"/>
        <v>0</v>
      </c>
    </row>
    <row r="17" spans="2:22" s="317" customFormat="1" ht="24" customHeight="1" thickTop="1" thickBot="1" x14ac:dyDescent="0.35">
      <c r="B17" s="378"/>
      <c r="C17" s="740" t="str">
        <f>Sprache!$E$54</f>
        <v>Halbfinale Plätze 5 - 8</v>
      </c>
      <c r="D17" s="740"/>
      <c r="E17" s="740"/>
      <c r="F17" s="740"/>
      <c r="G17" s="396" t="s">
        <v>277</v>
      </c>
      <c r="H17" s="123"/>
      <c r="I17" s="396" t="s">
        <v>277</v>
      </c>
      <c r="J17" s="357"/>
      <c r="K17" s="357"/>
      <c r="L17" s="357"/>
      <c r="M17" s="357"/>
      <c r="N17" s="357"/>
      <c r="O17" s="357"/>
      <c r="P17" s="359"/>
    </row>
    <row r="18" spans="2:22" s="317" customFormat="1" ht="24" customHeight="1" thickTop="1" x14ac:dyDescent="0.2">
      <c r="B18" s="378"/>
      <c r="C18" s="564">
        <f t="array" aca="1" ref="C18" ca="1">$C$12+ROW(A5)-SUM((($G$12:$G17="")+($I$12:$I17="")&gt;0)*1)</f>
        <v>61</v>
      </c>
      <c r="D18" s="565">
        <f ca="1">IF(Planung!$U$16,"",$D$12+QUOTIENT(($C18-$C$12),Planung!$U$18)*(Planung!$R$7+Planung!$R$9)/1440+SUM($P$12:$P17)/1440)</f>
        <v>0.73958333333333337</v>
      </c>
      <c r="E18" s="360">
        <f ca="1">IF(Planung!$U$16,"",MOD($C18-$C$12,Planung!$U$18)+1)</f>
        <v>1</v>
      </c>
      <c r="F18" s="361" t="s">
        <v>375</v>
      </c>
      <c r="G18" s="362" t="str">
        <f ca="1">Vorrunde!$N$14</f>
        <v>Raslo Winners</v>
      </c>
      <c r="H18" s="363" t="s">
        <v>5</v>
      </c>
      <c r="I18" s="364" t="str">
        <f ca="1">Vorrunde!$N$28</f>
        <v>Mainz 05</v>
      </c>
      <c r="J18" s="365">
        <v>3</v>
      </c>
      <c r="K18" s="366" t="str">
        <f>Sprache!$E$80</f>
        <v>:</v>
      </c>
      <c r="L18" s="599">
        <v>5</v>
      </c>
      <c r="M18" s="365"/>
      <c r="N18" s="366" t="s">
        <v>233</v>
      </c>
      <c r="O18" s="367"/>
      <c r="P18" s="563"/>
      <c r="S18" s="317" t="b">
        <f t="shared" ref="S18:S19" ca="1" si="4">AND($G18&lt;&gt;"",$I18&lt;&gt;"",$J18&lt;&gt;"",$L18&lt;&gt;"")</f>
        <v>1</v>
      </c>
      <c r="T18" s="317" t="str">
        <f t="shared" ref="T18:T19" ca="1" si="5">IF(NOT(S18),"",IF($J18&gt;$L18,$G18,IF($J18&lt;$L18,$I18,IF(OR($M18="",$O18="",$M18=$O18),"",IF($M18&gt;$O18,$G18,$I18)))))</f>
        <v>Mainz 05</v>
      </c>
      <c r="U18" s="317" t="str">
        <f t="shared" ref="U18:U19" ca="1" si="6">IF(NOT(S18),"",IF($J18&lt;$L18,$G18,IF($J18&gt;$L18,$I18,IF(OR($M18="",$O18="",$M18=$O18),"",IF($M18&lt;$O18,$G18,$I18)))))</f>
        <v>Raslo Winners</v>
      </c>
      <c r="V18" s="317" t="b">
        <f t="shared" ref="V18:V19" ca="1" si="7">AND(S18,$J18=$L18)</f>
        <v>0</v>
      </c>
    </row>
    <row r="19" spans="2:22" s="317" customFormat="1" ht="24" customHeight="1" thickBot="1" x14ac:dyDescent="0.25">
      <c r="B19" s="378"/>
      <c r="C19" s="562">
        <f ca="1">$C$18+1</f>
        <v>62</v>
      </c>
      <c r="D19" s="347">
        <f ca="1">IF(Planung!$U$16,"",$D$12+QUOTIENT(($C19-$C$12),Planung!$U$18)*(Planung!$R$7+Planung!$R$9)/1440+SUM($P$12:$P18)/1440)</f>
        <v>0.73958333333333337</v>
      </c>
      <c r="E19" s="343">
        <f ca="1">IF(Planung!$U$16,"",MOD($C19-$C$12,Planung!$U$18)+1)</f>
        <v>2</v>
      </c>
      <c r="F19" s="328" t="s">
        <v>376</v>
      </c>
      <c r="G19" s="324" t="str">
        <f ca="1">Vorrunde!$N$27</f>
        <v>Inter Mailand</v>
      </c>
      <c r="H19" s="153" t="s">
        <v>5</v>
      </c>
      <c r="I19" s="326" t="str">
        <f ca="1">Vorrunde!$N$15</f>
        <v>Fun Kickers Oes</v>
      </c>
      <c r="J19" s="337">
        <v>4</v>
      </c>
      <c r="K19" s="369" t="str">
        <f>Sprache!$E$80</f>
        <v>:</v>
      </c>
      <c r="L19" s="591">
        <v>1</v>
      </c>
      <c r="M19" s="337"/>
      <c r="N19" s="369" t="s">
        <v>233</v>
      </c>
      <c r="O19" s="322"/>
      <c r="P19" s="370"/>
      <c r="S19" s="317" t="b">
        <f t="shared" ca="1" si="4"/>
        <v>1</v>
      </c>
      <c r="T19" s="317" t="str">
        <f t="shared" ca="1" si="5"/>
        <v>Inter Mailand</v>
      </c>
      <c r="U19" s="317" t="str">
        <f t="shared" ca="1" si="6"/>
        <v>Fun Kickers Oes</v>
      </c>
      <c r="V19" s="317" t="b">
        <f t="shared" ca="1" si="7"/>
        <v>0</v>
      </c>
    </row>
    <row r="20" spans="2:22" s="317" customFormat="1" ht="24" customHeight="1" thickTop="1" thickBot="1" x14ac:dyDescent="0.35">
      <c r="B20" s="378"/>
      <c r="C20" s="740" t="str">
        <f>Sprache!$E$53</f>
        <v>Halbfinale Plätze 1 - 4</v>
      </c>
      <c r="D20" s="740"/>
      <c r="E20" s="740"/>
      <c r="F20" s="740"/>
      <c r="G20" s="443"/>
      <c r="H20" s="123"/>
      <c r="I20" s="443"/>
      <c r="J20" s="357"/>
      <c r="K20" s="357"/>
      <c r="L20" s="357"/>
      <c r="M20" s="357"/>
      <c r="N20" s="357"/>
      <c r="O20" s="357"/>
      <c r="P20" s="359"/>
    </row>
    <row r="21" spans="2:22" s="317" customFormat="1" ht="24" customHeight="1" thickTop="1" x14ac:dyDescent="0.2">
      <c r="B21" s="378"/>
      <c r="C21" s="564">
        <f ca="1">$C$18+2</f>
        <v>63</v>
      </c>
      <c r="D21" s="565">
        <f ca="1">IF(Planung!$U$16,"",$D$12+QUOTIENT(($C21-$C$12),Planung!$U$18)*(Planung!$R$7+Planung!$R$9)/1440+SUM($P$12:$P20)/1440)</f>
        <v>0.73958333333333337</v>
      </c>
      <c r="E21" s="360">
        <f ca="1">IF(Planung!$U$16,"",MOD($C21-$C$12,Planung!$U$18)+1)</f>
        <v>3</v>
      </c>
      <c r="F21" s="361" t="s">
        <v>251</v>
      </c>
      <c r="G21" s="362" t="str">
        <f ca="1">Vorrunde!$N$12</f>
        <v>FC Barcelona</v>
      </c>
      <c r="H21" s="363" t="s">
        <v>5</v>
      </c>
      <c r="I21" s="364" t="str">
        <f ca="1">Vorrunde!$N$26</f>
        <v>AC Roma</v>
      </c>
      <c r="J21" s="365">
        <v>5</v>
      </c>
      <c r="K21" s="366" t="str">
        <f>Sprache!$E$80</f>
        <v>:</v>
      </c>
      <c r="L21" s="599">
        <v>2</v>
      </c>
      <c r="M21" s="365"/>
      <c r="N21" s="366" t="str">
        <f>Sprache!$E$80</f>
        <v>:</v>
      </c>
      <c r="O21" s="367"/>
      <c r="P21" s="341"/>
      <c r="S21" s="317" t="b">
        <f t="shared" ref="S21:S22" ca="1" si="8">AND($G21&lt;&gt;"",$I21&lt;&gt;"",$J21&lt;&gt;"",$L21&lt;&gt;"")</f>
        <v>1</v>
      </c>
      <c r="T21" s="317" t="str">
        <f t="shared" ref="T21:T22" ca="1" si="9">IF(NOT(S21),"",IF($J21&gt;$L21,$G21,IF($J21&lt;$L21,$I21,IF(OR($M21="",$O21="",$M21=$O21),"",IF($M21&gt;$O21,$G21,$I21)))))</f>
        <v>FC Barcelona</v>
      </c>
      <c r="U21" s="317" t="str">
        <f t="shared" ref="U21:U22" ca="1" si="10">IF(NOT(S21),"",IF($J21&lt;$L21,$G21,IF($J21&gt;$L21,$I21,IF(OR($M21="",$O21="",$M21=$O21),"",IF($M21&lt;$O21,$G21,$I21)))))</f>
        <v>AC Roma</v>
      </c>
      <c r="V21" s="317" t="b">
        <f t="shared" ref="V21:V22" ca="1" si="11">AND(S21,$J21=$L21)</f>
        <v>0</v>
      </c>
    </row>
    <row r="22" spans="2:22" s="317" customFormat="1" ht="24" customHeight="1" thickBot="1" x14ac:dyDescent="0.25">
      <c r="B22" s="378"/>
      <c r="C22" s="562">
        <f ca="1">$C$18+3</f>
        <v>64</v>
      </c>
      <c r="D22" s="347">
        <f ca="1">IF(Planung!$U$16,"",$D$12+QUOTIENT(($C22-$C$12),Planung!$U$18)*(Planung!$R$7+Planung!$R$9)/1440+SUM($P$12:$P21)/1440)</f>
        <v>0.73958333333333337</v>
      </c>
      <c r="E22" s="343">
        <f ca="1">IF(Planung!$U$16,"",MOD($C22-$C$12,Planung!$U$18)+1)</f>
        <v>4</v>
      </c>
      <c r="F22" s="328" t="s">
        <v>252</v>
      </c>
      <c r="G22" s="324" t="str">
        <f ca="1">Vorrunde!$N$25</f>
        <v>Manchester City</v>
      </c>
      <c r="H22" s="153" t="s">
        <v>5</v>
      </c>
      <c r="I22" s="326" t="str">
        <f ca="1">Vorrunde!$N$13</f>
        <v>Eintracht Frankfurt</v>
      </c>
      <c r="J22" s="337">
        <v>4</v>
      </c>
      <c r="K22" s="369" t="s">
        <v>233</v>
      </c>
      <c r="L22" s="591">
        <v>1</v>
      </c>
      <c r="M22" s="337"/>
      <c r="N22" s="369" t="str">
        <f>Sprache!$E$80</f>
        <v>:</v>
      </c>
      <c r="O22" s="322"/>
      <c r="P22" s="636"/>
      <c r="S22" s="317" t="b">
        <f t="shared" ca="1" si="8"/>
        <v>1</v>
      </c>
      <c r="T22" s="317" t="str">
        <f t="shared" ca="1" si="9"/>
        <v>Manchester City</v>
      </c>
      <c r="U22" s="317" t="str">
        <f t="shared" ca="1" si="10"/>
        <v>Eintracht Frankfurt</v>
      </c>
      <c r="V22" s="317" t="b">
        <f t="shared" ca="1" si="11"/>
        <v>0</v>
      </c>
    </row>
    <row r="23" spans="2:22" s="317" customFormat="1" ht="24" customHeight="1" thickTop="1" thickBot="1" x14ac:dyDescent="0.35">
      <c r="B23" s="378"/>
      <c r="C23" s="740" t="str">
        <f>Sprache!$E$56</f>
        <v>Endspiele Plätze 5 - 8</v>
      </c>
      <c r="D23" s="740"/>
      <c r="E23" s="740"/>
      <c r="F23" s="740"/>
      <c r="G23" s="396"/>
      <c r="H23" s="123"/>
      <c r="I23" s="396"/>
      <c r="J23" s="357"/>
      <c r="K23" s="357"/>
      <c r="L23" s="357"/>
      <c r="M23" s="357"/>
      <c r="N23" s="357"/>
      <c r="O23" s="357"/>
      <c r="P23" s="359"/>
    </row>
    <row r="24" spans="2:22" s="317" customFormat="1" ht="24" customHeight="1" thickTop="1" x14ac:dyDescent="0.2">
      <c r="B24" s="378"/>
      <c r="C24" s="564">
        <f ca="1">$C$18+4</f>
        <v>65</v>
      </c>
      <c r="D24" s="565">
        <f ca="1">IF(Planung!$U$16,"",$D$22+($P$22+Planung!$R$9+Planung!$R$7)/1440)</f>
        <v>0.76388888888888895</v>
      </c>
      <c r="E24" s="360">
        <f>IF(Planung!$U$16,"",1)</f>
        <v>1</v>
      </c>
      <c r="F24" s="361" t="str">
        <f>Sprache!$E$58</f>
        <v>7. Platz</v>
      </c>
      <c r="G24" s="362" t="str">
        <f ca="1">$U18</f>
        <v>Raslo Winners</v>
      </c>
      <c r="H24" s="363" t="s">
        <v>5</v>
      </c>
      <c r="I24" s="364" t="str">
        <f ca="1">$U19</f>
        <v>Fun Kickers Oes</v>
      </c>
      <c r="J24" s="365">
        <v>3</v>
      </c>
      <c r="K24" s="366" t="str">
        <f>Sprache!$E$80</f>
        <v>:</v>
      </c>
      <c r="L24" s="599">
        <v>4</v>
      </c>
      <c r="M24" s="365"/>
      <c r="N24" s="366" t="s">
        <v>233</v>
      </c>
      <c r="O24" s="367"/>
      <c r="P24" s="563"/>
      <c r="S24" s="317" t="b">
        <f t="shared" ref="S24:S28" ca="1" si="12">AND($G24&lt;&gt;"",$I24&lt;&gt;"",$J24&lt;&gt;"",$L24&lt;&gt;"")</f>
        <v>1</v>
      </c>
      <c r="T24" s="317" t="str">
        <f t="shared" ref="T24:T25" ca="1" si="13">IF(NOT(S24),"",IF($J24&gt;$L24,$G24,IF($J24&lt;$L24,$I24,IF(OR($M24="",$O24="",$M24=$O24),"",IF($M24&gt;$O24,$G24,$I24)))))</f>
        <v>Fun Kickers Oes</v>
      </c>
      <c r="U24" s="317" t="str">
        <f t="shared" ref="U24:U25" ca="1" si="14">IF(NOT(S24),"",IF($J24&lt;$L24,$G24,IF($J24&gt;$L24,$I24,IF(OR($M24="",$O24="",$M24=$O24),"",IF($M24&lt;$O24,$G24,$I24)))))</f>
        <v>Raslo Winners</v>
      </c>
      <c r="V24" s="317" t="b">
        <f t="shared" ref="V24:V25" ca="1" si="15">AND(S24,$J24=$L24)</f>
        <v>0</v>
      </c>
    </row>
    <row r="25" spans="2:22" s="317" customFormat="1" ht="24" customHeight="1" thickBot="1" x14ac:dyDescent="0.25">
      <c r="B25" s="378"/>
      <c r="C25" s="562">
        <f ca="1">$C$18+5</f>
        <v>66</v>
      </c>
      <c r="D25" s="347">
        <f ca="1">IF(Planung!$U$16,"",$D$24+QUOTIENT(1,Planung!$U$18)*(Planung!$R$7+Planung!$R$9)/1440+$P24/1440)</f>
        <v>0.76388888888888895</v>
      </c>
      <c r="E25" s="343">
        <f>IF(Planung!$U$16,"",MOD(1,Planung!$U$18)+1)</f>
        <v>2</v>
      </c>
      <c r="F25" s="328" t="str">
        <f>Sprache!$E$57</f>
        <v>5. Platz</v>
      </c>
      <c r="G25" s="324" t="str">
        <f ca="1">$T$18</f>
        <v>Mainz 05</v>
      </c>
      <c r="H25" s="153" t="s">
        <v>5</v>
      </c>
      <c r="I25" s="326" t="str">
        <f ca="1">$T$19</f>
        <v>Inter Mailand</v>
      </c>
      <c r="J25" s="337">
        <v>4</v>
      </c>
      <c r="K25" s="369" t="str">
        <f>Sprache!$E$80</f>
        <v>:</v>
      </c>
      <c r="L25" s="591">
        <v>1</v>
      </c>
      <c r="M25" s="337"/>
      <c r="N25" s="369" t="s">
        <v>233</v>
      </c>
      <c r="O25" s="322"/>
      <c r="P25" s="370"/>
      <c r="S25" s="317" t="b">
        <f t="shared" ca="1" si="12"/>
        <v>1</v>
      </c>
      <c r="T25" s="317" t="str">
        <f t="shared" ca="1" si="13"/>
        <v>Mainz 05</v>
      </c>
      <c r="U25" s="317" t="str">
        <f t="shared" ca="1" si="14"/>
        <v>Inter Mailand</v>
      </c>
      <c r="V25" s="317" t="b">
        <f t="shared" ca="1" si="15"/>
        <v>0</v>
      </c>
    </row>
    <row r="26" spans="2:22" s="317" customFormat="1" ht="24" customHeight="1" thickTop="1" thickBot="1" x14ac:dyDescent="0.35">
      <c r="B26" s="378"/>
      <c r="C26" s="740" t="str">
        <f>Sprache!$E$55</f>
        <v>Endspiele Plätze 1 - 4</v>
      </c>
      <c r="D26" s="740"/>
      <c r="E26" s="740"/>
      <c r="F26" s="740"/>
      <c r="G26" s="443"/>
      <c r="H26" s="123"/>
      <c r="I26" s="443"/>
      <c r="J26" s="357"/>
      <c r="K26" s="357"/>
      <c r="L26" s="357"/>
      <c r="M26" s="357"/>
      <c r="N26" s="357"/>
      <c r="O26" s="357"/>
      <c r="P26" s="359"/>
    </row>
    <row r="27" spans="2:22" s="317" customFormat="1" ht="24" customHeight="1" thickTop="1" x14ac:dyDescent="0.2">
      <c r="B27" s="378"/>
      <c r="C27" s="564">
        <f ca="1">$C$18+6</f>
        <v>67</v>
      </c>
      <c r="D27" s="565">
        <f ca="1">IF(Planung!$U$16,"",$D$24+QUOTIENT(2,Planung!$U$18)*(Planung!$R$7+Planung!$R$9)/1440+$P25/1440)</f>
        <v>0.76388888888888895</v>
      </c>
      <c r="E27" s="360">
        <f>IF(Planung!$U$16,"",MOD(2,Planung!$U$18)+1)</f>
        <v>3</v>
      </c>
      <c r="F27" s="361" t="str">
        <f>Sprache!$E$89</f>
        <v>3. Platz</v>
      </c>
      <c r="G27" s="362" t="str">
        <f ca="1">$U21</f>
        <v>AC Roma</v>
      </c>
      <c r="H27" s="363" t="s">
        <v>5</v>
      </c>
      <c r="I27" s="364" t="str">
        <f ca="1">$U22</f>
        <v>Eintracht Frankfurt</v>
      </c>
      <c r="J27" s="365">
        <v>5</v>
      </c>
      <c r="K27" s="366" t="str">
        <f>Sprache!$E$80</f>
        <v>:</v>
      </c>
      <c r="L27" s="599">
        <v>2</v>
      </c>
      <c r="M27" s="365"/>
      <c r="N27" s="366" t="str">
        <f>Sprache!$E$80</f>
        <v>:</v>
      </c>
      <c r="O27" s="367"/>
      <c r="P27" s="341"/>
      <c r="S27" s="317" t="b">
        <f t="shared" ca="1" si="12"/>
        <v>1</v>
      </c>
      <c r="T27" s="317" t="str">
        <f t="shared" ref="T27:T28" ca="1" si="16">IF(NOT(S27),"",IF($J27&gt;$L27,$G27,IF($J27&lt;$L27,$I27,IF(OR($M27="",$O27="",$M27=$O27),"",IF($M27&gt;$O27,$G27,$I27)))))</f>
        <v>AC Roma</v>
      </c>
      <c r="U27" s="317" t="str">
        <f t="shared" ref="U27:U28" ca="1" si="17">IF(NOT(S27),"",IF($J27&lt;$L27,$G27,IF($J27&gt;$L27,$I27,IF(OR($M27="",$O27="",$M27=$O27),"",IF($M27&lt;$O27,$G27,$I27)))))</f>
        <v>Eintracht Frankfurt</v>
      </c>
      <c r="V27" s="317" t="b">
        <f t="shared" ref="V27:V28" ca="1" si="18">AND(S27,$J27=$L27)</f>
        <v>0</v>
      </c>
    </row>
    <row r="28" spans="2:22" s="317" customFormat="1" ht="24" customHeight="1" thickBot="1" x14ac:dyDescent="0.25">
      <c r="B28" s="378"/>
      <c r="C28" s="562">
        <f ca="1">$C$18+7</f>
        <v>68</v>
      </c>
      <c r="D28" s="347">
        <f ca="1">IF(Planung!$U$16,"",$D$27+($P$27+Planung!$R$9+Planung!$R$7)/1440)</f>
        <v>0.78819444444444453</v>
      </c>
      <c r="E28" s="343">
        <f>IF(Planung!$U$16,"",1)</f>
        <v>1</v>
      </c>
      <c r="F28" s="328" t="str">
        <f>Sprache!$E$90</f>
        <v>Finale</v>
      </c>
      <c r="G28" s="324" t="str">
        <f ca="1">$T21</f>
        <v>FC Barcelona</v>
      </c>
      <c r="H28" s="153" t="s">
        <v>5</v>
      </c>
      <c r="I28" s="326" t="str">
        <f ca="1">$T22</f>
        <v>Manchester City</v>
      </c>
      <c r="J28" s="337">
        <v>4</v>
      </c>
      <c r="K28" s="369" t="s">
        <v>233</v>
      </c>
      <c r="L28" s="591">
        <v>1</v>
      </c>
      <c r="M28" s="337"/>
      <c r="N28" s="369" t="str">
        <f>Sprache!$E$80</f>
        <v>:</v>
      </c>
      <c r="O28" s="322"/>
      <c r="P28" s="355"/>
      <c r="S28" s="317" t="b">
        <f t="shared" ca="1" si="12"/>
        <v>1</v>
      </c>
      <c r="T28" s="317" t="str">
        <f t="shared" ca="1" si="16"/>
        <v>FC Barcelona</v>
      </c>
      <c r="U28" s="317" t="str">
        <f t="shared" ca="1" si="17"/>
        <v>Manchester City</v>
      </c>
      <c r="V28" s="317" t="b">
        <f t="shared" ca="1" si="18"/>
        <v>0</v>
      </c>
    </row>
    <row r="29" spans="2:22" ht="13.5" thickTop="1" x14ac:dyDescent="0.2"/>
    <row r="30" spans="2:22" ht="24" customHeight="1" x14ac:dyDescent="0.2">
      <c r="C30" s="351"/>
      <c r="D30" s="351"/>
      <c r="E30" s="351"/>
      <c r="F30" s="351"/>
      <c r="G30" s="720" t="str">
        <f>Sprache!$E$29</f>
        <v>Turnierende:</v>
      </c>
      <c r="H30" s="720"/>
      <c r="I30" s="352">
        <f ca="1">IF(Planung!$R$13="","",$D$28+Planung!$R$7/1440)</f>
        <v>0.8090277777777779</v>
      </c>
      <c r="J30" s="353"/>
      <c r="K30" s="353"/>
      <c r="L30" s="353"/>
      <c r="M30" s="353"/>
      <c r="N30" s="353"/>
      <c r="O30" s="353"/>
      <c r="P30" s="353"/>
    </row>
    <row r="31" spans="2:22" x14ac:dyDescent="0.2">
      <c r="D31" s="349"/>
    </row>
    <row r="32" spans="2:22" ht="13.5" thickBot="1" x14ac:dyDescent="0.25">
      <c r="D32" s="349"/>
    </row>
    <row r="33" spans="5:9" ht="22.5" customHeight="1" thickBot="1" x14ac:dyDescent="0.25">
      <c r="F33" s="444" t="str">
        <f>Sprache!$E$88</f>
        <v>Rang</v>
      </c>
      <c r="G33" s="710" t="str">
        <f>"  "&amp;Sprache!$E$10</f>
        <v xml:space="preserve">  Teilnehmer bzw. Mannschaft</v>
      </c>
      <c r="H33" s="710"/>
      <c r="I33" s="711"/>
    </row>
    <row r="34" spans="5:9" ht="22.5" customHeight="1" thickTop="1" x14ac:dyDescent="0.2">
      <c r="F34" s="387">
        <v>1</v>
      </c>
      <c r="G34" s="734" t="str">
        <f ca="1">$T28</f>
        <v>FC Barcelona</v>
      </c>
      <c r="H34" s="734"/>
      <c r="I34" s="735"/>
    </row>
    <row r="35" spans="5:9" ht="22.5" customHeight="1" x14ac:dyDescent="0.2">
      <c r="F35" s="388">
        <v>2</v>
      </c>
      <c r="G35" s="736" t="str">
        <f ca="1">$U28</f>
        <v>Manchester City</v>
      </c>
      <c r="H35" s="736"/>
      <c r="I35" s="737"/>
    </row>
    <row r="36" spans="5:9" ht="22.5" customHeight="1" x14ac:dyDescent="0.2">
      <c r="F36" s="389">
        <v>3</v>
      </c>
      <c r="G36" s="738" t="str">
        <f ca="1">IF(AND($G27&lt;&gt;"",$I27=""),$G27,IF(AND($G27="",$I27&lt;&gt;""),$I27,$T27))</f>
        <v>AC Roma</v>
      </c>
      <c r="H36" s="738"/>
      <c r="I36" s="739"/>
    </row>
    <row r="37" spans="5:9" ht="22.5" customHeight="1" x14ac:dyDescent="0.2">
      <c r="F37" s="390">
        <v>4</v>
      </c>
      <c r="G37" s="718" t="str">
        <f ca="1">$U27</f>
        <v>Eintracht Frankfurt</v>
      </c>
      <c r="H37" s="718"/>
      <c r="I37" s="719"/>
    </row>
    <row r="38" spans="5:9" ht="22.5" customHeight="1" x14ac:dyDescent="0.2">
      <c r="F38" s="390">
        <v>5</v>
      </c>
      <c r="G38" s="718" t="str">
        <f ca="1">IF(AND($G25&lt;&gt;"",$I25=""),$G25,IF(AND($G25="",$I25&lt;&gt;""),$I25,$T25))</f>
        <v>Mainz 05</v>
      </c>
      <c r="H38" s="718"/>
      <c r="I38" s="719"/>
    </row>
    <row r="39" spans="5:9" ht="22.5" customHeight="1" x14ac:dyDescent="0.2">
      <c r="F39" s="390">
        <v>6</v>
      </c>
      <c r="G39" s="718" t="str">
        <f ca="1">$U25</f>
        <v>Inter Mailand</v>
      </c>
      <c r="H39" s="718"/>
      <c r="I39" s="719"/>
    </row>
    <row r="40" spans="5:9" ht="24" customHeight="1" x14ac:dyDescent="0.2">
      <c r="E40" s="350">
        <v>1</v>
      </c>
      <c r="F40" s="390">
        <v>7</v>
      </c>
      <c r="G40" s="718" t="str">
        <f ca="1">IF(AND($G24&lt;&gt;"",$I24=""),$G24,IF(AND($G24="",$I24&lt;&gt;""),$I24,$T24))</f>
        <v>Fun Kickers Oes</v>
      </c>
      <c r="H40" s="718"/>
      <c r="I40" s="719"/>
    </row>
    <row r="41" spans="5:9" ht="24" customHeight="1" x14ac:dyDescent="0.2">
      <c r="E41" s="350">
        <v>2</v>
      </c>
      <c r="F41" s="390">
        <v>8</v>
      </c>
      <c r="G41" s="718" t="str">
        <f ca="1">$U24</f>
        <v>Raslo Winners</v>
      </c>
      <c r="H41" s="718"/>
      <c r="I41" s="719"/>
    </row>
    <row r="42" spans="5:9" ht="24" customHeight="1" x14ac:dyDescent="0.2">
      <c r="E42" s="350">
        <v>3</v>
      </c>
      <c r="F42" s="390">
        <v>9</v>
      </c>
      <c r="G42" s="718" t="str">
        <f ca="1">IF(AND($G16&lt;&gt;"",$I16=""),$G16,IF(AND($G16="",$I16&lt;&gt;""),$I16,$T16))</f>
        <v>Knock Out Rangers</v>
      </c>
      <c r="H42" s="718"/>
      <c r="I42" s="719"/>
    </row>
    <row r="43" spans="5:9" ht="24" customHeight="1" x14ac:dyDescent="0.2">
      <c r="E43" s="350">
        <v>4</v>
      </c>
      <c r="F43" s="390">
        <v>10</v>
      </c>
      <c r="G43" s="718" t="str">
        <f ca="1">$U16</f>
        <v>Borussia Heine</v>
      </c>
      <c r="H43" s="718"/>
      <c r="I43" s="719"/>
    </row>
    <row r="44" spans="5:9" ht="24" customHeight="1" x14ac:dyDescent="0.2">
      <c r="E44" s="350">
        <v>5</v>
      </c>
      <c r="F44" s="390">
        <v>11</v>
      </c>
      <c r="G44" s="718" t="str">
        <f ca="1">IF(AND($G15&lt;&gt;"",$I15=""),$G15,IF(AND($G15="",$I15&lt;&gt;""),$I15,$T15))</f>
        <v>FC Grönlingen</v>
      </c>
      <c r="H44" s="718"/>
      <c r="I44" s="719"/>
    </row>
    <row r="45" spans="5:9" ht="24" customHeight="1" x14ac:dyDescent="0.2">
      <c r="E45" s="350">
        <v>6</v>
      </c>
      <c r="F45" s="390">
        <v>12</v>
      </c>
      <c r="G45" s="718" t="str">
        <f ca="1">$U15</f>
        <v>Maibach 1822 eV</v>
      </c>
      <c r="H45" s="718"/>
      <c r="I45" s="719"/>
    </row>
    <row r="46" spans="5:9" ht="24" customHeight="1" x14ac:dyDescent="0.2">
      <c r="E46" s="350">
        <v>7</v>
      </c>
      <c r="F46" s="390">
        <v>13</v>
      </c>
      <c r="G46" s="718" t="str">
        <f ca="1">IF(AND($G14&lt;&gt;"",$I14=""),$G14,IF(AND($G14="",$I14&lt;&gt;""),$I14,$T14))</f>
        <v>VFL Ronsdorf</v>
      </c>
      <c r="H46" s="718"/>
      <c r="I46" s="719"/>
    </row>
    <row r="47" spans="5:9" ht="24" customHeight="1" x14ac:dyDescent="0.2">
      <c r="E47" s="350">
        <v>8</v>
      </c>
      <c r="F47" s="390">
        <v>14</v>
      </c>
      <c r="G47" s="718" t="str">
        <f ca="1">$U14</f>
        <v>VFB Essenheim</v>
      </c>
      <c r="H47" s="718"/>
      <c r="I47" s="719"/>
    </row>
    <row r="48" spans="5:9" ht="24" customHeight="1" x14ac:dyDescent="0.2">
      <c r="E48" s="350">
        <v>9</v>
      </c>
      <c r="F48" s="390">
        <v>15</v>
      </c>
      <c r="G48" s="718" t="str">
        <f ca="1">IF(AND($G13&lt;&gt;"",$I13=""),$G13,IF(AND($G13="",$I13&lt;&gt;""),$I13,$T13))</f>
        <v>1. FC Riedwald</v>
      </c>
      <c r="H48" s="718"/>
      <c r="I48" s="719"/>
    </row>
    <row r="49" spans="5:9" ht="24" customHeight="1" x14ac:dyDescent="0.2">
      <c r="E49" s="350">
        <v>10</v>
      </c>
      <c r="F49" s="390">
        <v>16</v>
      </c>
      <c r="G49" s="718" t="str">
        <f ca="1">$U13</f>
        <v>SSV Wildbach</v>
      </c>
      <c r="H49" s="718"/>
      <c r="I49" s="719"/>
    </row>
    <row r="50" spans="5:9" ht="24" customHeight="1" x14ac:dyDescent="0.2">
      <c r="E50" s="350">
        <v>11</v>
      </c>
      <c r="F50" s="390">
        <v>17</v>
      </c>
      <c r="G50" s="718" t="str">
        <f ca="1">IF(AND($G12&lt;&gt;"",$I12=""),$G12,IF(AND($G12="",$I12&lt;&gt;""),$I12,$T12))</f>
        <v/>
      </c>
      <c r="H50" s="718"/>
      <c r="I50" s="719"/>
    </row>
    <row r="51" spans="5:9" ht="24" customHeight="1" thickBot="1" x14ac:dyDescent="0.25">
      <c r="E51" s="350">
        <v>12</v>
      </c>
      <c r="F51" s="391">
        <v>18</v>
      </c>
      <c r="G51" s="708" t="str">
        <f ca="1">$U12</f>
        <v/>
      </c>
      <c r="H51" s="708"/>
      <c r="I51" s="709"/>
    </row>
    <row r="52" spans="5:9" ht="13.5" thickTop="1" x14ac:dyDescent="0.2"/>
    <row r="53" spans="5:9" ht="12.75" customHeight="1" x14ac:dyDescent="0.2"/>
    <row r="54" spans="5:9" ht="12.75" customHeight="1" x14ac:dyDescent="0.2"/>
  </sheetData>
  <sheetProtection sheet="1" selectLockedCells="1"/>
  <mergeCells count="34">
    <mergeCell ref="G35:I35"/>
    <mergeCell ref="G48:I48"/>
    <mergeCell ref="G49:I49"/>
    <mergeCell ref="G50:I50"/>
    <mergeCell ref="G51:I51"/>
    <mergeCell ref="G46:I46"/>
    <mergeCell ref="G47:I47"/>
    <mergeCell ref="G42:I42"/>
    <mergeCell ref="G43:I43"/>
    <mergeCell ref="G44:I44"/>
    <mergeCell ref="G45:I45"/>
    <mergeCell ref="G36:I36"/>
    <mergeCell ref="G37:I37"/>
    <mergeCell ref="G38:I38"/>
    <mergeCell ref="G39:I39"/>
    <mergeCell ref="G40:I40"/>
    <mergeCell ref="G41:I41"/>
    <mergeCell ref="C17:F17"/>
    <mergeCell ref="C26:F26"/>
    <mergeCell ref="G30:H30"/>
    <mergeCell ref="G33:I33"/>
    <mergeCell ref="G34:I34"/>
    <mergeCell ref="C20:F20"/>
    <mergeCell ref="C23:F23"/>
    <mergeCell ref="E2:P2"/>
    <mergeCell ref="E3:P3"/>
    <mergeCell ref="E4:P4"/>
    <mergeCell ref="E5:P5"/>
    <mergeCell ref="G7:I8"/>
    <mergeCell ref="P9:P11"/>
    <mergeCell ref="C10:F10"/>
    <mergeCell ref="G11:I11"/>
    <mergeCell ref="J11:L11"/>
    <mergeCell ref="M11:O11"/>
  </mergeCells>
  <conditionalFormatting sqref="C12:O16 C18:O19 C21:O22 C24:O25">
    <cfRule type="expression" dxfId="20" priority="13">
      <formula>OR($G12="",$I12="")</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9" id="{76654C61-3772-4D62-BE5F-590C719BEF71}">
            <xm:f>$F51&gt;2*Calc1!$F$14-MOD((Calc1!$F$13+Calc2!$F$13),2)</xm:f>
            <x14:dxf>
              <numFmt numFmtId="165" formatCode=";;;"/>
            </x14:dxf>
          </x14:cfRule>
          <xm:sqref>F51</xm:sqref>
        </x14:conditionalFormatting>
        <x14:conditionalFormatting xmlns:xm="http://schemas.microsoft.com/office/excel/2006/main">
          <x14:cfRule type="expression" priority="11" id="{8968C416-A8CC-4723-976F-564F54475BBF}">
            <xm:f>$F37&gt;2*Calc1!$F$14-MOD((Calc1!$F$13+Calc2!$F$13),2)</xm:f>
            <x14:dxf>
              <numFmt numFmtId="165" formatCode=";;;"/>
            </x14:dxf>
          </x14:cfRule>
          <xm:sqref>F37 F39 F41 F43 F45 F47 F49</xm:sqref>
        </x14:conditionalFormatting>
        <x14:conditionalFormatting xmlns:xm="http://schemas.microsoft.com/office/excel/2006/main">
          <x14:cfRule type="expression" priority="10" id="{3C18689C-2D3E-42EE-89C0-5B56A340F2F9}">
            <xm:f>$F38&gt;2*Calc1!$F$14-MOD((Calc1!$F$13+Calc2!$F$13),2)</xm:f>
            <x14:dxf>
              <numFmt numFmtId="165" formatCode=";;;"/>
            </x14:dxf>
          </x14:cfRule>
          <xm:sqref>F38 F40 F42 F44 F46 F48 F50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1</vt:i4>
      </vt:variant>
    </vt:vector>
  </HeadingPairs>
  <TitlesOfParts>
    <vt:vector size="23" baseType="lpstr">
      <vt:lpstr>Planung</vt:lpstr>
      <vt:lpstr>proof</vt:lpstr>
      <vt:lpstr>Pairings</vt:lpstr>
      <vt:lpstr>Vorrunde</vt:lpstr>
      <vt:lpstr>Endrunde 1</vt:lpstr>
      <vt:lpstr>Endrunde 2</vt:lpstr>
      <vt:lpstr>DirVergleich_A</vt:lpstr>
      <vt:lpstr>DirVergleich_B</vt:lpstr>
      <vt:lpstr>Endrunde 2a</vt:lpstr>
      <vt:lpstr>Endrunde 3</vt:lpstr>
      <vt:lpstr>Endrunde 4</vt:lpstr>
      <vt:lpstr>Anstoßzeiten Endrunde 4</vt:lpstr>
      <vt:lpstr>Sprache</vt:lpstr>
      <vt:lpstr>Einstellungen</vt:lpstr>
      <vt:lpstr>Info</vt:lpstr>
      <vt:lpstr>Calc1</vt:lpstr>
      <vt:lpstr>Calc2</vt:lpstr>
      <vt:lpstr>CalcE1</vt:lpstr>
      <vt:lpstr>CalcE2</vt:lpstr>
      <vt:lpstr>CalcE3</vt:lpstr>
      <vt:lpstr>CalcE4</vt:lpstr>
      <vt:lpstr>CalcE5</vt:lpstr>
      <vt:lpstr>'Anstoßzeiten Endrunde 4'!Druckbereich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dc:creator>
  <cp:lastModifiedBy>Hermann Baum</cp:lastModifiedBy>
  <cp:lastPrinted>2025-04-10T19:48:16Z</cp:lastPrinted>
  <dcterms:created xsi:type="dcterms:W3CDTF">2010-02-21T20:03:25Z</dcterms:created>
  <dcterms:modified xsi:type="dcterms:W3CDTF">2025-06-05T21:22:08Z</dcterms:modified>
</cp:coreProperties>
</file>