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274B4966-9136-4E9C-ACFC-87073A98F62E}" xr6:coauthVersionLast="36" xr6:coauthVersionMax="36" xr10:uidLastSave="{00000000-0000-0000-0000-000000000000}"/>
  <bookViews>
    <workbookView xWindow="-120" yWindow="-120" windowWidth="29040" windowHeight="15750" tabRatio="712" activeTab="3" xr2:uid="{00000000-000D-0000-FFFF-FFFF00000000}"/>
  </bookViews>
  <sheets>
    <sheet name="Planung" sheetId="22" r:id="rId1"/>
    <sheet name="proof" sheetId="34" state="hidden" r:id="rId2"/>
    <sheet name="Pairings" sheetId="13" state="hidden" r:id="rId3"/>
    <sheet name="Vorrunde" sheetId="6" r:id="rId4"/>
    <sheet name="Endrunde 1" sheetId="21" r:id="rId5"/>
    <sheet name="Endrunde 2" sheetId="24" r:id="rId6"/>
    <sheet name="DirVergleich_A" sheetId="10" state="hidden" r:id="rId7"/>
    <sheet name="DirVergleich_B" sheetId="20" state="hidden" r:id="rId8"/>
    <sheet name="DirVergleich_C" sheetId="35" state="hidden" r:id="rId9"/>
    <sheet name="Endrunde 3" sheetId="36" r:id="rId10"/>
    <sheet name="Endrunde 4" sheetId="39" r:id="rId11"/>
    <sheet name="Sprache" sheetId="9" r:id="rId12"/>
    <sheet name="Einstellungen" sheetId="14" r:id="rId13"/>
    <sheet name="Info" sheetId="38" r:id="rId14"/>
    <sheet name="Calc1" sheetId="3" state="hidden" r:id="rId15"/>
    <sheet name="Calc2" sheetId="17" state="hidden" r:id="rId16"/>
    <sheet name="Calc3" sheetId="25" state="hidden" r:id="rId17"/>
    <sheet name="CalcGR1" sheetId="45" state="hidden" r:id="rId18"/>
    <sheet name="CalcGR2" sheetId="37" state="hidden" r:id="rId19"/>
    <sheet name="CalcGR3" sheetId="33" state="hidden" r:id="rId20"/>
    <sheet name="CalcGR4" sheetId="46" state="hidden" r:id="rId21"/>
    <sheet name="CalcGR5" sheetId="47" state="hidden" r:id="rId22"/>
    <sheet name="CalcGR6" sheetId="48" state="hidden" r:id="rId23"/>
    <sheet name="CalcE11" sheetId="26" state="hidden" r:id="rId24"/>
    <sheet name="CalcE12" sheetId="27" state="hidden" r:id="rId25"/>
    <sheet name="CalcE13" sheetId="28" state="hidden" r:id="rId26"/>
    <sheet name="CalcE14" sheetId="29" state="hidden" r:id="rId27"/>
    <sheet name="CalcE15" sheetId="30" state="hidden" r:id="rId28"/>
    <sheet name="CalcE16" sheetId="31" state="hidden" r:id="rId29"/>
    <sheet name="CalcE41" sheetId="40" state="hidden" r:id="rId30"/>
    <sheet name="CalcE42" sheetId="41" state="hidden" r:id="rId31"/>
    <sheet name="CalcE43" sheetId="42" state="hidden" r:id="rId32"/>
    <sheet name="CalcE44" sheetId="43" state="hidden" r:id="rId33"/>
    <sheet name="CalcE45" sheetId="44" state="hidden" r:id="rId34"/>
  </sheets>
  <calcPr calcId="191029" concurrentCalc="0"/>
</workbook>
</file>

<file path=xl/calcChain.xml><?xml version="1.0" encoding="utf-8"?>
<calcChain xmlns="http://schemas.openxmlformats.org/spreadsheetml/2006/main">
  <c r="I6" i="22" l="1"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F42" i="6"/>
  <c r="K36" i="22"/>
  <c r="N36" i="22"/>
  <c r="H42" i="6"/>
  <c r="W94" i="3"/>
  <c r="X94" i="3"/>
  <c r="F43" i="6"/>
  <c r="K37" i="22"/>
  <c r="N37" i="22"/>
  <c r="H43" i="6"/>
  <c r="W95" i="3"/>
  <c r="X95" i="3"/>
  <c r="F44" i="6"/>
  <c r="K38" i="22"/>
  <c r="N38" i="22"/>
  <c r="H44" i="6"/>
  <c r="W96" i="3"/>
  <c r="X96" i="3"/>
  <c r="F45" i="6"/>
  <c r="K39" i="22"/>
  <c r="N39" i="22"/>
  <c r="H45" i="6"/>
  <c r="W97" i="3"/>
  <c r="X97" i="3"/>
  <c r="F46" i="6"/>
  <c r="K40" i="22"/>
  <c r="N40" i="22"/>
  <c r="H46" i="6"/>
  <c r="W98" i="3"/>
  <c r="X98" i="3"/>
  <c r="F47" i="6"/>
  <c r="K41" i="22"/>
  <c r="N41" i="22"/>
  <c r="H47" i="6"/>
  <c r="W99" i="3"/>
  <c r="X99" i="3"/>
  <c r="F48" i="6"/>
  <c r="K42" i="22"/>
  <c r="N42" i="22"/>
  <c r="H48" i="6"/>
  <c r="W100" i="3"/>
  <c r="X100" i="3"/>
  <c r="F49" i="6"/>
  <c r="K43" i="22"/>
  <c r="N43" i="22"/>
  <c r="H49" i="6"/>
  <c r="W101" i="3"/>
  <c r="X101" i="3"/>
  <c r="F50" i="6"/>
  <c r="K44" i="22"/>
  <c r="N44" i="22"/>
  <c r="H50" i="6"/>
  <c r="W102" i="3"/>
  <c r="X102" i="3"/>
  <c r="F51" i="6"/>
  <c r="K45" i="22"/>
  <c r="N45" i="22"/>
  <c r="H51" i="6"/>
  <c r="W103" i="3"/>
  <c r="X103" i="3"/>
  <c r="F52" i="6"/>
  <c r="K46" i="22"/>
  <c r="N46" i="22"/>
  <c r="H52" i="6"/>
  <c r="W104" i="3"/>
  <c r="X104" i="3"/>
  <c r="F53" i="6"/>
  <c r="K47" i="22"/>
  <c r="N47" i="22"/>
  <c r="H53" i="6"/>
  <c r="W105" i="3"/>
  <c r="X105" i="3"/>
  <c r="F54" i="6"/>
  <c r="K48" i="22"/>
  <c r="N48" i="22"/>
  <c r="H54" i="6"/>
  <c r="W106" i="3"/>
  <c r="X106" i="3"/>
  <c r="F55" i="6"/>
  <c r="K49" i="22"/>
  <c r="N49" i="22"/>
  <c r="H55" i="6"/>
  <c r="W107" i="3"/>
  <c r="X107" i="3"/>
  <c r="F56" i="6"/>
  <c r="K50" i="22"/>
  <c r="N50" i="22"/>
  <c r="H56" i="6"/>
  <c r="W108" i="3"/>
  <c r="X108"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K4" i="3"/>
  <c r="K5" i="3"/>
  <c r="K6" i="3"/>
  <c r="K7" i="3"/>
  <c r="K8" i="3"/>
  <c r="K9" i="3"/>
  <c r="K10" i="3"/>
  <c r="K11" i="3"/>
  <c r="K12" i="3"/>
  <c r="K13" i="3"/>
  <c r="AA76" i="3"/>
  <c r="AE76" i="3"/>
  <c r="AA91" i="3"/>
  <c r="AE91" i="3"/>
  <c r="AA70" i="3"/>
  <c r="AF70" i="3"/>
  <c r="AA85" i="3"/>
  <c r="AF85" i="3"/>
  <c r="J4" i="3"/>
  <c r="K17" i="3"/>
  <c r="G4" i="3"/>
  <c r="H4" i="3"/>
  <c r="I4" i="3"/>
  <c r="J17" i="3"/>
  <c r="H17" i="3"/>
  <c r="L17" i="3"/>
  <c r="AA73" i="3"/>
  <c r="AE73" i="3"/>
  <c r="AA82" i="3"/>
  <c r="AE82" i="3"/>
  <c r="AA64" i="3"/>
  <c r="AF64" i="3"/>
  <c r="AF91" i="3"/>
  <c r="J5" i="3"/>
  <c r="K18" i="3"/>
  <c r="G5" i="3"/>
  <c r="H5" i="3"/>
  <c r="I5" i="3"/>
  <c r="J18" i="3"/>
  <c r="H18" i="3"/>
  <c r="L18" i="3"/>
  <c r="AA67" i="3"/>
  <c r="AE67" i="3"/>
  <c r="AA79" i="3"/>
  <c r="AE79" i="3"/>
  <c r="AE85" i="3"/>
  <c r="AF73" i="3"/>
  <c r="J6" i="3"/>
  <c r="K19" i="3"/>
  <c r="G6" i="3"/>
  <c r="H6" i="3"/>
  <c r="I6" i="3"/>
  <c r="J19" i="3"/>
  <c r="H19" i="3"/>
  <c r="L19" i="3"/>
  <c r="AA88" i="3"/>
  <c r="AE88" i="3"/>
  <c r="AF67" i="3"/>
  <c r="AF76" i="3"/>
  <c r="AF82" i="3"/>
  <c r="J7" i="3"/>
  <c r="K20" i="3"/>
  <c r="G7" i="3"/>
  <c r="H7" i="3"/>
  <c r="I7" i="3"/>
  <c r="J20" i="3"/>
  <c r="H20" i="3"/>
  <c r="L20" i="3"/>
  <c r="AE64" i="3"/>
  <c r="AE70" i="3"/>
  <c r="AF79" i="3"/>
  <c r="AF88" i="3"/>
  <c r="J8" i="3"/>
  <c r="K21" i="3"/>
  <c r="G8" i="3"/>
  <c r="H8" i="3"/>
  <c r="I8" i="3"/>
  <c r="J21" i="3"/>
  <c r="H21" i="3"/>
  <c r="L21" i="3"/>
  <c r="AA94" i="3"/>
  <c r="AE94" i="3"/>
  <c r="AA95" i="3"/>
  <c r="AE95" i="3"/>
  <c r="AA96" i="3"/>
  <c r="AE96" i="3"/>
  <c r="AA97" i="3"/>
  <c r="AE97" i="3"/>
  <c r="AA65" i="3"/>
  <c r="AE65" i="3"/>
  <c r="AA66" i="3"/>
  <c r="AE66" i="3"/>
  <c r="AA68" i="3"/>
  <c r="AE68" i="3"/>
  <c r="AA69" i="3"/>
  <c r="AE69" i="3"/>
  <c r="AA71" i="3"/>
  <c r="AE71" i="3"/>
  <c r="AA72" i="3"/>
  <c r="AE72" i="3"/>
  <c r="AA74" i="3"/>
  <c r="AE74" i="3"/>
  <c r="AA75" i="3"/>
  <c r="AE75" i="3"/>
  <c r="AA77" i="3"/>
  <c r="AE77" i="3"/>
  <c r="AA78" i="3"/>
  <c r="AE78" i="3"/>
  <c r="AA80" i="3"/>
  <c r="AE80" i="3"/>
  <c r="AA81" i="3"/>
  <c r="AE81" i="3"/>
  <c r="AA83" i="3"/>
  <c r="AE83" i="3"/>
  <c r="AA84" i="3"/>
  <c r="AE84" i="3"/>
  <c r="AA86" i="3"/>
  <c r="AE86" i="3"/>
  <c r="AA87" i="3"/>
  <c r="AE87" i="3"/>
  <c r="AA89" i="3"/>
  <c r="AE89" i="3"/>
  <c r="AA90" i="3"/>
  <c r="AE90" i="3"/>
  <c r="AA92" i="3"/>
  <c r="AE92" i="3"/>
  <c r="AA93" i="3"/>
  <c r="AE93" i="3"/>
  <c r="AA98" i="3"/>
  <c r="AE98" i="3"/>
  <c r="AA99" i="3"/>
  <c r="AE99" i="3"/>
  <c r="AA100" i="3"/>
  <c r="AE100" i="3"/>
  <c r="AA101" i="3"/>
  <c r="AE101" i="3"/>
  <c r="AA102" i="3"/>
  <c r="AE102" i="3"/>
  <c r="AA103" i="3"/>
  <c r="AE103" i="3"/>
  <c r="AA104" i="3"/>
  <c r="AE104" i="3"/>
  <c r="AA105" i="3"/>
  <c r="AE105" i="3"/>
  <c r="AA106" i="3"/>
  <c r="AE106" i="3"/>
  <c r="AA107" i="3"/>
  <c r="AE107" i="3"/>
  <c r="AA108" i="3"/>
  <c r="AE108" i="3"/>
  <c r="AF65" i="3"/>
  <c r="AF66" i="3"/>
  <c r="AF68" i="3"/>
  <c r="AF69" i="3"/>
  <c r="AF71" i="3"/>
  <c r="AF72" i="3"/>
  <c r="AF74" i="3"/>
  <c r="AF75" i="3"/>
  <c r="AF77" i="3"/>
  <c r="AF78" i="3"/>
  <c r="AF80" i="3"/>
  <c r="AF81" i="3"/>
  <c r="AF83" i="3"/>
  <c r="AF84" i="3"/>
  <c r="AF86" i="3"/>
  <c r="AF87" i="3"/>
  <c r="AF89" i="3"/>
  <c r="AF90" i="3"/>
  <c r="AF92" i="3"/>
  <c r="AF93" i="3"/>
  <c r="AF94" i="3"/>
  <c r="AF95" i="3"/>
  <c r="AF96" i="3"/>
  <c r="AF97" i="3"/>
  <c r="AF98" i="3"/>
  <c r="AF99" i="3"/>
  <c r="AF100" i="3"/>
  <c r="AF101" i="3"/>
  <c r="AF102" i="3"/>
  <c r="AF103" i="3"/>
  <c r="AF104" i="3"/>
  <c r="AF105" i="3"/>
  <c r="AF106" i="3"/>
  <c r="AF107" i="3"/>
  <c r="AF108"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BT52" i="3"/>
  <c r="BU52" i="3"/>
  <c r="BV52" i="3"/>
  <c r="BW52"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30"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7" i="6"/>
  <c r="Q64" i="48"/>
  <c r="F4" i="48"/>
  <c r="V64" i="48"/>
  <c r="W64" i="48"/>
  <c r="X64" i="48"/>
  <c r="V65" i="48"/>
  <c r="V66" i="48"/>
  <c r="V67" i="48"/>
  <c r="V68" i="48"/>
  <c r="V69" i="48"/>
  <c r="V70" i="48"/>
  <c r="V71" i="48"/>
  <c r="V72" i="48"/>
  <c r="V73" i="48"/>
  <c r="V74" i="48"/>
  <c r="V75" i="48"/>
  <c r="V76" i="48"/>
  <c r="V77" i="48"/>
  <c r="V78" i="48"/>
  <c r="V79" i="48"/>
  <c r="V80" i="48"/>
  <c r="V81" i="48"/>
  <c r="V82" i="48"/>
  <c r="V83" i="48"/>
  <c r="V84" i="48"/>
  <c r="V85" i="48"/>
  <c r="V86" i="48"/>
  <c r="V87" i="48"/>
  <c r="V88" i="48"/>
  <c r="V89" i="48"/>
  <c r="V90" i="48"/>
  <c r="V91" i="48"/>
  <c r="V92" i="48"/>
  <c r="V93" i="48"/>
  <c r="V94" i="48"/>
  <c r="V95" i="48"/>
  <c r="V96" i="48"/>
  <c r="V97" i="48"/>
  <c r="V98" i="48"/>
  <c r="V99" i="48"/>
  <c r="V100" i="48"/>
  <c r="V101" i="48"/>
  <c r="V102" i="48"/>
  <c r="V103" i="48"/>
  <c r="V104" i="48"/>
  <c r="V105" i="48"/>
  <c r="V106" i="48"/>
  <c r="V107" i="48"/>
  <c r="V108" i="48"/>
  <c r="W65" i="48"/>
  <c r="X65" i="48"/>
  <c r="W66" i="48"/>
  <c r="X66" i="48"/>
  <c r="W67" i="48"/>
  <c r="X67" i="48"/>
  <c r="W68" i="48"/>
  <c r="X68" i="48"/>
  <c r="W69" i="48"/>
  <c r="X69" i="48"/>
  <c r="W70" i="48"/>
  <c r="X70" i="48"/>
  <c r="W71" i="48"/>
  <c r="X71" i="48"/>
  <c r="W72" i="48"/>
  <c r="X72" i="48"/>
  <c r="W73" i="48"/>
  <c r="X73" i="48"/>
  <c r="W74" i="48"/>
  <c r="X74" i="48"/>
  <c r="W75" i="48"/>
  <c r="X75" i="48"/>
  <c r="W76" i="48"/>
  <c r="X76" i="48"/>
  <c r="W77" i="48"/>
  <c r="X77" i="48"/>
  <c r="W78" i="48"/>
  <c r="X78" i="48"/>
  <c r="W79" i="48"/>
  <c r="X79" i="48"/>
  <c r="W80" i="48"/>
  <c r="X80" i="48"/>
  <c r="W81" i="48"/>
  <c r="X81" i="48"/>
  <c r="W82" i="48"/>
  <c r="X82" i="48"/>
  <c r="W83" i="48"/>
  <c r="X83" i="48"/>
  <c r="W84" i="48"/>
  <c r="X84" i="48"/>
  <c r="W85" i="48"/>
  <c r="X85" i="48"/>
  <c r="W86" i="48"/>
  <c r="X86" i="48"/>
  <c r="W87" i="48"/>
  <c r="X87" i="48"/>
  <c r="W88" i="48"/>
  <c r="X88" i="48"/>
  <c r="W89" i="48"/>
  <c r="X89" i="48"/>
  <c r="W90" i="48"/>
  <c r="X90" i="48"/>
  <c r="W91" i="48"/>
  <c r="X91" i="48"/>
  <c r="W92" i="48"/>
  <c r="X92" i="48"/>
  <c r="W93" i="48"/>
  <c r="X93" i="48"/>
  <c r="W94" i="48"/>
  <c r="X94" i="48"/>
  <c r="W95" i="48"/>
  <c r="X95" i="48"/>
  <c r="W96" i="48"/>
  <c r="X96" i="48"/>
  <c r="W97" i="48"/>
  <c r="X97" i="48"/>
  <c r="W98" i="48"/>
  <c r="X98" i="48"/>
  <c r="W99" i="48"/>
  <c r="X99" i="48"/>
  <c r="W100" i="48"/>
  <c r="X100" i="48"/>
  <c r="W101" i="48"/>
  <c r="X101" i="48"/>
  <c r="W102" i="48"/>
  <c r="X102" i="48"/>
  <c r="W103" i="48"/>
  <c r="X103" i="48"/>
  <c r="W104" i="48"/>
  <c r="X104" i="48"/>
  <c r="W105" i="48"/>
  <c r="X105" i="48"/>
  <c r="W106" i="48"/>
  <c r="X106" i="48"/>
  <c r="W107" i="48"/>
  <c r="X107" i="48"/>
  <c r="W108" i="48"/>
  <c r="X108" i="48"/>
  <c r="Y64" i="48"/>
  <c r="Y65" i="48"/>
  <c r="Y66" i="48"/>
  <c r="Y67" i="48"/>
  <c r="Y68" i="48"/>
  <c r="Y69" i="48"/>
  <c r="Y70" i="48"/>
  <c r="Y71" i="48"/>
  <c r="Y72" i="48"/>
  <c r="Y73" i="48"/>
  <c r="Y74" i="48"/>
  <c r="Y75" i="48"/>
  <c r="Y76" i="48"/>
  <c r="Y77" i="48"/>
  <c r="Y78" i="48"/>
  <c r="Y79" i="48"/>
  <c r="Y80" i="48"/>
  <c r="Y81" i="48"/>
  <c r="Y82" i="48"/>
  <c r="Y83" i="48"/>
  <c r="Y84" i="48"/>
  <c r="Y85" i="48"/>
  <c r="Y86" i="48"/>
  <c r="Y87" i="48"/>
  <c r="Y88" i="48"/>
  <c r="Y89" i="48"/>
  <c r="Y90" i="48"/>
  <c r="Y91" i="48"/>
  <c r="Y92" i="48"/>
  <c r="Y93" i="48"/>
  <c r="Y94" i="48"/>
  <c r="Y95" i="48"/>
  <c r="Y96" i="48"/>
  <c r="Y97" i="48"/>
  <c r="Y98" i="48"/>
  <c r="Y99" i="48"/>
  <c r="Y100" i="48"/>
  <c r="Y101" i="48"/>
  <c r="Y102" i="48"/>
  <c r="Y103" i="48"/>
  <c r="Y104" i="48"/>
  <c r="Y105" i="48"/>
  <c r="Y106" i="48"/>
  <c r="Y107" i="48"/>
  <c r="Y108" i="48"/>
  <c r="K4" i="48"/>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W94" i="17"/>
  <c r="X94" i="17"/>
  <c r="W95" i="17"/>
  <c r="X95" i="17"/>
  <c r="W96" i="17"/>
  <c r="X96" i="17"/>
  <c r="W97" i="17"/>
  <c r="X97" i="17"/>
  <c r="W98" i="17"/>
  <c r="X98" i="17"/>
  <c r="W99" i="17"/>
  <c r="X99" i="17"/>
  <c r="W100" i="17"/>
  <c r="X100" i="17"/>
  <c r="W101" i="17"/>
  <c r="X101" i="17"/>
  <c r="W102" i="17"/>
  <c r="X102" i="17"/>
  <c r="W103" i="17"/>
  <c r="X103" i="17"/>
  <c r="W104" i="17"/>
  <c r="X104" i="17"/>
  <c r="W105" i="17"/>
  <c r="X105" i="17"/>
  <c r="W106" i="17"/>
  <c r="X106" i="17"/>
  <c r="W107" i="17"/>
  <c r="X107" i="17"/>
  <c r="W108" i="17"/>
  <c r="X108"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K4" i="17"/>
  <c r="K5" i="17"/>
  <c r="K6" i="17"/>
  <c r="K7" i="17"/>
  <c r="K8" i="17"/>
  <c r="K9" i="17"/>
  <c r="K10" i="17"/>
  <c r="K11" i="17"/>
  <c r="K12" i="17"/>
  <c r="K13" i="17"/>
  <c r="AA77" i="17"/>
  <c r="AE77" i="17"/>
  <c r="AA92" i="17"/>
  <c r="AE92" i="17"/>
  <c r="AA71" i="17"/>
  <c r="AF71" i="17"/>
  <c r="AA86" i="17"/>
  <c r="AF86" i="17"/>
  <c r="J4" i="17"/>
  <c r="K17" i="17"/>
  <c r="G4" i="17"/>
  <c r="H4" i="17"/>
  <c r="I4" i="17"/>
  <c r="J17" i="17"/>
  <c r="H17" i="17"/>
  <c r="L17" i="17"/>
  <c r="AA74" i="17"/>
  <c r="AE74" i="17"/>
  <c r="AA83" i="17"/>
  <c r="AE83" i="17"/>
  <c r="AA65" i="17"/>
  <c r="AF65" i="17"/>
  <c r="AF92" i="17"/>
  <c r="J5" i="17"/>
  <c r="K18" i="17"/>
  <c r="G5" i="17"/>
  <c r="H5" i="17"/>
  <c r="I5" i="17"/>
  <c r="J18" i="17"/>
  <c r="H18" i="17"/>
  <c r="L18" i="17"/>
  <c r="AA68" i="17"/>
  <c r="AE68" i="17"/>
  <c r="AA80" i="17"/>
  <c r="AE80" i="17"/>
  <c r="AE86" i="17"/>
  <c r="AF74" i="17"/>
  <c r="J6" i="17"/>
  <c r="K19" i="17"/>
  <c r="G6" i="17"/>
  <c r="H6" i="17"/>
  <c r="I6" i="17"/>
  <c r="J19" i="17"/>
  <c r="H19" i="17"/>
  <c r="L19" i="17"/>
  <c r="AA89" i="17"/>
  <c r="AE89" i="17"/>
  <c r="AF68" i="17"/>
  <c r="AF77" i="17"/>
  <c r="AF83" i="17"/>
  <c r="J7" i="17"/>
  <c r="K20" i="17"/>
  <c r="G7" i="17"/>
  <c r="H7" i="17"/>
  <c r="I7" i="17"/>
  <c r="J20" i="17"/>
  <c r="H20" i="17"/>
  <c r="L20" i="17"/>
  <c r="AE65" i="17"/>
  <c r="AE71" i="17"/>
  <c r="AF80" i="17"/>
  <c r="AF89" i="17"/>
  <c r="J8" i="17"/>
  <c r="K21" i="17"/>
  <c r="G8" i="17"/>
  <c r="H8" i="17"/>
  <c r="I8" i="17"/>
  <c r="J21" i="17"/>
  <c r="H21" i="17"/>
  <c r="L21" i="17"/>
  <c r="AA94" i="17"/>
  <c r="AE94" i="17"/>
  <c r="AA95" i="17"/>
  <c r="AE95" i="17"/>
  <c r="AA96" i="17"/>
  <c r="AE96" i="17"/>
  <c r="AA97" i="17"/>
  <c r="AE97" i="17"/>
  <c r="AA64" i="17"/>
  <c r="AE64" i="17"/>
  <c r="AA66" i="17"/>
  <c r="AE66" i="17"/>
  <c r="AA67" i="17"/>
  <c r="AE67" i="17"/>
  <c r="AA69" i="17"/>
  <c r="AE69" i="17"/>
  <c r="AA70" i="17"/>
  <c r="AE70" i="17"/>
  <c r="AA72" i="17"/>
  <c r="AE72" i="17"/>
  <c r="AA73" i="17"/>
  <c r="AE73" i="17"/>
  <c r="AA75" i="17"/>
  <c r="AE75" i="17"/>
  <c r="AA76" i="17"/>
  <c r="AE76" i="17"/>
  <c r="AA78" i="17"/>
  <c r="AE78" i="17"/>
  <c r="AA79" i="17"/>
  <c r="AE79" i="17"/>
  <c r="AA81" i="17"/>
  <c r="AE81" i="17"/>
  <c r="AA82" i="17"/>
  <c r="AE82" i="17"/>
  <c r="AA84" i="17"/>
  <c r="AE84" i="17"/>
  <c r="AA85" i="17"/>
  <c r="AE85" i="17"/>
  <c r="AA87" i="17"/>
  <c r="AE87" i="17"/>
  <c r="AA88" i="17"/>
  <c r="AE88" i="17"/>
  <c r="AA90" i="17"/>
  <c r="AE90" i="17"/>
  <c r="AA91" i="17"/>
  <c r="AE91" i="17"/>
  <c r="AA93" i="17"/>
  <c r="AE93" i="17"/>
  <c r="AA98" i="17"/>
  <c r="AE98" i="17"/>
  <c r="AA99" i="17"/>
  <c r="AE99" i="17"/>
  <c r="AA100" i="17"/>
  <c r="AE100" i="17"/>
  <c r="AA101" i="17"/>
  <c r="AE101" i="17"/>
  <c r="AA102" i="17"/>
  <c r="AE102" i="17"/>
  <c r="AA103" i="17"/>
  <c r="AE103" i="17"/>
  <c r="AA104" i="17"/>
  <c r="AE104" i="17"/>
  <c r="AA105" i="17"/>
  <c r="AE105" i="17"/>
  <c r="AA106" i="17"/>
  <c r="AE106" i="17"/>
  <c r="AA107" i="17"/>
  <c r="AE107" i="17"/>
  <c r="AA108" i="17"/>
  <c r="AE108" i="17"/>
  <c r="AF64" i="17"/>
  <c r="AF66" i="17"/>
  <c r="AF67" i="17"/>
  <c r="AF69" i="17"/>
  <c r="AF70" i="17"/>
  <c r="AF72" i="17"/>
  <c r="AF73" i="17"/>
  <c r="AF75" i="17"/>
  <c r="AF76" i="17"/>
  <c r="AF78" i="17"/>
  <c r="AF79" i="17"/>
  <c r="AF81" i="17"/>
  <c r="AF82" i="17"/>
  <c r="AF84" i="17"/>
  <c r="AF85" i="17"/>
  <c r="AF87" i="17"/>
  <c r="AF88" i="17"/>
  <c r="AF90" i="17"/>
  <c r="AF91" i="17"/>
  <c r="AF93" i="17"/>
  <c r="AF94" i="17"/>
  <c r="AF95" i="17"/>
  <c r="AF96" i="17"/>
  <c r="AF97" i="17"/>
  <c r="AF98" i="17"/>
  <c r="AF99" i="17"/>
  <c r="AF100" i="17"/>
  <c r="AF101" i="17"/>
  <c r="AF102" i="17"/>
  <c r="AF103" i="17"/>
  <c r="AF104" i="17"/>
  <c r="AF105" i="17"/>
  <c r="AF106" i="17"/>
  <c r="AF107" i="17"/>
  <c r="AF108"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L4" i="17"/>
  <c r="M4" i="17"/>
  <c r="N4" i="17"/>
  <c r="L5" i="17"/>
  <c r="M5" i="17"/>
  <c r="N5" i="17"/>
  <c r="L6" i="17"/>
  <c r="M6" i="17"/>
  <c r="N6" i="17"/>
  <c r="C7" i="17"/>
  <c r="L7" i="17"/>
  <c r="M7" i="17"/>
  <c r="N7" i="17"/>
  <c r="C8" i="17"/>
  <c r="L8" i="17"/>
  <c r="M8" i="17"/>
  <c r="N8" i="17"/>
  <c r="C9" i="17"/>
  <c r="L9" i="17"/>
  <c r="M9" i="17"/>
  <c r="N9" i="17"/>
  <c r="C10" i="17"/>
  <c r="L10" i="17"/>
  <c r="M10" i="17"/>
  <c r="N10" i="17"/>
  <c r="C11" i="17"/>
  <c r="L11" i="17"/>
  <c r="M11" i="17"/>
  <c r="N11" i="17"/>
  <c r="C12" i="17"/>
  <c r="L12" i="17"/>
  <c r="M12" i="17"/>
  <c r="N12" i="17"/>
  <c r="N27" i="6"/>
  <c r="Q65" i="48"/>
  <c r="F5" i="48"/>
  <c r="K5" i="48"/>
  <c r="V64" i="25"/>
  <c r="W64" i="25"/>
  <c r="X64" i="25"/>
  <c r="V65" i="25"/>
  <c r="W65" i="25"/>
  <c r="X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W66" i="25"/>
  <c r="X66" i="25"/>
  <c r="W67" i="25"/>
  <c r="X67" i="25"/>
  <c r="W68" i="25"/>
  <c r="X68" i="25"/>
  <c r="W69" i="25"/>
  <c r="X69" i="25"/>
  <c r="W70" i="25"/>
  <c r="X70" i="25"/>
  <c r="W71" i="25"/>
  <c r="X71" i="25"/>
  <c r="W72" i="25"/>
  <c r="X72" i="25"/>
  <c r="W73" i="25"/>
  <c r="X73" i="25"/>
  <c r="W74" i="25"/>
  <c r="X74" i="25"/>
  <c r="W75" i="25"/>
  <c r="X75" i="25"/>
  <c r="W76" i="25"/>
  <c r="X76" i="25"/>
  <c r="W77" i="25"/>
  <c r="X77" i="25"/>
  <c r="W78" i="25"/>
  <c r="X78" i="25"/>
  <c r="W79" i="25"/>
  <c r="X79" i="25"/>
  <c r="W80" i="25"/>
  <c r="X80" i="25"/>
  <c r="W81" i="25"/>
  <c r="X81" i="25"/>
  <c r="W82" i="25"/>
  <c r="X82" i="25"/>
  <c r="W83" i="25"/>
  <c r="X83" i="25"/>
  <c r="W84" i="25"/>
  <c r="X84" i="25"/>
  <c r="W85" i="25"/>
  <c r="X85" i="25"/>
  <c r="W86" i="25"/>
  <c r="X86" i="25"/>
  <c r="W87" i="25"/>
  <c r="X87" i="25"/>
  <c r="W88" i="25"/>
  <c r="X88" i="25"/>
  <c r="W89" i="25"/>
  <c r="X89" i="25"/>
  <c r="W90" i="25"/>
  <c r="X90" i="25"/>
  <c r="W91" i="25"/>
  <c r="X91" i="25"/>
  <c r="W92" i="25"/>
  <c r="X92" i="25"/>
  <c r="W93" i="25"/>
  <c r="X93" i="25"/>
  <c r="W94" i="25"/>
  <c r="X94" i="25"/>
  <c r="W95" i="25"/>
  <c r="X95" i="25"/>
  <c r="W96" i="25"/>
  <c r="X96" i="25"/>
  <c r="W97" i="25"/>
  <c r="X97" i="25"/>
  <c r="W98" i="25"/>
  <c r="X98" i="25"/>
  <c r="W99" i="25"/>
  <c r="X99" i="25"/>
  <c r="W100" i="25"/>
  <c r="X100" i="25"/>
  <c r="W101" i="25"/>
  <c r="X101" i="25"/>
  <c r="W102" i="25"/>
  <c r="X102" i="25"/>
  <c r="W103" i="25"/>
  <c r="X103" i="25"/>
  <c r="W104" i="25"/>
  <c r="X104" i="25"/>
  <c r="W105" i="25"/>
  <c r="X105" i="25"/>
  <c r="W106" i="25"/>
  <c r="X106" i="25"/>
  <c r="W107" i="25"/>
  <c r="X107" i="25"/>
  <c r="W108" i="25"/>
  <c r="X108" i="25"/>
  <c r="Y64" i="25"/>
  <c r="Y65" i="25"/>
  <c r="Y66" i="25"/>
  <c r="Y67" i="25"/>
  <c r="Y68" i="25"/>
  <c r="Y69" i="25"/>
  <c r="Y70" i="25"/>
  <c r="Y71" i="25"/>
  <c r="Y72" i="25"/>
  <c r="Y73"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K4" i="25"/>
  <c r="K5" i="25"/>
  <c r="K6" i="25"/>
  <c r="K7" i="25"/>
  <c r="K8" i="25"/>
  <c r="K9" i="25"/>
  <c r="K10" i="25"/>
  <c r="K11" i="25"/>
  <c r="K12" i="25"/>
  <c r="K13" i="25"/>
  <c r="AA78" i="25"/>
  <c r="AE78" i="25"/>
  <c r="AA93" i="25"/>
  <c r="AE93" i="25"/>
  <c r="AA72" i="25"/>
  <c r="AF72" i="25"/>
  <c r="AA87" i="25"/>
  <c r="AF87" i="25"/>
  <c r="J4" i="25"/>
  <c r="K17" i="25"/>
  <c r="G4" i="25"/>
  <c r="H4" i="25"/>
  <c r="I4" i="25"/>
  <c r="J17" i="25"/>
  <c r="H17" i="25"/>
  <c r="L17" i="25"/>
  <c r="AA75" i="25"/>
  <c r="AE75" i="25"/>
  <c r="AA84" i="25"/>
  <c r="AE84" i="25"/>
  <c r="AA66" i="25"/>
  <c r="AF66" i="25"/>
  <c r="AF93" i="25"/>
  <c r="J5" i="25"/>
  <c r="K18" i="25"/>
  <c r="G5" i="25"/>
  <c r="H5" i="25"/>
  <c r="I5" i="25"/>
  <c r="J18" i="25"/>
  <c r="H18" i="25"/>
  <c r="L18" i="25"/>
  <c r="AA69" i="25"/>
  <c r="AE69" i="25"/>
  <c r="AA81" i="25"/>
  <c r="AE81" i="25"/>
  <c r="AE87" i="25"/>
  <c r="AF75" i="25"/>
  <c r="J6" i="25"/>
  <c r="K19" i="25"/>
  <c r="G6" i="25"/>
  <c r="H6" i="25"/>
  <c r="I6" i="25"/>
  <c r="J19" i="25"/>
  <c r="H19" i="25"/>
  <c r="L19" i="25"/>
  <c r="AA90" i="25"/>
  <c r="AE90" i="25"/>
  <c r="AF69" i="25"/>
  <c r="AF78" i="25"/>
  <c r="AF84" i="25"/>
  <c r="J7" i="25"/>
  <c r="K20" i="25"/>
  <c r="G7" i="25"/>
  <c r="H7" i="25"/>
  <c r="I7" i="25"/>
  <c r="J20" i="25"/>
  <c r="H20" i="25"/>
  <c r="L20" i="25"/>
  <c r="AE66" i="25"/>
  <c r="AE72" i="25"/>
  <c r="AF81" i="25"/>
  <c r="AF90" i="25"/>
  <c r="J8" i="25"/>
  <c r="K21" i="25"/>
  <c r="G8" i="25"/>
  <c r="H8" i="25"/>
  <c r="I8" i="25"/>
  <c r="J21" i="25"/>
  <c r="H21" i="25"/>
  <c r="L21" i="25"/>
  <c r="AA94" i="25"/>
  <c r="AE94" i="25"/>
  <c r="AA95" i="25"/>
  <c r="AE95" i="25"/>
  <c r="AA96" i="25"/>
  <c r="AE96" i="25"/>
  <c r="AA97" i="25"/>
  <c r="AE97" i="25"/>
  <c r="AA64" i="25"/>
  <c r="AE64" i="25"/>
  <c r="AA65" i="25"/>
  <c r="AE65" i="25"/>
  <c r="AA67" i="25"/>
  <c r="AE67" i="25"/>
  <c r="AA68" i="25"/>
  <c r="AE68" i="25"/>
  <c r="AA70" i="25"/>
  <c r="AE70" i="25"/>
  <c r="AA71" i="25"/>
  <c r="AE71" i="25"/>
  <c r="AA73" i="25"/>
  <c r="AE73" i="25"/>
  <c r="AA74" i="25"/>
  <c r="AE74" i="25"/>
  <c r="AA76" i="25"/>
  <c r="AE76" i="25"/>
  <c r="AA77" i="25"/>
  <c r="AE77" i="25"/>
  <c r="AA79" i="25"/>
  <c r="AE79" i="25"/>
  <c r="AA80" i="25"/>
  <c r="AE80" i="25"/>
  <c r="AA82" i="25"/>
  <c r="AE82" i="25"/>
  <c r="AA83" i="25"/>
  <c r="AE83" i="25"/>
  <c r="AA85" i="25"/>
  <c r="AE85" i="25"/>
  <c r="AA86" i="25"/>
  <c r="AE86" i="25"/>
  <c r="AA88" i="25"/>
  <c r="AE88" i="25"/>
  <c r="AA89" i="25"/>
  <c r="AE89" i="25"/>
  <c r="AA91" i="25"/>
  <c r="AE91" i="25"/>
  <c r="AA92" i="25"/>
  <c r="AE92" i="25"/>
  <c r="AA98" i="25"/>
  <c r="AE98" i="25"/>
  <c r="AA99" i="25"/>
  <c r="AE99" i="25"/>
  <c r="AA100" i="25"/>
  <c r="AE100" i="25"/>
  <c r="AA101" i="25"/>
  <c r="AE101" i="25"/>
  <c r="AA102" i="25"/>
  <c r="AE102" i="25"/>
  <c r="AA103" i="25"/>
  <c r="AE103" i="25"/>
  <c r="AA104" i="25"/>
  <c r="AE104" i="25"/>
  <c r="AA105" i="25"/>
  <c r="AE105" i="25"/>
  <c r="AA106" i="25"/>
  <c r="AE106" i="25"/>
  <c r="AA107" i="25"/>
  <c r="AE107" i="25"/>
  <c r="AA108" i="25"/>
  <c r="AE108" i="25"/>
  <c r="AF64" i="25"/>
  <c r="AF65" i="25"/>
  <c r="AF67" i="25"/>
  <c r="AF68" i="25"/>
  <c r="AF70" i="25"/>
  <c r="AF71" i="25"/>
  <c r="AF73" i="25"/>
  <c r="AF74" i="25"/>
  <c r="AF76" i="25"/>
  <c r="AF77" i="25"/>
  <c r="AF79" i="25"/>
  <c r="AF80" i="25"/>
  <c r="AF82" i="25"/>
  <c r="AF83" i="25"/>
  <c r="AF85" i="25"/>
  <c r="AF86" i="25"/>
  <c r="AF88" i="25"/>
  <c r="AF89" i="25"/>
  <c r="AF91" i="25"/>
  <c r="AF92" i="25"/>
  <c r="AF94" i="25"/>
  <c r="AF95" i="25"/>
  <c r="AF96" i="25"/>
  <c r="AF97" i="25"/>
  <c r="AF98" i="25"/>
  <c r="AF99" i="25"/>
  <c r="AF100" i="25"/>
  <c r="AF101" i="25"/>
  <c r="AF102" i="25"/>
  <c r="AF103" i="25"/>
  <c r="AF104" i="25"/>
  <c r="AF105" i="25"/>
  <c r="AF106" i="25"/>
  <c r="AF107" i="25"/>
  <c r="AF108" i="25"/>
  <c r="J9" i="25"/>
  <c r="K22" i="25"/>
  <c r="G9" i="25"/>
  <c r="H9" i="25"/>
  <c r="I9" i="25"/>
  <c r="J22" i="25"/>
  <c r="H22" i="25"/>
  <c r="L22" i="25"/>
  <c r="J10" i="25"/>
  <c r="K23" i="25"/>
  <c r="G10" i="25"/>
  <c r="H10" i="25"/>
  <c r="I10" i="25"/>
  <c r="J23" i="25"/>
  <c r="H23" i="25"/>
  <c r="L23" i="25"/>
  <c r="J11" i="25"/>
  <c r="K24" i="25"/>
  <c r="G11" i="25"/>
  <c r="H11" i="25"/>
  <c r="I11" i="25"/>
  <c r="J24" i="25"/>
  <c r="H24" i="25"/>
  <c r="L24" i="25"/>
  <c r="J12" i="25"/>
  <c r="K25" i="25"/>
  <c r="G12" i="25"/>
  <c r="H12" i="25"/>
  <c r="I12" i="25"/>
  <c r="J25" i="25"/>
  <c r="H25" i="25"/>
  <c r="L2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E53" i="25" a="1"/>
  <c r="E53" i="25"/>
  <c r="F53" i="25" a="1"/>
  <c r="F53" i="25"/>
  <c r="G53" i="25" a="1"/>
  <c r="H53" i="25" a="1"/>
  <c r="I53" i="25" a="1"/>
  <c r="J53" i="25" a="1"/>
  <c r="K53" i="25" a="1"/>
  <c r="L53" i="25" a="1"/>
  <c r="M53" i="25" a="1"/>
  <c r="N53" i="25" a="1"/>
  <c r="O53" i="25" a="1"/>
  <c r="P53" i="25" a="1"/>
  <c r="Q53" i="25" a="1"/>
  <c r="R53" i="25" a="1"/>
  <c r="S53" i="25" a="1"/>
  <c r="T53" i="25" a="1"/>
  <c r="U53" i="25" a="1"/>
  <c r="V53" i="25" a="1"/>
  <c r="W53" i="25" a="1"/>
  <c r="X53" i="25" a="1"/>
  <c r="Y53" i="25" a="1"/>
  <c r="Z53" i="25" a="1"/>
  <c r="AA53" i="25" a="1"/>
  <c r="AB53" i="25" a="1"/>
  <c r="AC53" i="25" a="1"/>
  <c r="AD53" i="25" a="1"/>
  <c r="AE53" i="25" a="1"/>
  <c r="AF53" i="25" a="1"/>
  <c r="AG53" i="25" a="1"/>
  <c r="AH53" i="25" a="1"/>
  <c r="AI53" i="25" a="1"/>
  <c r="AJ53" i="25" a="1"/>
  <c r="AK53" i="25" a="1"/>
  <c r="AL53" i="25" a="1"/>
  <c r="AM53" i="25" a="1"/>
  <c r="AN53" i="25" a="1"/>
  <c r="AO53" i="25" a="1"/>
  <c r="AP53" i="25" a="1"/>
  <c r="AQ53" i="25" a="1"/>
  <c r="AR53" i="25" a="1"/>
  <c r="AS53" i="25" a="1"/>
  <c r="AT53" i="25" a="1"/>
  <c r="AU53" i="25" a="1"/>
  <c r="AV53" i="25" a="1"/>
  <c r="AW53" i="25" a="1"/>
  <c r="AX53" i="25" a="1"/>
  <c r="AY53" i="25" a="1"/>
  <c r="AZ53" i="25" a="1"/>
  <c r="BA53" i="25" a="1"/>
  <c r="BB53" i="25" a="1"/>
  <c r="BC53" i="25" a="1"/>
  <c r="BD53" i="25" a="1"/>
  <c r="BE53" i="25" a="1"/>
  <c r="BF53" i="25" a="1"/>
  <c r="BG53" i="25" a="1"/>
  <c r="BH53" i="25" a="1"/>
  <c r="BI53" i="25" a="1"/>
  <c r="BJ53" i="25" a="1"/>
  <c r="BK53" i="25" a="1"/>
  <c r="BL53" i="25" a="1"/>
  <c r="BM53" i="25" a="1"/>
  <c r="BN53" i="25" a="1"/>
  <c r="BO53" i="25" a="1"/>
  <c r="BP53" i="25" a="1"/>
  <c r="G53" i="25"/>
  <c r="H53" i="25"/>
  <c r="I53" i="25"/>
  <c r="J53" i="25"/>
  <c r="K53" i="25"/>
  <c r="L53" i="25"/>
  <c r="M53" i="25"/>
  <c r="N53" i="25"/>
  <c r="O53" i="25"/>
  <c r="P53" i="25"/>
  <c r="Q53" i="25"/>
  <c r="R53" i="25"/>
  <c r="S53" i="25"/>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AC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E55" i="25" a="1"/>
  <c r="E55" i="25"/>
  <c r="F55" i="25" a="1"/>
  <c r="F55" i="25"/>
  <c r="G55" i="25" a="1"/>
  <c r="H55" i="25" a="1"/>
  <c r="I55" i="25" a="1"/>
  <c r="J55" i="25" a="1"/>
  <c r="K55" i="25" a="1"/>
  <c r="L55" i="25" a="1"/>
  <c r="M55" i="25" a="1"/>
  <c r="N55" i="25" a="1"/>
  <c r="O55" i="25" a="1"/>
  <c r="P55" i="25" a="1"/>
  <c r="Q55" i="25" a="1"/>
  <c r="R55" i="25" a="1"/>
  <c r="S55" i="25" a="1"/>
  <c r="T55" i="25" a="1"/>
  <c r="U55" i="25" a="1"/>
  <c r="V55" i="25" a="1"/>
  <c r="W55" i="25" a="1"/>
  <c r="X55" i="25" a="1"/>
  <c r="Y55" i="25" a="1"/>
  <c r="Z55" i="25" a="1"/>
  <c r="AA55" i="25" a="1"/>
  <c r="AB55" i="25" a="1"/>
  <c r="AC55" i="25" a="1"/>
  <c r="AD55" i="25" a="1"/>
  <c r="AE55" i="25" a="1"/>
  <c r="AF55" i="25" a="1"/>
  <c r="AG55" i="25" a="1"/>
  <c r="AH55" i="25" a="1"/>
  <c r="AI55" i="25" a="1"/>
  <c r="AJ55" i="25" a="1"/>
  <c r="AK55" i="25" a="1"/>
  <c r="AL55" i="25" a="1"/>
  <c r="AM55" i="25" a="1"/>
  <c r="AN55" i="25" a="1"/>
  <c r="AO55" i="25" a="1"/>
  <c r="AP55" i="25" a="1"/>
  <c r="AQ55" i="25" a="1"/>
  <c r="AR55" i="25" a="1"/>
  <c r="AS55" i="25" a="1"/>
  <c r="AT55" i="25" a="1"/>
  <c r="AU55" i="25" a="1"/>
  <c r="AV55" i="25" a="1"/>
  <c r="AW55" i="25" a="1"/>
  <c r="AX55" i="25" a="1"/>
  <c r="AY55" i="25" a="1"/>
  <c r="AZ55" i="25" a="1"/>
  <c r="BA55" i="25" a="1"/>
  <c r="BB55" i="25" a="1"/>
  <c r="BC55" i="25" a="1"/>
  <c r="BD55" i="25" a="1"/>
  <c r="BE55" i="25" a="1"/>
  <c r="BF55" i="25" a="1"/>
  <c r="BG55" i="25" a="1"/>
  <c r="BH55" i="25" a="1"/>
  <c r="BI55" i="25" a="1"/>
  <c r="BJ55" i="25" a="1"/>
  <c r="BK55" i="25" a="1"/>
  <c r="BL55" i="25" a="1"/>
  <c r="BM55" i="25" a="1"/>
  <c r="BN55" i="25" a="1"/>
  <c r="BO55" i="25" a="1"/>
  <c r="BP55" i="25" a="1"/>
  <c r="G55" i="25"/>
  <c r="H55" i="25"/>
  <c r="I55" i="25"/>
  <c r="J55" i="25"/>
  <c r="K55" i="25"/>
  <c r="L55" i="25"/>
  <c r="M55" i="25"/>
  <c r="N55" i="25"/>
  <c r="O55" i="25"/>
  <c r="P55" i="25"/>
  <c r="Q55" i="25"/>
  <c r="R55" i="25"/>
  <c r="S55" i="25"/>
  <c r="T55" i="25"/>
  <c r="U55" i="25"/>
  <c r="V55" i="25"/>
  <c r="W55" i="25"/>
  <c r="X55" i="25"/>
  <c r="Y55" i="25"/>
  <c r="Z55" i="25"/>
  <c r="AA55" i="25"/>
  <c r="AB55" i="25"/>
  <c r="AC55" i="25"/>
  <c r="AD55" i="25"/>
  <c r="AE55" i="25"/>
  <c r="AF55" i="25"/>
  <c r="AG55" i="25"/>
  <c r="AH55" i="25"/>
  <c r="AI55" i="25"/>
  <c r="AJ55" i="25"/>
  <c r="AK55" i="25"/>
  <c r="AL55" i="25"/>
  <c r="AM55" i="25"/>
  <c r="AN55"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AC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W21" i="25"/>
  <c r="M22" i="25"/>
  <c r="N22" i="25" a="1"/>
  <c r="N22" i="25"/>
  <c r="O22"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BT30" i="25"/>
  <c r="BS31" i="25"/>
  <c r="BT41" i="25"/>
  <c r="BU30" i="25"/>
  <c r="BS32" i="25"/>
  <c r="BU41" i="25"/>
  <c r="BV30" i="25"/>
  <c r="BS33" i="25"/>
  <c r="BV41" i="25"/>
  <c r="BW30" i="25"/>
  <c r="BS34" i="25"/>
  <c r="BW41" i="25"/>
  <c r="BX30"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W22"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L4" i="25"/>
  <c r="M4" i="25"/>
  <c r="N4" i="25"/>
  <c r="L5" i="25"/>
  <c r="M5" i="25"/>
  <c r="N5" i="25"/>
  <c r="L6" i="25"/>
  <c r="M6" i="25"/>
  <c r="N6" i="25"/>
  <c r="C7" i="25"/>
  <c r="L7" i="25"/>
  <c r="M7" i="25"/>
  <c r="N7" i="25"/>
  <c r="C8" i="25"/>
  <c r="L8" i="25"/>
  <c r="M8" i="25"/>
  <c r="N8" i="25"/>
  <c r="C9" i="25"/>
  <c r="L9" i="25"/>
  <c r="M9" i="25"/>
  <c r="N9" i="25"/>
  <c r="C10" i="25"/>
  <c r="L10" i="25"/>
  <c r="M10" i="25"/>
  <c r="N10" i="25"/>
  <c r="C11" i="25"/>
  <c r="L11" i="25"/>
  <c r="M11" i="25"/>
  <c r="N11" i="25"/>
  <c r="C12" i="25"/>
  <c r="L12" i="25"/>
  <c r="M12" i="25"/>
  <c r="N12" i="25"/>
  <c r="N37" i="6"/>
  <c r="Q66" i="48"/>
  <c r="F6" i="48"/>
  <c r="K6" i="48"/>
  <c r="K7" i="48"/>
  <c r="K8" i="48"/>
  <c r="K9" i="48"/>
  <c r="K10" i="48"/>
  <c r="K11" i="48"/>
  <c r="K12" i="48"/>
  <c r="K13" i="48"/>
  <c r="AJ43" i="39"/>
  <c r="AE44" i="39"/>
  <c r="Q64" i="44"/>
  <c r="F4" i="44"/>
  <c r="I12" i="39"/>
  <c r="V64" i="44"/>
  <c r="AJ44" i="39"/>
  <c r="AE45" i="39"/>
  <c r="K12" i="39"/>
  <c r="W64" i="44"/>
  <c r="X64" i="44"/>
  <c r="N16" i="6"/>
  <c r="Q64" i="47"/>
  <c r="F4" i="47"/>
  <c r="V64" i="47"/>
  <c r="W64" i="47"/>
  <c r="X64" i="47"/>
  <c r="V65" i="47"/>
  <c r="V66" i="47"/>
  <c r="V67" i="47"/>
  <c r="V68" i="47"/>
  <c r="V69" i="47"/>
  <c r="V70" i="47"/>
  <c r="V71" i="47"/>
  <c r="V72" i="47"/>
  <c r="V73" i="47"/>
  <c r="V74" i="47"/>
  <c r="V75" i="47"/>
  <c r="V76" i="47"/>
  <c r="V77" i="47"/>
  <c r="V78" i="47"/>
  <c r="V79" i="47"/>
  <c r="V80" i="47"/>
  <c r="V81" i="47"/>
  <c r="V82" i="47"/>
  <c r="V83" i="47"/>
  <c r="V84" i="47"/>
  <c r="V85" i="47"/>
  <c r="V86" i="47"/>
  <c r="V87" i="47"/>
  <c r="V88" i="47"/>
  <c r="V89" i="47"/>
  <c r="V90" i="47"/>
  <c r="V91" i="47"/>
  <c r="V92" i="47"/>
  <c r="V93" i="47"/>
  <c r="V94" i="47"/>
  <c r="V95" i="47"/>
  <c r="V96" i="47"/>
  <c r="V97" i="47"/>
  <c r="V98" i="47"/>
  <c r="V99" i="47"/>
  <c r="V100" i="47"/>
  <c r="V101" i="47"/>
  <c r="V102" i="47"/>
  <c r="V103" i="47"/>
  <c r="V104" i="47"/>
  <c r="V105" i="47"/>
  <c r="V106" i="47"/>
  <c r="V107" i="47"/>
  <c r="V108" i="47"/>
  <c r="W65" i="47"/>
  <c r="X65" i="47"/>
  <c r="W66" i="47"/>
  <c r="X66" i="47"/>
  <c r="W67" i="47"/>
  <c r="X67" i="47"/>
  <c r="W68" i="47"/>
  <c r="X68" i="47"/>
  <c r="W69" i="47"/>
  <c r="X69" i="47"/>
  <c r="W70" i="47"/>
  <c r="X70" i="47"/>
  <c r="W71" i="47"/>
  <c r="X71" i="47"/>
  <c r="W72" i="47"/>
  <c r="X72" i="47"/>
  <c r="W73" i="47"/>
  <c r="X73" i="47"/>
  <c r="W74" i="47"/>
  <c r="X74" i="47"/>
  <c r="W75" i="47"/>
  <c r="X75" i="47"/>
  <c r="W76" i="47"/>
  <c r="X76" i="47"/>
  <c r="W77" i="47"/>
  <c r="X77" i="47"/>
  <c r="W78" i="47"/>
  <c r="X78" i="47"/>
  <c r="W79" i="47"/>
  <c r="X79" i="47"/>
  <c r="W80" i="47"/>
  <c r="X80" i="47"/>
  <c r="W81" i="47"/>
  <c r="X81" i="47"/>
  <c r="W82" i="47"/>
  <c r="X82" i="47"/>
  <c r="W83" i="47"/>
  <c r="X83" i="47"/>
  <c r="W84" i="47"/>
  <c r="X84" i="47"/>
  <c r="W85" i="47"/>
  <c r="X85" i="47"/>
  <c r="W86" i="47"/>
  <c r="X86" i="47"/>
  <c r="W87" i="47"/>
  <c r="X87" i="47"/>
  <c r="W88" i="47"/>
  <c r="X88" i="47"/>
  <c r="W89" i="47"/>
  <c r="X89" i="47"/>
  <c r="W90" i="47"/>
  <c r="X90" i="47"/>
  <c r="W91" i="47"/>
  <c r="X91" i="47"/>
  <c r="W92" i="47"/>
  <c r="X92" i="47"/>
  <c r="W93" i="47"/>
  <c r="X93" i="47"/>
  <c r="W94" i="47"/>
  <c r="X94" i="47"/>
  <c r="W95" i="47"/>
  <c r="X95" i="47"/>
  <c r="W96" i="47"/>
  <c r="X96" i="47"/>
  <c r="W97" i="47"/>
  <c r="X97" i="47"/>
  <c r="W98" i="47"/>
  <c r="X98" i="47"/>
  <c r="W99" i="47"/>
  <c r="X99" i="47"/>
  <c r="W100" i="47"/>
  <c r="X100" i="47"/>
  <c r="W101" i="47"/>
  <c r="X101" i="47"/>
  <c r="W102" i="47"/>
  <c r="X102" i="47"/>
  <c r="W103" i="47"/>
  <c r="X103" i="47"/>
  <c r="W104" i="47"/>
  <c r="X104" i="47"/>
  <c r="W105" i="47"/>
  <c r="X105" i="47"/>
  <c r="W106" i="47"/>
  <c r="X106" i="47"/>
  <c r="W107" i="47"/>
  <c r="X107" i="47"/>
  <c r="W108" i="47"/>
  <c r="X108" i="47"/>
  <c r="Y64" i="47"/>
  <c r="Y65" i="47"/>
  <c r="Y66" i="47"/>
  <c r="Y67" i="47"/>
  <c r="Y68" i="47"/>
  <c r="Y69" i="47"/>
  <c r="Y70" i="47"/>
  <c r="Y71" i="47"/>
  <c r="Y72" i="47"/>
  <c r="Y73" i="47"/>
  <c r="Y74" i="47"/>
  <c r="Y75" i="47"/>
  <c r="Y76" i="47"/>
  <c r="Y77" i="47"/>
  <c r="Y78" i="47"/>
  <c r="Y79" i="47"/>
  <c r="Y80" i="47"/>
  <c r="Y81" i="47"/>
  <c r="Y82" i="47"/>
  <c r="Y83" i="47"/>
  <c r="Y84" i="47"/>
  <c r="Y85" i="47"/>
  <c r="Y86" i="47"/>
  <c r="Y87" i="47"/>
  <c r="Y88" i="47"/>
  <c r="Y89" i="47"/>
  <c r="Y90" i="47"/>
  <c r="Y91" i="47"/>
  <c r="Y92" i="47"/>
  <c r="Y93" i="47"/>
  <c r="Y94" i="47"/>
  <c r="Y95" i="47"/>
  <c r="Y96" i="47"/>
  <c r="Y97" i="47"/>
  <c r="Y98" i="47"/>
  <c r="Y99" i="47"/>
  <c r="Y100" i="47"/>
  <c r="Y101" i="47"/>
  <c r="Y102" i="47"/>
  <c r="Y103" i="47"/>
  <c r="Y104" i="47"/>
  <c r="Y105" i="47"/>
  <c r="Y106" i="47"/>
  <c r="Y107" i="47"/>
  <c r="Y108" i="47"/>
  <c r="K4" i="47"/>
  <c r="N26" i="6"/>
  <c r="Q65" i="47"/>
  <c r="F5" i="47"/>
  <c r="K5" i="47"/>
  <c r="N36" i="6"/>
  <c r="Q66" i="47"/>
  <c r="F6" i="47"/>
  <c r="K6" i="47"/>
  <c r="K7" i="47"/>
  <c r="K8" i="47"/>
  <c r="K9" i="47"/>
  <c r="K10" i="47"/>
  <c r="K11" i="47"/>
  <c r="K12" i="47"/>
  <c r="K13" i="47"/>
  <c r="AA64" i="47"/>
  <c r="AE64" i="47"/>
  <c r="AA70" i="47"/>
  <c r="AE70" i="47"/>
  <c r="AA79" i="47"/>
  <c r="AF79" i="47"/>
  <c r="AA88" i="47"/>
  <c r="AF88" i="47"/>
  <c r="J4" i="47"/>
  <c r="K17" i="47"/>
  <c r="G4" i="47"/>
  <c r="H4" i="47"/>
  <c r="I4" i="47"/>
  <c r="J17" i="47"/>
  <c r="H17" i="47"/>
  <c r="L17" i="47"/>
  <c r="AA68" i="47"/>
  <c r="AE68" i="47"/>
  <c r="AA80" i="47"/>
  <c r="AE80" i="47"/>
  <c r="AA86" i="47"/>
  <c r="AE86" i="47"/>
  <c r="AA74" i="47"/>
  <c r="AF74" i="47"/>
  <c r="J5" i="47"/>
  <c r="K18" i="47"/>
  <c r="G5" i="47"/>
  <c r="H5" i="47"/>
  <c r="I5" i="47"/>
  <c r="J18" i="47"/>
  <c r="H18" i="47"/>
  <c r="L18" i="47"/>
  <c r="AA78" i="47"/>
  <c r="AE78" i="47"/>
  <c r="AA93" i="47"/>
  <c r="AE93" i="47"/>
  <c r="AA72" i="47"/>
  <c r="AF72" i="47"/>
  <c r="AA87" i="47"/>
  <c r="AF87" i="47"/>
  <c r="J6" i="47"/>
  <c r="K19" i="47"/>
  <c r="G6" i="47"/>
  <c r="H6" i="47"/>
  <c r="I6" i="47"/>
  <c r="J19" i="47"/>
  <c r="H19" i="47"/>
  <c r="L19" i="47"/>
  <c r="AA94" i="47"/>
  <c r="AE94" i="47"/>
  <c r="AA95" i="47"/>
  <c r="AE95" i="47"/>
  <c r="AA96" i="47"/>
  <c r="AE96" i="47"/>
  <c r="AA97" i="47"/>
  <c r="AE97" i="47"/>
  <c r="AA65" i="47"/>
  <c r="AE65" i="47"/>
  <c r="AA66" i="47"/>
  <c r="AE66" i="47"/>
  <c r="AA67" i="47"/>
  <c r="AE67" i="47"/>
  <c r="AA69" i="47"/>
  <c r="AE69" i="47"/>
  <c r="AA71" i="47"/>
  <c r="AE71" i="47"/>
  <c r="AE72" i="47"/>
  <c r="AA73" i="47"/>
  <c r="AE73" i="47"/>
  <c r="AE74" i="47"/>
  <c r="AA75" i="47"/>
  <c r="AE75" i="47"/>
  <c r="AA76" i="47"/>
  <c r="AE76" i="47"/>
  <c r="AA77" i="47"/>
  <c r="AE77" i="47"/>
  <c r="AE79" i="47"/>
  <c r="AA81" i="47"/>
  <c r="AE81" i="47"/>
  <c r="AA82" i="47"/>
  <c r="AE82" i="47"/>
  <c r="AA83" i="47"/>
  <c r="AE83" i="47"/>
  <c r="AA84" i="47"/>
  <c r="AE84" i="47"/>
  <c r="AA85" i="47"/>
  <c r="AE85" i="47"/>
  <c r="AE87" i="47"/>
  <c r="AE88" i="47"/>
  <c r="AA89" i="47"/>
  <c r="AE89" i="47"/>
  <c r="AA90" i="47"/>
  <c r="AE90" i="47"/>
  <c r="AA91" i="47"/>
  <c r="AE91" i="47"/>
  <c r="AA92" i="47"/>
  <c r="AE92" i="47"/>
  <c r="AA98" i="47"/>
  <c r="AE98" i="47"/>
  <c r="AA99" i="47"/>
  <c r="AE99" i="47"/>
  <c r="AA100" i="47"/>
  <c r="AE100" i="47"/>
  <c r="AA101" i="47"/>
  <c r="AE101" i="47"/>
  <c r="AA102" i="47"/>
  <c r="AE102" i="47"/>
  <c r="AA103" i="47"/>
  <c r="AE103" i="47"/>
  <c r="AA104" i="47"/>
  <c r="AE104" i="47"/>
  <c r="AA105" i="47"/>
  <c r="AE105" i="47"/>
  <c r="AA106" i="47"/>
  <c r="AE106" i="47"/>
  <c r="AA107" i="47"/>
  <c r="AE107" i="47"/>
  <c r="AA108" i="47"/>
  <c r="AE108" i="47"/>
  <c r="AF64" i="47"/>
  <c r="AF65" i="47"/>
  <c r="AF66" i="47"/>
  <c r="AF67" i="47"/>
  <c r="AF68" i="47"/>
  <c r="AF69" i="47"/>
  <c r="AF70" i="47"/>
  <c r="AF71" i="47"/>
  <c r="AF73" i="47"/>
  <c r="AF75" i="47"/>
  <c r="AF76" i="47"/>
  <c r="AF77" i="47"/>
  <c r="AF78" i="47"/>
  <c r="AF80" i="47"/>
  <c r="AF81" i="47"/>
  <c r="AF82" i="47"/>
  <c r="AF83" i="47"/>
  <c r="AF84" i="47"/>
  <c r="AF85" i="47"/>
  <c r="AF86" i="47"/>
  <c r="AF89" i="47"/>
  <c r="AF90" i="47"/>
  <c r="AF91" i="47"/>
  <c r="AF92" i="47"/>
  <c r="AF93" i="47"/>
  <c r="AF94" i="47"/>
  <c r="AF95" i="47"/>
  <c r="AF96" i="47"/>
  <c r="AF97" i="47"/>
  <c r="AF98" i="47"/>
  <c r="AF99" i="47"/>
  <c r="AF100" i="47"/>
  <c r="AF101" i="47"/>
  <c r="AF102" i="47"/>
  <c r="AF103" i="47"/>
  <c r="AF104" i="47"/>
  <c r="AF105" i="47"/>
  <c r="AF106" i="47"/>
  <c r="AF107" i="47"/>
  <c r="AF108" i="47"/>
  <c r="J7" i="47"/>
  <c r="K20" i="47"/>
  <c r="G7" i="47"/>
  <c r="H7" i="47"/>
  <c r="I7" i="47"/>
  <c r="J20" i="47"/>
  <c r="H20" i="47"/>
  <c r="L20" i="47"/>
  <c r="J8" i="47"/>
  <c r="K21" i="47"/>
  <c r="G8" i="47"/>
  <c r="H8" i="47"/>
  <c r="I8" i="47"/>
  <c r="J21" i="47"/>
  <c r="H21" i="47"/>
  <c r="L21" i="47"/>
  <c r="J9" i="47"/>
  <c r="K22" i="47"/>
  <c r="G9" i="47"/>
  <c r="H9" i="47"/>
  <c r="I9" i="47"/>
  <c r="J22" i="47"/>
  <c r="H22" i="47"/>
  <c r="L22" i="47"/>
  <c r="J10" i="47"/>
  <c r="K23" i="47"/>
  <c r="G10" i="47"/>
  <c r="H10" i="47"/>
  <c r="I10" i="47"/>
  <c r="J23" i="47"/>
  <c r="H23" i="47"/>
  <c r="L23" i="47"/>
  <c r="J11" i="47"/>
  <c r="K24" i="47"/>
  <c r="G11" i="47"/>
  <c r="H11" i="47"/>
  <c r="I11" i="47"/>
  <c r="J24" i="47"/>
  <c r="H24" i="47"/>
  <c r="L24" i="47"/>
  <c r="J12" i="47"/>
  <c r="K25" i="47"/>
  <c r="G12" i="47"/>
  <c r="H12" i="47"/>
  <c r="I12" i="47"/>
  <c r="J25" i="47"/>
  <c r="H25" i="47"/>
  <c r="L25" i="47"/>
  <c r="M17" i="47"/>
  <c r="N17" i="47" a="1"/>
  <c r="N17" i="47"/>
  <c r="O17" i="47"/>
  <c r="C17" i="47"/>
  <c r="E30" i="47" a="1"/>
  <c r="E30" i="47"/>
  <c r="F30" i="47" a="1"/>
  <c r="F30" i="47"/>
  <c r="G30" i="47" a="1"/>
  <c r="H30" i="47" a="1"/>
  <c r="I30" i="47" a="1"/>
  <c r="J30" i="47" a="1"/>
  <c r="K30" i="47" a="1"/>
  <c r="L30" i="47" a="1"/>
  <c r="P17" i="47"/>
  <c r="M30" i="47" a="1"/>
  <c r="N30" i="47" a="1"/>
  <c r="O30" i="47" a="1"/>
  <c r="P30" i="47" a="1"/>
  <c r="Q30" i="47" a="1"/>
  <c r="R30" i="47" a="1"/>
  <c r="S30" i="47" a="1"/>
  <c r="T30" i="47" a="1"/>
  <c r="Q17" i="47"/>
  <c r="U30" i="47" a="1"/>
  <c r="V30" i="47" a="1"/>
  <c r="W30" i="47" a="1"/>
  <c r="X30" i="47" a="1"/>
  <c r="Y30" i="47" a="1"/>
  <c r="Z30" i="47" a="1"/>
  <c r="AA30" i="47" a="1"/>
  <c r="AB30" i="47" a="1"/>
  <c r="R17" i="47"/>
  <c r="AC30" i="47" a="1"/>
  <c r="AD30" i="47" a="1"/>
  <c r="AE30" i="47" a="1"/>
  <c r="AF30" i="47" a="1"/>
  <c r="AG30" i="47" a="1"/>
  <c r="AH30" i="47" a="1"/>
  <c r="AI30" i="47" a="1"/>
  <c r="AJ30" i="47" a="1"/>
  <c r="S17" i="47"/>
  <c r="AK30" i="47" a="1"/>
  <c r="AL30" i="47" a="1"/>
  <c r="AM30" i="47" a="1"/>
  <c r="AN30" i="47" a="1"/>
  <c r="AO30" i="47" a="1"/>
  <c r="AP30" i="47" a="1"/>
  <c r="AQ30" i="47" a="1"/>
  <c r="AR30" i="47" a="1"/>
  <c r="T17" i="47"/>
  <c r="AS30" i="47" a="1"/>
  <c r="AT30" i="47" a="1"/>
  <c r="AU30" i="47" a="1"/>
  <c r="AV30" i="47" a="1"/>
  <c r="AW30" i="47" a="1"/>
  <c r="AX30" i="47" a="1"/>
  <c r="AY30" i="47" a="1"/>
  <c r="AZ30" i="47" a="1"/>
  <c r="U17" i="47"/>
  <c r="BA30" i="47" a="1"/>
  <c r="BB30" i="47" a="1"/>
  <c r="BC30" i="47" a="1"/>
  <c r="BD30" i="47" a="1"/>
  <c r="BE30" i="47" a="1"/>
  <c r="BF30" i="47" a="1"/>
  <c r="BG30" i="47" a="1"/>
  <c r="BH30" i="47" a="1"/>
  <c r="V17" i="47"/>
  <c r="BI30" i="47" a="1"/>
  <c r="BJ30" i="47" a="1"/>
  <c r="BK30" i="47" a="1"/>
  <c r="BL30" i="47" a="1"/>
  <c r="BM30" i="47" a="1"/>
  <c r="BN30" i="47" a="1"/>
  <c r="BO30" i="47" a="1"/>
  <c r="BP30" i="47" a="1"/>
  <c r="G30" i="47"/>
  <c r="H30" i="47"/>
  <c r="I30" i="47"/>
  <c r="J30" i="47"/>
  <c r="K30" i="47"/>
  <c r="L30" i="47"/>
  <c r="M30" i="47"/>
  <c r="N30" i="47"/>
  <c r="O30" i="47"/>
  <c r="P30" i="47"/>
  <c r="Q30" i="47"/>
  <c r="R30" i="47"/>
  <c r="S30" i="47"/>
  <c r="T30" i="47"/>
  <c r="U30" i="47"/>
  <c r="V30" i="47"/>
  <c r="W30" i="47"/>
  <c r="X30" i="47"/>
  <c r="Y30" i="47"/>
  <c r="Z30" i="47"/>
  <c r="AA30" i="47"/>
  <c r="AB30" i="47"/>
  <c r="AC30" i="47"/>
  <c r="AD30" i="47"/>
  <c r="AE30" i="47"/>
  <c r="AF30" i="47"/>
  <c r="AG30" i="47"/>
  <c r="AH30" i="47"/>
  <c r="AI30" i="47"/>
  <c r="AJ30" i="47"/>
  <c r="AK30" i="47"/>
  <c r="AL30" i="47"/>
  <c r="AM30" i="47"/>
  <c r="AN30" i="47"/>
  <c r="AO30" i="47"/>
  <c r="AP30" i="47"/>
  <c r="AQ30" i="47"/>
  <c r="AR30" i="47"/>
  <c r="AS30" i="47"/>
  <c r="AT30" i="47"/>
  <c r="AU30" i="47"/>
  <c r="AV30" i="47"/>
  <c r="AW30" i="47"/>
  <c r="AX30" i="47"/>
  <c r="AY30" i="47"/>
  <c r="AZ30" i="47"/>
  <c r="BA30" i="47"/>
  <c r="BB30" i="47"/>
  <c r="BC30" i="47"/>
  <c r="BD30" i="47"/>
  <c r="BE30" i="47"/>
  <c r="BF30" i="47"/>
  <c r="BG30" i="47"/>
  <c r="BH30" i="47"/>
  <c r="BI30" i="47"/>
  <c r="BJ30" i="47"/>
  <c r="BK30" i="47"/>
  <c r="BL30" i="47"/>
  <c r="BM30" i="47"/>
  <c r="BN30" i="47"/>
  <c r="BO30" i="47"/>
  <c r="BP30" i="47"/>
  <c r="AA17" i="47"/>
  <c r="E41" i="47" a="1"/>
  <c r="E41" i="47"/>
  <c r="F41" i="47" a="1"/>
  <c r="F41" i="47"/>
  <c r="G41" i="47" a="1"/>
  <c r="H41" i="47" a="1"/>
  <c r="I41" i="47" a="1"/>
  <c r="J41" i="47" a="1"/>
  <c r="K41" i="47" a="1"/>
  <c r="L41" i="47" a="1"/>
  <c r="M41" i="47" a="1"/>
  <c r="N41" i="47" a="1"/>
  <c r="O41" i="47" a="1"/>
  <c r="P41" i="47" a="1"/>
  <c r="Q41" i="47" a="1"/>
  <c r="R41" i="47" a="1"/>
  <c r="S41" i="47" a="1"/>
  <c r="T41" i="47" a="1"/>
  <c r="U41" i="47" a="1"/>
  <c r="V41" i="47" a="1"/>
  <c r="W41" i="47" a="1"/>
  <c r="X41" i="47" a="1"/>
  <c r="Y41" i="47" a="1"/>
  <c r="Z41" i="47" a="1"/>
  <c r="AA41" i="47" a="1"/>
  <c r="AB41" i="47" a="1"/>
  <c r="AC41" i="47" a="1"/>
  <c r="AD41" i="47" a="1"/>
  <c r="AE41" i="47" a="1"/>
  <c r="AF41" i="47" a="1"/>
  <c r="AG41" i="47" a="1"/>
  <c r="AH41" i="47" a="1"/>
  <c r="AI41" i="47" a="1"/>
  <c r="AJ41" i="47" a="1"/>
  <c r="AK41" i="47" a="1"/>
  <c r="AL41" i="47" a="1"/>
  <c r="AM41" i="47" a="1"/>
  <c r="AN41" i="47" a="1"/>
  <c r="AO41" i="47" a="1"/>
  <c r="AP41" i="47" a="1"/>
  <c r="AQ41" i="47" a="1"/>
  <c r="AR41" i="47" a="1"/>
  <c r="AS41" i="47" a="1"/>
  <c r="AT41" i="47" a="1"/>
  <c r="AU41" i="47" a="1"/>
  <c r="AV41" i="47" a="1"/>
  <c r="AW41" i="47" a="1"/>
  <c r="AX41" i="47" a="1"/>
  <c r="AY41" i="47" a="1"/>
  <c r="AZ41" i="47" a="1"/>
  <c r="BA41" i="47" a="1"/>
  <c r="BB41" i="47" a="1"/>
  <c r="BC41" i="47" a="1"/>
  <c r="BD41" i="47" a="1"/>
  <c r="BE41" i="47" a="1"/>
  <c r="BF41" i="47" a="1"/>
  <c r="BG41" i="47" a="1"/>
  <c r="BH41" i="47" a="1"/>
  <c r="BI41" i="47" a="1"/>
  <c r="BJ41" i="47" a="1"/>
  <c r="BK41" i="47" a="1"/>
  <c r="BL41" i="47" a="1"/>
  <c r="BM41" i="47" a="1"/>
  <c r="BN41" i="47" a="1"/>
  <c r="BO41" i="47" a="1"/>
  <c r="BP41" i="47" a="1"/>
  <c r="G41" i="47"/>
  <c r="H41" i="47"/>
  <c r="I41" i="47"/>
  <c r="J41" i="47"/>
  <c r="K41" i="47"/>
  <c r="L41" i="47"/>
  <c r="M41" i="47"/>
  <c r="N41" i="47"/>
  <c r="O41" i="47"/>
  <c r="P41" i="47"/>
  <c r="Q41" i="47"/>
  <c r="R41" i="47"/>
  <c r="S41" i="47"/>
  <c r="T41" i="47"/>
  <c r="U41" i="47"/>
  <c r="V41" i="47"/>
  <c r="W41" i="47"/>
  <c r="X41" i="47"/>
  <c r="Y41" i="47"/>
  <c r="Z41" i="47"/>
  <c r="AA41" i="47"/>
  <c r="AB41" i="47"/>
  <c r="AC41" i="47"/>
  <c r="AD41" i="47"/>
  <c r="AE41" i="47"/>
  <c r="AF41" i="47"/>
  <c r="AG41" i="47"/>
  <c r="AH41" i="47"/>
  <c r="AI41" i="47"/>
  <c r="AJ41" i="47"/>
  <c r="AK41" i="47"/>
  <c r="AL41" i="47"/>
  <c r="AM41" i="47"/>
  <c r="AN41" i="47"/>
  <c r="AO41" i="47"/>
  <c r="AP41" i="47"/>
  <c r="AQ41" i="47"/>
  <c r="AR41" i="47"/>
  <c r="AS41" i="47"/>
  <c r="AT41" i="47"/>
  <c r="AU41" i="47"/>
  <c r="AV41" i="47"/>
  <c r="AW41" i="47"/>
  <c r="AX41" i="47"/>
  <c r="AY41" i="47"/>
  <c r="AZ41" i="47"/>
  <c r="BA41" i="47"/>
  <c r="BB41" i="47"/>
  <c r="BC41" i="47"/>
  <c r="BD41" i="47"/>
  <c r="BE41" i="47"/>
  <c r="BF41" i="47"/>
  <c r="BG41" i="47"/>
  <c r="BH41" i="47"/>
  <c r="BI41" i="47"/>
  <c r="BJ41" i="47"/>
  <c r="BK41" i="47"/>
  <c r="BL41" i="47"/>
  <c r="BM41" i="47"/>
  <c r="BN41" i="47"/>
  <c r="BO41" i="47"/>
  <c r="BP41" i="47"/>
  <c r="AB17" i="47"/>
  <c r="E52" i="47" a="1"/>
  <c r="E52" i="47"/>
  <c r="F52" i="47" a="1"/>
  <c r="F52" i="47"/>
  <c r="G52" i="47" a="1"/>
  <c r="H52" i="47" a="1"/>
  <c r="I52" i="47" a="1"/>
  <c r="J52" i="47" a="1"/>
  <c r="K52" i="47" a="1"/>
  <c r="L52" i="47" a="1"/>
  <c r="M52" i="47" a="1"/>
  <c r="N52" i="47" a="1"/>
  <c r="O52" i="47" a="1"/>
  <c r="P52" i="47" a="1"/>
  <c r="Q52" i="47" a="1"/>
  <c r="R52" i="47" a="1"/>
  <c r="S52" i="47" a="1"/>
  <c r="T52" i="47" a="1"/>
  <c r="U52" i="47" a="1"/>
  <c r="V52" i="47" a="1"/>
  <c r="W52" i="47" a="1"/>
  <c r="X52" i="47" a="1"/>
  <c r="Y52" i="47" a="1"/>
  <c r="Z52" i="47" a="1"/>
  <c r="AA52" i="47" a="1"/>
  <c r="AB52" i="47" a="1"/>
  <c r="AC52" i="47" a="1"/>
  <c r="AD52" i="47" a="1"/>
  <c r="AE52" i="47" a="1"/>
  <c r="AF52" i="47" a="1"/>
  <c r="AG52" i="47" a="1"/>
  <c r="AH52" i="47" a="1"/>
  <c r="AI52" i="47" a="1"/>
  <c r="AJ52" i="47" a="1"/>
  <c r="AK52" i="47" a="1"/>
  <c r="AL52" i="47" a="1"/>
  <c r="AM52" i="47" a="1"/>
  <c r="AN52" i="47" a="1"/>
  <c r="AO52" i="47" a="1"/>
  <c r="AP52" i="47" a="1"/>
  <c r="AQ52" i="47" a="1"/>
  <c r="AR52" i="47" a="1"/>
  <c r="AS52" i="47" a="1"/>
  <c r="AT52" i="47" a="1"/>
  <c r="AU52" i="47" a="1"/>
  <c r="AV52" i="47" a="1"/>
  <c r="AW52" i="47" a="1"/>
  <c r="AX52" i="47" a="1"/>
  <c r="AY52" i="47" a="1"/>
  <c r="AZ52" i="47" a="1"/>
  <c r="BA52" i="47" a="1"/>
  <c r="BB52" i="47" a="1"/>
  <c r="BC52" i="47" a="1"/>
  <c r="BD52" i="47" a="1"/>
  <c r="BE52" i="47" a="1"/>
  <c r="BF52" i="47" a="1"/>
  <c r="BG52" i="47" a="1"/>
  <c r="BH52" i="47" a="1"/>
  <c r="BI52" i="47" a="1"/>
  <c r="BJ52" i="47" a="1"/>
  <c r="BK52" i="47" a="1"/>
  <c r="BL52" i="47" a="1"/>
  <c r="BM52" i="47" a="1"/>
  <c r="BN52" i="47" a="1"/>
  <c r="BO52" i="47" a="1"/>
  <c r="BP52" i="47" a="1"/>
  <c r="G52" i="47"/>
  <c r="H52" i="47"/>
  <c r="I52" i="47"/>
  <c r="J52" i="47"/>
  <c r="K52" i="47"/>
  <c r="L52" i="47"/>
  <c r="M52" i="47"/>
  <c r="N52" i="47"/>
  <c r="O52" i="47"/>
  <c r="P52" i="47"/>
  <c r="Q52" i="47"/>
  <c r="R52" i="47"/>
  <c r="S52" i="47"/>
  <c r="T52" i="47"/>
  <c r="U52" i="47"/>
  <c r="V52" i="47"/>
  <c r="W52" i="47"/>
  <c r="X52" i="47"/>
  <c r="Y52" i="47"/>
  <c r="Z52" i="47"/>
  <c r="AA52" i="47"/>
  <c r="AB52" i="47"/>
  <c r="AC52" i="47"/>
  <c r="AD52" i="47"/>
  <c r="AE52" i="47"/>
  <c r="AF52" i="47"/>
  <c r="AG52" i="47"/>
  <c r="AH52" i="47"/>
  <c r="AI52" i="47"/>
  <c r="AJ52" i="47"/>
  <c r="AK52" i="47"/>
  <c r="AL52" i="47"/>
  <c r="AM52" i="47"/>
  <c r="AN52" i="47"/>
  <c r="AO52" i="47"/>
  <c r="AP52" i="47"/>
  <c r="AQ52" i="47"/>
  <c r="AR52" i="47"/>
  <c r="AS52" i="47"/>
  <c r="AT52" i="47"/>
  <c r="AU52" i="47"/>
  <c r="AV52" i="47"/>
  <c r="AW52" i="47"/>
  <c r="AX52" i="47"/>
  <c r="AY52" i="47"/>
  <c r="AZ52" i="47"/>
  <c r="BA52" i="47"/>
  <c r="BB52" i="47"/>
  <c r="BC52" i="47"/>
  <c r="BD52" i="47"/>
  <c r="BE52" i="47"/>
  <c r="BF52" i="47"/>
  <c r="BG52" i="47"/>
  <c r="BH52" i="47"/>
  <c r="BI52" i="47"/>
  <c r="BJ52" i="47"/>
  <c r="BK52" i="47"/>
  <c r="BL52" i="47"/>
  <c r="BM52" i="47"/>
  <c r="BN52" i="47"/>
  <c r="BO52" i="47"/>
  <c r="BP52" i="47"/>
  <c r="AC17" i="47"/>
  <c r="W17" i="47"/>
  <c r="M18" i="47"/>
  <c r="N18" i="47" a="1"/>
  <c r="N18" i="47"/>
  <c r="O18" i="47"/>
  <c r="C18" i="47"/>
  <c r="E31" i="47" a="1"/>
  <c r="E31" i="47"/>
  <c r="F31" i="47" a="1"/>
  <c r="F31" i="47"/>
  <c r="G31" i="47" a="1"/>
  <c r="H31" i="47" a="1"/>
  <c r="I31" i="47" a="1"/>
  <c r="J31" i="47" a="1"/>
  <c r="K31" i="47" a="1"/>
  <c r="L31" i="47" a="1"/>
  <c r="P18" i="47"/>
  <c r="M31" i="47" a="1"/>
  <c r="N31" i="47" a="1"/>
  <c r="O31" i="47" a="1"/>
  <c r="P31" i="47" a="1"/>
  <c r="Q31" i="47" a="1"/>
  <c r="R31" i="47" a="1"/>
  <c r="S31" i="47" a="1"/>
  <c r="T31" i="47" a="1"/>
  <c r="Q18" i="47"/>
  <c r="U31" i="47" a="1"/>
  <c r="V31" i="47" a="1"/>
  <c r="W31" i="47" a="1"/>
  <c r="X31" i="47" a="1"/>
  <c r="Y31" i="47" a="1"/>
  <c r="Z31" i="47" a="1"/>
  <c r="AA31" i="47" a="1"/>
  <c r="AB31" i="47" a="1"/>
  <c r="R18" i="47"/>
  <c r="AC31" i="47" a="1"/>
  <c r="AD31" i="47" a="1"/>
  <c r="AE31" i="47" a="1"/>
  <c r="AF31" i="47" a="1"/>
  <c r="AG31" i="47" a="1"/>
  <c r="AH31" i="47" a="1"/>
  <c r="AI31" i="47" a="1"/>
  <c r="AJ31" i="47" a="1"/>
  <c r="S18" i="47"/>
  <c r="AK31" i="47" a="1"/>
  <c r="AL31" i="47" a="1"/>
  <c r="AM31" i="47" a="1"/>
  <c r="AN31" i="47" a="1"/>
  <c r="AO31" i="47" a="1"/>
  <c r="AP31" i="47" a="1"/>
  <c r="AQ31" i="47" a="1"/>
  <c r="AR31" i="47" a="1"/>
  <c r="T18" i="47"/>
  <c r="AS31" i="47" a="1"/>
  <c r="AT31" i="47" a="1"/>
  <c r="AU31" i="47" a="1"/>
  <c r="AV31" i="47" a="1"/>
  <c r="AW31" i="47" a="1"/>
  <c r="AX31" i="47" a="1"/>
  <c r="AY31" i="47" a="1"/>
  <c r="AZ31" i="47" a="1"/>
  <c r="U18" i="47"/>
  <c r="BA31" i="47" a="1"/>
  <c r="BB31" i="47" a="1"/>
  <c r="BC31" i="47" a="1"/>
  <c r="BD31" i="47" a="1"/>
  <c r="BE31" i="47" a="1"/>
  <c r="BF31" i="47" a="1"/>
  <c r="BG31" i="47" a="1"/>
  <c r="BH31" i="47" a="1"/>
  <c r="V18" i="47"/>
  <c r="BI31" i="47" a="1"/>
  <c r="BJ31" i="47" a="1"/>
  <c r="BK31" i="47" a="1"/>
  <c r="BL31" i="47" a="1"/>
  <c r="BM31" i="47" a="1"/>
  <c r="BN31" i="47" a="1"/>
  <c r="BO31" i="47" a="1"/>
  <c r="BP31" i="47" a="1"/>
  <c r="G31" i="47"/>
  <c r="H31" i="47"/>
  <c r="I31" i="47"/>
  <c r="J31" i="47"/>
  <c r="K31" i="47"/>
  <c r="L31" i="47"/>
  <c r="M31" i="47"/>
  <c r="N31" i="47"/>
  <c r="O31" i="47"/>
  <c r="P31" i="47"/>
  <c r="Q31" i="47"/>
  <c r="R31" i="47"/>
  <c r="S31" i="47"/>
  <c r="T31" i="47"/>
  <c r="U31" i="47"/>
  <c r="V31" i="47"/>
  <c r="W31" i="47"/>
  <c r="X31" i="47"/>
  <c r="Y31" i="47"/>
  <c r="Z31" i="47"/>
  <c r="AA31" i="47"/>
  <c r="AB31" i="47"/>
  <c r="AC31" i="47"/>
  <c r="AD31" i="47"/>
  <c r="AE31" i="47"/>
  <c r="AF31" i="47"/>
  <c r="AG31" i="47"/>
  <c r="AH31" i="47"/>
  <c r="AI31" i="47"/>
  <c r="AJ31" i="47"/>
  <c r="AK31" i="47"/>
  <c r="AL31" i="47"/>
  <c r="AM31" i="47"/>
  <c r="AN31" i="47"/>
  <c r="AO31" i="47"/>
  <c r="AP31" i="47"/>
  <c r="AQ31" i="47"/>
  <c r="AR31" i="47"/>
  <c r="AS31" i="47"/>
  <c r="AT31" i="47"/>
  <c r="AU31" i="47"/>
  <c r="AV31" i="47"/>
  <c r="AW31" i="47"/>
  <c r="AX31" i="47"/>
  <c r="AY31" i="47"/>
  <c r="AZ31" i="47"/>
  <c r="BA31" i="47"/>
  <c r="BB31" i="47"/>
  <c r="BC31" i="47"/>
  <c r="BD31" i="47"/>
  <c r="BE31" i="47"/>
  <c r="BF31" i="47"/>
  <c r="BG31" i="47"/>
  <c r="BH31" i="47"/>
  <c r="BI31" i="47"/>
  <c r="BJ31" i="47"/>
  <c r="BK31" i="47"/>
  <c r="BL31" i="47"/>
  <c r="BM31" i="47"/>
  <c r="BN31" i="47"/>
  <c r="BO31" i="47"/>
  <c r="BP31" i="47"/>
  <c r="AA18" i="47"/>
  <c r="E42" i="47" a="1"/>
  <c r="E42" i="47"/>
  <c r="F42" i="47" a="1"/>
  <c r="F42" i="47"/>
  <c r="G42" i="47" a="1"/>
  <c r="H42" i="47" a="1"/>
  <c r="I42" i="47" a="1"/>
  <c r="J42" i="47" a="1"/>
  <c r="K42" i="47" a="1"/>
  <c r="L42" i="47" a="1"/>
  <c r="M42" i="47" a="1"/>
  <c r="N42" i="47" a="1"/>
  <c r="O42" i="47" a="1"/>
  <c r="P42" i="47" a="1"/>
  <c r="Q42" i="47" a="1"/>
  <c r="R42" i="47" a="1"/>
  <c r="S42" i="47" a="1"/>
  <c r="T42" i="47" a="1"/>
  <c r="U42" i="47" a="1"/>
  <c r="V42" i="47" a="1"/>
  <c r="W42" i="47" a="1"/>
  <c r="X42" i="47" a="1"/>
  <c r="Y42" i="47" a="1"/>
  <c r="Z42" i="47" a="1"/>
  <c r="AA42" i="47" a="1"/>
  <c r="AB42" i="47" a="1"/>
  <c r="AC42" i="47" a="1"/>
  <c r="AD42" i="47" a="1"/>
  <c r="AE42" i="47" a="1"/>
  <c r="AF42" i="47" a="1"/>
  <c r="AG42" i="47" a="1"/>
  <c r="AH42" i="47" a="1"/>
  <c r="AI42" i="47" a="1"/>
  <c r="AJ42" i="47" a="1"/>
  <c r="AK42" i="47" a="1"/>
  <c r="AL42" i="47" a="1"/>
  <c r="AM42" i="47" a="1"/>
  <c r="AN42" i="47" a="1"/>
  <c r="AO42" i="47" a="1"/>
  <c r="AP42" i="47" a="1"/>
  <c r="AQ42" i="47" a="1"/>
  <c r="AR42" i="47" a="1"/>
  <c r="AS42" i="47" a="1"/>
  <c r="AT42" i="47" a="1"/>
  <c r="AU42" i="47" a="1"/>
  <c r="AV42" i="47" a="1"/>
  <c r="AW42" i="47" a="1"/>
  <c r="AX42" i="47" a="1"/>
  <c r="AY42" i="47" a="1"/>
  <c r="AZ42" i="47" a="1"/>
  <c r="BA42" i="47" a="1"/>
  <c r="BB42" i="47" a="1"/>
  <c r="BC42" i="47" a="1"/>
  <c r="BD42" i="47" a="1"/>
  <c r="BE42" i="47" a="1"/>
  <c r="BF42" i="47" a="1"/>
  <c r="BG42" i="47" a="1"/>
  <c r="BH42" i="47" a="1"/>
  <c r="BI42" i="47" a="1"/>
  <c r="BJ42" i="47" a="1"/>
  <c r="BK42" i="47" a="1"/>
  <c r="BL42" i="47" a="1"/>
  <c r="BM42" i="47" a="1"/>
  <c r="BN42" i="47" a="1"/>
  <c r="BO42" i="47" a="1"/>
  <c r="BP42" i="47" a="1"/>
  <c r="G42" i="47"/>
  <c r="H42" i="47"/>
  <c r="I42" i="47"/>
  <c r="J42" i="47"/>
  <c r="K42" i="47"/>
  <c r="L42" i="47"/>
  <c r="M42" i="47"/>
  <c r="N42" i="47"/>
  <c r="O42" i="47"/>
  <c r="P42" i="47"/>
  <c r="Q42" i="47"/>
  <c r="R42" i="47"/>
  <c r="S42" i="47"/>
  <c r="T42" i="47"/>
  <c r="U42" i="47"/>
  <c r="V42" i="47"/>
  <c r="W42" i="47"/>
  <c r="X42" i="47"/>
  <c r="Y42" i="47"/>
  <c r="Z42" i="47"/>
  <c r="AA42" i="47"/>
  <c r="AB42" i="47"/>
  <c r="AC42" i="47"/>
  <c r="AD42" i="47"/>
  <c r="AE42" i="47"/>
  <c r="AF42" i="47"/>
  <c r="AG42" i="47"/>
  <c r="AH42" i="47"/>
  <c r="AI42" i="47"/>
  <c r="AJ42" i="47"/>
  <c r="AK42" i="47"/>
  <c r="AL42" i="47"/>
  <c r="AM42" i="47"/>
  <c r="AN42" i="47"/>
  <c r="AO42" i="47"/>
  <c r="AP42" i="47"/>
  <c r="AQ42" i="47"/>
  <c r="AR42" i="47"/>
  <c r="AS42" i="47"/>
  <c r="AT42" i="47"/>
  <c r="AU42" i="47"/>
  <c r="AV42" i="47"/>
  <c r="AW42" i="47"/>
  <c r="AX42" i="47"/>
  <c r="AY42" i="47"/>
  <c r="AZ42" i="47"/>
  <c r="BA42" i="47"/>
  <c r="BB42" i="47"/>
  <c r="BC42" i="47"/>
  <c r="BD42" i="47"/>
  <c r="BE42" i="47"/>
  <c r="BF42" i="47"/>
  <c r="BG42" i="47"/>
  <c r="BH42" i="47"/>
  <c r="BI42" i="47"/>
  <c r="BJ42" i="47"/>
  <c r="BK42" i="47"/>
  <c r="BL42" i="47"/>
  <c r="BM42" i="47"/>
  <c r="BN42" i="47"/>
  <c r="BO42" i="47"/>
  <c r="BP42" i="47"/>
  <c r="AB18" i="47"/>
  <c r="E53" i="47" a="1"/>
  <c r="E53" i="47"/>
  <c r="F53" i="47" a="1"/>
  <c r="F53" i="47"/>
  <c r="G53" i="47" a="1"/>
  <c r="H53" i="47" a="1"/>
  <c r="I53" i="47" a="1"/>
  <c r="J53" i="47" a="1"/>
  <c r="K53" i="47" a="1"/>
  <c r="L53" i="47" a="1"/>
  <c r="M53" i="47" a="1"/>
  <c r="N53" i="47" a="1"/>
  <c r="O53" i="47" a="1"/>
  <c r="P53" i="47" a="1"/>
  <c r="Q53" i="47" a="1"/>
  <c r="R53" i="47" a="1"/>
  <c r="S53" i="47" a="1"/>
  <c r="T53" i="47" a="1"/>
  <c r="U53" i="47" a="1"/>
  <c r="V53" i="47" a="1"/>
  <c r="W53" i="47" a="1"/>
  <c r="X53" i="47" a="1"/>
  <c r="Y53" i="47" a="1"/>
  <c r="Z53" i="47" a="1"/>
  <c r="AA53" i="47" a="1"/>
  <c r="AB53" i="47" a="1"/>
  <c r="AC53" i="47" a="1"/>
  <c r="AD53" i="47" a="1"/>
  <c r="AE53" i="47" a="1"/>
  <c r="AF53" i="47" a="1"/>
  <c r="AG53" i="47" a="1"/>
  <c r="AH53" i="47" a="1"/>
  <c r="AI53" i="47" a="1"/>
  <c r="AJ53" i="47" a="1"/>
  <c r="AK53" i="47" a="1"/>
  <c r="AL53" i="47" a="1"/>
  <c r="AM53" i="47" a="1"/>
  <c r="AN53" i="47" a="1"/>
  <c r="AO53" i="47" a="1"/>
  <c r="AP53" i="47" a="1"/>
  <c r="AQ53" i="47" a="1"/>
  <c r="AR53" i="47" a="1"/>
  <c r="AS53" i="47" a="1"/>
  <c r="AT53" i="47" a="1"/>
  <c r="AU53" i="47" a="1"/>
  <c r="AV53" i="47" a="1"/>
  <c r="AW53" i="47" a="1"/>
  <c r="AX53" i="47" a="1"/>
  <c r="AY53" i="47" a="1"/>
  <c r="AZ53" i="47" a="1"/>
  <c r="BA53" i="47" a="1"/>
  <c r="BB53" i="47" a="1"/>
  <c r="BC53" i="47" a="1"/>
  <c r="BD53" i="47" a="1"/>
  <c r="BE53" i="47" a="1"/>
  <c r="BF53" i="47" a="1"/>
  <c r="BG53" i="47" a="1"/>
  <c r="BH53" i="47" a="1"/>
  <c r="BI53" i="47" a="1"/>
  <c r="BJ53" i="47" a="1"/>
  <c r="BK53" i="47" a="1"/>
  <c r="BL53" i="47" a="1"/>
  <c r="BM53" i="47" a="1"/>
  <c r="BN53" i="47" a="1"/>
  <c r="BO53" i="47" a="1"/>
  <c r="BP53" i="47" a="1"/>
  <c r="G53" i="47"/>
  <c r="H53" i="47"/>
  <c r="I53" i="47"/>
  <c r="J53" i="47"/>
  <c r="K53" i="47"/>
  <c r="L53" i="47"/>
  <c r="M53" i="47"/>
  <c r="N53" i="47"/>
  <c r="O53" i="47"/>
  <c r="P53" i="47"/>
  <c r="Q53" i="47"/>
  <c r="R53" i="47"/>
  <c r="S53" i="47"/>
  <c r="T53" i="47"/>
  <c r="U53" i="47"/>
  <c r="V53" i="47"/>
  <c r="W53" i="47"/>
  <c r="X53" i="47"/>
  <c r="Y53" i="47"/>
  <c r="Z53" i="47"/>
  <c r="AA53" i="47"/>
  <c r="AB53" i="47"/>
  <c r="AC53" i="47"/>
  <c r="AD53" i="47"/>
  <c r="AE53" i="47"/>
  <c r="AF53" i="47"/>
  <c r="AG53" i="47"/>
  <c r="AH53" i="47"/>
  <c r="AI53" i="47"/>
  <c r="AJ53" i="47"/>
  <c r="AK53" i="47"/>
  <c r="AL53" i="47"/>
  <c r="AM53" i="47"/>
  <c r="AN53" i="47"/>
  <c r="AO53" i="47"/>
  <c r="AP53" i="47"/>
  <c r="AQ53" i="47"/>
  <c r="AR53" i="47"/>
  <c r="AS53" i="47"/>
  <c r="AT53" i="47"/>
  <c r="AU53" i="47"/>
  <c r="AV53" i="47"/>
  <c r="AW53" i="47"/>
  <c r="AX53" i="47"/>
  <c r="AY53" i="47"/>
  <c r="AZ53" i="47"/>
  <c r="BA53" i="47"/>
  <c r="BB53" i="47"/>
  <c r="BC53" i="47"/>
  <c r="BD53" i="47"/>
  <c r="BE53" i="47"/>
  <c r="BF53" i="47"/>
  <c r="BG53" i="47"/>
  <c r="BH53" i="47"/>
  <c r="BI53" i="47"/>
  <c r="BJ53" i="47"/>
  <c r="BK53" i="47"/>
  <c r="BL53" i="47"/>
  <c r="BM53" i="47"/>
  <c r="BN53" i="47"/>
  <c r="BO53" i="47"/>
  <c r="BP53" i="47"/>
  <c r="AC18" i="47"/>
  <c r="W18" i="47"/>
  <c r="M19" i="47"/>
  <c r="N19" i="47" a="1"/>
  <c r="N19" i="47"/>
  <c r="O19" i="47"/>
  <c r="C19" i="47"/>
  <c r="E32" i="47" a="1"/>
  <c r="E32" i="47"/>
  <c r="F32" i="47" a="1"/>
  <c r="F32" i="47"/>
  <c r="G32" i="47" a="1"/>
  <c r="H32" i="47" a="1"/>
  <c r="I32" i="47" a="1"/>
  <c r="J32" i="47" a="1"/>
  <c r="K32" i="47" a="1"/>
  <c r="L32" i="47" a="1"/>
  <c r="P19" i="47"/>
  <c r="M32" i="47" a="1"/>
  <c r="N32" i="47" a="1"/>
  <c r="O32" i="47" a="1"/>
  <c r="P32" i="47" a="1"/>
  <c r="Q32" i="47" a="1"/>
  <c r="R32" i="47" a="1"/>
  <c r="S32" i="47" a="1"/>
  <c r="T32" i="47" a="1"/>
  <c r="Q19" i="47"/>
  <c r="U32" i="47" a="1"/>
  <c r="V32" i="47" a="1"/>
  <c r="W32" i="47" a="1"/>
  <c r="X32" i="47" a="1"/>
  <c r="Y32" i="47" a="1"/>
  <c r="Z32" i="47" a="1"/>
  <c r="AA32" i="47" a="1"/>
  <c r="AB32" i="47" a="1"/>
  <c r="R19" i="47"/>
  <c r="AC32" i="47" a="1"/>
  <c r="AD32" i="47" a="1"/>
  <c r="AE32" i="47" a="1"/>
  <c r="AF32" i="47" a="1"/>
  <c r="AG32" i="47" a="1"/>
  <c r="AH32" i="47" a="1"/>
  <c r="AI32" i="47" a="1"/>
  <c r="AJ32" i="47" a="1"/>
  <c r="S19" i="47"/>
  <c r="AK32" i="47" a="1"/>
  <c r="AL32" i="47" a="1"/>
  <c r="AM32" i="47" a="1"/>
  <c r="AN32" i="47" a="1"/>
  <c r="AO32" i="47" a="1"/>
  <c r="AP32" i="47" a="1"/>
  <c r="AQ32" i="47" a="1"/>
  <c r="AR32" i="47" a="1"/>
  <c r="T19" i="47"/>
  <c r="AS32" i="47" a="1"/>
  <c r="AT32" i="47" a="1"/>
  <c r="AU32" i="47" a="1"/>
  <c r="AV32" i="47" a="1"/>
  <c r="AW32" i="47" a="1"/>
  <c r="AX32" i="47" a="1"/>
  <c r="AY32" i="47" a="1"/>
  <c r="AZ32" i="47" a="1"/>
  <c r="U19" i="47"/>
  <c r="BA32" i="47" a="1"/>
  <c r="BB32" i="47" a="1"/>
  <c r="BC32" i="47" a="1"/>
  <c r="BD32" i="47" a="1"/>
  <c r="BE32" i="47" a="1"/>
  <c r="BF32" i="47" a="1"/>
  <c r="BG32" i="47" a="1"/>
  <c r="BH32" i="47" a="1"/>
  <c r="V19" i="47"/>
  <c r="BI32" i="47" a="1"/>
  <c r="BJ32" i="47" a="1"/>
  <c r="BK32" i="47" a="1"/>
  <c r="BL32" i="47" a="1"/>
  <c r="BM32" i="47" a="1"/>
  <c r="BN32" i="47" a="1"/>
  <c r="BO32" i="47" a="1"/>
  <c r="BP32" i="47" a="1"/>
  <c r="G32" i="47"/>
  <c r="H32" i="47"/>
  <c r="I32" i="47"/>
  <c r="J32" i="47"/>
  <c r="K32" i="47"/>
  <c r="L32" i="47"/>
  <c r="M32" i="47"/>
  <c r="N32" i="47"/>
  <c r="O32" i="47"/>
  <c r="P32" i="47"/>
  <c r="Q32" i="47"/>
  <c r="R32" i="47"/>
  <c r="S32" i="47"/>
  <c r="T32" i="47"/>
  <c r="U32" i="47"/>
  <c r="V32" i="47"/>
  <c r="W32" i="47"/>
  <c r="X32" i="47"/>
  <c r="Y32" i="47"/>
  <c r="Z32" i="47"/>
  <c r="AA32" i="47"/>
  <c r="AB32" i="47"/>
  <c r="AC32" i="47"/>
  <c r="AD32" i="47"/>
  <c r="AE32" i="47"/>
  <c r="AF32" i="47"/>
  <c r="AG32" i="47"/>
  <c r="AH32" i="47"/>
  <c r="AI32" i="47"/>
  <c r="AJ32" i="47"/>
  <c r="AK32" i="47"/>
  <c r="AL32" i="47"/>
  <c r="AM32" i="47"/>
  <c r="AN32" i="47"/>
  <c r="AO32" i="47"/>
  <c r="AP32" i="47"/>
  <c r="AQ32" i="47"/>
  <c r="AR32" i="47"/>
  <c r="AS32" i="47"/>
  <c r="AT32" i="47"/>
  <c r="AU32" i="47"/>
  <c r="AV32" i="47"/>
  <c r="AW32" i="47"/>
  <c r="AX32" i="47"/>
  <c r="AY32" i="47"/>
  <c r="AZ32" i="47"/>
  <c r="BA32" i="47"/>
  <c r="BB32" i="47"/>
  <c r="BC32" i="47"/>
  <c r="BD32" i="47"/>
  <c r="BE32" i="47"/>
  <c r="BF32" i="47"/>
  <c r="BG32" i="47"/>
  <c r="BH32" i="47"/>
  <c r="BI32" i="47"/>
  <c r="BJ32" i="47"/>
  <c r="BK32" i="47"/>
  <c r="BL32" i="47"/>
  <c r="BM32" i="47"/>
  <c r="BN32" i="47"/>
  <c r="BO32" i="47"/>
  <c r="BP32" i="47"/>
  <c r="AA19" i="47"/>
  <c r="E43" i="47" a="1"/>
  <c r="E43" i="47"/>
  <c r="F43" i="47" a="1"/>
  <c r="F43" i="47"/>
  <c r="G43" i="47" a="1"/>
  <c r="H43" i="47" a="1"/>
  <c r="I43" i="47" a="1"/>
  <c r="J43" i="47" a="1"/>
  <c r="K43" i="47" a="1"/>
  <c r="L43" i="47" a="1"/>
  <c r="M43" i="47" a="1"/>
  <c r="N43" i="47" a="1"/>
  <c r="O43" i="47" a="1"/>
  <c r="P43" i="47" a="1"/>
  <c r="Q43" i="47" a="1"/>
  <c r="R43" i="47" a="1"/>
  <c r="S43" i="47" a="1"/>
  <c r="T43" i="47" a="1"/>
  <c r="U43" i="47" a="1"/>
  <c r="V43" i="47" a="1"/>
  <c r="W43" i="47" a="1"/>
  <c r="X43" i="47" a="1"/>
  <c r="Y43" i="47" a="1"/>
  <c r="Z43" i="47" a="1"/>
  <c r="AA43" i="47" a="1"/>
  <c r="AB43" i="47" a="1"/>
  <c r="AC43" i="47" a="1"/>
  <c r="AD43" i="47" a="1"/>
  <c r="AE43" i="47" a="1"/>
  <c r="AF43" i="47" a="1"/>
  <c r="AG43" i="47" a="1"/>
  <c r="AH43" i="47" a="1"/>
  <c r="AI43" i="47" a="1"/>
  <c r="AJ43" i="47" a="1"/>
  <c r="AK43" i="47" a="1"/>
  <c r="AL43" i="47" a="1"/>
  <c r="AM43" i="47" a="1"/>
  <c r="AN43" i="47" a="1"/>
  <c r="AO43" i="47" a="1"/>
  <c r="AP43" i="47" a="1"/>
  <c r="AQ43" i="47" a="1"/>
  <c r="AR43" i="47" a="1"/>
  <c r="AS43" i="47" a="1"/>
  <c r="AT43" i="47" a="1"/>
  <c r="AU43" i="47" a="1"/>
  <c r="AV43" i="47" a="1"/>
  <c r="AW43" i="47" a="1"/>
  <c r="AX43" i="47" a="1"/>
  <c r="AY43" i="47" a="1"/>
  <c r="AZ43" i="47" a="1"/>
  <c r="BA43" i="47" a="1"/>
  <c r="BB43" i="47" a="1"/>
  <c r="BC43" i="47" a="1"/>
  <c r="BD43" i="47" a="1"/>
  <c r="BE43" i="47" a="1"/>
  <c r="BF43" i="47" a="1"/>
  <c r="BG43" i="47" a="1"/>
  <c r="BH43" i="47" a="1"/>
  <c r="BI43" i="47" a="1"/>
  <c r="BJ43" i="47" a="1"/>
  <c r="BK43" i="47" a="1"/>
  <c r="BL43" i="47" a="1"/>
  <c r="BM43" i="47" a="1"/>
  <c r="BN43" i="47" a="1"/>
  <c r="BO43" i="47" a="1"/>
  <c r="BP43" i="47" a="1"/>
  <c r="G43" i="47"/>
  <c r="H43" i="47"/>
  <c r="I43" i="47"/>
  <c r="J43" i="47"/>
  <c r="K43" i="47"/>
  <c r="L43" i="47"/>
  <c r="M43" i="47"/>
  <c r="N43" i="47"/>
  <c r="O43" i="47"/>
  <c r="P43" i="47"/>
  <c r="Q43" i="47"/>
  <c r="R43" i="47"/>
  <c r="S43" i="47"/>
  <c r="T43" i="47"/>
  <c r="U43" i="47"/>
  <c r="V43" i="47"/>
  <c r="W43" i="47"/>
  <c r="X43" i="47"/>
  <c r="Y43" i="47"/>
  <c r="Z43" i="47"/>
  <c r="AA43" i="47"/>
  <c r="AB43" i="47"/>
  <c r="AC43" i="47"/>
  <c r="AD43" i="47"/>
  <c r="AE43" i="47"/>
  <c r="AF43" i="47"/>
  <c r="AG43" i="47"/>
  <c r="AH43" i="47"/>
  <c r="AI43" i="47"/>
  <c r="AJ43" i="47"/>
  <c r="AK43" i="47"/>
  <c r="AL43" i="47"/>
  <c r="AM43" i="47"/>
  <c r="AN43" i="47"/>
  <c r="AO43" i="47"/>
  <c r="AP43" i="47"/>
  <c r="AQ43" i="47"/>
  <c r="AR43" i="47"/>
  <c r="AS43" i="47"/>
  <c r="AT43" i="47"/>
  <c r="AU43" i="47"/>
  <c r="AV43" i="47"/>
  <c r="AW43" i="47"/>
  <c r="AX43" i="47"/>
  <c r="AY43" i="47"/>
  <c r="AZ43" i="47"/>
  <c r="BA43" i="47"/>
  <c r="BB43" i="47"/>
  <c r="BC43" i="47"/>
  <c r="BD43" i="47"/>
  <c r="BE43" i="47"/>
  <c r="BF43" i="47"/>
  <c r="BG43" i="47"/>
  <c r="BH43" i="47"/>
  <c r="BI43" i="47"/>
  <c r="BJ43" i="47"/>
  <c r="BK43" i="47"/>
  <c r="BL43" i="47"/>
  <c r="BM43" i="47"/>
  <c r="BN43" i="47"/>
  <c r="BO43" i="47"/>
  <c r="BP43" i="47"/>
  <c r="AB19" i="47"/>
  <c r="E54" i="47" a="1"/>
  <c r="E54" i="47"/>
  <c r="F54" i="47" a="1"/>
  <c r="F54" i="47"/>
  <c r="G54" i="47" a="1"/>
  <c r="H54" i="47" a="1"/>
  <c r="I54" i="47" a="1"/>
  <c r="J54" i="47" a="1"/>
  <c r="K54" i="47" a="1"/>
  <c r="L54" i="47" a="1"/>
  <c r="M54" i="47" a="1"/>
  <c r="N54" i="47" a="1"/>
  <c r="O54" i="47" a="1"/>
  <c r="P54" i="47" a="1"/>
  <c r="Q54" i="47" a="1"/>
  <c r="R54" i="47" a="1"/>
  <c r="S54" i="47" a="1"/>
  <c r="T54" i="47" a="1"/>
  <c r="U54" i="47" a="1"/>
  <c r="V54" i="47" a="1"/>
  <c r="W54" i="47" a="1"/>
  <c r="X54" i="47" a="1"/>
  <c r="Y54" i="47" a="1"/>
  <c r="Z54" i="47" a="1"/>
  <c r="AA54" i="47" a="1"/>
  <c r="AB54" i="47" a="1"/>
  <c r="AC54" i="47" a="1"/>
  <c r="AD54" i="47" a="1"/>
  <c r="AE54" i="47" a="1"/>
  <c r="AF54" i="47" a="1"/>
  <c r="AG54" i="47" a="1"/>
  <c r="AH54" i="47" a="1"/>
  <c r="AI54" i="47" a="1"/>
  <c r="AJ54" i="47" a="1"/>
  <c r="AK54" i="47" a="1"/>
  <c r="AL54" i="47" a="1"/>
  <c r="AM54" i="47" a="1"/>
  <c r="AN54" i="47" a="1"/>
  <c r="AO54" i="47" a="1"/>
  <c r="AP54" i="47" a="1"/>
  <c r="AQ54" i="47" a="1"/>
  <c r="AR54" i="47" a="1"/>
  <c r="AS54" i="47" a="1"/>
  <c r="AT54" i="47" a="1"/>
  <c r="AU54" i="47" a="1"/>
  <c r="AV54" i="47" a="1"/>
  <c r="AW54" i="47" a="1"/>
  <c r="AX54" i="47" a="1"/>
  <c r="AY54" i="47" a="1"/>
  <c r="AZ54" i="47" a="1"/>
  <c r="BA54" i="47" a="1"/>
  <c r="BB54" i="47" a="1"/>
  <c r="BC54" i="47" a="1"/>
  <c r="BD54" i="47" a="1"/>
  <c r="BE54" i="47" a="1"/>
  <c r="BF54" i="47" a="1"/>
  <c r="BG54" i="47" a="1"/>
  <c r="BH54" i="47" a="1"/>
  <c r="BI54" i="47" a="1"/>
  <c r="BJ54" i="47" a="1"/>
  <c r="BK54" i="47" a="1"/>
  <c r="BL54" i="47" a="1"/>
  <c r="BM54" i="47" a="1"/>
  <c r="BN54" i="47" a="1"/>
  <c r="BO54" i="47" a="1"/>
  <c r="BP54" i="47" a="1"/>
  <c r="G54" i="47"/>
  <c r="H54" i="47"/>
  <c r="I54" i="47"/>
  <c r="J54" i="47"/>
  <c r="K54" i="47"/>
  <c r="L54" i="47"/>
  <c r="M54" i="47"/>
  <c r="N54" i="47"/>
  <c r="O54" i="47"/>
  <c r="P54" i="47"/>
  <c r="Q54" i="47"/>
  <c r="R54" i="47"/>
  <c r="S54" i="47"/>
  <c r="T54" i="47"/>
  <c r="U54" i="47"/>
  <c r="V54" i="47"/>
  <c r="W54" i="47"/>
  <c r="X54" i="47"/>
  <c r="Y54" i="47"/>
  <c r="Z54" i="47"/>
  <c r="AA54" i="47"/>
  <c r="AB54" i="47"/>
  <c r="AC54" i="47"/>
  <c r="AD54" i="47"/>
  <c r="AE54" i="47"/>
  <c r="AF54" i="47"/>
  <c r="AG54" i="47"/>
  <c r="AH54" i="47"/>
  <c r="AI54" i="47"/>
  <c r="AJ54" i="47"/>
  <c r="AK54" i="47"/>
  <c r="AL54" i="47"/>
  <c r="AM54" i="47"/>
  <c r="AN54" i="47"/>
  <c r="AO54" i="47"/>
  <c r="AP54" i="47"/>
  <c r="AQ54" i="47"/>
  <c r="AR54" i="47"/>
  <c r="AS54" i="47"/>
  <c r="AT54" i="47"/>
  <c r="AU54" i="47"/>
  <c r="AV54" i="47"/>
  <c r="AW54" i="47"/>
  <c r="AX54" i="47"/>
  <c r="AY54" i="47"/>
  <c r="AZ54" i="47"/>
  <c r="BA54" i="47"/>
  <c r="BB54" i="47"/>
  <c r="BC54" i="47"/>
  <c r="BD54" i="47"/>
  <c r="BE54" i="47"/>
  <c r="BF54" i="47"/>
  <c r="BG54" i="47"/>
  <c r="BH54" i="47"/>
  <c r="BI54" i="47"/>
  <c r="BJ54" i="47"/>
  <c r="BK54" i="47"/>
  <c r="BL54" i="47"/>
  <c r="BM54" i="47"/>
  <c r="BN54" i="47"/>
  <c r="BO54" i="47"/>
  <c r="BP54" i="47"/>
  <c r="AC19" i="47"/>
  <c r="W19" i="47"/>
  <c r="X17" i="47"/>
  <c r="X18" i="47"/>
  <c r="X19" i="47"/>
  <c r="X20" i="47"/>
  <c r="X21" i="47"/>
  <c r="X22" i="47"/>
  <c r="X23" i="47"/>
  <c r="X24" i="47"/>
  <c r="X25" i="47"/>
  <c r="E4" i="47"/>
  <c r="D4" i="47"/>
  <c r="E5" i="47"/>
  <c r="D5" i="47"/>
  <c r="E6" i="47"/>
  <c r="D6" i="47"/>
  <c r="E7" i="47"/>
  <c r="D7" i="47"/>
  <c r="E8" i="47"/>
  <c r="D8" i="47"/>
  <c r="E9" i="47"/>
  <c r="D9" i="47"/>
  <c r="E10" i="47"/>
  <c r="D10" i="47"/>
  <c r="E11" i="47"/>
  <c r="D11" i="47"/>
  <c r="E12" i="47"/>
  <c r="D12" i="47"/>
  <c r="C4" i="47"/>
  <c r="AJ36" i="39"/>
  <c r="AE36" i="39"/>
  <c r="I13" i="39"/>
  <c r="V65" i="44"/>
  <c r="N14" i="6"/>
  <c r="Q64" i="33"/>
  <c r="F4" i="33"/>
  <c r="V64" i="33"/>
  <c r="W64" i="33"/>
  <c r="X64" i="33"/>
  <c r="V65" i="33"/>
  <c r="V66" i="33"/>
  <c r="V67" i="33"/>
  <c r="V68" i="33"/>
  <c r="V69" i="33"/>
  <c r="V70" i="33"/>
  <c r="V71" i="33"/>
  <c r="V72" i="33"/>
  <c r="V73" i="33"/>
  <c r="V74" i="33"/>
  <c r="V75" i="33"/>
  <c r="V76" i="33"/>
  <c r="V77" i="33"/>
  <c r="V78" i="33"/>
  <c r="V79" i="33"/>
  <c r="V80" i="33"/>
  <c r="V81" i="33"/>
  <c r="V82" i="33"/>
  <c r="V83" i="33"/>
  <c r="V84" i="33"/>
  <c r="V85" i="33"/>
  <c r="V86" i="33"/>
  <c r="V87" i="33"/>
  <c r="V88" i="33"/>
  <c r="V89" i="33"/>
  <c r="V90" i="33"/>
  <c r="V91" i="33"/>
  <c r="V92" i="33"/>
  <c r="V93" i="33"/>
  <c r="V94" i="33"/>
  <c r="V95" i="33"/>
  <c r="V96" i="33"/>
  <c r="V97" i="33"/>
  <c r="V98" i="33"/>
  <c r="V99" i="33"/>
  <c r="V100" i="33"/>
  <c r="V101" i="33"/>
  <c r="V102" i="33"/>
  <c r="V103" i="33"/>
  <c r="V104" i="33"/>
  <c r="V105" i="33"/>
  <c r="V106" i="33"/>
  <c r="V107" i="33"/>
  <c r="V108" i="33"/>
  <c r="W65" i="33"/>
  <c r="X65" i="33"/>
  <c r="W66" i="33"/>
  <c r="X66" i="33"/>
  <c r="W67" i="33"/>
  <c r="X67" i="33"/>
  <c r="W68" i="33"/>
  <c r="X68" i="33"/>
  <c r="W69" i="33"/>
  <c r="X69" i="33"/>
  <c r="W70" i="33"/>
  <c r="X70" i="33"/>
  <c r="W71" i="33"/>
  <c r="X71" i="33"/>
  <c r="W72" i="33"/>
  <c r="X72" i="33"/>
  <c r="W73" i="33"/>
  <c r="X73" i="33"/>
  <c r="W74" i="33"/>
  <c r="X74" i="33"/>
  <c r="W75" i="33"/>
  <c r="X75" i="33"/>
  <c r="W76" i="33"/>
  <c r="X76" i="33"/>
  <c r="W77" i="33"/>
  <c r="X77" i="33"/>
  <c r="W78" i="33"/>
  <c r="X78" i="33"/>
  <c r="W79" i="33"/>
  <c r="X79" i="33"/>
  <c r="W80" i="33"/>
  <c r="X80" i="33"/>
  <c r="W81" i="33"/>
  <c r="X81" i="33"/>
  <c r="W82" i="33"/>
  <c r="X82" i="33"/>
  <c r="W83" i="33"/>
  <c r="X83" i="33"/>
  <c r="W84" i="33"/>
  <c r="X84" i="33"/>
  <c r="W85" i="33"/>
  <c r="X85" i="33"/>
  <c r="W86" i="33"/>
  <c r="X86" i="33"/>
  <c r="W87" i="33"/>
  <c r="X87" i="33"/>
  <c r="W88" i="33"/>
  <c r="X88" i="33"/>
  <c r="W89" i="33"/>
  <c r="X89" i="33"/>
  <c r="W90" i="33"/>
  <c r="X90" i="33"/>
  <c r="W91" i="33"/>
  <c r="X91" i="33"/>
  <c r="W92" i="33"/>
  <c r="X92" i="33"/>
  <c r="W93" i="33"/>
  <c r="X93" i="33"/>
  <c r="W94" i="33"/>
  <c r="X94" i="33"/>
  <c r="W95" i="33"/>
  <c r="X95" i="33"/>
  <c r="W96" i="33"/>
  <c r="X96" i="33"/>
  <c r="W97" i="33"/>
  <c r="X97" i="33"/>
  <c r="W98" i="33"/>
  <c r="X98" i="33"/>
  <c r="W99" i="33"/>
  <c r="X99" i="33"/>
  <c r="W100" i="33"/>
  <c r="X100" i="33"/>
  <c r="W101" i="33"/>
  <c r="X101" i="33"/>
  <c r="W102" i="33"/>
  <c r="X102" i="33"/>
  <c r="W103" i="33"/>
  <c r="X103" i="33"/>
  <c r="W104" i="33"/>
  <c r="X104" i="33"/>
  <c r="W105" i="33"/>
  <c r="X105" i="33"/>
  <c r="W106" i="33"/>
  <c r="X106" i="33"/>
  <c r="W107" i="33"/>
  <c r="X107" i="33"/>
  <c r="W108" i="33"/>
  <c r="X108" i="33"/>
  <c r="Y64" i="33"/>
  <c r="Y65" i="33"/>
  <c r="Y66" i="33"/>
  <c r="Y67" i="33"/>
  <c r="Y68" i="33"/>
  <c r="Y69" i="33"/>
  <c r="Y70" i="33"/>
  <c r="Y71" i="33"/>
  <c r="Y72" i="33"/>
  <c r="Y73" i="33"/>
  <c r="Y74" i="33"/>
  <c r="Y75" i="33"/>
  <c r="Y76" i="33"/>
  <c r="Y77" i="33"/>
  <c r="Y78" i="33"/>
  <c r="Y79" i="33"/>
  <c r="Y80" i="33"/>
  <c r="Y81" i="33"/>
  <c r="Y82" i="33"/>
  <c r="Y83" i="33"/>
  <c r="Y84" i="33"/>
  <c r="Y85" i="33"/>
  <c r="Y86" i="33"/>
  <c r="Y87" i="33"/>
  <c r="Y88" i="33"/>
  <c r="Y89" i="33"/>
  <c r="Y90" i="33"/>
  <c r="Y91" i="33"/>
  <c r="Y92" i="33"/>
  <c r="Y93" i="33"/>
  <c r="Y94" i="33"/>
  <c r="Y95" i="33"/>
  <c r="Y96" i="33"/>
  <c r="Y97" i="33"/>
  <c r="Y98" i="33"/>
  <c r="Y99" i="33"/>
  <c r="Y100" i="33"/>
  <c r="Y101" i="33"/>
  <c r="Y102" i="33"/>
  <c r="Y103" i="33"/>
  <c r="Y104" i="33"/>
  <c r="Y105" i="33"/>
  <c r="Y106" i="33"/>
  <c r="Y107" i="33"/>
  <c r="Y108" i="33"/>
  <c r="K4" i="33"/>
  <c r="N24" i="6"/>
  <c r="Q65" i="33"/>
  <c r="F5" i="33"/>
  <c r="K5" i="33"/>
  <c r="N34" i="6"/>
  <c r="Q66" i="33"/>
  <c r="F6" i="33"/>
  <c r="K6" i="33"/>
  <c r="K7" i="33"/>
  <c r="K8" i="33"/>
  <c r="K9" i="33"/>
  <c r="K10" i="33"/>
  <c r="K11" i="33"/>
  <c r="K12" i="33"/>
  <c r="K13" i="33"/>
  <c r="AA76" i="33"/>
  <c r="AE76" i="33"/>
  <c r="AA91" i="33"/>
  <c r="AE91" i="33"/>
  <c r="AA70" i="33"/>
  <c r="AF70" i="33"/>
  <c r="AA85" i="33"/>
  <c r="AF85" i="33"/>
  <c r="J4" i="33"/>
  <c r="K17" i="33"/>
  <c r="G4" i="33"/>
  <c r="H4" i="33"/>
  <c r="I4" i="33"/>
  <c r="J17" i="33"/>
  <c r="H17" i="33"/>
  <c r="L17" i="33"/>
  <c r="AA77" i="33"/>
  <c r="AE77" i="33"/>
  <c r="AA92" i="33"/>
  <c r="AE92" i="33"/>
  <c r="AA71" i="33"/>
  <c r="AF71" i="33"/>
  <c r="AA86" i="33"/>
  <c r="AF86" i="33"/>
  <c r="J5" i="33"/>
  <c r="K18" i="33"/>
  <c r="G5" i="33"/>
  <c r="H5" i="33"/>
  <c r="I5" i="33"/>
  <c r="J18" i="33"/>
  <c r="H18" i="33"/>
  <c r="L18" i="33"/>
  <c r="AA66" i="33"/>
  <c r="AE66" i="33"/>
  <c r="AA72" i="33"/>
  <c r="AE72" i="33"/>
  <c r="AA81" i="33"/>
  <c r="AF81" i="33"/>
  <c r="AA90" i="33"/>
  <c r="AF90" i="33"/>
  <c r="J6" i="33"/>
  <c r="K19" i="33"/>
  <c r="G6" i="33"/>
  <c r="H6" i="33"/>
  <c r="I6" i="33"/>
  <c r="J19" i="33"/>
  <c r="H19" i="33"/>
  <c r="L19" i="33"/>
  <c r="AA94" i="33"/>
  <c r="AE94" i="33"/>
  <c r="AA95" i="33"/>
  <c r="AE95" i="33"/>
  <c r="AA96" i="33"/>
  <c r="AE96" i="33"/>
  <c r="AA97" i="33"/>
  <c r="AE97" i="33"/>
  <c r="AA64" i="33"/>
  <c r="AE64" i="33"/>
  <c r="AA65" i="33"/>
  <c r="AE65" i="33"/>
  <c r="AA67" i="33"/>
  <c r="AE67" i="33"/>
  <c r="AA68" i="33"/>
  <c r="AE68" i="33"/>
  <c r="AA69" i="33"/>
  <c r="AE69" i="33"/>
  <c r="AE70" i="33"/>
  <c r="AE71" i="33"/>
  <c r="AA73" i="33"/>
  <c r="AE73" i="33"/>
  <c r="AA74" i="33"/>
  <c r="AE74" i="33"/>
  <c r="AA75" i="33"/>
  <c r="AE75" i="33"/>
  <c r="AA78" i="33"/>
  <c r="AE78" i="33"/>
  <c r="AA79" i="33"/>
  <c r="AE79" i="33"/>
  <c r="AA80" i="33"/>
  <c r="AE80" i="33"/>
  <c r="AE81" i="33"/>
  <c r="AA82" i="33"/>
  <c r="AE82" i="33"/>
  <c r="AA83" i="33"/>
  <c r="AE83" i="33"/>
  <c r="AA84" i="33"/>
  <c r="AE84" i="33"/>
  <c r="AE85" i="33"/>
  <c r="AE86" i="33"/>
  <c r="AA87" i="33"/>
  <c r="AE87" i="33"/>
  <c r="AA88" i="33"/>
  <c r="AE88" i="33"/>
  <c r="AA89" i="33"/>
  <c r="AE89" i="33"/>
  <c r="AE90" i="33"/>
  <c r="AA93" i="33"/>
  <c r="AE93" i="33"/>
  <c r="AA98" i="33"/>
  <c r="AE98" i="33"/>
  <c r="AA99" i="33"/>
  <c r="AE99" i="33"/>
  <c r="AA100" i="33"/>
  <c r="AE100" i="33"/>
  <c r="AA101" i="33"/>
  <c r="AE101" i="33"/>
  <c r="AA102" i="33"/>
  <c r="AE102" i="33"/>
  <c r="AA103" i="33"/>
  <c r="AE103" i="33"/>
  <c r="AA104" i="33"/>
  <c r="AE104" i="33"/>
  <c r="AA105" i="33"/>
  <c r="AE105" i="33"/>
  <c r="AA106" i="33"/>
  <c r="AE106" i="33"/>
  <c r="AA107" i="33"/>
  <c r="AE107" i="33"/>
  <c r="AA108" i="33"/>
  <c r="AE108" i="33"/>
  <c r="AF64" i="33"/>
  <c r="AF65" i="33"/>
  <c r="AF66" i="33"/>
  <c r="AF67" i="33"/>
  <c r="AF68" i="33"/>
  <c r="AF69" i="33"/>
  <c r="AF72" i="33"/>
  <c r="AF73" i="33"/>
  <c r="AF74" i="33"/>
  <c r="AF75" i="33"/>
  <c r="AF76" i="33"/>
  <c r="AF77" i="33"/>
  <c r="AF78" i="33"/>
  <c r="AF79" i="33"/>
  <c r="AF80" i="33"/>
  <c r="AF82" i="33"/>
  <c r="AF83" i="33"/>
  <c r="AF84" i="33"/>
  <c r="AF87" i="33"/>
  <c r="AF88" i="33"/>
  <c r="AF89" i="33"/>
  <c r="AF91" i="33"/>
  <c r="AF92" i="33"/>
  <c r="AF93" i="33"/>
  <c r="AF94" i="33"/>
  <c r="AF95" i="33"/>
  <c r="AF96" i="33"/>
  <c r="AF97" i="33"/>
  <c r="AF98" i="33"/>
  <c r="AF99" i="33"/>
  <c r="AF100" i="33"/>
  <c r="AF101" i="33"/>
  <c r="AF102" i="33"/>
  <c r="AF103" i="33"/>
  <c r="AF104" i="33"/>
  <c r="AF105" i="33"/>
  <c r="AF106" i="33"/>
  <c r="AF107" i="33"/>
  <c r="AF108" i="33"/>
  <c r="J7" i="33"/>
  <c r="K20" i="33"/>
  <c r="G7" i="33"/>
  <c r="H7" i="33"/>
  <c r="I7" i="33"/>
  <c r="J20" i="33"/>
  <c r="H20" i="33"/>
  <c r="L20" i="33"/>
  <c r="J8" i="33"/>
  <c r="K21" i="33"/>
  <c r="G8" i="33"/>
  <c r="H8" i="33"/>
  <c r="I8" i="33"/>
  <c r="J21" i="33"/>
  <c r="H21" i="33"/>
  <c r="L21" i="33"/>
  <c r="J9" i="33"/>
  <c r="K22" i="33"/>
  <c r="G9" i="33"/>
  <c r="H9" i="33"/>
  <c r="I9" i="33"/>
  <c r="J22" i="33"/>
  <c r="H22" i="33"/>
  <c r="L22" i="33"/>
  <c r="J10" i="33"/>
  <c r="K23" i="33"/>
  <c r="G10" i="33"/>
  <c r="H10" i="33"/>
  <c r="I10" i="33"/>
  <c r="J23" i="33"/>
  <c r="H23" i="33"/>
  <c r="L23" i="33"/>
  <c r="J11" i="33"/>
  <c r="K24" i="33"/>
  <c r="G11" i="33"/>
  <c r="H11" i="33"/>
  <c r="I11" i="33"/>
  <c r="J24" i="33"/>
  <c r="H24" i="33"/>
  <c r="L24" i="33"/>
  <c r="J12" i="33"/>
  <c r="K25" i="33"/>
  <c r="G12" i="33"/>
  <c r="H12" i="33"/>
  <c r="I12" i="33"/>
  <c r="J25" i="33"/>
  <c r="H25" i="33"/>
  <c r="L25" i="33"/>
  <c r="M17" i="33"/>
  <c r="N17" i="33" a="1"/>
  <c r="N17" i="33"/>
  <c r="O17" i="33"/>
  <c r="C17" i="33"/>
  <c r="E30" i="33" a="1"/>
  <c r="E30" i="33"/>
  <c r="F30" i="33" a="1"/>
  <c r="F30" i="33"/>
  <c r="G30" i="33" a="1"/>
  <c r="H30" i="33" a="1"/>
  <c r="I30" i="33" a="1"/>
  <c r="J30" i="33" a="1"/>
  <c r="K30" i="33" a="1"/>
  <c r="L30" i="33" a="1"/>
  <c r="P17" i="33"/>
  <c r="M30" i="33" a="1"/>
  <c r="N30" i="33" a="1"/>
  <c r="O30" i="33" a="1"/>
  <c r="P30" i="33" a="1"/>
  <c r="Q30" i="33" a="1"/>
  <c r="R30" i="33" a="1"/>
  <c r="S30" i="33" a="1"/>
  <c r="T30" i="33" a="1"/>
  <c r="Q17" i="33"/>
  <c r="U30" i="33" a="1"/>
  <c r="V30" i="33" a="1"/>
  <c r="W30" i="33" a="1"/>
  <c r="X30" i="33" a="1"/>
  <c r="Y30" i="33" a="1"/>
  <c r="Z30" i="33" a="1"/>
  <c r="AA30" i="33" a="1"/>
  <c r="AB30" i="33" a="1"/>
  <c r="R17" i="33"/>
  <c r="AC30" i="33" a="1"/>
  <c r="AD30" i="33" a="1"/>
  <c r="AE30" i="33" a="1"/>
  <c r="AF30" i="33" a="1"/>
  <c r="AG30" i="33" a="1"/>
  <c r="AH30" i="33" a="1"/>
  <c r="AI30" i="33" a="1"/>
  <c r="AJ30" i="33" a="1"/>
  <c r="S17" i="33"/>
  <c r="AK30" i="33" a="1"/>
  <c r="AL30" i="33" a="1"/>
  <c r="AM30" i="33" a="1"/>
  <c r="AN30" i="33" a="1"/>
  <c r="AO30" i="33" a="1"/>
  <c r="AP30" i="33" a="1"/>
  <c r="AQ30" i="33" a="1"/>
  <c r="AR30" i="33" a="1"/>
  <c r="T17" i="33"/>
  <c r="AS30" i="33" a="1"/>
  <c r="AT30" i="33" a="1"/>
  <c r="AU30" i="33" a="1"/>
  <c r="AV30" i="33" a="1"/>
  <c r="AW30" i="33" a="1"/>
  <c r="AX30" i="33" a="1"/>
  <c r="AY30" i="33" a="1"/>
  <c r="AZ30" i="33" a="1"/>
  <c r="U17" i="33"/>
  <c r="BA30" i="33" a="1"/>
  <c r="BB30" i="33" a="1"/>
  <c r="BC30" i="33" a="1"/>
  <c r="BD30" i="33" a="1"/>
  <c r="BE30" i="33" a="1"/>
  <c r="BF30" i="33" a="1"/>
  <c r="BG30" i="33" a="1"/>
  <c r="BH30" i="33" a="1"/>
  <c r="V17" i="33"/>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W17" i="33"/>
  <c r="M18" i="33"/>
  <c r="N18" i="33" a="1"/>
  <c r="N18" i="33"/>
  <c r="O18" i="33"/>
  <c r="C18" i="33"/>
  <c r="E31" i="33" a="1"/>
  <c r="E31" i="33"/>
  <c r="F31" i="33" a="1"/>
  <c r="F31" i="33"/>
  <c r="G31" i="33" a="1"/>
  <c r="H31" i="33" a="1"/>
  <c r="I31" i="33" a="1"/>
  <c r="J31" i="33" a="1"/>
  <c r="K31" i="33" a="1"/>
  <c r="L31" i="33" a="1"/>
  <c r="P18" i="33"/>
  <c r="M31" i="33" a="1"/>
  <c r="N31" i="33" a="1"/>
  <c r="O31" i="33" a="1"/>
  <c r="P31" i="33" a="1"/>
  <c r="Q31" i="33" a="1"/>
  <c r="R31" i="33" a="1"/>
  <c r="S31" i="33" a="1"/>
  <c r="T31" i="33" a="1"/>
  <c r="Q18" i="33"/>
  <c r="U31" i="33" a="1"/>
  <c r="V31" i="33" a="1"/>
  <c r="W31" i="33" a="1"/>
  <c r="X31" i="33" a="1"/>
  <c r="Y31" i="33" a="1"/>
  <c r="Z31" i="33" a="1"/>
  <c r="AA31" i="33" a="1"/>
  <c r="AB31" i="33" a="1"/>
  <c r="R18" i="33"/>
  <c r="AC31" i="33" a="1"/>
  <c r="AD31" i="33" a="1"/>
  <c r="AE31" i="33" a="1"/>
  <c r="AF31" i="33" a="1"/>
  <c r="AG31" i="33" a="1"/>
  <c r="AH31" i="33" a="1"/>
  <c r="AI31" i="33" a="1"/>
  <c r="AJ31" i="33" a="1"/>
  <c r="S18" i="33"/>
  <c r="AK31" i="33" a="1"/>
  <c r="AL31" i="33" a="1"/>
  <c r="AM31" i="33" a="1"/>
  <c r="AN31" i="33" a="1"/>
  <c r="AO31" i="33" a="1"/>
  <c r="AP31" i="33" a="1"/>
  <c r="AQ31" i="33" a="1"/>
  <c r="AR31" i="33" a="1"/>
  <c r="T18" i="33"/>
  <c r="AS31" i="33" a="1"/>
  <c r="AT31" i="33" a="1"/>
  <c r="AU31" i="33" a="1"/>
  <c r="AV31" i="33" a="1"/>
  <c r="AW31" i="33" a="1"/>
  <c r="AX31" i="33" a="1"/>
  <c r="AY31" i="33" a="1"/>
  <c r="AZ31" i="33" a="1"/>
  <c r="U18" i="33"/>
  <c r="BA31" i="33" a="1"/>
  <c r="BB31" i="33" a="1"/>
  <c r="BC31" i="33" a="1"/>
  <c r="BD31" i="33" a="1"/>
  <c r="BE31" i="33" a="1"/>
  <c r="BF31" i="33" a="1"/>
  <c r="BG31" i="33" a="1"/>
  <c r="BH31" i="33" a="1"/>
  <c r="V18" i="33"/>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W18" i="33"/>
  <c r="M19" i="33"/>
  <c r="N19" i="33" a="1"/>
  <c r="N19" i="33"/>
  <c r="O19" i="33"/>
  <c r="C19" i="33"/>
  <c r="E32" i="33" a="1"/>
  <c r="E32" i="33"/>
  <c r="F32" i="33" a="1"/>
  <c r="F32" i="33"/>
  <c r="G32" i="33" a="1"/>
  <c r="H32" i="33" a="1"/>
  <c r="I32" i="33" a="1"/>
  <c r="J32" i="33" a="1"/>
  <c r="K32" i="33" a="1"/>
  <c r="L32" i="33" a="1"/>
  <c r="P19" i="33"/>
  <c r="M32" i="33" a="1"/>
  <c r="N32" i="33" a="1"/>
  <c r="O32" i="33" a="1"/>
  <c r="P32" i="33" a="1"/>
  <c r="Q32" i="33" a="1"/>
  <c r="R32" i="33" a="1"/>
  <c r="S32" i="33" a="1"/>
  <c r="T32" i="33" a="1"/>
  <c r="Q19" i="33"/>
  <c r="U32" i="33" a="1"/>
  <c r="V32" i="33" a="1"/>
  <c r="W32" i="33" a="1"/>
  <c r="X32" i="33" a="1"/>
  <c r="Y32" i="33" a="1"/>
  <c r="Z32" i="33" a="1"/>
  <c r="AA32" i="33" a="1"/>
  <c r="AB32" i="33" a="1"/>
  <c r="R19" i="33"/>
  <c r="AC32" i="33" a="1"/>
  <c r="AD32" i="33" a="1"/>
  <c r="AE32" i="33" a="1"/>
  <c r="AF32" i="33" a="1"/>
  <c r="AG32" i="33" a="1"/>
  <c r="AH32" i="33" a="1"/>
  <c r="AI32" i="33" a="1"/>
  <c r="AJ32" i="33" a="1"/>
  <c r="S19" i="33"/>
  <c r="AK32" i="33" a="1"/>
  <c r="AL32" i="33" a="1"/>
  <c r="AM32" i="33" a="1"/>
  <c r="AN32" i="33" a="1"/>
  <c r="AO32" i="33" a="1"/>
  <c r="AP32" i="33" a="1"/>
  <c r="AQ32" i="33" a="1"/>
  <c r="AR32" i="33" a="1"/>
  <c r="T19" i="33"/>
  <c r="AS32" i="33" a="1"/>
  <c r="AT32" i="33" a="1"/>
  <c r="AU32" i="33" a="1"/>
  <c r="AV32" i="33" a="1"/>
  <c r="AW32" i="33" a="1"/>
  <c r="AX32" i="33" a="1"/>
  <c r="AY32" i="33" a="1"/>
  <c r="AZ32" i="33" a="1"/>
  <c r="U19" i="33"/>
  <c r="BA32" i="33" a="1"/>
  <c r="BB32" i="33" a="1"/>
  <c r="BC32" i="33" a="1"/>
  <c r="BD32" i="33" a="1"/>
  <c r="BE32" i="33" a="1"/>
  <c r="BF32" i="33" a="1"/>
  <c r="BG32" i="33" a="1"/>
  <c r="BH32" i="33" a="1"/>
  <c r="V19" i="33"/>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W19" i="33"/>
  <c r="X17" i="33"/>
  <c r="X18"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AJ26" i="39"/>
  <c r="AE28" i="39"/>
  <c r="I14" i="39"/>
  <c r="V66" i="44"/>
  <c r="N13" i="6"/>
  <c r="Q64" i="37"/>
  <c r="F4" i="37"/>
  <c r="V64" i="37"/>
  <c r="W64" i="37"/>
  <c r="X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W65" i="37"/>
  <c r="X65" i="37"/>
  <c r="W66" i="37"/>
  <c r="X66" i="37"/>
  <c r="W67" i="37"/>
  <c r="X67" i="37"/>
  <c r="W68" i="37"/>
  <c r="X68" i="37"/>
  <c r="W69" i="37"/>
  <c r="X69" i="37"/>
  <c r="W70" i="37"/>
  <c r="X70" i="37"/>
  <c r="W71" i="37"/>
  <c r="X71" i="37"/>
  <c r="W72" i="37"/>
  <c r="X72" i="37"/>
  <c r="W73" i="37"/>
  <c r="X73" i="37"/>
  <c r="W74" i="37"/>
  <c r="X74" i="37"/>
  <c r="W75" i="37"/>
  <c r="X75" i="37"/>
  <c r="W76" i="37"/>
  <c r="X76" i="37"/>
  <c r="W77" i="37"/>
  <c r="X77" i="37"/>
  <c r="W78" i="37"/>
  <c r="X78" i="37"/>
  <c r="W79" i="37"/>
  <c r="X79" i="37"/>
  <c r="W80" i="37"/>
  <c r="X80" i="37"/>
  <c r="W81" i="37"/>
  <c r="X81" i="37"/>
  <c r="W82" i="37"/>
  <c r="X82" i="37"/>
  <c r="W83" i="37"/>
  <c r="X83" i="37"/>
  <c r="W84" i="37"/>
  <c r="X84" i="37"/>
  <c r="W85" i="37"/>
  <c r="X85" i="37"/>
  <c r="W86" i="37"/>
  <c r="X86" i="37"/>
  <c r="W87" i="37"/>
  <c r="X87" i="37"/>
  <c r="W88" i="37"/>
  <c r="X88" i="37"/>
  <c r="W89" i="37"/>
  <c r="X89" i="37"/>
  <c r="W90" i="37"/>
  <c r="X90" i="37"/>
  <c r="W91" i="37"/>
  <c r="X91" i="37"/>
  <c r="W92" i="37"/>
  <c r="X92" i="37"/>
  <c r="W93" i="37"/>
  <c r="X93" i="37"/>
  <c r="W94" i="37"/>
  <c r="X94" i="37"/>
  <c r="W95" i="37"/>
  <c r="X95" i="37"/>
  <c r="W96" i="37"/>
  <c r="X96" i="37"/>
  <c r="W97" i="37"/>
  <c r="X97" i="37"/>
  <c r="W98" i="37"/>
  <c r="X98" i="37"/>
  <c r="W99" i="37"/>
  <c r="X99" i="37"/>
  <c r="W100" i="37"/>
  <c r="X100" i="37"/>
  <c r="W101" i="37"/>
  <c r="X101" i="37"/>
  <c r="W102" i="37"/>
  <c r="X102" i="37"/>
  <c r="W103" i="37"/>
  <c r="X103" i="37"/>
  <c r="W104" i="37"/>
  <c r="X104" i="37"/>
  <c r="W105" i="37"/>
  <c r="X105" i="37"/>
  <c r="W106" i="37"/>
  <c r="X106" i="37"/>
  <c r="W107" i="37"/>
  <c r="X107" i="37"/>
  <c r="W108" i="37"/>
  <c r="X108" i="37"/>
  <c r="Y64" i="37"/>
  <c r="Y65" i="37"/>
  <c r="Y66" i="37"/>
  <c r="Y67" i="37"/>
  <c r="Y68" i="37"/>
  <c r="Y69" i="37"/>
  <c r="Y70" i="37"/>
  <c r="Y71" i="37"/>
  <c r="Y72" i="37"/>
  <c r="Y73" i="37"/>
  <c r="Y74" i="37"/>
  <c r="Y75" i="37"/>
  <c r="Y76" i="37"/>
  <c r="Y77" i="37"/>
  <c r="Y78" i="37"/>
  <c r="Y79" i="37"/>
  <c r="Y80" i="37"/>
  <c r="Y81" i="37"/>
  <c r="Y82" i="37"/>
  <c r="Y83" i="37"/>
  <c r="Y84" i="37"/>
  <c r="Y85" i="37"/>
  <c r="Y86" i="37"/>
  <c r="Y87" i="37"/>
  <c r="Y88" i="37"/>
  <c r="Y89" i="37"/>
  <c r="Y90" i="37"/>
  <c r="Y91" i="37"/>
  <c r="Y92" i="37"/>
  <c r="Y93" i="37"/>
  <c r="Y94" i="37"/>
  <c r="Y95" i="37"/>
  <c r="Y96" i="37"/>
  <c r="Y97" i="37"/>
  <c r="Y98" i="37"/>
  <c r="Y99" i="37"/>
  <c r="Y100" i="37"/>
  <c r="Y101" i="37"/>
  <c r="Y102" i="37"/>
  <c r="Y103" i="37"/>
  <c r="Y104" i="37"/>
  <c r="Y105" i="37"/>
  <c r="Y106" i="37"/>
  <c r="Y107" i="37"/>
  <c r="Y108" i="37"/>
  <c r="K4" i="37"/>
  <c r="N23" i="6"/>
  <c r="Q65" i="37"/>
  <c r="F5" i="37"/>
  <c r="K5" i="37"/>
  <c r="N33" i="6"/>
  <c r="Q66" i="37"/>
  <c r="F6" i="37"/>
  <c r="K6" i="37"/>
  <c r="K7" i="37"/>
  <c r="K8" i="37"/>
  <c r="K9" i="37"/>
  <c r="K10" i="37"/>
  <c r="K11" i="37"/>
  <c r="K12" i="37"/>
  <c r="K13" i="37"/>
  <c r="AA67" i="37"/>
  <c r="AE67" i="37"/>
  <c r="AA79" i="37"/>
  <c r="AE79" i="37"/>
  <c r="AA85" i="37"/>
  <c r="AE85" i="37"/>
  <c r="AA73" i="37"/>
  <c r="AF73" i="37"/>
  <c r="J4" i="37"/>
  <c r="K17" i="37"/>
  <c r="G4" i="37"/>
  <c r="H4" i="37"/>
  <c r="I4" i="37"/>
  <c r="J17" i="37"/>
  <c r="H17" i="37"/>
  <c r="L17" i="37"/>
  <c r="AA74" i="37"/>
  <c r="AE74" i="37"/>
  <c r="AA83" i="37"/>
  <c r="AE83" i="37"/>
  <c r="AA65" i="37"/>
  <c r="AF65" i="37"/>
  <c r="AA92" i="37"/>
  <c r="AF92" i="37"/>
  <c r="J5" i="37"/>
  <c r="K18" i="37"/>
  <c r="G5" i="37"/>
  <c r="H5" i="37"/>
  <c r="I5" i="37"/>
  <c r="J18" i="37"/>
  <c r="H18" i="37"/>
  <c r="L18" i="37"/>
  <c r="AA69" i="37"/>
  <c r="AE69" i="37"/>
  <c r="AA81" i="37"/>
  <c r="AE81" i="37"/>
  <c r="AA87" i="37"/>
  <c r="AE87" i="37"/>
  <c r="AA75" i="37"/>
  <c r="AF75" i="37"/>
  <c r="J6" i="37"/>
  <c r="K19" i="37"/>
  <c r="G6" i="37"/>
  <c r="H6" i="37"/>
  <c r="I6" i="37"/>
  <c r="J19" i="37"/>
  <c r="H19" i="37"/>
  <c r="L19" i="37"/>
  <c r="AA94" i="37"/>
  <c r="AE94" i="37"/>
  <c r="AA95" i="37"/>
  <c r="AE95" i="37"/>
  <c r="AA96" i="37"/>
  <c r="AE96" i="37"/>
  <c r="AA97" i="37"/>
  <c r="AE97" i="37"/>
  <c r="AA64" i="37"/>
  <c r="AE64" i="37"/>
  <c r="AE65" i="37"/>
  <c r="AA66" i="37"/>
  <c r="AE66" i="37"/>
  <c r="AA68" i="37"/>
  <c r="AE68" i="37"/>
  <c r="AA70" i="37"/>
  <c r="AE70" i="37"/>
  <c r="AA71" i="37"/>
  <c r="AE71" i="37"/>
  <c r="AA72" i="37"/>
  <c r="AE72" i="37"/>
  <c r="AE73" i="37"/>
  <c r="AE75" i="37"/>
  <c r="AA76" i="37"/>
  <c r="AE76" i="37"/>
  <c r="AA77" i="37"/>
  <c r="AE77" i="37"/>
  <c r="AA78" i="37"/>
  <c r="AE78" i="37"/>
  <c r="AA80" i="37"/>
  <c r="AE80" i="37"/>
  <c r="AA82" i="37"/>
  <c r="AE82" i="37"/>
  <c r="AA84" i="37"/>
  <c r="AE84" i="37"/>
  <c r="AA86" i="37"/>
  <c r="AE86" i="37"/>
  <c r="AA88" i="37"/>
  <c r="AE88" i="37"/>
  <c r="AA89" i="37"/>
  <c r="AE89" i="37"/>
  <c r="AA90" i="37"/>
  <c r="AE90" i="37"/>
  <c r="AA91" i="37"/>
  <c r="AE91" i="37"/>
  <c r="AE92" i="37"/>
  <c r="AA93" i="37"/>
  <c r="AE93" i="37"/>
  <c r="AA98" i="37"/>
  <c r="AE98" i="37"/>
  <c r="AA99" i="37"/>
  <c r="AE99" i="37"/>
  <c r="AA100" i="37"/>
  <c r="AE100" i="37"/>
  <c r="AA101" i="37"/>
  <c r="AE101" i="37"/>
  <c r="AA102" i="37"/>
  <c r="AE102" i="37"/>
  <c r="AA103" i="37"/>
  <c r="AE103" i="37"/>
  <c r="AA104" i="37"/>
  <c r="AE104" i="37"/>
  <c r="AA105" i="37"/>
  <c r="AE105" i="37"/>
  <c r="AA106" i="37"/>
  <c r="AE106" i="37"/>
  <c r="AA107" i="37"/>
  <c r="AE107" i="37"/>
  <c r="AA108" i="37"/>
  <c r="AE108" i="37"/>
  <c r="AF64" i="37"/>
  <c r="AF66" i="37"/>
  <c r="AF67" i="37"/>
  <c r="AF68" i="37"/>
  <c r="AF69" i="37"/>
  <c r="AF70" i="37"/>
  <c r="AF71" i="37"/>
  <c r="AF72" i="37"/>
  <c r="AF74" i="37"/>
  <c r="AF76" i="37"/>
  <c r="AF77" i="37"/>
  <c r="AF78" i="37"/>
  <c r="AF79" i="37"/>
  <c r="AF80" i="37"/>
  <c r="AF81" i="37"/>
  <c r="AF82" i="37"/>
  <c r="AF83" i="37"/>
  <c r="AF84" i="37"/>
  <c r="AF85" i="37"/>
  <c r="AF86" i="37"/>
  <c r="AF87" i="37"/>
  <c r="AF88" i="37"/>
  <c r="AF89" i="37"/>
  <c r="AF90" i="37"/>
  <c r="AF91" i="37"/>
  <c r="AF93" i="37"/>
  <c r="AF94" i="37"/>
  <c r="AF95" i="37"/>
  <c r="AF96" i="37"/>
  <c r="AF97" i="37"/>
  <c r="AF98" i="37"/>
  <c r="AF99" i="37"/>
  <c r="AF100" i="37"/>
  <c r="AF101" i="37"/>
  <c r="AF102" i="37"/>
  <c r="AF103" i="37"/>
  <c r="AF104" i="37"/>
  <c r="AF105" i="37"/>
  <c r="AF106" i="37"/>
  <c r="AF107" i="37"/>
  <c r="AF108" i="37"/>
  <c r="J7" i="37"/>
  <c r="K20" i="37"/>
  <c r="G7" i="37"/>
  <c r="H7" i="37"/>
  <c r="I7" i="37"/>
  <c r="J20" i="37"/>
  <c r="H20" i="37"/>
  <c r="L20" i="37"/>
  <c r="J8" i="37"/>
  <c r="K21" i="37"/>
  <c r="G8" i="37"/>
  <c r="H8" i="37"/>
  <c r="I8" i="37"/>
  <c r="J21" i="37"/>
  <c r="H21" i="37"/>
  <c r="L21" i="37"/>
  <c r="J9" i="37"/>
  <c r="K22" i="37"/>
  <c r="G9" i="37"/>
  <c r="H9" i="37"/>
  <c r="I9" i="37"/>
  <c r="J22" i="37"/>
  <c r="H22" i="37"/>
  <c r="L22" i="37"/>
  <c r="J10" i="37"/>
  <c r="K23" i="37"/>
  <c r="G10" i="37"/>
  <c r="H10" i="37"/>
  <c r="I10" i="37"/>
  <c r="J23" i="37"/>
  <c r="H23" i="37"/>
  <c r="L23" i="37"/>
  <c r="J11" i="37"/>
  <c r="K24" i="37"/>
  <c r="G11" i="37"/>
  <c r="H11" i="37"/>
  <c r="I11" i="37"/>
  <c r="J24" i="37"/>
  <c r="H24" i="37"/>
  <c r="L24" i="37"/>
  <c r="J12" i="37"/>
  <c r="K25" i="37"/>
  <c r="G12" i="37"/>
  <c r="H12" i="37"/>
  <c r="I12" i="37"/>
  <c r="J25" i="37"/>
  <c r="H25" i="37"/>
  <c r="L25" i="37"/>
  <c r="M17" i="37"/>
  <c r="N17" i="37" a="1"/>
  <c r="N17" i="37"/>
  <c r="O17" i="37"/>
  <c r="C17" i="37"/>
  <c r="E30" i="37" a="1"/>
  <c r="E30" i="37"/>
  <c r="F30" i="37" a="1"/>
  <c r="F30" i="37"/>
  <c r="G30" i="37" a="1"/>
  <c r="H30" i="37" a="1"/>
  <c r="I30" i="37" a="1"/>
  <c r="J30" i="37" a="1"/>
  <c r="K30" i="37" a="1"/>
  <c r="L30" i="37" a="1"/>
  <c r="P17" i="37"/>
  <c r="M30" i="37" a="1"/>
  <c r="N30" i="37" a="1"/>
  <c r="O30" i="37" a="1"/>
  <c r="P30" i="37" a="1"/>
  <c r="Q30" i="37" a="1"/>
  <c r="R30" i="37" a="1"/>
  <c r="S30" i="37" a="1"/>
  <c r="T30" i="37" a="1"/>
  <c r="Q17" i="37"/>
  <c r="U30" i="37" a="1"/>
  <c r="V30" i="37" a="1"/>
  <c r="W30" i="37" a="1"/>
  <c r="X30" i="37" a="1"/>
  <c r="Y30" i="37" a="1"/>
  <c r="Z30" i="37" a="1"/>
  <c r="AA30" i="37" a="1"/>
  <c r="AB30" i="37" a="1"/>
  <c r="R17" i="37"/>
  <c r="AC30" i="37" a="1"/>
  <c r="AD30" i="37" a="1"/>
  <c r="AE30" i="37" a="1"/>
  <c r="AF30" i="37" a="1"/>
  <c r="AG30" i="37" a="1"/>
  <c r="AH30" i="37" a="1"/>
  <c r="AI30" i="37" a="1"/>
  <c r="AJ30" i="37" a="1"/>
  <c r="S17" i="37"/>
  <c r="AK30" i="37" a="1"/>
  <c r="AL30" i="37" a="1"/>
  <c r="AM30" i="37" a="1"/>
  <c r="AN30" i="37" a="1"/>
  <c r="AO30" i="37" a="1"/>
  <c r="AP30" i="37" a="1"/>
  <c r="AQ30" i="37" a="1"/>
  <c r="AR30" i="37" a="1"/>
  <c r="T17" i="37"/>
  <c r="AS30" i="37" a="1"/>
  <c r="AT30" i="37" a="1"/>
  <c r="AU30" i="37" a="1"/>
  <c r="AV30" i="37" a="1"/>
  <c r="AW30" i="37" a="1"/>
  <c r="AX30" i="37" a="1"/>
  <c r="AY30" i="37" a="1"/>
  <c r="AZ30" i="37" a="1"/>
  <c r="U17" i="37"/>
  <c r="BA30" i="37" a="1"/>
  <c r="BB30" i="37" a="1"/>
  <c r="BC30" i="37" a="1"/>
  <c r="BD30" i="37" a="1"/>
  <c r="BE30" i="37" a="1"/>
  <c r="BF30" i="37" a="1"/>
  <c r="BG30" i="37" a="1"/>
  <c r="BH30" i="37" a="1"/>
  <c r="V17" i="37"/>
  <c r="BI30" i="37" a="1"/>
  <c r="BJ30" i="37" a="1"/>
  <c r="BK30" i="37" a="1"/>
  <c r="BL30" i="37" a="1"/>
  <c r="BM30" i="37" a="1"/>
  <c r="BN30" i="37" a="1"/>
  <c r="BO30" i="37" a="1"/>
  <c r="BP30" i="37" a="1"/>
  <c r="G30" i="37"/>
  <c r="H30" i="37"/>
  <c r="I30" i="37"/>
  <c r="J30" i="37"/>
  <c r="K30" i="37"/>
  <c r="L30" i="37"/>
  <c r="M30" i="37"/>
  <c r="N30" i="37"/>
  <c r="O30" i="37"/>
  <c r="P30" i="37"/>
  <c r="Q30" i="37"/>
  <c r="R30" i="37"/>
  <c r="S30" i="37"/>
  <c r="T30" i="37"/>
  <c r="U30" i="37"/>
  <c r="V30" i="37"/>
  <c r="W30" i="37"/>
  <c r="X30" i="37"/>
  <c r="Y30" i="37"/>
  <c r="Z30" i="37"/>
  <c r="AA30" i="37"/>
  <c r="AB30" i="37"/>
  <c r="AC30" i="37"/>
  <c r="AD30" i="37"/>
  <c r="AE30" i="37"/>
  <c r="AF30" i="37"/>
  <c r="AG30" i="37"/>
  <c r="AH30" i="37"/>
  <c r="AI30" i="37"/>
  <c r="AJ30" i="37"/>
  <c r="AK30" i="37"/>
  <c r="AL30" i="37"/>
  <c r="AM30" i="37"/>
  <c r="AN30" i="37"/>
  <c r="AO30" i="37"/>
  <c r="AP30" i="37"/>
  <c r="AQ30" i="37"/>
  <c r="AR30" i="37"/>
  <c r="AS30" i="37"/>
  <c r="AT30" i="37"/>
  <c r="AU30" i="37"/>
  <c r="AV30" i="37"/>
  <c r="AW30" i="37"/>
  <c r="AX30" i="37"/>
  <c r="AY30" i="37"/>
  <c r="AZ30" i="37"/>
  <c r="BA30" i="37"/>
  <c r="BB30" i="37"/>
  <c r="BC30" i="37"/>
  <c r="BD30" i="37"/>
  <c r="BE30" i="37"/>
  <c r="BF30" i="37"/>
  <c r="BG30" i="37"/>
  <c r="BH30" i="37"/>
  <c r="BI30" i="37"/>
  <c r="BJ30" i="37"/>
  <c r="BK30" i="37"/>
  <c r="BL30" i="37"/>
  <c r="BM30" i="37"/>
  <c r="BN30" i="37"/>
  <c r="BO30" i="37"/>
  <c r="BP30" i="37"/>
  <c r="AA17" i="37"/>
  <c r="E41" i="37" a="1"/>
  <c r="E41" i="37"/>
  <c r="F41" i="37" a="1"/>
  <c r="F41" i="37"/>
  <c r="G41" i="37" a="1"/>
  <c r="H41" i="37" a="1"/>
  <c r="I41" i="37" a="1"/>
  <c r="J41" i="37" a="1"/>
  <c r="K41" i="37" a="1"/>
  <c r="L41" i="37" a="1"/>
  <c r="M41" i="37" a="1"/>
  <c r="N41" i="37" a="1"/>
  <c r="O41" i="37" a="1"/>
  <c r="P41" i="37" a="1"/>
  <c r="Q41" i="37" a="1"/>
  <c r="R41" i="37" a="1"/>
  <c r="S41" i="37" a="1"/>
  <c r="T41" i="37" a="1"/>
  <c r="U41" i="37" a="1"/>
  <c r="V41" i="37" a="1"/>
  <c r="W41" i="37" a="1"/>
  <c r="X41" i="37" a="1"/>
  <c r="Y41" i="37" a="1"/>
  <c r="Z41" i="37" a="1"/>
  <c r="AA41" i="37" a="1"/>
  <c r="AB41" i="37" a="1"/>
  <c r="AC41" i="37" a="1"/>
  <c r="AD41" i="37" a="1"/>
  <c r="AE41" i="37" a="1"/>
  <c r="AF41" i="37" a="1"/>
  <c r="AG41" i="37" a="1"/>
  <c r="AH41" i="37" a="1"/>
  <c r="AI41" i="37" a="1"/>
  <c r="AJ41" i="37" a="1"/>
  <c r="AK41" i="37" a="1"/>
  <c r="AL41" i="37" a="1"/>
  <c r="AM41" i="37" a="1"/>
  <c r="AN41" i="37" a="1"/>
  <c r="AO41" i="37" a="1"/>
  <c r="AP41" i="37" a="1"/>
  <c r="AQ41" i="37" a="1"/>
  <c r="AR41" i="37" a="1"/>
  <c r="AS41" i="37" a="1"/>
  <c r="AT41" i="37" a="1"/>
  <c r="AU41" i="37" a="1"/>
  <c r="AV41" i="37" a="1"/>
  <c r="AW41" i="37" a="1"/>
  <c r="AX41" i="37" a="1"/>
  <c r="AY41" i="37" a="1"/>
  <c r="AZ41" i="37" a="1"/>
  <c r="BA41" i="37" a="1"/>
  <c r="BB41" i="37" a="1"/>
  <c r="BC41" i="37" a="1"/>
  <c r="BD41" i="37" a="1"/>
  <c r="BE41" i="37" a="1"/>
  <c r="BF41" i="37" a="1"/>
  <c r="BG41" i="37" a="1"/>
  <c r="BH41" i="37" a="1"/>
  <c r="BI41" i="37" a="1"/>
  <c r="BJ41" i="37" a="1"/>
  <c r="BK41" i="37" a="1"/>
  <c r="BL41" i="37" a="1"/>
  <c r="BM41" i="37" a="1"/>
  <c r="BN41" i="37" a="1"/>
  <c r="BO41" i="37" a="1"/>
  <c r="BP41" i="37" a="1"/>
  <c r="G41" i="37"/>
  <c r="H41" i="37"/>
  <c r="I41" i="37"/>
  <c r="J41" i="37"/>
  <c r="K41" i="37"/>
  <c r="L41" i="37"/>
  <c r="M41" i="37"/>
  <c r="N41" i="37"/>
  <c r="O41" i="37"/>
  <c r="P41" i="37"/>
  <c r="Q41" i="37"/>
  <c r="R41" i="37"/>
  <c r="S41" i="37"/>
  <c r="T41" i="37"/>
  <c r="U41" i="37"/>
  <c r="V41" i="37"/>
  <c r="W41" i="37"/>
  <c r="X41" i="37"/>
  <c r="Y41" i="37"/>
  <c r="Z41" i="37"/>
  <c r="AA41" i="37"/>
  <c r="AB41" i="37"/>
  <c r="AC41" i="37"/>
  <c r="AD41" i="37"/>
  <c r="AE41" i="37"/>
  <c r="AF41" i="37"/>
  <c r="AG41" i="37"/>
  <c r="AH41" i="37"/>
  <c r="AI41" i="37"/>
  <c r="AJ41" i="37"/>
  <c r="AK41" i="37"/>
  <c r="AL41" i="37"/>
  <c r="AM41" i="37"/>
  <c r="AN41" i="37"/>
  <c r="AO41" i="37"/>
  <c r="AP41" i="37"/>
  <c r="AQ41" i="37"/>
  <c r="AR41" i="37"/>
  <c r="AS41" i="37"/>
  <c r="AT41" i="37"/>
  <c r="AU41" i="37"/>
  <c r="AV41" i="37"/>
  <c r="AW41" i="37"/>
  <c r="AX41" i="37"/>
  <c r="AY41" i="37"/>
  <c r="AZ41" i="37"/>
  <c r="BA41" i="37"/>
  <c r="BB41" i="37"/>
  <c r="BC41" i="37"/>
  <c r="BD41" i="37"/>
  <c r="BE41" i="37"/>
  <c r="BF41" i="37"/>
  <c r="BG41" i="37"/>
  <c r="BH41" i="37"/>
  <c r="BI41" i="37"/>
  <c r="BJ41" i="37"/>
  <c r="BK41" i="37"/>
  <c r="BL41" i="37"/>
  <c r="BM41" i="37"/>
  <c r="BN41" i="37"/>
  <c r="BO41" i="37"/>
  <c r="BP41" i="37"/>
  <c r="AB17" i="37"/>
  <c r="E52" i="37" a="1"/>
  <c r="E52" i="37"/>
  <c r="F52" i="37" a="1"/>
  <c r="F52" i="37"/>
  <c r="G52" i="37" a="1"/>
  <c r="H52" i="37" a="1"/>
  <c r="I52" i="37" a="1"/>
  <c r="J52" i="37" a="1"/>
  <c r="K52" i="37" a="1"/>
  <c r="L52" i="37" a="1"/>
  <c r="M52" i="37" a="1"/>
  <c r="N52" i="37" a="1"/>
  <c r="O52" i="37" a="1"/>
  <c r="P52" i="37" a="1"/>
  <c r="Q52" i="37" a="1"/>
  <c r="R52" i="37" a="1"/>
  <c r="S52" i="37" a="1"/>
  <c r="T52" i="37" a="1"/>
  <c r="U52" i="37" a="1"/>
  <c r="V52" i="37" a="1"/>
  <c r="W52" i="37" a="1"/>
  <c r="X52" i="37" a="1"/>
  <c r="Y52" i="37" a="1"/>
  <c r="Z52" i="37" a="1"/>
  <c r="AA52" i="37" a="1"/>
  <c r="AB52" i="37" a="1"/>
  <c r="AC52" i="37" a="1"/>
  <c r="AD52" i="37" a="1"/>
  <c r="AE52" i="37" a="1"/>
  <c r="AF52" i="37" a="1"/>
  <c r="AG52" i="37" a="1"/>
  <c r="AH52" i="37" a="1"/>
  <c r="AI52" i="37" a="1"/>
  <c r="AJ52" i="37" a="1"/>
  <c r="AK52" i="37" a="1"/>
  <c r="AL52" i="37" a="1"/>
  <c r="AM52" i="37" a="1"/>
  <c r="AN52" i="37" a="1"/>
  <c r="AO52" i="37" a="1"/>
  <c r="AP52" i="37" a="1"/>
  <c r="AQ52" i="37" a="1"/>
  <c r="AR52" i="37" a="1"/>
  <c r="AS52" i="37" a="1"/>
  <c r="AT52" i="37" a="1"/>
  <c r="AU52" i="37" a="1"/>
  <c r="AV52" i="37" a="1"/>
  <c r="AW52" i="37" a="1"/>
  <c r="AX52" i="37" a="1"/>
  <c r="AY52" i="37" a="1"/>
  <c r="AZ52" i="37" a="1"/>
  <c r="BA52" i="37" a="1"/>
  <c r="BB52" i="37" a="1"/>
  <c r="BC52" i="37" a="1"/>
  <c r="BD52" i="37" a="1"/>
  <c r="BE52" i="37" a="1"/>
  <c r="BF52" i="37" a="1"/>
  <c r="BG52" i="37" a="1"/>
  <c r="BH52" i="37" a="1"/>
  <c r="BI52" i="37" a="1"/>
  <c r="BJ52" i="37" a="1"/>
  <c r="BK52" i="37" a="1"/>
  <c r="BL52" i="37" a="1"/>
  <c r="BM52" i="37" a="1"/>
  <c r="BN52" i="37" a="1"/>
  <c r="BO52" i="37" a="1"/>
  <c r="BP52" i="37" a="1"/>
  <c r="G52" i="37"/>
  <c r="H52" i="37"/>
  <c r="I52" i="37"/>
  <c r="J52" i="37"/>
  <c r="K52" i="37"/>
  <c r="L52" i="37"/>
  <c r="M52" i="37"/>
  <c r="N52" i="37"/>
  <c r="O52" i="37"/>
  <c r="P52" i="37"/>
  <c r="Q52" i="37"/>
  <c r="R52" i="37"/>
  <c r="S52" i="37"/>
  <c r="T52" i="37"/>
  <c r="U52" i="37"/>
  <c r="V52" i="37"/>
  <c r="W52" i="37"/>
  <c r="X52" i="37"/>
  <c r="Y52" i="37"/>
  <c r="Z52" i="37"/>
  <c r="AA52" i="37"/>
  <c r="AB52" i="37"/>
  <c r="AC52" i="37"/>
  <c r="AD52" i="37"/>
  <c r="AE52" i="37"/>
  <c r="AF52" i="37"/>
  <c r="AG52" i="37"/>
  <c r="AH52" i="37"/>
  <c r="AI52" i="37"/>
  <c r="AJ52" i="37"/>
  <c r="AK52" i="37"/>
  <c r="AL52" i="37"/>
  <c r="AM52" i="37"/>
  <c r="AN52" i="37"/>
  <c r="AO52" i="37"/>
  <c r="AP52" i="37"/>
  <c r="AQ52" i="37"/>
  <c r="AR52" i="37"/>
  <c r="AS52" i="37"/>
  <c r="AT52" i="37"/>
  <c r="AU52" i="37"/>
  <c r="AV52" i="37"/>
  <c r="AW52" i="37"/>
  <c r="AX52" i="37"/>
  <c r="AY52" i="37"/>
  <c r="AZ52" i="37"/>
  <c r="BA52" i="37"/>
  <c r="BB52" i="37"/>
  <c r="BC52" i="37"/>
  <c r="BD52" i="37"/>
  <c r="BE52" i="37"/>
  <c r="BF52" i="37"/>
  <c r="BG52" i="37"/>
  <c r="BH52" i="37"/>
  <c r="BI52" i="37"/>
  <c r="BJ52" i="37"/>
  <c r="BK52" i="37"/>
  <c r="BL52" i="37"/>
  <c r="BM52" i="37"/>
  <c r="BN52" i="37"/>
  <c r="BO52" i="37"/>
  <c r="BP52" i="37"/>
  <c r="AC17" i="37"/>
  <c r="W17" i="37"/>
  <c r="M18" i="37"/>
  <c r="N18" i="37" a="1"/>
  <c r="N18" i="37"/>
  <c r="O18" i="37"/>
  <c r="C18" i="37"/>
  <c r="E31" i="37" a="1"/>
  <c r="E31" i="37"/>
  <c r="F31" i="37" a="1"/>
  <c r="F31" i="37"/>
  <c r="G31" i="37" a="1"/>
  <c r="H31" i="37" a="1"/>
  <c r="I31" i="37" a="1"/>
  <c r="J31" i="37" a="1"/>
  <c r="K31" i="37" a="1"/>
  <c r="L31" i="37" a="1"/>
  <c r="P18" i="37"/>
  <c r="M31" i="37" a="1"/>
  <c r="N31" i="37" a="1"/>
  <c r="O31" i="37" a="1"/>
  <c r="P31" i="37" a="1"/>
  <c r="Q31" i="37" a="1"/>
  <c r="R31" i="37" a="1"/>
  <c r="S31" i="37" a="1"/>
  <c r="T31" i="37" a="1"/>
  <c r="Q18" i="37"/>
  <c r="U31" i="37" a="1"/>
  <c r="V31" i="37" a="1"/>
  <c r="W31" i="37" a="1"/>
  <c r="X31" i="37" a="1"/>
  <c r="Y31" i="37" a="1"/>
  <c r="Z31" i="37" a="1"/>
  <c r="AA31" i="37" a="1"/>
  <c r="AB31" i="37" a="1"/>
  <c r="R18" i="37"/>
  <c r="AC31" i="37" a="1"/>
  <c r="AD31" i="37" a="1"/>
  <c r="AE31" i="37" a="1"/>
  <c r="AF31" i="37" a="1"/>
  <c r="AG31" i="37" a="1"/>
  <c r="AH31" i="37" a="1"/>
  <c r="AI31" i="37" a="1"/>
  <c r="AJ31" i="37" a="1"/>
  <c r="S18" i="37"/>
  <c r="AK31" i="37" a="1"/>
  <c r="AL31" i="37" a="1"/>
  <c r="AM31" i="37" a="1"/>
  <c r="AN31" i="37" a="1"/>
  <c r="AO31" i="37" a="1"/>
  <c r="AP31" i="37" a="1"/>
  <c r="AQ31" i="37" a="1"/>
  <c r="AR31" i="37" a="1"/>
  <c r="T18" i="37"/>
  <c r="AS31" i="37" a="1"/>
  <c r="AT31" i="37" a="1"/>
  <c r="AU31" i="37" a="1"/>
  <c r="AV31" i="37" a="1"/>
  <c r="AW31" i="37" a="1"/>
  <c r="AX31" i="37" a="1"/>
  <c r="AY31" i="37" a="1"/>
  <c r="AZ31" i="37" a="1"/>
  <c r="U18" i="37"/>
  <c r="BA31" i="37" a="1"/>
  <c r="BB31" i="37" a="1"/>
  <c r="BC31" i="37" a="1"/>
  <c r="BD31" i="37" a="1"/>
  <c r="BE31" i="37" a="1"/>
  <c r="BF31" i="37" a="1"/>
  <c r="BG31" i="37" a="1"/>
  <c r="BH31" i="37" a="1"/>
  <c r="V18" i="37"/>
  <c r="BI31" i="37" a="1"/>
  <c r="BJ31" i="37" a="1"/>
  <c r="BK31" i="37" a="1"/>
  <c r="BL31" i="37" a="1"/>
  <c r="BM31" i="37" a="1"/>
  <c r="BN31" i="37" a="1"/>
  <c r="BO31" i="37" a="1"/>
  <c r="BP31" i="37" a="1"/>
  <c r="G31" i="37"/>
  <c r="H31" i="37"/>
  <c r="I31" i="37"/>
  <c r="J31" i="37"/>
  <c r="K31" i="37"/>
  <c r="L31" i="37"/>
  <c r="M31" i="37"/>
  <c r="N31" i="37"/>
  <c r="O31" i="37"/>
  <c r="P31" i="37"/>
  <c r="Q31" i="37"/>
  <c r="R31" i="37"/>
  <c r="S31" i="37"/>
  <c r="T31" i="37"/>
  <c r="U31" i="37"/>
  <c r="V31" i="37"/>
  <c r="W31" i="37"/>
  <c r="X31" i="37"/>
  <c r="Y31" i="37"/>
  <c r="Z31" i="37"/>
  <c r="AA31" i="37"/>
  <c r="AB31" i="37"/>
  <c r="AC31" i="37"/>
  <c r="AD31" i="37"/>
  <c r="AE31" i="37"/>
  <c r="AF31" i="37"/>
  <c r="AG31" i="37"/>
  <c r="AH31" i="37"/>
  <c r="AI31" i="37"/>
  <c r="AJ31" i="37"/>
  <c r="AK31" i="37"/>
  <c r="AL31" i="37"/>
  <c r="AM31" i="37"/>
  <c r="AN31" i="37"/>
  <c r="AO31" i="37"/>
  <c r="AP31" i="37"/>
  <c r="AQ31" i="37"/>
  <c r="AR31" i="37"/>
  <c r="AS31" i="37"/>
  <c r="AT31" i="37"/>
  <c r="AU31" i="37"/>
  <c r="AV31" i="37"/>
  <c r="AW31" i="37"/>
  <c r="AX31" i="37"/>
  <c r="AY31" i="37"/>
  <c r="AZ31" i="37"/>
  <c r="BA31" i="37"/>
  <c r="BB31" i="37"/>
  <c r="BC31" i="37"/>
  <c r="BD31" i="37"/>
  <c r="BE31" i="37"/>
  <c r="BF31" i="37"/>
  <c r="BG31" i="37"/>
  <c r="BH31" i="37"/>
  <c r="BI31" i="37"/>
  <c r="BJ31" i="37"/>
  <c r="BK31" i="37"/>
  <c r="BL31" i="37"/>
  <c r="BM31" i="37"/>
  <c r="BN31" i="37"/>
  <c r="BO31" i="37"/>
  <c r="BP31" i="37"/>
  <c r="AA18" i="37"/>
  <c r="E42" i="37" a="1"/>
  <c r="E42" i="37"/>
  <c r="F42" i="37" a="1"/>
  <c r="F42" i="37"/>
  <c r="G42" i="37" a="1"/>
  <c r="H42" i="37" a="1"/>
  <c r="I42" i="37" a="1"/>
  <c r="J42" i="37" a="1"/>
  <c r="K42" i="37" a="1"/>
  <c r="L42" i="37" a="1"/>
  <c r="M42" i="37" a="1"/>
  <c r="N42" i="37" a="1"/>
  <c r="O42" i="37" a="1"/>
  <c r="P42" i="37" a="1"/>
  <c r="Q42" i="37" a="1"/>
  <c r="R42" i="37" a="1"/>
  <c r="S42" i="37" a="1"/>
  <c r="T42" i="37" a="1"/>
  <c r="U42" i="37" a="1"/>
  <c r="V42" i="37" a="1"/>
  <c r="W42" i="37" a="1"/>
  <c r="X42" i="37" a="1"/>
  <c r="Y42" i="37" a="1"/>
  <c r="Z42" i="37" a="1"/>
  <c r="AA42" i="37" a="1"/>
  <c r="AB42" i="37" a="1"/>
  <c r="AC42" i="37" a="1"/>
  <c r="AD42" i="37" a="1"/>
  <c r="AE42" i="37" a="1"/>
  <c r="AF42" i="37" a="1"/>
  <c r="AG42" i="37" a="1"/>
  <c r="AH42" i="37" a="1"/>
  <c r="AI42" i="37" a="1"/>
  <c r="AJ42" i="37" a="1"/>
  <c r="AK42" i="37" a="1"/>
  <c r="AL42" i="37" a="1"/>
  <c r="AM42" i="37" a="1"/>
  <c r="AN42" i="37" a="1"/>
  <c r="AO42" i="37" a="1"/>
  <c r="AP42" i="37" a="1"/>
  <c r="AQ42" i="37" a="1"/>
  <c r="AR42" i="37" a="1"/>
  <c r="AS42" i="37" a="1"/>
  <c r="AT42" i="37" a="1"/>
  <c r="AU42" i="37" a="1"/>
  <c r="AV42" i="37" a="1"/>
  <c r="AW42" i="37" a="1"/>
  <c r="AX42" i="37" a="1"/>
  <c r="AY42" i="37" a="1"/>
  <c r="AZ42" i="37" a="1"/>
  <c r="BA42" i="37" a="1"/>
  <c r="BB42" i="37" a="1"/>
  <c r="BC42" i="37" a="1"/>
  <c r="BD42" i="37" a="1"/>
  <c r="BE42" i="37" a="1"/>
  <c r="BF42" i="37" a="1"/>
  <c r="BG42" i="37" a="1"/>
  <c r="BH42" i="37" a="1"/>
  <c r="BI42" i="37" a="1"/>
  <c r="BJ42" i="37" a="1"/>
  <c r="BK42" i="37" a="1"/>
  <c r="BL42" i="37" a="1"/>
  <c r="BM42" i="37" a="1"/>
  <c r="BN42" i="37" a="1"/>
  <c r="BO42" i="37" a="1"/>
  <c r="BP42" i="37" a="1"/>
  <c r="G42" i="37"/>
  <c r="H42" i="37"/>
  <c r="I42" i="37"/>
  <c r="J42" i="37"/>
  <c r="K42" i="37"/>
  <c r="L42" i="37"/>
  <c r="M42" i="37"/>
  <c r="N42" i="37"/>
  <c r="O42" i="37"/>
  <c r="P42" i="37"/>
  <c r="Q42" i="37"/>
  <c r="R42" i="37"/>
  <c r="S42" i="37"/>
  <c r="T42" i="37"/>
  <c r="U42" i="37"/>
  <c r="V42" i="37"/>
  <c r="W42" i="37"/>
  <c r="X42" i="37"/>
  <c r="Y42" i="37"/>
  <c r="Z42" i="37"/>
  <c r="AA42" i="37"/>
  <c r="AB42" i="37"/>
  <c r="AC42" i="37"/>
  <c r="AD42" i="37"/>
  <c r="AE42" i="37"/>
  <c r="AF42" i="37"/>
  <c r="AG42" i="37"/>
  <c r="AH42" i="37"/>
  <c r="AI42" i="37"/>
  <c r="AJ42" i="37"/>
  <c r="AK42" i="37"/>
  <c r="AL42" i="37"/>
  <c r="AM42" i="37"/>
  <c r="AN42" i="37"/>
  <c r="AO42" i="37"/>
  <c r="AP42" i="37"/>
  <c r="AQ42" i="37"/>
  <c r="AR42" i="37"/>
  <c r="AS42" i="37"/>
  <c r="AT42" i="37"/>
  <c r="AU42" i="37"/>
  <c r="AV42" i="37"/>
  <c r="AW42" i="37"/>
  <c r="AX42" i="37"/>
  <c r="AY42" i="37"/>
  <c r="AZ42" i="37"/>
  <c r="BA42" i="37"/>
  <c r="BB42" i="37"/>
  <c r="BC42" i="37"/>
  <c r="BD42" i="37"/>
  <c r="BE42" i="37"/>
  <c r="BF42" i="37"/>
  <c r="BG42" i="37"/>
  <c r="BH42" i="37"/>
  <c r="BI42" i="37"/>
  <c r="BJ42" i="37"/>
  <c r="BK42" i="37"/>
  <c r="BL42" i="37"/>
  <c r="BM42" i="37"/>
  <c r="BN42" i="37"/>
  <c r="BO42" i="37"/>
  <c r="BP42" i="37"/>
  <c r="AB18" i="37"/>
  <c r="E53" i="37" a="1"/>
  <c r="E53" i="37"/>
  <c r="F53" i="37" a="1"/>
  <c r="F53" i="37"/>
  <c r="G53" i="37" a="1"/>
  <c r="H53" i="37" a="1"/>
  <c r="I53" i="37" a="1"/>
  <c r="J53" i="37" a="1"/>
  <c r="K53" i="37" a="1"/>
  <c r="L53" i="37" a="1"/>
  <c r="M53" i="37" a="1"/>
  <c r="N53" i="37" a="1"/>
  <c r="O53" i="37" a="1"/>
  <c r="P53" i="37" a="1"/>
  <c r="Q53" i="37" a="1"/>
  <c r="R53" i="37" a="1"/>
  <c r="S53" i="37" a="1"/>
  <c r="T53" i="37" a="1"/>
  <c r="U53" i="37" a="1"/>
  <c r="V53" i="37" a="1"/>
  <c r="W53" i="37" a="1"/>
  <c r="X53" i="37" a="1"/>
  <c r="Y53" i="37" a="1"/>
  <c r="Z53" i="37" a="1"/>
  <c r="AA53" i="37" a="1"/>
  <c r="AB53" i="37" a="1"/>
  <c r="AC53" i="37" a="1"/>
  <c r="AD53" i="37" a="1"/>
  <c r="AE53" i="37" a="1"/>
  <c r="AF53" i="37" a="1"/>
  <c r="AG53" i="37" a="1"/>
  <c r="AH53" i="37" a="1"/>
  <c r="AI53" i="37" a="1"/>
  <c r="AJ53" i="37" a="1"/>
  <c r="AK53" i="37" a="1"/>
  <c r="AL53" i="37" a="1"/>
  <c r="AM53" i="37" a="1"/>
  <c r="AN53" i="37" a="1"/>
  <c r="AO53" i="37" a="1"/>
  <c r="AP53" i="37" a="1"/>
  <c r="AQ53" i="37" a="1"/>
  <c r="AR53" i="37" a="1"/>
  <c r="AS53" i="37" a="1"/>
  <c r="AT53" i="37" a="1"/>
  <c r="AU53" i="37" a="1"/>
  <c r="AV53" i="37" a="1"/>
  <c r="AW53" i="37" a="1"/>
  <c r="AX53" i="37" a="1"/>
  <c r="AY53" i="37" a="1"/>
  <c r="AZ53" i="37" a="1"/>
  <c r="BA53" i="37" a="1"/>
  <c r="BB53" i="37" a="1"/>
  <c r="BC53" i="37" a="1"/>
  <c r="BD53" i="37" a="1"/>
  <c r="BE53" i="37" a="1"/>
  <c r="BF53" i="37" a="1"/>
  <c r="BG53" i="37" a="1"/>
  <c r="BH53" i="37" a="1"/>
  <c r="BI53" i="37" a="1"/>
  <c r="BJ53" i="37" a="1"/>
  <c r="BK53" i="37" a="1"/>
  <c r="BL53" i="37" a="1"/>
  <c r="BM53" i="37" a="1"/>
  <c r="BN53" i="37" a="1"/>
  <c r="BO53" i="37" a="1"/>
  <c r="BP53" i="37" a="1"/>
  <c r="G53" i="37"/>
  <c r="H53" i="37"/>
  <c r="I53" i="37"/>
  <c r="J53" i="37"/>
  <c r="K53" i="37"/>
  <c r="L53" i="37"/>
  <c r="M53" i="37"/>
  <c r="N53" i="37"/>
  <c r="O53" i="37"/>
  <c r="P53" i="37"/>
  <c r="Q53" i="37"/>
  <c r="R53" i="37"/>
  <c r="S53" i="37"/>
  <c r="T53" i="37"/>
  <c r="U53" i="37"/>
  <c r="V53" i="37"/>
  <c r="W53" i="37"/>
  <c r="X53" i="37"/>
  <c r="Y53" i="37"/>
  <c r="Z53" i="37"/>
  <c r="AA53" i="37"/>
  <c r="AB53" i="37"/>
  <c r="AC53" i="37"/>
  <c r="AD53" i="37"/>
  <c r="AE53" i="37"/>
  <c r="AF53" i="37"/>
  <c r="AG53" i="37"/>
  <c r="AH53" i="37"/>
  <c r="AI53" i="37"/>
  <c r="AJ53" i="37"/>
  <c r="AK53" i="37"/>
  <c r="AL53" i="37"/>
  <c r="AM53" i="37"/>
  <c r="AN53" i="37"/>
  <c r="AO53" i="37"/>
  <c r="AP53" i="37"/>
  <c r="AQ53" i="37"/>
  <c r="AR53" i="37"/>
  <c r="AS53" i="37"/>
  <c r="AT53" i="37"/>
  <c r="AU53" i="37"/>
  <c r="AV53" i="37"/>
  <c r="AW53" i="37"/>
  <c r="AX53" i="37"/>
  <c r="AY53" i="37"/>
  <c r="AZ53" i="37"/>
  <c r="BA53" i="37"/>
  <c r="BB53" i="37"/>
  <c r="BC53" i="37"/>
  <c r="BD53" i="37"/>
  <c r="BE53" i="37"/>
  <c r="BF53" i="37"/>
  <c r="BG53" i="37"/>
  <c r="BH53" i="37"/>
  <c r="BI53" i="37"/>
  <c r="BJ53" i="37"/>
  <c r="BK53" i="37"/>
  <c r="BL53" i="37"/>
  <c r="BM53" i="37"/>
  <c r="BN53" i="37"/>
  <c r="BO53" i="37"/>
  <c r="BP53" i="37"/>
  <c r="AC18" i="37"/>
  <c r="W18" i="37"/>
  <c r="M19" i="37"/>
  <c r="N19" i="37" a="1"/>
  <c r="N19" i="37"/>
  <c r="O19" i="37"/>
  <c r="C19" i="37"/>
  <c r="E32" i="37" a="1"/>
  <c r="E32" i="37"/>
  <c r="F32" i="37" a="1"/>
  <c r="F32" i="37"/>
  <c r="G32" i="37" a="1"/>
  <c r="H32" i="37" a="1"/>
  <c r="I32" i="37" a="1"/>
  <c r="J32" i="37" a="1"/>
  <c r="K32" i="37" a="1"/>
  <c r="L32" i="37" a="1"/>
  <c r="P19" i="37"/>
  <c r="M32" i="37" a="1"/>
  <c r="N32" i="37" a="1"/>
  <c r="O32" i="37" a="1"/>
  <c r="P32" i="37" a="1"/>
  <c r="Q32" i="37" a="1"/>
  <c r="R32" i="37" a="1"/>
  <c r="S32" i="37" a="1"/>
  <c r="T32" i="37" a="1"/>
  <c r="Q19" i="37"/>
  <c r="U32" i="37" a="1"/>
  <c r="V32" i="37" a="1"/>
  <c r="W32" i="37" a="1"/>
  <c r="X32" i="37" a="1"/>
  <c r="Y32" i="37" a="1"/>
  <c r="Z32" i="37" a="1"/>
  <c r="AA32" i="37" a="1"/>
  <c r="AB32" i="37" a="1"/>
  <c r="R19" i="37"/>
  <c r="AC32" i="37" a="1"/>
  <c r="AD32" i="37" a="1"/>
  <c r="AE32" i="37" a="1"/>
  <c r="AF32" i="37" a="1"/>
  <c r="AG32" i="37" a="1"/>
  <c r="AH32" i="37" a="1"/>
  <c r="AI32" i="37" a="1"/>
  <c r="AJ32" i="37" a="1"/>
  <c r="S19" i="37"/>
  <c r="AK32" i="37" a="1"/>
  <c r="AL32" i="37" a="1"/>
  <c r="AM32" i="37" a="1"/>
  <c r="AN32" i="37" a="1"/>
  <c r="AO32" i="37" a="1"/>
  <c r="AP32" i="37" a="1"/>
  <c r="AQ32" i="37" a="1"/>
  <c r="AR32" i="37" a="1"/>
  <c r="T19" i="37"/>
  <c r="AS32" i="37" a="1"/>
  <c r="AT32" i="37" a="1"/>
  <c r="AU32" i="37" a="1"/>
  <c r="AV32" i="37" a="1"/>
  <c r="AW32" i="37" a="1"/>
  <c r="AX32" i="37" a="1"/>
  <c r="AY32" i="37" a="1"/>
  <c r="AZ32" i="37" a="1"/>
  <c r="U19" i="37"/>
  <c r="BA32" i="37" a="1"/>
  <c r="BB32" i="37" a="1"/>
  <c r="BC32" i="37" a="1"/>
  <c r="BD32" i="37" a="1"/>
  <c r="BE32" i="37" a="1"/>
  <c r="BF32" i="37" a="1"/>
  <c r="BG32" i="37" a="1"/>
  <c r="BH32" i="37" a="1"/>
  <c r="V19" i="37"/>
  <c r="BI32" i="37" a="1"/>
  <c r="BJ32" i="37" a="1"/>
  <c r="BK32" i="37" a="1"/>
  <c r="BL32" i="37" a="1"/>
  <c r="BM32" i="37" a="1"/>
  <c r="BN32" i="37" a="1"/>
  <c r="BO32" i="37" a="1"/>
  <c r="BP32" i="37" a="1"/>
  <c r="G32" i="37"/>
  <c r="H32" i="37"/>
  <c r="I32" i="37"/>
  <c r="J32" i="37"/>
  <c r="K32" i="37"/>
  <c r="L32" i="37"/>
  <c r="M32" i="37"/>
  <c r="N32" i="37"/>
  <c r="O32" i="37"/>
  <c r="P32" i="37"/>
  <c r="Q32" i="37"/>
  <c r="R32" i="37"/>
  <c r="S32" i="37"/>
  <c r="T32" i="37"/>
  <c r="U32" i="37"/>
  <c r="V32" i="37"/>
  <c r="W32" i="37"/>
  <c r="X32" i="37"/>
  <c r="Y32" i="37"/>
  <c r="Z32" i="37"/>
  <c r="AA32" i="37"/>
  <c r="AB32" i="37"/>
  <c r="AC32" i="37"/>
  <c r="AD32" i="37"/>
  <c r="AE32" i="37"/>
  <c r="AF32" i="37"/>
  <c r="AG32" i="37"/>
  <c r="AH32" i="37"/>
  <c r="AI32" i="37"/>
  <c r="AJ32" i="37"/>
  <c r="AK32" i="37"/>
  <c r="AL32" i="37"/>
  <c r="AM32" i="37"/>
  <c r="AN32" i="37"/>
  <c r="AO32" i="37"/>
  <c r="AP32" i="37"/>
  <c r="AQ32" i="37"/>
  <c r="AR32" i="37"/>
  <c r="AS32" i="37"/>
  <c r="AT32" i="37"/>
  <c r="AU32" i="37"/>
  <c r="AV32" i="37"/>
  <c r="AW32" i="37"/>
  <c r="AX32" i="37"/>
  <c r="AY32" i="37"/>
  <c r="AZ32" i="37"/>
  <c r="BA32" i="37"/>
  <c r="BB32" i="37"/>
  <c r="BC32" i="37"/>
  <c r="BD32" i="37"/>
  <c r="BE32" i="37"/>
  <c r="BF32" i="37"/>
  <c r="BG32" i="37"/>
  <c r="BH32" i="37"/>
  <c r="BI32" i="37"/>
  <c r="BJ32" i="37"/>
  <c r="BK32" i="37"/>
  <c r="BL32" i="37"/>
  <c r="BM32" i="37"/>
  <c r="BN32" i="37"/>
  <c r="BO32" i="37"/>
  <c r="BP32" i="37"/>
  <c r="AA19" i="37"/>
  <c r="E43" i="37" a="1"/>
  <c r="E43" i="37"/>
  <c r="F43" i="37" a="1"/>
  <c r="F43" i="37"/>
  <c r="G43" i="37" a="1"/>
  <c r="H43" i="37" a="1"/>
  <c r="I43" i="37" a="1"/>
  <c r="J43" i="37" a="1"/>
  <c r="K43" i="37" a="1"/>
  <c r="L43" i="37" a="1"/>
  <c r="M43" i="37" a="1"/>
  <c r="N43" i="37" a="1"/>
  <c r="O43" i="37" a="1"/>
  <c r="P43" i="37" a="1"/>
  <c r="Q43" i="37" a="1"/>
  <c r="R43" i="37" a="1"/>
  <c r="S43" i="37" a="1"/>
  <c r="T43" i="37" a="1"/>
  <c r="U43" i="37" a="1"/>
  <c r="V43" i="37" a="1"/>
  <c r="W43" i="37" a="1"/>
  <c r="X43" i="37" a="1"/>
  <c r="Y43" i="37" a="1"/>
  <c r="Z43" i="37" a="1"/>
  <c r="AA43" i="37" a="1"/>
  <c r="AB43" i="37" a="1"/>
  <c r="AC43" i="37" a="1"/>
  <c r="AD43" i="37" a="1"/>
  <c r="AE43" i="37" a="1"/>
  <c r="AF43" i="37" a="1"/>
  <c r="AG43" i="37" a="1"/>
  <c r="AH43" i="37" a="1"/>
  <c r="AI43" i="37" a="1"/>
  <c r="AJ43" i="37" a="1"/>
  <c r="AK43" i="37" a="1"/>
  <c r="AL43" i="37" a="1"/>
  <c r="AM43" i="37" a="1"/>
  <c r="AN43" i="37" a="1"/>
  <c r="AO43" i="37" a="1"/>
  <c r="AP43" i="37" a="1"/>
  <c r="AQ43" i="37" a="1"/>
  <c r="AR43" i="37" a="1"/>
  <c r="AS43" i="37" a="1"/>
  <c r="AT43" i="37" a="1"/>
  <c r="AU43" i="37" a="1"/>
  <c r="AV43" i="37" a="1"/>
  <c r="AW43" i="37" a="1"/>
  <c r="AX43" i="37" a="1"/>
  <c r="AY43" i="37" a="1"/>
  <c r="AZ43" i="37" a="1"/>
  <c r="BA43" i="37" a="1"/>
  <c r="BB43" i="37" a="1"/>
  <c r="BC43" i="37" a="1"/>
  <c r="BD43" i="37" a="1"/>
  <c r="BE43" i="37" a="1"/>
  <c r="BF43" i="37" a="1"/>
  <c r="BG43" i="37" a="1"/>
  <c r="BH43" i="37" a="1"/>
  <c r="BI43" i="37" a="1"/>
  <c r="BJ43" i="37" a="1"/>
  <c r="BK43" i="37" a="1"/>
  <c r="BL43" i="37" a="1"/>
  <c r="BM43" i="37" a="1"/>
  <c r="BN43" i="37" a="1"/>
  <c r="BO43" i="37" a="1"/>
  <c r="BP43" i="37" a="1"/>
  <c r="G43" i="37"/>
  <c r="H43" i="37"/>
  <c r="I43" i="37"/>
  <c r="J43" i="37"/>
  <c r="K43" i="37"/>
  <c r="L43" i="37"/>
  <c r="M43" i="37"/>
  <c r="N43" i="37"/>
  <c r="O43" i="37"/>
  <c r="P43" i="37"/>
  <c r="Q43" i="37"/>
  <c r="R43" i="37"/>
  <c r="S43" i="37"/>
  <c r="T43" i="37"/>
  <c r="U43" i="37"/>
  <c r="V43" i="37"/>
  <c r="W43" i="37"/>
  <c r="X43" i="37"/>
  <c r="Y43" i="37"/>
  <c r="Z43" i="37"/>
  <c r="AA43" i="37"/>
  <c r="AB43" i="37"/>
  <c r="AC43" i="37"/>
  <c r="AD43" i="37"/>
  <c r="AE43" i="37"/>
  <c r="AF43" i="37"/>
  <c r="AG43" i="37"/>
  <c r="AH43" i="37"/>
  <c r="AI43" i="37"/>
  <c r="AJ43" i="37"/>
  <c r="AK43" i="37"/>
  <c r="AL43" i="37"/>
  <c r="AM43" i="37"/>
  <c r="AN43" i="37"/>
  <c r="AO43" i="37"/>
  <c r="AP43" i="37"/>
  <c r="AQ43" i="37"/>
  <c r="AR43" i="37"/>
  <c r="AS43" i="37"/>
  <c r="AT43" i="37"/>
  <c r="AU43" i="37"/>
  <c r="AV43" i="37"/>
  <c r="AW43" i="37"/>
  <c r="AX43" i="37"/>
  <c r="AY43" i="37"/>
  <c r="AZ43" i="37"/>
  <c r="BA43" i="37"/>
  <c r="BB43" i="37"/>
  <c r="BC43" i="37"/>
  <c r="BD43" i="37"/>
  <c r="BE43" i="37"/>
  <c r="BF43" i="37"/>
  <c r="BG43" i="37"/>
  <c r="BH43" i="37"/>
  <c r="BI43" i="37"/>
  <c r="BJ43" i="37"/>
  <c r="BK43" i="37"/>
  <c r="BL43" i="37"/>
  <c r="BM43" i="37"/>
  <c r="BN43" i="37"/>
  <c r="BO43" i="37"/>
  <c r="BP43" i="37"/>
  <c r="AB19" i="37"/>
  <c r="E54" i="37" a="1"/>
  <c r="E54" i="37"/>
  <c r="F54" i="37" a="1"/>
  <c r="F54" i="37"/>
  <c r="G54" i="37" a="1"/>
  <c r="H54" i="37" a="1"/>
  <c r="I54" i="37" a="1"/>
  <c r="J54" i="37" a="1"/>
  <c r="K54" i="37" a="1"/>
  <c r="L54" i="37" a="1"/>
  <c r="M54" i="37" a="1"/>
  <c r="N54" i="37" a="1"/>
  <c r="O54" i="37" a="1"/>
  <c r="P54" i="37" a="1"/>
  <c r="Q54" i="37" a="1"/>
  <c r="R54" i="37" a="1"/>
  <c r="S54" i="37" a="1"/>
  <c r="T54" i="37" a="1"/>
  <c r="U54" i="37" a="1"/>
  <c r="V54" i="37" a="1"/>
  <c r="W54" i="37" a="1"/>
  <c r="X54" i="37" a="1"/>
  <c r="Y54" i="37" a="1"/>
  <c r="Z54" i="37" a="1"/>
  <c r="AA54" i="37" a="1"/>
  <c r="AB54" i="37" a="1"/>
  <c r="AC54" i="37" a="1"/>
  <c r="AD54" i="37" a="1"/>
  <c r="AE54" i="37" a="1"/>
  <c r="AF54" i="37" a="1"/>
  <c r="AG54" i="37" a="1"/>
  <c r="AH54" i="37" a="1"/>
  <c r="AI54" i="37" a="1"/>
  <c r="AJ54" i="37" a="1"/>
  <c r="AK54" i="37" a="1"/>
  <c r="AL54" i="37" a="1"/>
  <c r="AM54" i="37" a="1"/>
  <c r="AN54" i="37" a="1"/>
  <c r="AO54" i="37" a="1"/>
  <c r="AP54" i="37" a="1"/>
  <c r="AQ54" i="37" a="1"/>
  <c r="AR54" i="37" a="1"/>
  <c r="AS54" i="37" a="1"/>
  <c r="AT54" i="37" a="1"/>
  <c r="AU54" i="37" a="1"/>
  <c r="AV54" i="37" a="1"/>
  <c r="AW54" i="37" a="1"/>
  <c r="AX54" i="37" a="1"/>
  <c r="AY54" i="37" a="1"/>
  <c r="AZ54" i="37" a="1"/>
  <c r="BA54" i="37" a="1"/>
  <c r="BB54" i="37" a="1"/>
  <c r="BC54" i="37" a="1"/>
  <c r="BD54" i="37" a="1"/>
  <c r="BE54" i="37" a="1"/>
  <c r="BF54" i="37" a="1"/>
  <c r="BG54" i="37" a="1"/>
  <c r="BH54" i="37" a="1"/>
  <c r="BI54" i="37" a="1"/>
  <c r="BJ54" i="37" a="1"/>
  <c r="BK54" i="37" a="1"/>
  <c r="BL54" i="37" a="1"/>
  <c r="BM54" i="37" a="1"/>
  <c r="BN54" i="37" a="1"/>
  <c r="BO54" i="37" a="1"/>
  <c r="BP54" i="37" a="1"/>
  <c r="G54" i="37"/>
  <c r="H54" i="37"/>
  <c r="I54" i="37"/>
  <c r="J54" i="37"/>
  <c r="K54" i="37"/>
  <c r="L54" i="37"/>
  <c r="M54" i="37"/>
  <c r="N54" i="37"/>
  <c r="O54" i="37"/>
  <c r="P54" i="37"/>
  <c r="Q54" i="37"/>
  <c r="R54" i="37"/>
  <c r="S54" i="37"/>
  <c r="T54" i="37"/>
  <c r="U54" i="37"/>
  <c r="V54" i="37"/>
  <c r="W54" i="37"/>
  <c r="X54" i="37"/>
  <c r="Y54" i="37"/>
  <c r="Z54" i="37"/>
  <c r="AA54" i="37"/>
  <c r="AB54" i="37"/>
  <c r="AC54" i="37"/>
  <c r="AD54" i="37"/>
  <c r="AE54" i="37"/>
  <c r="AF54" i="37"/>
  <c r="AG54" i="37"/>
  <c r="AH54" i="37"/>
  <c r="AI54" i="37"/>
  <c r="AJ54" i="37"/>
  <c r="AK54" i="37"/>
  <c r="AL54" i="37"/>
  <c r="AM54" i="37"/>
  <c r="AN54" i="37"/>
  <c r="AO54" i="37"/>
  <c r="AP54" i="37"/>
  <c r="AQ54" i="37"/>
  <c r="AR54" i="37"/>
  <c r="AS54" i="37"/>
  <c r="AT54" i="37"/>
  <c r="AU54" i="37"/>
  <c r="AV54" i="37"/>
  <c r="AW54" i="37"/>
  <c r="AX54" i="37"/>
  <c r="AY54" i="37"/>
  <c r="AZ54" i="37"/>
  <c r="BA54" i="37"/>
  <c r="BB54" i="37"/>
  <c r="BC54" i="37"/>
  <c r="BD54" i="37"/>
  <c r="BE54" i="37"/>
  <c r="BF54" i="37"/>
  <c r="BG54" i="37"/>
  <c r="BH54" i="37"/>
  <c r="BI54" i="37"/>
  <c r="BJ54" i="37"/>
  <c r="BK54" i="37"/>
  <c r="BL54" i="37"/>
  <c r="BM54" i="37"/>
  <c r="BN54" i="37"/>
  <c r="BO54" i="37"/>
  <c r="BP54" i="37"/>
  <c r="AC19" i="37"/>
  <c r="W19" i="37"/>
  <c r="X17" i="37"/>
  <c r="X18" i="37"/>
  <c r="X19" i="37"/>
  <c r="X20" i="37"/>
  <c r="X21" i="37"/>
  <c r="X22" i="37"/>
  <c r="X23" i="37"/>
  <c r="X24" i="37"/>
  <c r="X25" i="37"/>
  <c r="E4" i="37"/>
  <c r="D4" i="37"/>
  <c r="E5" i="37"/>
  <c r="D5" i="37"/>
  <c r="E6" i="37"/>
  <c r="D6" i="37"/>
  <c r="E7" i="37"/>
  <c r="D7" i="37"/>
  <c r="E8" i="37"/>
  <c r="D8" i="37"/>
  <c r="E9" i="37"/>
  <c r="D9" i="37"/>
  <c r="E10" i="37"/>
  <c r="D10" i="37"/>
  <c r="E11" i="37"/>
  <c r="D11" i="37"/>
  <c r="E12" i="37"/>
  <c r="D12" i="37"/>
  <c r="C4" i="37"/>
  <c r="C5" i="37"/>
  <c r="C6" i="37"/>
  <c r="AJ19" i="39"/>
  <c r="AE20" i="39"/>
  <c r="I15" i="39"/>
  <c r="V67" i="44"/>
  <c r="N12" i="6"/>
  <c r="Q64" i="45"/>
  <c r="F4" i="45"/>
  <c r="V64" i="45"/>
  <c r="W64" i="45"/>
  <c r="X64" i="45"/>
  <c r="V65" i="45"/>
  <c r="V66" i="45"/>
  <c r="V67" i="45"/>
  <c r="V68" i="45"/>
  <c r="V69" i="45"/>
  <c r="V70" i="45"/>
  <c r="V71" i="45"/>
  <c r="V72" i="45"/>
  <c r="V73" i="45"/>
  <c r="V74" i="45"/>
  <c r="V75" i="45"/>
  <c r="V76" i="45"/>
  <c r="V77" i="45"/>
  <c r="V78" i="45"/>
  <c r="V79" i="45"/>
  <c r="V80" i="45"/>
  <c r="V81" i="45"/>
  <c r="V82" i="45"/>
  <c r="V83" i="45"/>
  <c r="V84" i="45"/>
  <c r="V85" i="45"/>
  <c r="V86" i="45"/>
  <c r="V87" i="45"/>
  <c r="V88" i="45"/>
  <c r="V89" i="45"/>
  <c r="V90" i="45"/>
  <c r="V91" i="45"/>
  <c r="V92" i="45"/>
  <c r="V93" i="45"/>
  <c r="V94" i="45"/>
  <c r="V95" i="45"/>
  <c r="V96" i="45"/>
  <c r="V97" i="45"/>
  <c r="V98" i="45"/>
  <c r="V99" i="45"/>
  <c r="V100" i="45"/>
  <c r="V101" i="45"/>
  <c r="V102" i="45"/>
  <c r="V103" i="45"/>
  <c r="V104" i="45"/>
  <c r="V105" i="45"/>
  <c r="V106" i="45"/>
  <c r="V107" i="45"/>
  <c r="V108" i="45"/>
  <c r="W65" i="45"/>
  <c r="X65" i="45"/>
  <c r="W66" i="45"/>
  <c r="X66" i="45"/>
  <c r="W67" i="45"/>
  <c r="X67" i="45"/>
  <c r="W68" i="45"/>
  <c r="X68" i="45"/>
  <c r="W69" i="45"/>
  <c r="X69" i="45"/>
  <c r="W70" i="45"/>
  <c r="X70" i="45"/>
  <c r="W71" i="45"/>
  <c r="X71" i="45"/>
  <c r="W72" i="45"/>
  <c r="X72" i="45"/>
  <c r="W73" i="45"/>
  <c r="X73" i="45"/>
  <c r="W74" i="45"/>
  <c r="X74" i="45"/>
  <c r="W75" i="45"/>
  <c r="X75" i="45"/>
  <c r="W76" i="45"/>
  <c r="X76" i="45"/>
  <c r="W77" i="45"/>
  <c r="X77" i="45"/>
  <c r="W78" i="45"/>
  <c r="X78" i="45"/>
  <c r="W79" i="45"/>
  <c r="X79" i="45"/>
  <c r="W80" i="45"/>
  <c r="X80" i="45"/>
  <c r="W81" i="45"/>
  <c r="X81" i="45"/>
  <c r="W82" i="45"/>
  <c r="X82" i="45"/>
  <c r="W83" i="45"/>
  <c r="X83" i="45"/>
  <c r="W84" i="45"/>
  <c r="X84" i="45"/>
  <c r="W85" i="45"/>
  <c r="X85" i="45"/>
  <c r="W86" i="45"/>
  <c r="X86" i="45"/>
  <c r="W87" i="45"/>
  <c r="X87" i="45"/>
  <c r="W88" i="45"/>
  <c r="X88" i="45"/>
  <c r="W89" i="45"/>
  <c r="X89" i="45"/>
  <c r="W90" i="45"/>
  <c r="X90" i="45"/>
  <c r="W91" i="45"/>
  <c r="X91" i="45"/>
  <c r="W92" i="45"/>
  <c r="X92" i="45"/>
  <c r="W93" i="45"/>
  <c r="X93" i="45"/>
  <c r="W94" i="45"/>
  <c r="X94" i="45"/>
  <c r="W95" i="45"/>
  <c r="X95" i="45"/>
  <c r="W96" i="45"/>
  <c r="X96" i="45"/>
  <c r="W97" i="45"/>
  <c r="X97" i="45"/>
  <c r="W98" i="45"/>
  <c r="X98" i="45"/>
  <c r="W99" i="45"/>
  <c r="X99" i="45"/>
  <c r="W100" i="45"/>
  <c r="X100" i="45"/>
  <c r="W101" i="45"/>
  <c r="X101" i="45"/>
  <c r="W102" i="45"/>
  <c r="X102" i="45"/>
  <c r="W103" i="45"/>
  <c r="X103" i="45"/>
  <c r="W104" i="45"/>
  <c r="X104" i="45"/>
  <c r="W105" i="45"/>
  <c r="X105" i="45"/>
  <c r="W106" i="45"/>
  <c r="X106" i="45"/>
  <c r="W107" i="45"/>
  <c r="X107" i="45"/>
  <c r="W108" i="45"/>
  <c r="X108" i="45"/>
  <c r="Y64" i="45"/>
  <c r="Y65" i="45"/>
  <c r="Y66" i="45"/>
  <c r="Y67" i="45"/>
  <c r="Y68" i="45"/>
  <c r="Y69" i="45"/>
  <c r="Y70" i="45"/>
  <c r="Y71" i="45"/>
  <c r="Y72" i="45"/>
  <c r="Y73" i="45"/>
  <c r="Y74" i="45"/>
  <c r="Y75" i="45"/>
  <c r="Y76" i="45"/>
  <c r="Y77" i="45"/>
  <c r="Y78" i="45"/>
  <c r="Y79" i="45"/>
  <c r="Y80" i="45"/>
  <c r="Y81" i="45"/>
  <c r="Y82" i="45"/>
  <c r="Y83" i="45"/>
  <c r="Y84" i="45"/>
  <c r="Y85" i="45"/>
  <c r="Y86" i="45"/>
  <c r="Y87" i="45"/>
  <c r="Y88" i="45"/>
  <c r="Y89" i="45"/>
  <c r="Y90" i="45"/>
  <c r="Y91" i="45"/>
  <c r="Y92" i="45"/>
  <c r="Y93" i="45"/>
  <c r="Y94" i="45"/>
  <c r="Y95" i="45"/>
  <c r="Y96" i="45"/>
  <c r="Y97" i="45"/>
  <c r="Y98" i="45"/>
  <c r="Y99" i="45"/>
  <c r="Y100" i="45"/>
  <c r="Y101" i="45"/>
  <c r="Y102" i="45"/>
  <c r="Y103" i="45"/>
  <c r="Y104" i="45"/>
  <c r="Y105" i="45"/>
  <c r="Y106" i="45"/>
  <c r="Y107" i="45"/>
  <c r="Y108" i="45"/>
  <c r="K4" i="45"/>
  <c r="N22" i="6"/>
  <c r="Q65" i="45"/>
  <c r="F5" i="45"/>
  <c r="K5" i="45"/>
  <c r="N32" i="6"/>
  <c r="Q66" i="45"/>
  <c r="F6" i="45"/>
  <c r="K6" i="45"/>
  <c r="K7" i="45"/>
  <c r="K8" i="45"/>
  <c r="K9" i="45"/>
  <c r="K10" i="45"/>
  <c r="K11" i="45"/>
  <c r="K12" i="45"/>
  <c r="K13" i="45"/>
  <c r="AA73" i="45"/>
  <c r="AE73" i="45"/>
  <c r="AA82" i="45"/>
  <c r="AE82" i="45"/>
  <c r="AA64" i="45"/>
  <c r="AF64" i="45"/>
  <c r="AA91" i="45"/>
  <c r="AF91" i="45"/>
  <c r="J4" i="45"/>
  <c r="K17" i="45"/>
  <c r="G4" i="45"/>
  <c r="H4" i="45"/>
  <c r="I4" i="45"/>
  <c r="J17" i="45"/>
  <c r="H17" i="45"/>
  <c r="L17" i="45"/>
  <c r="AA89" i="45"/>
  <c r="AE89" i="45"/>
  <c r="AA68" i="45"/>
  <c r="AF68" i="45"/>
  <c r="AA77" i="45"/>
  <c r="AF77" i="45"/>
  <c r="AA83" i="45"/>
  <c r="AF83" i="45"/>
  <c r="J5" i="45"/>
  <c r="K18" i="45"/>
  <c r="G5" i="45"/>
  <c r="H5" i="45"/>
  <c r="I5" i="45"/>
  <c r="J18" i="45"/>
  <c r="H18" i="45"/>
  <c r="L18" i="45"/>
  <c r="AA75" i="45"/>
  <c r="AE75" i="45"/>
  <c r="AA84" i="45"/>
  <c r="AE84" i="45"/>
  <c r="AA66" i="45"/>
  <c r="AF66" i="45"/>
  <c r="AA93" i="45"/>
  <c r="AF93" i="45"/>
  <c r="J6" i="45"/>
  <c r="K19" i="45"/>
  <c r="G6" i="45"/>
  <c r="H6" i="45"/>
  <c r="I6" i="45"/>
  <c r="J19" i="45"/>
  <c r="H19" i="45"/>
  <c r="L19" i="45"/>
  <c r="AA94" i="45"/>
  <c r="AE94" i="45"/>
  <c r="AA95" i="45"/>
  <c r="AE95" i="45"/>
  <c r="AA96" i="45"/>
  <c r="AE96" i="45"/>
  <c r="AA97" i="45"/>
  <c r="AE97" i="45"/>
  <c r="AE64" i="45"/>
  <c r="AA65" i="45"/>
  <c r="AE65" i="45"/>
  <c r="AE66" i="45"/>
  <c r="AA67" i="45"/>
  <c r="AE67" i="45"/>
  <c r="AE68" i="45"/>
  <c r="AA69" i="45"/>
  <c r="AE69" i="45"/>
  <c r="AA70" i="45"/>
  <c r="AE70" i="45"/>
  <c r="AA71" i="45"/>
  <c r="AE71" i="45"/>
  <c r="AA72" i="45"/>
  <c r="AE72" i="45"/>
  <c r="AA74" i="45"/>
  <c r="AE74" i="45"/>
  <c r="AA76" i="45"/>
  <c r="AE76" i="45"/>
  <c r="AE77" i="45"/>
  <c r="AA78" i="45"/>
  <c r="AE78" i="45"/>
  <c r="AA79" i="45"/>
  <c r="AE79" i="45"/>
  <c r="AA80" i="45"/>
  <c r="AE80" i="45"/>
  <c r="AA81" i="45"/>
  <c r="AE81" i="45"/>
  <c r="AE83" i="45"/>
  <c r="AA85" i="45"/>
  <c r="AE85" i="45"/>
  <c r="AA86" i="45"/>
  <c r="AE86" i="45"/>
  <c r="AA87" i="45"/>
  <c r="AE87" i="45"/>
  <c r="AA88" i="45"/>
  <c r="AE88" i="45"/>
  <c r="AA90" i="45"/>
  <c r="AE90" i="45"/>
  <c r="AE91" i="45"/>
  <c r="AA92" i="45"/>
  <c r="AE92" i="45"/>
  <c r="AE93" i="45"/>
  <c r="AA98" i="45"/>
  <c r="AE98" i="45"/>
  <c r="AA99" i="45"/>
  <c r="AE99" i="45"/>
  <c r="AA100" i="45"/>
  <c r="AE100" i="45"/>
  <c r="AA101" i="45"/>
  <c r="AE101" i="45"/>
  <c r="AA102" i="45"/>
  <c r="AE102" i="45"/>
  <c r="AA103" i="45"/>
  <c r="AE103" i="45"/>
  <c r="AA104" i="45"/>
  <c r="AE104" i="45"/>
  <c r="AA105" i="45"/>
  <c r="AE105" i="45"/>
  <c r="AA106" i="45"/>
  <c r="AE106" i="45"/>
  <c r="AA107" i="45"/>
  <c r="AE107" i="45"/>
  <c r="AA108" i="45"/>
  <c r="AE108" i="45"/>
  <c r="AF65" i="45"/>
  <c r="AF67" i="45"/>
  <c r="AF69" i="45"/>
  <c r="AF70" i="45"/>
  <c r="AF71" i="45"/>
  <c r="AF72" i="45"/>
  <c r="AF73" i="45"/>
  <c r="AF74" i="45"/>
  <c r="AF75" i="45"/>
  <c r="AF76" i="45"/>
  <c r="AF78" i="45"/>
  <c r="AF79" i="45"/>
  <c r="AF80" i="45"/>
  <c r="AF81" i="45"/>
  <c r="AF82" i="45"/>
  <c r="AF84" i="45"/>
  <c r="AF85" i="45"/>
  <c r="AF86" i="45"/>
  <c r="AF87" i="45"/>
  <c r="AF88" i="45"/>
  <c r="AF89" i="45"/>
  <c r="AF90" i="45"/>
  <c r="AF92" i="45"/>
  <c r="AF94" i="45"/>
  <c r="AF95" i="45"/>
  <c r="AF96" i="45"/>
  <c r="AF97" i="45"/>
  <c r="AF98" i="45"/>
  <c r="AF99" i="45"/>
  <c r="AF100" i="45"/>
  <c r="AF101" i="45"/>
  <c r="AF102" i="45"/>
  <c r="AF103" i="45"/>
  <c r="AF104" i="45"/>
  <c r="AF105" i="45"/>
  <c r="AF106" i="45"/>
  <c r="AF107" i="45"/>
  <c r="AF108" i="45"/>
  <c r="J7" i="45"/>
  <c r="K20" i="45"/>
  <c r="G7" i="45"/>
  <c r="H7" i="45"/>
  <c r="I7" i="45"/>
  <c r="J20" i="45"/>
  <c r="H20" i="45"/>
  <c r="L20" i="45"/>
  <c r="J8" i="45"/>
  <c r="K21" i="45"/>
  <c r="G8" i="45"/>
  <c r="H8" i="45"/>
  <c r="I8" i="45"/>
  <c r="J21" i="45"/>
  <c r="H21" i="45"/>
  <c r="L21" i="45"/>
  <c r="J9" i="45"/>
  <c r="K22" i="45"/>
  <c r="G9" i="45"/>
  <c r="H9" i="45"/>
  <c r="I9" i="45"/>
  <c r="J22" i="45"/>
  <c r="H22" i="45"/>
  <c r="L22" i="45"/>
  <c r="J10" i="45"/>
  <c r="K23" i="45"/>
  <c r="G10" i="45"/>
  <c r="H10" i="45"/>
  <c r="I10" i="45"/>
  <c r="J23" i="45"/>
  <c r="H23" i="45"/>
  <c r="L23" i="45"/>
  <c r="J11" i="45"/>
  <c r="K24" i="45"/>
  <c r="G11" i="45"/>
  <c r="H11" i="45"/>
  <c r="I11" i="45"/>
  <c r="J24" i="45"/>
  <c r="H24" i="45"/>
  <c r="L24" i="45"/>
  <c r="J12" i="45"/>
  <c r="K25" i="45"/>
  <c r="G12" i="45"/>
  <c r="H12" i="45"/>
  <c r="I12" i="45"/>
  <c r="J25" i="45"/>
  <c r="H25" i="45"/>
  <c r="L25" i="45"/>
  <c r="M17" i="45"/>
  <c r="N17" i="45" a="1"/>
  <c r="N17" i="45"/>
  <c r="O17" i="45"/>
  <c r="C17" i="45"/>
  <c r="E30" i="45" a="1"/>
  <c r="E30" i="45"/>
  <c r="F30" i="45" a="1"/>
  <c r="F30" i="45"/>
  <c r="G30" i="45" a="1"/>
  <c r="H30" i="45" a="1"/>
  <c r="I30" i="45" a="1"/>
  <c r="J30" i="45" a="1"/>
  <c r="K30" i="45" a="1"/>
  <c r="L30" i="45" a="1"/>
  <c r="P17" i="45"/>
  <c r="M30" i="45" a="1"/>
  <c r="N30" i="45" a="1"/>
  <c r="O30" i="45" a="1"/>
  <c r="P30" i="45" a="1"/>
  <c r="Q30" i="45" a="1"/>
  <c r="R30" i="45" a="1"/>
  <c r="S30" i="45" a="1"/>
  <c r="T30" i="45" a="1"/>
  <c r="Q17" i="45"/>
  <c r="U30" i="45" a="1"/>
  <c r="V30" i="45" a="1"/>
  <c r="W30" i="45" a="1"/>
  <c r="X30" i="45" a="1"/>
  <c r="Y30" i="45" a="1"/>
  <c r="Z30" i="45" a="1"/>
  <c r="AA30" i="45" a="1"/>
  <c r="AB30" i="45" a="1"/>
  <c r="R17" i="45"/>
  <c r="AC30" i="45" a="1"/>
  <c r="AD30" i="45" a="1"/>
  <c r="AE30" i="45" a="1"/>
  <c r="AF30" i="45" a="1"/>
  <c r="AG30" i="45" a="1"/>
  <c r="AH30" i="45" a="1"/>
  <c r="AI30" i="45" a="1"/>
  <c r="AJ30" i="45" a="1"/>
  <c r="S17" i="45"/>
  <c r="AK30" i="45" a="1"/>
  <c r="AL30" i="45" a="1"/>
  <c r="AM30" i="45" a="1"/>
  <c r="AN30" i="45" a="1"/>
  <c r="AO30" i="45" a="1"/>
  <c r="AP30" i="45" a="1"/>
  <c r="AQ30" i="45" a="1"/>
  <c r="AR30" i="45" a="1"/>
  <c r="T17" i="45"/>
  <c r="AS30" i="45" a="1"/>
  <c r="AT30" i="45" a="1"/>
  <c r="AU30" i="45" a="1"/>
  <c r="AV30" i="45" a="1"/>
  <c r="AW30" i="45" a="1"/>
  <c r="AX30" i="45" a="1"/>
  <c r="AY30" i="45" a="1"/>
  <c r="AZ30" i="45" a="1"/>
  <c r="U17" i="45"/>
  <c r="BA30" i="45" a="1"/>
  <c r="BB30" i="45" a="1"/>
  <c r="BC30" i="45" a="1"/>
  <c r="BD30" i="45" a="1"/>
  <c r="BE30" i="45" a="1"/>
  <c r="BF30" i="45" a="1"/>
  <c r="BG30" i="45" a="1"/>
  <c r="BH30" i="45" a="1"/>
  <c r="V17" i="45"/>
  <c r="BI30" i="45" a="1"/>
  <c r="BJ30" i="45" a="1"/>
  <c r="BK30" i="45" a="1"/>
  <c r="BL30" i="45" a="1"/>
  <c r="BM30" i="45" a="1"/>
  <c r="BN30" i="45" a="1"/>
  <c r="BO30" i="45" a="1"/>
  <c r="BP30" i="45" a="1"/>
  <c r="G30" i="45"/>
  <c r="H30" i="45"/>
  <c r="I30" i="45"/>
  <c r="J30" i="45"/>
  <c r="K30" i="45"/>
  <c r="L30" i="45"/>
  <c r="M30" i="45"/>
  <c r="N30" i="45"/>
  <c r="O30" i="45"/>
  <c r="P30" i="45"/>
  <c r="Q30" i="45"/>
  <c r="R30" i="45"/>
  <c r="S30" i="45"/>
  <c r="T30" i="45"/>
  <c r="U30" i="45"/>
  <c r="V30" i="45"/>
  <c r="W30" i="45"/>
  <c r="X30" i="45"/>
  <c r="Y30" i="45"/>
  <c r="Z30" i="45"/>
  <c r="AA30" i="45"/>
  <c r="AB30" i="45"/>
  <c r="AC30" i="45"/>
  <c r="AD30" i="45"/>
  <c r="AE30" i="45"/>
  <c r="AF30" i="45"/>
  <c r="AG30" i="45"/>
  <c r="AH30" i="45"/>
  <c r="AI30" i="45"/>
  <c r="AJ30" i="45"/>
  <c r="AK30" i="45"/>
  <c r="AL30" i="45"/>
  <c r="AM30" i="45"/>
  <c r="AN30" i="45"/>
  <c r="AO30" i="45"/>
  <c r="AP30" i="45"/>
  <c r="AQ30" i="45"/>
  <c r="AR30" i="45"/>
  <c r="AS30" i="45"/>
  <c r="AT30" i="45"/>
  <c r="AU30" i="45"/>
  <c r="AV30" i="45"/>
  <c r="AW30" i="45"/>
  <c r="AX30" i="45"/>
  <c r="AY30" i="45"/>
  <c r="AZ30" i="45"/>
  <c r="BA30" i="45"/>
  <c r="BB30" i="45"/>
  <c r="BC30" i="45"/>
  <c r="BD30" i="45"/>
  <c r="BE30" i="45"/>
  <c r="BF30" i="45"/>
  <c r="BG30" i="45"/>
  <c r="BH30" i="45"/>
  <c r="BI30" i="45"/>
  <c r="BJ30" i="45"/>
  <c r="BK30" i="45"/>
  <c r="BL30" i="45"/>
  <c r="BM30" i="45"/>
  <c r="BN30" i="45"/>
  <c r="BO30" i="45"/>
  <c r="BP30" i="45"/>
  <c r="AA17" i="45"/>
  <c r="E41" i="45" a="1"/>
  <c r="E41" i="45"/>
  <c r="F41" i="45" a="1"/>
  <c r="F41" i="45"/>
  <c r="G41" i="45" a="1"/>
  <c r="H41" i="45" a="1"/>
  <c r="I41" i="45" a="1"/>
  <c r="J41" i="45" a="1"/>
  <c r="K41" i="45" a="1"/>
  <c r="L41" i="45" a="1"/>
  <c r="M41" i="45" a="1"/>
  <c r="N41" i="45" a="1"/>
  <c r="O41" i="45" a="1"/>
  <c r="P41" i="45" a="1"/>
  <c r="Q41" i="45" a="1"/>
  <c r="R41" i="45" a="1"/>
  <c r="S41" i="45" a="1"/>
  <c r="T41" i="45" a="1"/>
  <c r="U41" i="45" a="1"/>
  <c r="V41" i="45" a="1"/>
  <c r="W41" i="45" a="1"/>
  <c r="X41" i="45" a="1"/>
  <c r="Y41" i="45" a="1"/>
  <c r="Z41" i="45" a="1"/>
  <c r="AA41" i="45" a="1"/>
  <c r="AB41" i="45" a="1"/>
  <c r="AC41" i="45" a="1"/>
  <c r="AD41" i="45" a="1"/>
  <c r="AE41" i="45" a="1"/>
  <c r="AF41" i="45" a="1"/>
  <c r="AG41" i="45" a="1"/>
  <c r="AH41" i="45" a="1"/>
  <c r="AI41" i="45" a="1"/>
  <c r="AJ41" i="45" a="1"/>
  <c r="AK41" i="45" a="1"/>
  <c r="AL41" i="45" a="1"/>
  <c r="AM41" i="45" a="1"/>
  <c r="AN41" i="45" a="1"/>
  <c r="AO41" i="45" a="1"/>
  <c r="AP41" i="45" a="1"/>
  <c r="AQ41" i="45" a="1"/>
  <c r="AR41" i="45" a="1"/>
  <c r="AS41" i="45" a="1"/>
  <c r="AT41" i="45" a="1"/>
  <c r="AU41" i="45" a="1"/>
  <c r="AV41" i="45" a="1"/>
  <c r="AW41" i="45" a="1"/>
  <c r="AX41" i="45" a="1"/>
  <c r="AY41" i="45" a="1"/>
  <c r="AZ41" i="45" a="1"/>
  <c r="BA41" i="45" a="1"/>
  <c r="BB41" i="45" a="1"/>
  <c r="BC41" i="45" a="1"/>
  <c r="BD41" i="45" a="1"/>
  <c r="BE41" i="45" a="1"/>
  <c r="BF41" i="45" a="1"/>
  <c r="BG41" i="45" a="1"/>
  <c r="BH41" i="45" a="1"/>
  <c r="BI41" i="45" a="1"/>
  <c r="BJ41" i="45" a="1"/>
  <c r="BK41" i="45" a="1"/>
  <c r="BL41" i="45" a="1"/>
  <c r="BM41" i="45" a="1"/>
  <c r="BN41" i="45" a="1"/>
  <c r="BO41" i="45" a="1"/>
  <c r="BP41" i="45" a="1"/>
  <c r="G41" i="45"/>
  <c r="H41" i="45"/>
  <c r="I41" i="45"/>
  <c r="J41" i="45"/>
  <c r="K41" i="45"/>
  <c r="L41" i="45"/>
  <c r="M41" i="45"/>
  <c r="N41" i="45"/>
  <c r="O41" i="45"/>
  <c r="P41" i="45"/>
  <c r="Q41" i="45"/>
  <c r="R41" i="45"/>
  <c r="S41" i="45"/>
  <c r="T41" i="45"/>
  <c r="U41" i="45"/>
  <c r="V41" i="45"/>
  <c r="W41" i="45"/>
  <c r="X41" i="45"/>
  <c r="Y41" i="45"/>
  <c r="Z41" i="45"/>
  <c r="AA41" i="45"/>
  <c r="AB41" i="45"/>
  <c r="AC41" i="45"/>
  <c r="AD41" i="45"/>
  <c r="AE41" i="45"/>
  <c r="AF41" i="45"/>
  <c r="AG41" i="45"/>
  <c r="AH41" i="45"/>
  <c r="AI41" i="45"/>
  <c r="AJ41" i="45"/>
  <c r="AK41" i="45"/>
  <c r="AL41" i="45"/>
  <c r="AM41" i="45"/>
  <c r="AN41" i="45"/>
  <c r="AO41" i="45"/>
  <c r="AP41" i="45"/>
  <c r="AQ41" i="45"/>
  <c r="AR41" i="45"/>
  <c r="AS41" i="45"/>
  <c r="AT41" i="45"/>
  <c r="AU41" i="45"/>
  <c r="AV41" i="45"/>
  <c r="AW41" i="45"/>
  <c r="AX41" i="45"/>
  <c r="AY41" i="45"/>
  <c r="AZ41" i="45"/>
  <c r="BA41" i="45"/>
  <c r="BB41" i="45"/>
  <c r="BC41" i="45"/>
  <c r="BD41" i="45"/>
  <c r="BE41" i="45"/>
  <c r="BF41" i="45"/>
  <c r="BG41" i="45"/>
  <c r="BH41" i="45"/>
  <c r="BI41" i="45"/>
  <c r="BJ41" i="45"/>
  <c r="BK41" i="45"/>
  <c r="BL41" i="45"/>
  <c r="BM41" i="45"/>
  <c r="BN41" i="45"/>
  <c r="BO41" i="45"/>
  <c r="BP41" i="45"/>
  <c r="AB17" i="45"/>
  <c r="E52" i="45" a="1"/>
  <c r="E52" i="45"/>
  <c r="F52" i="45" a="1"/>
  <c r="F52" i="45"/>
  <c r="G52" i="45" a="1"/>
  <c r="H52" i="45" a="1"/>
  <c r="I52" i="45" a="1"/>
  <c r="J52" i="45" a="1"/>
  <c r="K52" i="45" a="1"/>
  <c r="L52" i="45" a="1"/>
  <c r="M52" i="45" a="1"/>
  <c r="N52" i="45" a="1"/>
  <c r="O52" i="45" a="1"/>
  <c r="P52" i="45" a="1"/>
  <c r="Q52" i="45" a="1"/>
  <c r="R52" i="45" a="1"/>
  <c r="S52" i="45" a="1"/>
  <c r="T52" i="45" a="1"/>
  <c r="U52" i="45" a="1"/>
  <c r="V52" i="45" a="1"/>
  <c r="W52" i="45" a="1"/>
  <c r="X52" i="45" a="1"/>
  <c r="Y52" i="45" a="1"/>
  <c r="Z52" i="45" a="1"/>
  <c r="AA52" i="45" a="1"/>
  <c r="AB52" i="45" a="1"/>
  <c r="AC52" i="45" a="1"/>
  <c r="AD52" i="45" a="1"/>
  <c r="AE52" i="45" a="1"/>
  <c r="AF52" i="45" a="1"/>
  <c r="AG52" i="45" a="1"/>
  <c r="AH52" i="45" a="1"/>
  <c r="AI52" i="45" a="1"/>
  <c r="AJ52" i="45" a="1"/>
  <c r="AK52" i="45" a="1"/>
  <c r="AL52" i="45" a="1"/>
  <c r="AM52" i="45" a="1"/>
  <c r="AN52" i="45" a="1"/>
  <c r="AO52" i="45" a="1"/>
  <c r="AP52" i="45" a="1"/>
  <c r="AQ52" i="45" a="1"/>
  <c r="AR52" i="45" a="1"/>
  <c r="AS52" i="45" a="1"/>
  <c r="AT52" i="45" a="1"/>
  <c r="AU52" i="45" a="1"/>
  <c r="AV52" i="45" a="1"/>
  <c r="AW52" i="45" a="1"/>
  <c r="AX52" i="45" a="1"/>
  <c r="AY52" i="45" a="1"/>
  <c r="AZ52" i="45" a="1"/>
  <c r="BA52" i="45" a="1"/>
  <c r="BB52" i="45" a="1"/>
  <c r="BC52" i="45" a="1"/>
  <c r="BD52" i="45" a="1"/>
  <c r="BE52" i="45" a="1"/>
  <c r="BF52" i="45" a="1"/>
  <c r="BG52" i="45" a="1"/>
  <c r="BH52" i="45" a="1"/>
  <c r="BI52" i="45" a="1"/>
  <c r="BJ52" i="45" a="1"/>
  <c r="BK52" i="45" a="1"/>
  <c r="BL52" i="45" a="1"/>
  <c r="BM52" i="45" a="1"/>
  <c r="BN52" i="45" a="1"/>
  <c r="BO52" i="45" a="1"/>
  <c r="BP52" i="45" a="1"/>
  <c r="G52" i="45"/>
  <c r="H52" i="45"/>
  <c r="I52" i="45"/>
  <c r="J52" i="45"/>
  <c r="K52" i="45"/>
  <c r="L52" i="45"/>
  <c r="M52" i="45"/>
  <c r="N52" i="45"/>
  <c r="O52" i="45"/>
  <c r="P52" i="45"/>
  <c r="Q52" i="45"/>
  <c r="R52" i="45"/>
  <c r="S52" i="45"/>
  <c r="T52" i="45"/>
  <c r="U52" i="45"/>
  <c r="V52" i="45"/>
  <c r="W52" i="45"/>
  <c r="X52" i="45"/>
  <c r="Y52" i="45"/>
  <c r="Z52" i="45"/>
  <c r="AA52" i="45"/>
  <c r="AB52" i="45"/>
  <c r="AC52" i="45"/>
  <c r="AD52" i="45"/>
  <c r="AE52" i="45"/>
  <c r="AF52" i="45"/>
  <c r="AG52" i="45"/>
  <c r="AH52" i="45"/>
  <c r="AI52" i="45"/>
  <c r="AJ52" i="45"/>
  <c r="AK52" i="45"/>
  <c r="AL52" i="45"/>
  <c r="AM52" i="45"/>
  <c r="AN52" i="45"/>
  <c r="AO52" i="45"/>
  <c r="AP52" i="45"/>
  <c r="AQ52" i="45"/>
  <c r="AR52" i="45"/>
  <c r="AS52" i="45"/>
  <c r="AT52" i="45"/>
  <c r="AU52" i="45"/>
  <c r="AV52" i="45"/>
  <c r="AW52" i="45"/>
  <c r="AX52" i="45"/>
  <c r="AY52" i="45"/>
  <c r="AZ52" i="45"/>
  <c r="BA52" i="45"/>
  <c r="BB52" i="45"/>
  <c r="BC52" i="45"/>
  <c r="BD52" i="45"/>
  <c r="BE52" i="45"/>
  <c r="BF52" i="45"/>
  <c r="BG52" i="45"/>
  <c r="BH52" i="45"/>
  <c r="BI52" i="45"/>
  <c r="BJ52" i="45"/>
  <c r="BK52" i="45"/>
  <c r="BL52" i="45"/>
  <c r="BM52" i="45"/>
  <c r="BN52" i="45"/>
  <c r="BO52" i="45"/>
  <c r="BP52" i="45"/>
  <c r="AC17" i="45"/>
  <c r="W17" i="45"/>
  <c r="M18" i="45"/>
  <c r="N18" i="45" a="1"/>
  <c r="N18" i="45"/>
  <c r="O18" i="45"/>
  <c r="C18" i="45"/>
  <c r="E31" i="45" a="1"/>
  <c r="E31" i="45"/>
  <c r="F31" i="45" a="1"/>
  <c r="F31" i="45"/>
  <c r="G31" i="45" a="1"/>
  <c r="H31" i="45" a="1"/>
  <c r="I31" i="45" a="1"/>
  <c r="J31" i="45" a="1"/>
  <c r="K31" i="45" a="1"/>
  <c r="L31" i="45" a="1"/>
  <c r="P18" i="45"/>
  <c r="M31" i="45" a="1"/>
  <c r="N31" i="45" a="1"/>
  <c r="O31" i="45" a="1"/>
  <c r="P31" i="45" a="1"/>
  <c r="Q31" i="45" a="1"/>
  <c r="R31" i="45" a="1"/>
  <c r="S31" i="45" a="1"/>
  <c r="T31" i="45" a="1"/>
  <c r="Q18" i="45"/>
  <c r="U31" i="45" a="1"/>
  <c r="V31" i="45" a="1"/>
  <c r="W31" i="45" a="1"/>
  <c r="X31" i="45" a="1"/>
  <c r="Y31" i="45" a="1"/>
  <c r="Z31" i="45" a="1"/>
  <c r="AA31" i="45" a="1"/>
  <c r="AB31" i="45" a="1"/>
  <c r="R18" i="45"/>
  <c r="AC31" i="45" a="1"/>
  <c r="AD31" i="45" a="1"/>
  <c r="AE31" i="45" a="1"/>
  <c r="AF31" i="45" a="1"/>
  <c r="AG31" i="45" a="1"/>
  <c r="AH31" i="45" a="1"/>
  <c r="AI31" i="45" a="1"/>
  <c r="AJ31" i="45" a="1"/>
  <c r="S18" i="45"/>
  <c r="AK31" i="45" a="1"/>
  <c r="AL31" i="45" a="1"/>
  <c r="AM31" i="45" a="1"/>
  <c r="AN31" i="45" a="1"/>
  <c r="AO31" i="45" a="1"/>
  <c r="AP31" i="45" a="1"/>
  <c r="AQ31" i="45" a="1"/>
  <c r="AR31" i="45" a="1"/>
  <c r="T18" i="45"/>
  <c r="AS31" i="45" a="1"/>
  <c r="AT31" i="45" a="1"/>
  <c r="AU31" i="45" a="1"/>
  <c r="AV31" i="45" a="1"/>
  <c r="AW31" i="45" a="1"/>
  <c r="AX31" i="45" a="1"/>
  <c r="AY31" i="45" a="1"/>
  <c r="AZ31" i="45" a="1"/>
  <c r="U18" i="45"/>
  <c r="BA31" i="45" a="1"/>
  <c r="BB31" i="45" a="1"/>
  <c r="BC31" i="45" a="1"/>
  <c r="BD31" i="45" a="1"/>
  <c r="BE31" i="45" a="1"/>
  <c r="BF31" i="45" a="1"/>
  <c r="BG31" i="45" a="1"/>
  <c r="BH31" i="45" a="1"/>
  <c r="V18" i="45"/>
  <c r="BI31" i="45" a="1"/>
  <c r="BJ31" i="45" a="1"/>
  <c r="BK31" i="45" a="1"/>
  <c r="BL31" i="45" a="1"/>
  <c r="BM31" i="45" a="1"/>
  <c r="BN31" i="45" a="1"/>
  <c r="BO31" i="45" a="1"/>
  <c r="BP31" i="45" a="1"/>
  <c r="G31" i="45"/>
  <c r="H31" i="45"/>
  <c r="I31" i="45"/>
  <c r="J31" i="45"/>
  <c r="K31" i="45"/>
  <c r="L31" i="45"/>
  <c r="M31" i="45"/>
  <c r="N31" i="45"/>
  <c r="O31" i="45"/>
  <c r="P31" i="45"/>
  <c r="Q31" i="45"/>
  <c r="R31" i="45"/>
  <c r="S31" i="45"/>
  <c r="T31" i="45"/>
  <c r="U31" i="45"/>
  <c r="V31" i="45"/>
  <c r="W31" i="45"/>
  <c r="X31" i="45"/>
  <c r="Y31" i="45"/>
  <c r="Z31" i="45"/>
  <c r="AA31" i="45"/>
  <c r="AB31" i="45"/>
  <c r="AC31" i="45"/>
  <c r="AD31" i="45"/>
  <c r="AE31" i="45"/>
  <c r="AF31" i="45"/>
  <c r="AG31" i="45"/>
  <c r="AH31" i="45"/>
  <c r="AI31" i="45"/>
  <c r="AJ31" i="45"/>
  <c r="AK31" i="45"/>
  <c r="AL31" i="45"/>
  <c r="AM31" i="45"/>
  <c r="AN31" i="45"/>
  <c r="AO31" i="45"/>
  <c r="AP31" i="45"/>
  <c r="AQ31" i="45"/>
  <c r="AR31" i="45"/>
  <c r="AS31" i="45"/>
  <c r="AT31" i="45"/>
  <c r="AU31" i="45"/>
  <c r="AV31" i="45"/>
  <c r="AW31" i="45"/>
  <c r="AX31" i="45"/>
  <c r="AY31" i="45"/>
  <c r="AZ31" i="45"/>
  <c r="BA31" i="45"/>
  <c r="BB31" i="45"/>
  <c r="BC31" i="45"/>
  <c r="BD31" i="45"/>
  <c r="BE31" i="45"/>
  <c r="BF31" i="45"/>
  <c r="BG31" i="45"/>
  <c r="BH31" i="45"/>
  <c r="BI31" i="45"/>
  <c r="BJ31" i="45"/>
  <c r="BK31" i="45"/>
  <c r="BL31" i="45"/>
  <c r="BM31" i="45"/>
  <c r="BN31" i="45"/>
  <c r="BO31" i="45"/>
  <c r="BP31" i="45"/>
  <c r="AA18" i="45"/>
  <c r="E42" i="45" a="1"/>
  <c r="E42" i="45"/>
  <c r="F42" i="45" a="1"/>
  <c r="F42" i="45"/>
  <c r="G42" i="45" a="1"/>
  <c r="H42" i="45" a="1"/>
  <c r="I42" i="45" a="1"/>
  <c r="J42" i="45" a="1"/>
  <c r="K42" i="45" a="1"/>
  <c r="L42" i="45" a="1"/>
  <c r="M42" i="45" a="1"/>
  <c r="N42" i="45" a="1"/>
  <c r="O42" i="45" a="1"/>
  <c r="P42" i="45" a="1"/>
  <c r="Q42" i="45" a="1"/>
  <c r="R42" i="45" a="1"/>
  <c r="S42" i="45" a="1"/>
  <c r="T42" i="45" a="1"/>
  <c r="U42" i="45" a="1"/>
  <c r="V42" i="45" a="1"/>
  <c r="W42" i="45" a="1"/>
  <c r="X42" i="45" a="1"/>
  <c r="Y42" i="45" a="1"/>
  <c r="Z42" i="45" a="1"/>
  <c r="AA42" i="45" a="1"/>
  <c r="AB42" i="45" a="1"/>
  <c r="AC42" i="45" a="1"/>
  <c r="AD42" i="45" a="1"/>
  <c r="AE42" i="45" a="1"/>
  <c r="AF42" i="45" a="1"/>
  <c r="AG42" i="45" a="1"/>
  <c r="AH42" i="45" a="1"/>
  <c r="AI42" i="45" a="1"/>
  <c r="AJ42" i="45" a="1"/>
  <c r="AK42" i="45" a="1"/>
  <c r="AL42" i="45" a="1"/>
  <c r="AM42" i="45" a="1"/>
  <c r="AN42" i="45" a="1"/>
  <c r="AO42" i="45" a="1"/>
  <c r="AP42" i="45" a="1"/>
  <c r="AQ42" i="45" a="1"/>
  <c r="AR42" i="45" a="1"/>
  <c r="AS42" i="45" a="1"/>
  <c r="AT42" i="45" a="1"/>
  <c r="AU42" i="45" a="1"/>
  <c r="AV42" i="45" a="1"/>
  <c r="AW42" i="45" a="1"/>
  <c r="AX42" i="45" a="1"/>
  <c r="AY42" i="45" a="1"/>
  <c r="AZ42" i="45" a="1"/>
  <c r="BA42" i="45" a="1"/>
  <c r="BB42" i="45" a="1"/>
  <c r="BC42" i="45" a="1"/>
  <c r="BD42" i="45" a="1"/>
  <c r="BE42" i="45" a="1"/>
  <c r="BF42" i="45" a="1"/>
  <c r="BG42" i="45" a="1"/>
  <c r="BH42" i="45" a="1"/>
  <c r="BI42" i="45" a="1"/>
  <c r="BJ42" i="45" a="1"/>
  <c r="BK42" i="45" a="1"/>
  <c r="BL42" i="45" a="1"/>
  <c r="BM42" i="45" a="1"/>
  <c r="BN42" i="45" a="1"/>
  <c r="BO42" i="45" a="1"/>
  <c r="BP42" i="45" a="1"/>
  <c r="G42" i="45"/>
  <c r="H42" i="45"/>
  <c r="I42" i="45"/>
  <c r="J42" i="45"/>
  <c r="K42" i="45"/>
  <c r="L42" i="45"/>
  <c r="M42" i="45"/>
  <c r="N42" i="45"/>
  <c r="O42" i="45"/>
  <c r="P42" i="45"/>
  <c r="Q42" i="45"/>
  <c r="R42" i="45"/>
  <c r="S42" i="45"/>
  <c r="T42" i="45"/>
  <c r="U42" i="45"/>
  <c r="V42" i="45"/>
  <c r="W42" i="45"/>
  <c r="X42" i="45"/>
  <c r="Y42" i="45"/>
  <c r="Z42" i="45"/>
  <c r="AA42" i="45"/>
  <c r="AB42" i="45"/>
  <c r="AC42" i="45"/>
  <c r="AD42" i="45"/>
  <c r="AE42" i="45"/>
  <c r="AF42" i="45"/>
  <c r="AG42" i="45"/>
  <c r="AH42" i="45"/>
  <c r="AI42" i="45"/>
  <c r="AJ42" i="45"/>
  <c r="AK42" i="45"/>
  <c r="AL42" i="45"/>
  <c r="AM42" i="45"/>
  <c r="AN42" i="45"/>
  <c r="AO42" i="45"/>
  <c r="AP42" i="45"/>
  <c r="AQ42" i="45"/>
  <c r="AR42" i="45"/>
  <c r="AS42" i="45"/>
  <c r="AT42" i="45"/>
  <c r="AU42" i="45"/>
  <c r="AV42" i="45"/>
  <c r="AW42" i="45"/>
  <c r="AX42" i="45"/>
  <c r="AY42" i="45"/>
  <c r="AZ42" i="45"/>
  <c r="BA42" i="45"/>
  <c r="BB42" i="45"/>
  <c r="BC42" i="45"/>
  <c r="BD42" i="45"/>
  <c r="BE42" i="45"/>
  <c r="BF42" i="45"/>
  <c r="BG42" i="45"/>
  <c r="BH42" i="45"/>
  <c r="BI42" i="45"/>
  <c r="BJ42" i="45"/>
  <c r="BK42" i="45"/>
  <c r="BL42" i="45"/>
  <c r="BM42" i="45"/>
  <c r="BN42" i="45"/>
  <c r="BO42" i="45"/>
  <c r="BP42" i="45"/>
  <c r="AB18" i="45"/>
  <c r="E53" i="45" a="1"/>
  <c r="E53" i="45"/>
  <c r="F53" i="45" a="1"/>
  <c r="F53" i="45"/>
  <c r="G53" i="45" a="1"/>
  <c r="H53" i="45" a="1"/>
  <c r="I53" i="45" a="1"/>
  <c r="J53" i="45" a="1"/>
  <c r="K53" i="45" a="1"/>
  <c r="L53" i="45" a="1"/>
  <c r="M53" i="45" a="1"/>
  <c r="N53" i="45" a="1"/>
  <c r="O53" i="45" a="1"/>
  <c r="P53" i="45" a="1"/>
  <c r="Q53" i="45" a="1"/>
  <c r="R53" i="45" a="1"/>
  <c r="S53" i="45" a="1"/>
  <c r="T53" i="45" a="1"/>
  <c r="U53" i="45" a="1"/>
  <c r="V53" i="45" a="1"/>
  <c r="W53" i="45" a="1"/>
  <c r="X53" i="45" a="1"/>
  <c r="Y53" i="45" a="1"/>
  <c r="Z53" i="45" a="1"/>
  <c r="AA53" i="45" a="1"/>
  <c r="AB53" i="45" a="1"/>
  <c r="AC53" i="45" a="1"/>
  <c r="AD53" i="45" a="1"/>
  <c r="AE53" i="45" a="1"/>
  <c r="AF53" i="45" a="1"/>
  <c r="AG53" i="45" a="1"/>
  <c r="AH53" i="45" a="1"/>
  <c r="AI53" i="45" a="1"/>
  <c r="AJ53" i="45" a="1"/>
  <c r="AK53" i="45" a="1"/>
  <c r="AL53" i="45" a="1"/>
  <c r="AM53" i="45" a="1"/>
  <c r="AN53" i="45" a="1"/>
  <c r="AO53" i="45" a="1"/>
  <c r="AP53" i="45" a="1"/>
  <c r="AQ53" i="45" a="1"/>
  <c r="AR53" i="45" a="1"/>
  <c r="AS53" i="45" a="1"/>
  <c r="AT53" i="45" a="1"/>
  <c r="AU53" i="45" a="1"/>
  <c r="AV53" i="45" a="1"/>
  <c r="AW53" i="45" a="1"/>
  <c r="AX53" i="45" a="1"/>
  <c r="AY53" i="45" a="1"/>
  <c r="AZ53" i="45" a="1"/>
  <c r="BA53" i="45" a="1"/>
  <c r="BB53" i="45" a="1"/>
  <c r="BC53" i="45" a="1"/>
  <c r="BD53" i="45" a="1"/>
  <c r="BE53" i="45" a="1"/>
  <c r="BF53" i="45" a="1"/>
  <c r="BG53" i="45" a="1"/>
  <c r="BH53" i="45" a="1"/>
  <c r="BI53" i="45" a="1"/>
  <c r="BJ53" i="45" a="1"/>
  <c r="BK53" i="45" a="1"/>
  <c r="BL53" i="45" a="1"/>
  <c r="BM53" i="45" a="1"/>
  <c r="BN53" i="45" a="1"/>
  <c r="BO53" i="45" a="1"/>
  <c r="BP53" i="45" a="1"/>
  <c r="G53" i="45"/>
  <c r="H53" i="45"/>
  <c r="I53" i="45"/>
  <c r="J53" i="45"/>
  <c r="K53" i="45"/>
  <c r="L53" i="45"/>
  <c r="M53" i="45"/>
  <c r="N53" i="45"/>
  <c r="O53" i="45"/>
  <c r="P53" i="45"/>
  <c r="Q53" i="45"/>
  <c r="R53" i="45"/>
  <c r="S53" i="45"/>
  <c r="T53" i="45"/>
  <c r="U53" i="45"/>
  <c r="V53" i="45"/>
  <c r="W53" i="45"/>
  <c r="X53" i="45"/>
  <c r="Y53" i="45"/>
  <c r="Z53" i="45"/>
  <c r="AA53" i="45"/>
  <c r="AB53" i="45"/>
  <c r="AC53" i="45"/>
  <c r="AD53" i="45"/>
  <c r="AE53" i="45"/>
  <c r="AF53" i="45"/>
  <c r="AG53" i="45"/>
  <c r="AH53" i="45"/>
  <c r="AI53" i="45"/>
  <c r="AJ53" i="45"/>
  <c r="AK53" i="45"/>
  <c r="AL53" i="45"/>
  <c r="AM53" i="45"/>
  <c r="AN53" i="45"/>
  <c r="AO53" i="45"/>
  <c r="AP53" i="45"/>
  <c r="AQ53" i="45"/>
  <c r="AR53" i="45"/>
  <c r="AS53" i="45"/>
  <c r="AT53" i="45"/>
  <c r="AU53" i="45"/>
  <c r="AV53" i="45"/>
  <c r="AW53" i="45"/>
  <c r="AX53" i="45"/>
  <c r="AY53" i="45"/>
  <c r="AZ53" i="45"/>
  <c r="BA53" i="45"/>
  <c r="BB53" i="45"/>
  <c r="BC53" i="45"/>
  <c r="BD53" i="45"/>
  <c r="BE53" i="45"/>
  <c r="BF53" i="45"/>
  <c r="BG53" i="45"/>
  <c r="BH53" i="45"/>
  <c r="BI53" i="45"/>
  <c r="BJ53" i="45"/>
  <c r="BK53" i="45"/>
  <c r="BL53" i="45"/>
  <c r="BM53" i="45"/>
  <c r="BN53" i="45"/>
  <c r="BO53" i="45"/>
  <c r="BP53" i="45"/>
  <c r="AC18" i="45"/>
  <c r="W18" i="45"/>
  <c r="M19" i="45"/>
  <c r="N19" i="45" a="1"/>
  <c r="N19" i="45"/>
  <c r="O19" i="45"/>
  <c r="C19" i="45"/>
  <c r="E32" i="45" a="1"/>
  <c r="E32" i="45"/>
  <c r="F32" i="45" a="1"/>
  <c r="F32" i="45"/>
  <c r="G32" i="45" a="1"/>
  <c r="H32" i="45" a="1"/>
  <c r="I32" i="45" a="1"/>
  <c r="J32" i="45" a="1"/>
  <c r="K32" i="45" a="1"/>
  <c r="L32" i="45" a="1"/>
  <c r="P19" i="45"/>
  <c r="M32" i="45" a="1"/>
  <c r="N32" i="45" a="1"/>
  <c r="O32" i="45" a="1"/>
  <c r="P32" i="45" a="1"/>
  <c r="Q32" i="45" a="1"/>
  <c r="R32" i="45" a="1"/>
  <c r="S32" i="45" a="1"/>
  <c r="T32" i="45" a="1"/>
  <c r="Q19" i="45"/>
  <c r="U32" i="45" a="1"/>
  <c r="V32" i="45" a="1"/>
  <c r="W32" i="45" a="1"/>
  <c r="X32" i="45" a="1"/>
  <c r="Y32" i="45" a="1"/>
  <c r="Z32" i="45" a="1"/>
  <c r="AA32" i="45" a="1"/>
  <c r="AB32" i="45" a="1"/>
  <c r="R19" i="45"/>
  <c r="AC32" i="45" a="1"/>
  <c r="AD32" i="45" a="1"/>
  <c r="AE32" i="45" a="1"/>
  <c r="AF32" i="45" a="1"/>
  <c r="AG32" i="45" a="1"/>
  <c r="AH32" i="45" a="1"/>
  <c r="AI32" i="45" a="1"/>
  <c r="AJ32" i="45" a="1"/>
  <c r="S19" i="45"/>
  <c r="AK32" i="45" a="1"/>
  <c r="AL32" i="45" a="1"/>
  <c r="AM32" i="45" a="1"/>
  <c r="AN32" i="45" a="1"/>
  <c r="AO32" i="45" a="1"/>
  <c r="AP32" i="45" a="1"/>
  <c r="AQ32" i="45" a="1"/>
  <c r="AR32" i="45" a="1"/>
  <c r="T19" i="45"/>
  <c r="AS32" i="45" a="1"/>
  <c r="AT32" i="45" a="1"/>
  <c r="AU32" i="45" a="1"/>
  <c r="AV32" i="45" a="1"/>
  <c r="AW32" i="45" a="1"/>
  <c r="AX32" i="45" a="1"/>
  <c r="AY32" i="45" a="1"/>
  <c r="AZ32" i="45" a="1"/>
  <c r="U19" i="45"/>
  <c r="BA32" i="45" a="1"/>
  <c r="BB32" i="45" a="1"/>
  <c r="BC32" i="45" a="1"/>
  <c r="BD32" i="45" a="1"/>
  <c r="BE32" i="45" a="1"/>
  <c r="BF32" i="45" a="1"/>
  <c r="BG32" i="45" a="1"/>
  <c r="BH32" i="45" a="1"/>
  <c r="V19" i="45"/>
  <c r="BI32" i="45" a="1"/>
  <c r="BJ32" i="45" a="1"/>
  <c r="BK32" i="45" a="1"/>
  <c r="BL32" i="45" a="1"/>
  <c r="BM32" i="45" a="1"/>
  <c r="BN32" i="45" a="1"/>
  <c r="BO32" i="45" a="1"/>
  <c r="BP32" i="45" a="1"/>
  <c r="G32" i="45"/>
  <c r="H32" i="45"/>
  <c r="I32" i="45"/>
  <c r="J32" i="45"/>
  <c r="K32" i="45"/>
  <c r="L32" i="45"/>
  <c r="M32" i="45"/>
  <c r="N32" i="45"/>
  <c r="O32" i="45"/>
  <c r="P32" i="45"/>
  <c r="Q32" i="45"/>
  <c r="R32" i="45"/>
  <c r="S32" i="45"/>
  <c r="T32" i="45"/>
  <c r="U32" i="45"/>
  <c r="V32" i="45"/>
  <c r="W32" i="45"/>
  <c r="X32" i="45"/>
  <c r="Y32" i="45"/>
  <c r="Z32" i="45"/>
  <c r="AA32" i="45"/>
  <c r="AB32" i="45"/>
  <c r="AC32" i="45"/>
  <c r="AD32" i="45"/>
  <c r="AE32" i="45"/>
  <c r="AF32" i="45"/>
  <c r="AG32" i="45"/>
  <c r="AH32" i="45"/>
  <c r="AI32" i="45"/>
  <c r="AJ32" i="45"/>
  <c r="AK32" i="45"/>
  <c r="AL32" i="45"/>
  <c r="AM32" i="45"/>
  <c r="AN32" i="45"/>
  <c r="AO32" i="45"/>
  <c r="AP32" i="45"/>
  <c r="AQ32" i="45"/>
  <c r="AR32" i="45"/>
  <c r="AS32" i="45"/>
  <c r="AT32" i="45"/>
  <c r="AU32" i="45"/>
  <c r="AV32" i="45"/>
  <c r="AW32" i="45"/>
  <c r="AX32" i="45"/>
  <c r="AY32" i="45"/>
  <c r="AZ32" i="45"/>
  <c r="BA32" i="45"/>
  <c r="BB32" i="45"/>
  <c r="BC32" i="45"/>
  <c r="BD32" i="45"/>
  <c r="BE32" i="45"/>
  <c r="BF32" i="45"/>
  <c r="BG32" i="45"/>
  <c r="BH32" i="45"/>
  <c r="BI32" i="45"/>
  <c r="BJ32" i="45"/>
  <c r="BK32" i="45"/>
  <c r="BL32" i="45"/>
  <c r="BM32" i="45"/>
  <c r="BN32" i="45"/>
  <c r="BO32" i="45"/>
  <c r="BP32" i="45"/>
  <c r="AA19" i="45"/>
  <c r="E43" i="45" a="1"/>
  <c r="E43" i="45"/>
  <c r="F43" i="45" a="1"/>
  <c r="F43" i="45"/>
  <c r="G43" i="45" a="1"/>
  <c r="H43" i="45" a="1"/>
  <c r="I43" i="45" a="1"/>
  <c r="J43" i="45" a="1"/>
  <c r="K43" i="45" a="1"/>
  <c r="L43" i="45" a="1"/>
  <c r="M43" i="45" a="1"/>
  <c r="N43" i="45" a="1"/>
  <c r="O43" i="45" a="1"/>
  <c r="P43" i="45" a="1"/>
  <c r="Q43" i="45" a="1"/>
  <c r="R43" i="45" a="1"/>
  <c r="S43" i="45" a="1"/>
  <c r="T43" i="45" a="1"/>
  <c r="U43" i="45" a="1"/>
  <c r="V43" i="45" a="1"/>
  <c r="W43" i="45" a="1"/>
  <c r="X43" i="45" a="1"/>
  <c r="Y43" i="45" a="1"/>
  <c r="Z43" i="45" a="1"/>
  <c r="AA43" i="45" a="1"/>
  <c r="AB43" i="45" a="1"/>
  <c r="AC43" i="45" a="1"/>
  <c r="AD43" i="45" a="1"/>
  <c r="AE43" i="45" a="1"/>
  <c r="AF43" i="45" a="1"/>
  <c r="AG43" i="45" a="1"/>
  <c r="AH43" i="45" a="1"/>
  <c r="AI43" i="45" a="1"/>
  <c r="AJ43" i="45" a="1"/>
  <c r="AK43" i="45" a="1"/>
  <c r="AL43" i="45" a="1"/>
  <c r="AM43" i="45" a="1"/>
  <c r="AN43" i="45" a="1"/>
  <c r="AO43" i="45" a="1"/>
  <c r="AP43" i="45" a="1"/>
  <c r="AQ43" i="45" a="1"/>
  <c r="AR43" i="45" a="1"/>
  <c r="AS43" i="45" a="1"/>
  <c r="AT43" i="45" a="1"/>
  <c r="AU43" i="45" a="1"/>
  <c r="AV43" i="45" a="1"/>
  <c r="AW43" i="45" a="1"/>
  <c r="AX43" i="45" a="1"/>
  <c r="AY43" i="45" a="1"/>
  <c r="AZ43" i="45" a="1"/>
  <c r="BA43" i="45" a="1"/>
  <c r="BB43" i="45" a="1"/>
  <c r="BC43" i="45" a="1"/>
  <c r="BD43" i="45" a="1"/>
  <c r="BE43" i="45" a="1"/>
  <c r="BF43" i="45" a="1"/>
  <c r="BG43" i="45" a="1"/>
  <c r="BH43" i="45" a="1"/>
  <c r="BI43" i="45" a="1"/>
  <c r="BJ43" i="45" a="1"/>
  <c r="BK43" i="45" a="1"/>
  <c r="BL43" i="45" a="1"/>
  <c r="BM43" i="45" a="1"/>
  <c r="BN43" i="45" a="1"/>
  <c r="BO43" i="45" a="1"/>
  <c r="BP43" i="45" a="1"/>
  <c r="G43" i="45"/>
  <c r="H43" i="45"/>
  <c r="I43" i="45"/>
  <c r="J43" i="45"/>
  <c r="K43" i="45"/>
  <c r="L43" i="45"/>
  <c r="M43" i="45"/>
  <c r="N43" i="45"/>
  <c r="O43" i="45"/>
  <c r="P43" i="45"/>
  <c r="Q43" i="45"/>
  <c r="R43" i="45"/>
  <c r="S43" i="45"/>
  <c r="T43" i="45"/>
  <c r="U43" i="45"/>
  <c r="V43" i="45"/>
  <c r="W43" i="45"/>
  <c r="X43" i="45"/>
  <c r="Y43" i="45"/>
  <c r="Z43" i="45"/>
  <c r="AA43" i="45"/>
  <c r="AB43" i="45"/>
  <c r="AC43" i="45"/>
  <c r="AD43" i="45"/>
  <c r="AE43" i="45"/>
  <c r="AF43" i="45"/>
  <c r="AG43" i="45"/>
  <c r="AH43" i="45"/>
  <c r="AI43" i="45"/>
  <c r="AJ43" i="45"/>
  <c r="AK43" i="45"/>
  <c r="AL43" i="45"/>
  <c r="AM43" i="45"/>
  <c r="AN43" i="45"/>
  <c r="AO43" i="45"/>
  <c r="AP43" i="45"/>
  <c r="AQ43" i="45"/>
  <c r="AR43" i="45"/>
  <c r="AS43" i="45"/>
  <c r="AT43" i="45"/>
  <c r="AU43" i="45"/>
  <c r="AV43" i="45"/>
  <c r="AW43" i="45"/>
  <c r="AX43" i="45"/>
  <c r="AY43" i="45"/>
  <c r="AZ43" i="45"/>
  <c r="BA43" i="45"/>
  <c r="BB43" i="45"/>
  <c r="BC43" i="45"/>
  <c r="BD43" i="45"/>
  <c r="BE43" i="45"/>
  <c r="BF43" i="45"/>
  <c r="BG43" i="45"/>
  <c r="BH43" i="45"/>
  <c r="BI43" i="45"/>
  <c r="BJ43" i="45"/>
  <c r="BK43" i="45"/>
  <c r="BL43" i="45"/>
  <c r="BM43" i="45"/>
  <c r="BN43" i="45"/>
  <c r="BO43" i="45"/>
  <c r="BP43" i="45"/>
  <c r="AB19" i="45"/>
  <c r="E54" i="45" a="1"/>
  <c r="E54" i="45"/>
  <c r="F54" i="45" a="1"/>
  <c r="F54" i="45"/>
  <c r="G54" i="45" a="1"/>
  <c r="H54" i="45" a="1"/>
  <c r="I54" i="45" a="1"/>
  <c r="J54" i="45" a="1"/>
  <c r="K54" i="45" a="1"/>
  <c r="L54" i="45" a="1"/>
  <c r="M54" i="45" a="1"/>
  <c r="N54" i="45" a="1"/>
  <c r="O54" i="45" a="1"/>
  <c r="P54" i="45" a="1"/>
  <c r="Q54" i="45" a="1"/>
  <c r="R54" i="45" a="1"/>
  <c r="S54" i="45" a="1"/>
  <c r="T54" i="45" a="1"/>
  <c r="U54" i="45" a="1"/>
  <c r="V54" i="45" a="1"/>
  <c r="W54" i="45" a="1"/>
  <c r="X54" i="45" a="1"/>
  <c r="Y54" i="45" a="1"/>
  <c r="Z54" i="45" a="1"/>
  <c r="AA54" i="45" a="1"/>
  <c r="AB54" i="45" a="1"/>
  <c r="AC54" i="45" a="1"/>
  <c r="AD54" i="45" a="1"/>
  <c r="AE54" i="45" a="1"/>
  <c r="AF54" i="45" a="1"/>
  <c r="AG54" i="45" a="1"/>
  <c r="AH54" i="45" a="1"/>
  <c r="AI54" i="45" a="1"/>
  <c r="AJ54" i="45" a="1"/>
  <c r="AK54" i="45" a="1"/>
  <c r="AL54" i="45" a="1"/>
  <c r="AM54" i="45" a="1"/>
  <c r="AN54" i="45" a="1"/>
  <c r="AO54" i="45" a="1"/>
  <c r="AP54" i="45" a="1"/>
  <c r="AQ54" i="45" a="1"/>
  <c r="AR54" i="45" a="1"/>
  <c r="AS54" i="45" a="1"/>
  <c r="AT54" i="45" a="1"/>
  <c r="AU54" i="45" a="1"/>
  <c r="AV54" i="45" a="1"/>
  <c r="AW54" i="45" a="1"/>
  <c r="AX54" i="45" a="1"/>
  <c r="AY54" i="45" a="1"/>
  <c r="AZ54" i="45" a="1"/>
  <c r="BA54" i="45" a="1"/>
  <c r="BB54" i="45" a="1"/>
  <c r="BC54" i="45" a="1"/>
  <c r="BD54" i="45" a="1"/>
  <c r="BE54" i="45" a="1"/>
  <c r="BF54" i="45" a="1"/>
  <c r="BG54" i="45" a="1"/>
  <c r="BH54" i="45" a="1"/>
  <c r="BI54" i="45" a="1"/>
  <c r="BJ54" i="45" a="1"/>
  <c r="BK54" i="45" a="1"/>
  <c r="BL54" i="45" a="1"/>
  <c r="BM54" i="45" a="1"/>
  <c r="BN54" i="45" a="1"/>
  <c r="BO54" i="45" a="1"/>
  <c r="BP54" i="45" a="1"/>
  <c r="G54" i="45"/>
  <c r="H54" i="45"/>
  <c r="I54" i="45"/>
  <c r="J54" i="45"/>
  <c r="K54" i="45"/>
  <c r="L54" i="45"/>
  <c r="M54" i="45"/>
  <c r="N54" i="45"/>
  <c r="O54" i="45"/>
  <c r="P54" i="45"/>
  <c r="Q54" i="45"/>
  <c r="R54" i="45"/>
  <c r="S54" i="45"/>
  <c r="T54" i="45"/>
  <c r="U54" i="45"/>
  <c r="V54" i="45"/>
  <c r="W54" i="45"/>
  <c r="X54" i="45"/>
  <c r="Y54" i="45"/>
  <c r="Z54" i="45"/>
  <c r="AA54" i="45"/>
  <c r="AB54" i="45"/>
  <c r="AC54" i="45"/>
  <c r="AD54" i="45"/>
  <c r="AE54" i="45"/>
  <c r="AF54" i="45"/>
  <c r="AG54" i="45"/>
  <c r="AH54" i="45"/>
  <c r="AI54" i="45"/>
  <c r="AJ54" i="45"/>
  <c r="AK54" i="45"/>
  <c r="AL54" i="45"/>
  <c r="AM54" i="45"/>
  <c r="AN54" i="45"/>
  <c r="AO54" i="45"/>
  <c r="AP54" i="45"/>
  <c r="AQ54" i="45"/>
  <c r="AR54" i="45"/>
  <c r="AS54" i="45"/>
  <c r="AT54" i="45"/>
  <c r="AU54" i="45"/>
  <c r="AV54" i="45"/>
  <c r="AW54" i="45"/>
  <c r="AX54" i="45"/>
  <c r="AY54" i="45"/>
  <c r="AZ54" i="45"/>
  <c r="BA54" i="45"/>
  <c r="BB54" i="45"/>
  <c r="BC54" i="45"/>
  <c r="BD54" i="45"/>
  <c r="BE54" i="45"/>
  <c r="BF54" i="45"/>
  <c r="BG54" i="45"/>
  <c r="BH54" i="45"/>
  <c r="BI54" i="45"/>
  <c r="BJ54" i="45"/>
  <c r="BK54" i="45"/>
  <c r="BL54" i="45"/>
  <c r="BM54" i="45"/>
  <c r="BN54" i="45"/>
  <c r="BO54" i="45"/>
  <c r="BP54" i="45"/>
  <c r="AC19" i="45"/>
  <c r="W19" i="45"/>
  <c r="X17" i="45"/>
  <c r="X18" i="45"/>
  <c r="X19" i="45"/>
  <c r="X20" i="45"/>
  <c r="X21" i="45"/>
  <c r="X22" i="45"/>
  <c r="X23" i="45"/>
  <c r="X24" i="45"/>
  <c r="X25" i="45"/>
  <c r="E4" i="45"/>
  <c r="D4" i="45"/>
  <c r="E5" i="45"/>
  <c r="D5" i="45"/>
  <c r="E6" i="45"/>
  <c r="D6" i="45"/>
  <c r="E7" i="45"/>
  <c r="D7" i="45"/>
  <c r="E8" i="45"/>
  <c r="D8" i="45"/>
  <c r="E9" i="45"/>
  <c r="D9" i="45"/>
  <c r="E10" i="45"/>
  <c r="D10" i="45"/>
  <c r="E11" i="45"/>
  <c r="D11" i="45"/>
  <c r="E12" i="45"/>
  <c r="D12" i="45"/>
  <c r="C4" i="45"/>
  <c r="C5" i="45"/>
  <c r="C6" i="45"/>
  <c r="AJ12" i="39"/>
  <c r="AE12" i="39"/>
  <c r="I16" i="39"/>
  <c r="V68" i="44"/>
  <c r="C5" i="47"/>
  <c r="AJ37" i="39"/>
  <c r="AE37" i="39"/>
  <c r="I17" i="39"/>
  <c r="V69" i="44"/>
  <c r="N15" i="6"/>
  <c r="Q64" i="46"/>
  <c r="F4" i="46"/>
  <c r="V64" i="46"/>
  <c r="W64" i="46"/>
  <c r="X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W65" i="46"/>
  <c r="X65" i="46"/>
  <c r="W66" i="46"/>
  <c r="X66" i="46"/>
  <c r="W67" i="46"/>
  <c r="X67" i="46"/>
  <c r="W68" i="46"/>
  <c r="X68" i="46"/>
  <c r="W69" i="46"/>
  <c r="X69" i="46"/>
  <c r="W70" i="46"/>
  <c r="X70" i="46"/>
  <c r="W71" i="46"/>
  <c r="X71" i="46"/>
  <c r="W72" i="46"/>
  <c r="X72" i="46"/>
  <c r="W73" i="46"/>
  <c r="X73" i="46"/>
  <c r="W74" i="46"/>
  <c r="X74" i="46"/>
  <c r="W75" i="46"/>
  <c r="X75" i="46"/>
  <c r="W76" i="46"/>
  <c r="X76" i="46"/>
  <c r="W77" i="46"/>
  <c r="X77" i="46"/>
  <c r="W78" i="46"/>
  <c r="X78" i="46"/>
  <c r="W79" i="46"/>
  <c r="X79" i="46"/>
  <c r="W80" i="46"/>
  <c r="X80" i="46"/>
  <c r="W81" i="46"/>
  <c r="X81" i="46"/>
  <c r="W82" i="46"/>
  <c r="X82" i="46"/>
  <c r="W83" i="46"/>
  <c r="X83" i="46"/>
  <c r="W84" i="46"/>
  <c r="X84" i="46"/>
  <c r="W85" i="46"/>
  <c r="X85" i="46"/>
  <c r="W86" i="46"/>
  <c r="X86" i="46"/>
  <c r="W87" i="46"/>
  <c r="X87" i="46"/>
  <c r="W88" i="46"/>
  <c r="X88" i="46"/>
  <c r="W89" i="46"/>
  <c r="X89" i="46"/>
  <c r="W90" i="46"/>
  <c r="X90" i="46"/>
  <c r="W91" i="46"/>
  <c r="X91" i="46"/>
  <c r="W92" i="46"/>
  <c r="X92" i="46"/>
  <c r="W93" i="46"/>
  <c r="X93" i="46"/>
  <c r="W94" i="46"/>
  <c r="X94" i="46"/>
  <c r="W95" i="46"/>
  <c r="X95" i="46"/>
  <c r="W96" i="46"/>
  <c r="X96" i="46"/>
  <c r="W97" i="46"/>
  <c r="X97" i="46"/>
  <c r="W98" i="46"/>
  <c r="X98" i="46"/>
  <c r="W99" i="46"/>
  <c r="X99" i="46"/>
  <c r="W100" i="46"/>
  <c r="X100" i="46"/>
  <c r="W101" i="46"/>
  <c r="X101" i="46"/>
  <c r="W102" i="46"/>
  <c r="X102" i="46"/>
  <c r="W103" i="46"/>
  <c r="X103" i="46"/>
  <c r="W104" i="46"/>
  <c r="X104" i="46"/>
  <c r="W105" i="46"/>
  <c r="X105" i="46"/>
  <c r="W106" i="46"/>
  <c r="X106" i="46"/>
  <c r="W107" i="46"/>
  <c r="X107" i="46"/>
  <c r="W108" i="46"/>
  <c r="X108" i="46"/>
  <c r="Y64" i="46"/>
  <c r="Y65" i="46"/>
  <c r="Y66" i="46"/>
  <c r="Y67" i="46"/>
  <c r="Y68" i="46"/>
  <c r="Y69" i="46"/>
  <c r="Y70" i="46"/>
  <c r="Y71" i="46"/>
  <c r="Y72" i="46"/>
  <c r="Y73" i="46"/>
  <c r="Y74" i="46"/>
  <c r="Y75" i="46"/>
  <c r="Y76" i="46"/>
  <c r="Y77" i="46"/>
  <c r="Y78" i="46"/>
  <c r="Y79" i="46"/>
  <c r="Y80" i="46"/>
  <c r="Y81" i="46"/>
  <c r="Y82" i="46"/>
  <c r="Y83" i="46"/>
  <c r="Y84" i="46"/>
  <c r="Y85" i="46"/>
  <c r="Y86" i="46"/>
  <c r="Y87" i="46"/>
  <c r="Y88" i="46"/>
  <c r="Y89" i="46"/>
  <c r="Y90" i="46"/>
  <c r="Y91" i="46"/>
  <c r="Y92" i="46"/>
  <c r="Y93" i="46"/>
  <c r="Y94" i="46"/>
  <c r="Y95" i="46"/>
  <c r="Y96" i="46"/>
  <c r="Y97" i="46"/>
  <c r="Y98" i="46"/>
  <c r="Y99" i="46"/>
  <c r="Y100" i="46"/>
  <c r="Y101" i="46"/>
  <c r="Y102" i="46"/>
  <c r="Y103" i="46"/>
  <c r="Y104" i="46"/>
  <c r="Y105" i="46"/>
  <c r="Y106" i="46"/>
  <c r="Y107" i="46"/>
  <c r="Y108" i="46"/>
  <c r="K4" i="46"/>
  <c r="N25" i="6"/>
  <c r="Q65" i="46"/>
  <c r="F5" i="46"/>
  <c r="K5" i="46"/>
  <c r="N35" i="6"/>
  <c r="Q66" i="46"/>
  <c r="F6" i="46"/>
  <c r="K6" i="46"/>
  <c r="K7" i="46"/>
  <c r="K8" i="46"/>
  <c r="K9" i="46"/>
  <c r="K10" i="46"/>
  <c r="K11" i="46"/>
  <c r="K12" i="46"/>
  <c r="K13" i="46"/>
  <c r="AA88" i="46"/>
  <c r="AE88" i="46"/>
  <c r="AA67" i="46"/>
  <c r="AF67" i="46"/>
  <c r="AA76" i="46"/>
  <c r="AF76" i="46"/>
  <c r="AA82" i="46"/>
  <c r="AF82" i="46"/>
  <c r="J4" i="46"/>
  <c r="K17" i="46"/>
  <c r="G4" i="46"/>
  <c r="H4" i="46"/>
  <c r="I4" i="46"/>
  <c r="J17" i="46"/>
  <c r="H17" i="46"/>
  <c r="L17" i="46"/>
  <c r="AA65" i="46"/>
  <c r="AE65" i="46"/>
  <c r="AA71" i="46"/>
  <c r="AE71" i="46"/>
  <c r="AA80" i="46"/>
  <c r="AF80" i="46"/>
  <c r="AA89" i="46"/>
  <c r="AF89" i="46"/>
  <c r="J5" i="46"/>
  <c r="K18" i="46"/>
  <c r="G5" i="46"/>
  <c r="H5" i="46"/>
  <c r="I5" i="46"/>
  <c r="J18" i="46"/>
  <c r="H18" i="46"/>
  <c r="L18" i="46"/>
  <c r="AA90" i="46"/>
  <c r="AE90" i="46"/>
  <c r="AA69" i="46"/>
  <c r="AF69" i="46"/>
  <c r="AA78" i="46"/>
  <c r="AF78" i="46"/>
  <c r="AA84" i="46"/>
  <c r="AF84" i="46"/>
  <c r="J6" i="46"/>
  <c r="K19" i="46"/>
  <c r="G6" i="46"/>
  <c r="H6" i="46"/>
  <c r="I6" i="46"/>
  <c r="J19" i="46"/>
  <c r="H19" i="46"/>
  <c r="L19" i="46"/>
  <c r="AA94" i="46"/>
  <c r="AE94" i="46"/>
  <c r="AA95" i="46"/>
  <c r="AE95" i="46"/>
  <c r="AA96" i="46"/>
  <c r="AE96" i="46"/>
  <c r="AA97" i="46"/>
  <c r="AE97" i="46"/>
  <c r="AA64" i="46"/>
  <c r="AE64" i="46"/>
  <c r="AA66" i="46"/>
  <c r="AE66" i="46"/>
  <c r="AE67" i="46"/>
  <c r="AA68" i="46"/>
  <c r="AE68" i="46"/>
  <c r="AE69" i="46"/>
  <c r="AA70" i="46"/>
  <c r="AE70" i="46"/>
  <c r="AA72" i="46"/>
  <c r="AE72" i="46"/>
  <c r="AA73" i="46"/>
  <c r="AE73" i="46"/>
  <c r="AA74" i="46"/>
  <c r="AE74" i="46"/>
  <c r="AA75" i="46"/>
  <c r="AE75" i="46"/>
  <c r="AE76" i="46"/>
  <c r="AA77" i="46"/>
  <c r="AE77" i="46"/>
  <c r="AE78" i="46"/>
  <c r="AA79" i="46"/>
  <c r="AE79" i="46"/>
  <c r="AE80" i="46"/>
  <c r="AA81" i="46"/>
  <c r="AE81" i="46"/>
  <c r="AE82" i="46"/>
  <c r="AA83" i="46"/>
  <c r="AE83" i="46"/>
  <c r="AE84" i="46"/>
  <c r="AA85" i="46"/>
  <c r="AE85" i="46"/>
  <c r="AA86" i="46"/>
  <c r="AE86" i="46"/>
  <c r="AA87" i="46"/>
  <c r="AE87" i="46"/>
  <c r="AE89" i="46"/>
  <c r="AA91" i="46"/>
  <c r="AE91" i="46"/>
  <c r="AA92" i="46"/>
  <c r="AE92" i="46"/>
  <c r="AA93" i="46"/>
  <c r="AE93" i="46"/>
  <c r="AA98" i="46"/>
  <c r="AE98" i="46"/>
  <c r="AA99" i="46"/>
  <c r="AE99" i="46"/>
  <c r="AA100" i="46"/>
  <c r="AE100" i="46"/>
  <c r="AA101" i="46"/>
  <c r="AE101" i="46"/>
  <c r="AA102" i="46"/>
  <c r="AE102" i="46"/>
  <c r="AA103" i="46"/>
  <c r="AE103" i="46"/>
  <c r="AA104" i="46"/>
  <c r="AE104" i="46"/>
  <c r="AA105" i="46"/>
  <c r="AE105" i="46"/>
  <c r="AA106" i="46"/>
  <c r="AE106" i="46"/>
  <c r="AA107" i="46"/>
  <c r="AE107" i="46"/>
  <c r="AA108" i="46"/>
  <c r="AE108" i="46"/>
  <c r="AF64" i="46"/>
  <c r="AF65" i="46"/>
  <c r="AF66" i="46"/>
  <c r="AF68" i="46"/>
  <c r="AF70" i="46"/>
  <c r="AF71" i="46"/>
  <c r="AF72" i="46"/>
  <c r="AF73" i="46"/>
  <c r="AF74" i="46"/>
  <c r="AF75" i="46"/>
  <c r="AF77" i="46"/>
  <c r="AF79" i="46"/>
  <c r="AF81" i="46"/>
  <c r="AF83" i="46"/>
  <c r="AF85" i="46"/>
  <c r="AF86" i="46"/>
  <c r="AF87" i="46"/>
  <c r="AF88" i="46"/>
  <c r="AF90" i="46"/>
  <c r="AF91" i="46"/>
  <c r="AF92" i="46"/>
  <c r="AF93" i="46"/>
  <c r="AF94" i="46"/>
  <c r="AF95" i="46"/>
  <c r="AF96" i="46"/>
  <c r="AF97" i="46"/>
  <c r="AF98" i="46"/>
  <c r="AF99" i="46"/>
  <c r="AF100" i="46"/>
  <c r="AF101" i="46"/>
  <c r="AF102" i="46"/>
  <c r="AF103" i="46"/>
  <c r="AF104" i="46"/>
  <c r="AF105" i="46"/>
  <c r="AF106" i="46"/>
  <c r="AF107" i="46"/>
  <c r="AF108" i="46"/>
  <c r="J7" i="46"/>
  <c r="K20" i="46"/>
  <c r="G7" i="46"/>
  <c r="H7" i="46"/>
  <c r="I7" i="46"/>
  <c r="J20" i="46"/>
  <c r="H20" i="46"/>
  <c r="L20" i="46"/>
  <c r="J8" i="46"/>
  <c r="K21" i="46"/>
  <c r="G8" i="46"/>
  <c r="H8" i="46"/>
  <c r="I8" i="46"/>
  <c r="J21" i="46"/>
  <c r="H21" i="46"/>
  <c r="L21" i="46"/>
  <c r="J9" i="46"/>
  <c r="K22" i="46"/>
  <c r="G9" i="46"/>
  <c r="H9" i="46"/>
  <c r="I9" i="46"/>
  <c r="J22" i="46"/>
  <c r="H22" i="46"/>
  <c r="L22" i="46"/>
  <c r="J10" i="46"/>
  <c r="K23" i="46"/>
  <c r="G10" i="46"/>
  <c r="H10" i="46"/>
  <c r="I10" i="46"/>
  <c r="J23" i="46"/>
  <c r="H23" i="46"/>
  <c r="L23" i="46"/>
  <c r="J11" i="46"/>
  <c r="K24" i="46"/>
  <c r="G11" i="46"/>
  <c r="H11" i="46"/>
  <c r="I11" i="46"/>
  <c r="J24" i="46"/>
  <c r="H24" i="46"/>
  <c r="L24" i="46"/>
  <c r="J12" i="46"/>
  <c r="K25" i="46"/>
  <c r="G12" i="46"/>
  <c r="H12" i="46"/>
  <c r="I12" i="46"/>
  <c r="J25" i="46"/>
  <c r="H25" i="46"/>
  <c r="L25" i="46"/>
  <c r="M17" i="46"/>
  <c r="N17" i="46" a="1"/>
  <c r="N17" i="46"/>
  <c r="O17" i="46"/>
  <c r="C17" i="46"/>
  <c r="E30" i="46" a="1"/>
  <c r="E30" i="46"/>
  <c r="F30" i="46" a="1"/>
  <c r="F30" i="46"/>
  <c r="G30" i="46" a="1"/>
  <c r="H30" i="46" a="1"/>
  <c r="I30" i="46" a="1"/>
  <c r="J30" i="46" a="1"/>
  <c r="K30" i="46" a="1"/>
  <c r="L30" i="46" a="1"/>
  <c r="P17" i="46"/>
  <c r="M30" i="46" a="1"/>
  <c r="N30" i="46" a="1"/>
  <c r="O30" i="46" a="1"/>
  <c r="P30" i="46" a="1"/>
  <c r="Q30" i="46" a="1"/>
  <c r="R30" i="46" a="1"/>
  <c r="S30" i="46" a="1"/>
  <c r="T30" i="46" a="1"/>
  <c r="Q17" i="46"/>
  <c r="U30" i="46" a="1"/>
  <c r="V30" i="46" a="1"/>
  <c r="W30" i="46" a="1"/>
  <c r="X30" i="46" a="1"/>
  <c r="Y30" i="46" a="1"/>
  <c r="Z30" i="46" a="1"/>
  <c r="AA30" i="46" a="1"/>
  <c r="AB30" i="46" a="1"/>
  <c r="R17" i="46"/>
  <c r="AC30" i="46" a="1"/>
  <c r="AD30" i="46" a="1"/>
  <c r="AE30" i="46" a="1"/>
  <c r="AF30" i="46" a="1"/>
  <c r="AG30" i="46" a="1"/>
  <c r="AH30" i="46" a="1"/>
  <c r="AI30" i="46" a="1"/>
  <c r="AJ30" i="46" a="1"/>
  <c r="S17" i="46"/>
  <c r="AK30" i="46" a="1"/>
  <c r="AL30" i="46" a="1"/>
  <c r="AM30" i="46" a="1"/>
  <c r="AN30" i="46" a="1"/>
  <c r="AO30" i="46" a="1"/>
  <c r="AP30" i="46" a="1"/>
  <c r="AQ30" i="46" a="1"/>
  <c r="AR30" i="46" a="1"/>
  <c r="T17" i="46"/>
  <c r="AS30" i="46" a="1"/>
  <c r="AT30" i="46" a="1"/>
  <c r="AU30" i="46" a="1"/>
  <c r="AV30" i="46" a="1"/>
  <c r="AW30" i="46" a="1"/>
  <c r="AX30" i="46" a="1"/>
  <c r="AY30" i="46" a="1"/>
  <c r="AZ30" i="46" a="1"/>
  <c r="U17" i="46"/>
  <c r="BA30" i="46" a="1"/>
  <c r="BB30" i="46" a="1"/>
  <c r="BC30" i="46" a="1"/>
  <c r="BD30" i="46" a="1"/>
  <c r="BE30" i="46" a="1"/>
  <c r="BF30" i="46" a="1"/>
  <c r="BG30" i="46" a="1"/>
  <c r="BH30" i="46" a="1"/>
  <c r="V17" i="46"/>
  <c r="BI30" i="46" a="1"/>
  <c r="BJ30" i="46" a="1"/>
  <c r="BK30" i="46" a="1"/>
  <c r="BL30" i="46" a="1"/>
  <c r="BM30" i="46" a="1"/>
  <c r="BN30" i="46" a="1"/>
  <c r="BO30" i="46" a="1"/>
  <c r="BP30" i="46" a="1"/>
  <c r="G30" i="46"/>
  <c r="H30" i="46"/>
  <c r="I30" i="46"/>
  <c r="J30" i="46"/>
  <c r="K30" i="46"/>
  <c r="L30" i="46"/>
  <c r="M30" i="46"/>
  <c r="N30" i="46"/>
  <c r="O30" i="46"/>
  <c r="P30" i="46"/>
  <c r="Q30" i="46"/>
  <c r="R30" i="46"/>
  <c r="S30" i="46"/>
  <c r="T30" i="46"/>
  <c r="U30" i="46"/>
  <c r="V30" i="46"/>
  <c r="W30" i="46"/>
  <c r="X30" i="46"/>
  <c r="Y30" i="46"/>
  <c r="Z30" i="46"/>
  <c r="AA30" i="46"/>
  <c r="AB30" i="46"/>
  <c r="AC30" i="46"/>
  <c r="AD30" i="46"/>
  <c r="AE30" i="46"/>
  <c r="AF30" i="46"/>
  <c r="AG30" i="46"/>
  <c r="AH30" i="46"/>
  <c r="AI30" i="46"/>
  <c r="AJ30" i="46"/>
  <c r="AK30" i="46"/>
  <c r="AL30" i="46"/>
  <c r="AM30" i="46"/>
  <c r="AN30" i="46"/>
  <c r="AO30" i="46"/>
  <c r="AP30" i="46"/>
  <c r="AQ30" i="46"/>
  <c r="AR30" i="46"/>
  <c r="AS30" i="46"/>
  <c r="AT30" i="46"/>
  <c r="AU30" i="46"/>
  <c r="AV30" i="46"/>
  <c r="AW30" i="46"/>
  <c r="AX30" i="46"/>
  <c r="AY30" i="46"/>
  <c r="AZ30" i="46"/>
  <c r="BA30" i="46"/>
  <c r="BB30" i="46"/>
  <c r="BC30" i="46"/>
  <c r="BD30" i="46"/>
  <c r="BE30" i="46"/>
  <c r="BF30" i="46"/>
  <c r="BG30" i="46"/>
  <c r="BH30" i="46"/>
  <c r="BI30" i="46"/>
  <c r="BJ30" i="46"/>
  <c r="BK30" i="46"/>
  <c r="BL30" i="46"/>
  <c r="BM30" i="46"/>
  <c r="BN30" i="46"/>
  <c r="BO30" i="46"/>
  <c r="BP30" i="46"/>
  <c r="AA17" i="46"/>
  <c r="E41" i="46" a="1"/>
  <c r="E41" i="46"/>
  <c r="F41" i="46" a="1"/>
  <c r="F41" i="46"/>
  <c r="G41" i="46" a="1"/>
  <c r="H41" i="46" a="1"/>
  <c r="I41" i="46" a="1"/>
  <c r="J41" i="46" a="1"/>
  <c r="K41" i="46" a="1"/>
  <c r="L41" i="46" a="1"/>
  <c r="M41" i="46" a="1"/>
  <c r="N41" i="46" a="1"/>
  <c r="O41" i="46" a="1"/>
  <c r="P41" i="46" a="1"/>
  <c r="Q41" i="46" a="1"/>
  <c r="R41" i="46" a="1"/>
  <c r="S41" i="46" a="1"/>
  <c r="T41" i="46" a="1"/>
  <c r="U41" i="46" a="1"/>
  <c r="V41" i="46" a="1"/>
  <c r="W41" i="46" a="1"/>
  <c r="X41" i="46" a="1"/>
  <c r="Y41" i="46" a="1"/>
  <c r="Z41" i="46" a="1"/>
  <c r="AA41" i="46" a="1"/>
  <c r="AB41" i="46" a="1"/>
  <c r="AC41" i="46" a="1"/>
  <c r="AD41" i="46" a="1"/>
  <c r="AE41" i="46" a="1"/>
  <c r="AF41" i="46" a="1"/>
  <c r="AG41" i="46" a="1"/>
  <c r="AH41" i="46" a="1"/>
  <c r="AI41" i="46" a="1"/>
  <c r="AJ41" i="46" a="1"/>
  <c r="AK41" i="46" a="1"/>
  <c r="AL41" i="46" a="1"/>
  <c r="AM41" i="46" a="1"/>
  <c r="AN41" i="46" a="1"/>
  <c r="AO41" i="46" a="1"/>
  <c r="AP41" i="46" a="1"/>
  <c r="AQ41" i="46" a="1"/>
  <c r="AR41" i="46" a="1"/>
  <c r="AS41" i="46" a="1"/>
  <c r="AT41" i="46" a="1"/>
  <c r="AU41" i="46" a="1"/>
  <c r="AV41" i="46" a="1"/>
  <c r="AW41" i="46" a="1"/>
  <c r="AX41" i="46" a="1"/>
  <c r="AY41" i="46" a="1"/>
  <c r="AZ41" i="46" a="1"/>
  <c r="BA41" i="46" a="1"/>
  <c r="BB41" i="46" a="1"/>
  <c r="BC41" i="46" a="1"/>
  <c r="BD41" i="46" a="1"/>
  <c r="BE41" i="46" a="1"/>
  <c r="BF41" i="46" a="1"/>
  <c r="BG41" i="46" a="1"/>
  <c r="BH41" i="46" a="1"/>
  <c r="BI41" i="46" a="1"/>
  <c r="BJ41" i="46" a="1"/>
  <c r="BK41" i="46" a="1"/>
  <c r="BL41" i="46" a="1"/>
  <c r="BM41" i="46" a="1"/>
  <c r="BN41" i="46" a="1"/>
  <c r="BO41" i="46" a="1"/>
  <c r="BP41" i="46" a="1"/>
  <c r="G41" i="46"/>
  <c r="H41" i="46"/>
  <c r="I41" i="46"/>
  <c r="J41" i="46"/>
  <c r="K41" i="46"/>
  <c r="L41" i="46"/>
  <c r="M41" i="46"/>
  <c r="N41" i="46"/>
  <c r="O41" i="46"/>
  <c r="P41" i="46"/>
  <c r="Q41" i="46"/>
  <c r="R41" i="46"/>
  <c r="S41" i="46"/>
  <c r="T41" i="46"/>
  <c r="U41" i="46"/>
  <c r="V41" i="46"/>
  <c r="W41" i="46"/>
  <c r="X41" i="46"/>
  <c r="Y41" i="46"/>
  <c r="Z41" i="46"/>
  <c r="AA41" i="46"/>
  <c r="AB41" i="46"/>
  <c r="AC41" i="46"/>
  <c r="AD41" i="46"/>
  <c r="AE41" i="46"/>
  <c r="AF41" i="46"/>
  <c r="AG41" i="46"/>
  <c r="AH41" i="46"/>
  <c r="AI41" i="46"/>
  <c r="AJ41" i="46"/>
  <c r="AK41" i="46"/>
  <c r="AL41" i="46"/>
  <c r="AM41" i="46"/>
  <c r="AN41" i="46"/>
  <c r="AO41" i="46"/>
  <c r="AP41" i="46"/>
  <c r="AQ41" i="46"/>
  <c r="AR41" i="46"/>
  <c r="AS41" i="46"/>
  <c r="AT41" i="46"/>
  <c r="AU41" i="46"/>
  <c r="AV41" i="46"/>
  <c r="AW41" i="46"/>
  <c r="AX41" i="46"/>
  <c r="AY41" i="46"/>
  <c r="AZ41" i="46"/>
  <c r="BA41" i="46"/>
  <c r="BB41" i="46"/>
  <c r="BC41" i="46"/>
  <c r="BD41" i="46"/>
  <c r="BE41" i="46"/>
  <c r="BF41" i="46"/>
  <c r="BG41" i="46"/>
  <c r="BH41" i="46"/>
  <c r="BI41" i="46"/>
  <c r="BJ41" i="46"/>
  <c r="BK41" i="46"/>
  <c r="BL41" i="46"/>
  <c r="BM41" i="46"/>
  <c r="BN41" i="46"/>
  <c r="BO41" i="46"/>
  <c r="BP41" i="46"/>
  <c r="AB17" i="46"/>
  <c r="E52" i="46" a="1"/>
  <c r="E52" i="46"/>
  <c r="F52" i="46" a="1"/>
  <c r="F52" i="46"/>
  <c r="G52" i="46" a="1"/>
  <c r="H52" i="46" a="1"/>
  <c r="I52" i="46" a="1"/>
  <c r="J52" i="46" a="1"/>
  <c r="K52" i="46" a="1"/>
  <c r="L52" i="46" a="1"/>
  <c r="M52" i="46" a="1"/>
  <c r="N52" i="46" a="1"/>
  <c r="O52" i="46" a="1"/>
  <c r="P52" i="46" a="1"/>
  <c r="Q52" i="46" a="1"/>
  <c r="R52" i="46" a="1"/>
  <c r="S52" i="46" a="1"/>
  <c r="T52" i="46" a="1"/>
  <c r="U52" i="46" a="1"/>
  <c r="V52" i="46" a="1"/>
  <c r="W52" i="46" a="1"/>
  <c r="X52" i="46" a="1"/>
  <c r="Y52" i="46" a="1"/>
  <c r="Z52" i="46" a="1"/>
  <c r="AA52" i="46" a="1"/>
  <c r="AB52" i="46" a="1"/>
  <c r="AC52" i="46" a="1"/>
  <c r="AD52" i="46" a="1"/>
  <c r="AE52" i="46" a="1"/>
  <c r="AF52" i="46" a="1"/>
  <c r="AG52" i="46" a="1"/>
  <c r="AH52" i="46" a="1"/>
  <c r="AI52" i="46" a="1"/>
  <c r="AJ52" i="46" a="1"/>
  <c r="AK52" i="46" a="1"/>
  <c r="AL52" i="46" a="1"/>
  <c r="AM52" i="46" a="1"/>
  <c r="AN52" i="46" a="1"/>
  <c r="AO52" i="46" a="1"/>
  <c r="AP52" i="46" a="1"/>
  <c r="AQ52" i="46" a="1"/>
  <c r="AR52" i="46" a="1"/>
  <c r="AS52" i="46" a="1"/>
  <c r="AT52" i="46" a="1"/>
  <c r="AU52" i="46" a="1"/>
  <c r="AV52" i="46" a="1"/>
  <c r="AW52" i="46" a="1"/>
  <c r="AX52" i="46" a="1"/>
  <c r="AY52" i="46" a="1"/>
  <c r="AZ52" i="46" a="1"/>
  <c r="BA52" i="46" a="1"/>
  <c r="BB52" i="46" a="1"/>
  <c r="BC52" i="46" a="1"/>
  <c r="BD52" i="46" a="1"/>
  <c r="BE52" i="46" a="1"/>
  <c r="BF52" i="46" a="1"/>
  <c r="BG52" i="46" a="1"/>
  <c r="BH52" i="46" a="1"/>
  <c r="BI52" i="46" a="1"/>
  <c r="BJ52" i="46" a="1"/>
  <c r="BK52" i="46" a="1"/>
  <c r="BL52" i="46" a="1"/>
  <c r="BM52" i="46" a="1"/>
  <c r="BN52" i="46" a="1"/>
  <c r="BO52" i="46" a="1"/>
  <c r="BP52" i="46" a="1"/>
  <c r="G52" i="46"/>
  <c r="H52" i="46"/>
  <c r="I52" i="46"/>
  <c r="J52" i="46"/>
  <c r="K52" i="46"/>
  <c r="L52" i="46"/>
  <c r="M52" i="46"/>
  <c r="N52" i="46"/>
  <c r="O52" i="46"/>
  <c r="P52" i="46"/>
  <c r="Q52" i="46"/>
  <c r="R52" i="46"/>
  <c r="S52" i="46"/>
  <c r="T52" i="46"/>
  <c r="U52" i="46"/>
  <c r="V52" i="46"/>
  <c r="W52" i="46"/>
  <c r="X52" i="46"/>
  <c r="Y52" i="46"/>
  <c r="Z52" i="46"/>
  <c r="AA52" i="46"/>
  <c r="AB52" i="46"/>
  <c r="AC52" i="46"/>
  <c r="AD52" i="46"/>
  <c r="AE52" i="46"/>
  <c r="AF52" i="46"/>
  <c r="AG52" i="46"/>
  <c r="AH52" i="46"/>
  <c r="AI52" i="46"/>
  <c r="AJ52" i="46"/>
  <c r="AK52" i="46"/>
  <c r="AL52" i="46"/>
  <c r="AM52" i="46"/>
  <c r="AN52" i="46"/>
  <c r="AO52" i="46"/>
  <c r="AP52" i="46"/>
  <c r="AQ52" i="46"/>
  <c r="AR52" i="46"/>
  <c r="AS52" i="46"/>
  <c r="AT52" i="46"/>
  <c r="AU52" i="46"/>
  <c r="AV52" i="46"/>
  <c r="AW52" i="46"/>
  <c r="AX52" i="46"/>
  <c r="AY52" i="46"/>
  <c r="AZ52" i="46"/>
  <c r="BA52" i="46"/>
  <c r="BB52" i="46"/>
  <c r="BC52" i="46"/>
  <c r="BD52" i="46"/>
  <c r="BE52" i="46"/>
  <c r="BF52" i="46"/>
  <c r="BG52" i="46"/>
  <c r="BH52" i="46"/>
  <c r="BI52" i="46"/>
  <c r="BJ52" i="46"/>
  <c r="BK52" i="46"/>
  <c r="BL52" i="46"/>
  <c r="BM52" i="46"/>
  <c r="BN52" i="46"/>
  <c r="BO52" i="46"/>
  <c r="BP52" i="46"/>
  <c r="AC17" i="46"/>
  <c r="W17" i="46"/>
  <c r="M18" i="46"/>
  <c r="N18" i="46" a="1"/>
  <c r="N18" i="46"/>
  <c r="O18" i="46"/>
  <c r="C18" i="46"/>
  <c r="E31" i="46" a="1"/>
  <c r="E31" i="46"/>
  <c r="F31" i="46" a="1"/>
  <c r="F31" i="46"/>
  <c r="G31" i="46" a="1"/>
  <c r="H31" i="46" a="1"/>
  <c r="I31" i="46" a="1"/>
  <c r="J31" i="46" a="1"/>
  <c r="K31" i="46" a="1"/>
  <c r="L31" i="46" a="1"/>
  <c r="P18" i="46"/>
  <c r="M31" i="46" a="1"/>
  <c r="N31" i="46" a="1"/>
  <c r="O31" i="46" a="1"/>
  <c r="P31" i="46" a="1"/>
  <c r="Q31" i="46" a="1"/>
  <c r="R31" i="46" a="1"/>
  <c r="S31" i="46" a="1"/>
  <c r="T31" i="46" a="1"/>
  <c r="Q18" i="46"/>
  <c r="U31" i="46" a="1"/>
  <c r="V31" i="46" a="1"/>
  <c r="W31" i="46" a="1"/>
  <c r="X31" i="46" a="1"/>
  <c r="Y31" i="46" a="1"/>
  <c r="Z31" i="46" a="1"/>
  <c r="AA31" i="46" a="1"/>
  <c r="AB31" i="46" a="1"/>
  <c r="R18" i="46"/>
  <c r="AC31" i="46" a="1"/>
  <c r="AD31" i="46" a="1"/>
  <c r="AE31" i="46" a="1"/>
  <c r="AF31" i="46" a="1"/>
  <c r="AG31" i="46" a="1"/>
  <c r="AH31" i="46" a="1"/>
  <c r="AI31" i="46" a="1"/>
  <c r="AJ31" i="46" a="1"/>
  <c r="S18" i="46"/>
  <c r="AK31" i="46" a="1"/>
  <c r="AL31" i="46" a="1"/>
  <c r="AM31" i="46" a="1"/>
  <c r="AN31" i="46" a="1"/>
  <c r="AO31" i="46" a="1"/>
  <c r="AP31" i="46" a="1"/>
  <c r="AQ31" i="46" a="1"/>
  <c r="AR31" i="46" a="1"/>
  <c r="T18" i="46"/>
  <c r="AS31" i="46" a="1"/>
  <c r="AT31" i="46" a="1"/>
  <c r="AU31" i="46" a="1"/>
  <c r="AV31" i="46" a="1"/>
  <c r="AW31" i="46" a="1"/>
  <c r="AX31" i="46" a="1"/>
  <c r="AY31" i="46" a="1"/>
  <c r="AZ31" i="46" a="1"/>
  <c r="U18" i="46"/>
  <c r="BA31" i="46" a="1"/>
  <c r="BB31" i="46" a="1"/>
  <c r="BC31" i="46" a="1"/>
  <c r="BD31" i="46" a="1"/>
  <c r="BE31" i="46" a="1"/>
  <c r="BF31" i="46" a="1"/>
  <c r="BG31" i="46" a="1"/>
  <c r="BH31" i="46" a="1"/>
  <c r="V18" i="46"/>
  <c r="BI31" i="46" a="1"/>
  <c r="BJ31" i="46" a="1"/>
  <c r="BK31" i="46" a="1"/>
  <c r="BL31" i="46" a="1"/>
  <c r="BM31" i="46" a="1"/>
  <c r="BN31" i="46" a="1"/>
  <c r="BO31" i="46" a="1"/>
  <c r="BP31" i="46" a="1"/>
  <c r="G31" i="46"/>
  <c r="H31" i="46"/>
  <c r="I31" i="46"/>
  <c r="J31" i="46"/>
  <c r="K31" i="46"/>
  <c r="L31" i="46"/>
  <c r="M31" i="46"/>
  <c r="N31" i="46"/>
  <c r="O31" i="46"/>
  <c r="P31" i="46"/>
  <c r="Q31" i="46"/>
  <c r="R31" i="46"/>
  <c r="S31" i="46"/>
  <c r="T31" i="46"/>
  <c r="U31" i="46"/>
  <c r="V31" i="46"/>
  <c r="W31" i="46"/>
  <c r="X31" i="46"/>
  <c r="Y31" i="46"/>
  <c r="Z31" i="46"/>
  <c r="AA31" i="46"/>
  <c r="AB31" i="46"/>
  <c r="AC31" i="46"/>
  <c r="AD31" i="46"/>
  <c r="AE31" i="46"/>
  <c r="AF31" i="46"/>
  <c r="AG31" i="46"/>
  <c r="AH31" i="46"/>
  <c r="AI31" i="46"/>
  <c r="AJ31" i="46"/>
  <c r="AK31" i="46"/>
  <c r="AL31" i="46"/>
  <c r="AM31" i="46"/>
  <c r="AN31" i="46"/>
  <c r="AO31" i="46"/>
  <c r="AP31" i="46"/>
  <c r="AQ31" i="46"/>
  <c r="AR31" i="46"/>
  <c r="AS31" i="46"/>
  <c r="AT31" i="46"/>
  <c r="AU31" i="46"/>
  <c r="AV31" i="46"/>
  <c r="AW31" i="46"/>
  <c r="AX31" i="46"/>
  <c r="AY31" i="46"/>
  <c r="AZ31" i="46"/>
  <c r="BA31" i="46"/>
  <c r="BB31" i="46"/>
  <c r="BC31" i="46"/>
  <c r="BD31" i="46"/>
  <c r="BE31" i="46"/>
  <c r="BF31" i="46"/>
  <c r="BG31" i="46"/>
  <c r="BH31" i="46"/>
  <c r="BI31" i="46"/>
  <c r="BJ31" i="46"/>
  <c r="BK31" i="46"/>
  <c r="BL31" i="46"/>
  <c r="BM31" i="46"/>
  <c r="BN31" i="46"/>
  <c r="BO31" i="46"/>
  <c r="BP31" i="46"/>
  <c r="AA18" i="46"/>
  <c r="E42" i="46" a="1"/>
  <c r="E42" i="46"/>
  <c r="F42" i="46" a="1"/>
  <c r="F42" i="46"/>
  <c r="G42" i="46" a="1"/>
  <c r="H42" i="46" a="1"/>
  <c r="I42" i="46" a="1"/>
  <c r="J42" i="46" a="1"/>
  <c r="K42" i="46" a="1"/>
  <c r="L42" i="46" a="1"/>
  <c r="M42" i="46" a="1"/>
  <c r="N42" i="46" a="1"/>
  <c r="O42" i="46" a="1"/>
  <c r="P42" i="46" a="1"/>
  <c r="Q42" i="46" a="1"/>
  <c r="R42" i="46" a="1"/>
  <c r="S42" i="46" a="1"/>
  <c r="T42" i="46" a="1"/>
  <c r="U42" i="46" a="1"/>
  <c r="V42" i="46" a="1"/>
  <c r="W42" i="46" a="1"/>
  <c r="X42" i="46" a="1"/>
  <c r="Y42" i="46" a="1"/>
  <c r="Z42" i="46" a="1"/>
  <c r="AA42" i="46" a="1"/>
  <c r="AB42" i="46" a="1"/>
  <c r="AC42" i="46" a="1"/>
  <c r="AD42" i="46" a="1"/>
  <c r="AE42" i="46" a="1"/>
  <c r="AF42" i="46" a="1"/>
  <c r="AG42" i="46" a="1"/>
  <c r="AH42" i="46" a="1"/>
  <c r="AI42" i="46" a="1"/>
  <c r="AJ42" i="46" a="1"/>
  <c r="AK42" i="46" a="1"/>
  <c r="AL42" i="46" a="1"/>
  <c r="AM42" i="46" a="1"/>
  <c r="AN42" i="46" a="1"/>
  <c r="AO42" i="46" a="1"/>
  <c r="AP42" i="46" a="1"/>
  <c r="AQ42" i="46" a="1"/>
  <c r="AR42" i="46" a="1"/>
  <c r="AS42" i="46" a="1"/>
  <c r="AT42" i="46" a="1"/>
  <c r="AU42" i="46" a="1"/>
  <c r="AV42" i="46" a="1"/>
  <c r="AW42" i="46" a="1"/>
  <c r="AX42" i="46" a="1"/>
  <c r="AY42" i="46" a="1"/>
  <c r="AZ42" i="46" a="1"/>
  <c r="BA42" i="46" a="1"/>
  <c r="BB42" i="46" a="1"/>
  <c r="BC42" i="46" a="1"/>
  <c r="BD42" i="46" a="1"/>
  <c r="BE42" i="46" a="1"/>
  <c r="BF42" i="46" a="1"/>
  <c r="BG42" i="46" a="1"/>
  <c r="BH42" i="46" a="1"/>
  <c r="BI42" i="46" a="1"/>
  <c r="BJ42" i="46" a="1"/>
  <c r="BK42" i="46" a="1"/>
  <c r="BL42" i="46" a="1"/>
  <c r="BM42" i="46" a="1"/>
  <c r="BN42" i="46" a="1"/>
  <c r="BO42" i="46" a="1"/>
  <c r="BP42" i="46" a="1"/>
  <c r="G42" i="46"/>
  <c r="H42" i="46"/>
  <c r="I42" i="46"/>
  <c r="J42" i="46"/>
  <c r="K42" i="46"/>
  <c r="L42" i="46"/>
  <c r="M42" i="46"/>
  <c r="N42" i="46"/>
  <c r="O42" i="46"/>
  <c r="P42" i="46"/>
  <c r="Q42" i="46"/>
  <c r="R42" i="46"/>
  <c r="S42" i="46"/>
  <c r="T42" i="46"/>
  <c r="U42" i="46"/>
  <c r="V42" i="46"/>
  <c r="W42" i="46"/>
  <c r="X42" i="46"/>
  <c r="Y42" i="46"/>
  <c r="Z42" i="46"/>
  <c r="AA42" i="46"/>
  <c r="AB42" i="46"/>
  <c r="AC42" i="46"/>
  <c r="AD42" i="46"/>
  <c r="AE42" i="46"/>
  <c r="AF42" i="46"/>
  <c r="AG42" i="46"/>
  <c r="AH42" i="46"/>
  <c r="AI42" i="46"/>
  <c r="AJ42" i="46"/>
  <c r="AK42" i="46"/>
  <c r="AL42" i="46"/>
  <c r="AM42" i="46"/>
  <c r="AN42" i="46"/>
  <c r="AO42" i="46"/>
  <c r="AP42" i="46"/>
  <c r="AQ42" i="46"/>
  <c r="AR42" i="46"/>
  <c r="AS42" i="46"/>
  <c r="AT42" i="46"/>
  <c r="AU42" i="46"/>
  <c r="AV42" i="46"/>
  <c r="AW42" i="46"/>
  <c r="AX42" i="46"/>
  <c r="AY42" i="46"/>
  <c r="AZ42" i="46"/>
  <c r="BA42" i="46"/>
  <c r="BB42" i="46"/>
  <c r="BC42" i="46"/>
  <c r="BD42" i="46"/>
  <c r="BE42" i="46"/>
  <c r="BF42" i="46"/>
  <c r="BG42" i="46"/>
  <c r="BH42" i="46"/>
  <c r="BI42" i="46"/>
  <c r="BJ42" i="46"/>
  <c r="BK42" i="46"/>
  <c r="BL42" i="46"/>
  <c r="BM42" i="46"/>
  <c r="BN42" i="46"/>
  <c r="BO42" i="46"/>
  <c r="BP42" i="46"/>
  <c r="AB18" i="46"/>
  <c r="E53" i="46" a="1"/>
  <c r="E53" i="46"/>
  <c r="F53" i="46" a="1"/>
  <c r="F53" i="46"/>
  <c r="G53" i="46" a="1"/>
  <c r="H53" i="46" a="1"/>
  <c r="I53" i="46" a="1"/>
  <c r="J53" i="46" a="1"/>
  <c r="K53" i="46" a="1"/>
  <c r="L53" i="46" a="1"/>
  <c r="M53" i="46" a="1"/>
  <c r="N53" i="46" a="1"/>
  <c r="O53" i="46" a="1"/>
  <c r="P53" i="46" a="1"/>
  <c r="Q53" i="46" a="1"/>
  <c r="R53" i="46" a="1"/>
  <c r="S53" i="46" a="1"/>
  <c r="T53" i="46" a="1"/>
  <c r="U53" i="46" a="1"/>
  <c r="V53" i="46" a="1"/>
  <c r="W53" i="46" a="1"/>
  <c r="X53" i="46" a="1"/>
  <c r="Y53" i="46" a="1"/>
  <c r="Z53" i="46" a="1"/>
  <c r="AA53" i="46" a="1"/>
  <c r="AB53" i="46" a="1"/>
  <c r="AC53" i="46" a="1"/>
  <c r="AD53" i="46" a="1"/>
  <c r="AE53" i="46" a="1"/>
  <c r="AF53" i="46" a="1"/>
  <c r="AG53" i="46" a="1"/>
  <c r="AH53" i="46" a="1"/>
  <c r="AI53" i="46" a="1"/>
  <c r="AJ53" i="46" a="1"/>
  <c r="AK53" i="46" a="1"/>
  <c r="AL53" i="46" a="1"/>
  <c r="AM53" i="46" a="1"/>
  <c r="AN53" i="46" a="1"/>
  <c r="AO53" i="46" a="1"/>
  <c r="AP53" i="46" a="1"/>
  <c r="AQ53" i="46" a="1"/>
  <c r="AR53" i="46" a="1"/>
  <c r="AS53" i="46" a="1"/>
  <c r="AT53" i="46" a="1"/>
  <c r="AU53" i="46" a="1"/>
  <c r="AV53" i="46" a="1"/>
  <c r="AW53" i="46" a="1"/>
  <c r="AX53" i="46" a="1"/>
  <c r="AY53" i="46" a="1"/>
  <c r="AZ53" i="46" a="1"/>
  <c r="BA53" i="46" a="1"/>
  <c r="BB53" i="46" a="1"/>
  <c r="BC53" i="46" a="1"/>
  <c r="BD53" i="46" a="1"/>
  <c r="BE53" i="46" a="1"/>
  <c r="BF53" i="46" a="1"/>
  <c r="BG53" i="46" a="1"/>
  <c r="BH53" i="46" a="1"/>
  <c r="BI53" i="46" a="1"/>
  <c r="BJ53" i="46" a="1"/>
  <c r="BK53" i="46" a="1"/>
  <c r="BL53" i="46" a="1"/>
  <c r="BM53" i="46" a="1"/>
  <c r="BN53" i="46" a="1"/>
  <c r="BO53" i="46" a="1"/>
  <c r="BP53" i="46" a="1"/>
  <c r="G53" i="46"/>
  <c r="H53" i="46"/>
  <c r="I53" i="46"/>
  <c r="J53" i="46"/>
  <c r="K53" i="46"/>
  <c r="L53" i="46"/>
  <c r="M53" i="46"/>
  <c r="N53" i="46"/>
  <c r="O53" i="46"/>
  <c r="P53" i="46"/>
  <c r="Q53" i="46"/>
  <c r="R53" i="46"/>
  <c r="S53" i="46"/>
  <c r="T53" i="46"/>
  <c r="U53" i="46"/>
  <c r="V53" i="46"/>
  <c r="W53" i="46"/>
  <c r="X53" i="46"/>
  <c r="Y53" i="46"/>
  <c r="Z53" i="46"/>
  <c r="AA53" i="46"/>
  <c r="AB53" i="46"/>
  <c r="AC53" i="46"/>
  <c r="AD53" i="46"/>
  <c r="AE53" i="46"/>
  <c r="AF53" i="46"/>
  <c r="AG53" i="46"/>
  <c r="AH53" i="46"/>
  <c r="AI53" i="46"/>
  <c r="AJ53" i="46"/>
  <c r="AK53" i="46"/>
  <c r="AL53" i="46"/>
  <c r="AM53" i="46"/>
  <c r="AN53" i="46"/>
  <c r="AO53" i="46"/>
  <c r="AP53" i="46"/>
  <c r="AQ53" i="46"/>
  <c r="AR53" i="46"/>
  <c r="AS53" i="46"/>
  <c r="AT53" i="46"/>
  <c r="AU53" i="46"/>
  <c r="AV53" i="46"/>
  <c r="AW53" i="46"/>
  <c r="AX53" i="46"/>
  <c r="AY53" i="46"/>
  <c r="AZ53" i="46"/>
  <c r="BA53" i="46"/>
  <c r="BB53" i="46"/>
  <c r="BC53" i="46"/>
  <c r="BD53" i="46"/>
  <c r="BE53" i="46"/>
  <c r="BF53" i="46"/>
  <c r="BG53" i="46"/>
  <c r="BH53" i="46"/>
  <c r="BI53" i="46"/>
  <c r="BJ53" i="46"/>
  <c r="BK53" i="46"/>
  <c r="BL53" i="46"/>
  <c r="BM53" i="46"/>
  <c r="BN53" i="46"/>
  <c r="BO53" i="46"/>
  <c r="BP53" i="46"/>
  <c r="AC18" i="46"/>
  <c r="W18" i="46"/>
  <c r="M19" i="46"/>
  <c r="N19" i="46" a="1"/>
  <c r="N19" i="46"/>
  <c r="O19" i="46"/>
  <c r="C19" i="46"/>
  <c r="E32" i="46" a="1"/>
  <c r="E32" i="46"/>
  <c r="F32" i="46" a="1"/>
  <c r="F32" i="46"/>
  <c r="G32" i="46" a="1"/>
  <c r="H32" i="46" a="1"/>
  <c r="I32" i="46" a="1"/>
  <c r="J32" i="46" a="1"/>
  <c r="K32" i="46" a="1"/>
  <c r="L32" i="46" a="1"/>
  <c r="P19" i="46"/>
  <c r="M32" i="46" a="1"/>
  <c r="N32" i="46" a="1"/>
  <c r="O32" i="46" a="1"/>
  <c r="P32" i="46" a="1"/>
  <c r="Q32" i="46" a="1"/>
  <c r="R32" i="46" a="1"/>
  <c r="S32" i="46" a="1"/>
  <c r="T32" i="46" a="1"/>
  <c r="Q19" i="46"/>
  <c r="U32" i="46" a="1"/>
  <c r="V32" i="46" a="1"/>
  <c r="W32" i="46" a="1"/>
  <c r="X32" i="46" a="1"/>
  <c r="Y32" i="46" a="1"/>
  <c r="Z32" i="46" a="1"/>
  <c r="AA32" i="46" a="1"/>
  <c r="AB32" i="46" a="1"/>
  <c r="R19" i="46"/>
  <c r="AC32" i="46" a="1"/>
  <c r="AD32" i="46" a="1"/>
  <c r="AE32" i="46" a="1"/>
  <c r="AF32" i="46" a="1"/>
  <c r="AG32" i="46" a="1"/>
  <c r="AH32" i="46" a="1"/>
  <c r="AI32" i="46" a="1"/>
  <c r="AJ32" i="46" a="1"/>
  <c r="S19" i="46"/>
  <c r="AK32" i="46" a="1"/>
  <c r="AL32" i="46" a="1"/>
  <c r="AM32" i="46" a="1"/>
  <c r="AN32" i="46" a="1"/>
  <c r="AO32" i="46" a="1"/>
  <c r="AP32" i="46" a="1"/>
  <c r="AQ32" i="46" a="1"/>
  <c r="AR32" i="46" a="1"/>
  <c r="T19" i="46"/>
  <c r="AS32" i="46" a="1"/>
  <c r="AT32" i="46" a="1"/>
  <c r="AU32" i="46" a="1"/>
  <c r="AV32" i="46" a="1"/>
  <c r="AW32" i="46" a="1"/>
  <c r="AX32" i="46" a="1"/>
  <c r="AY32" i="46" a="1"/>
  <c r="AZ32" i="46" a="1"/>
  <c r="U19" i="46"/>
  <c r="BA32" i="46" a="1"/>
  <c r="BB32" i="46" a="1"/>
  <c r="BC32" i="46" a="1"/>
  <c r="BD32" i="46" a="1"/>
  <c r="BE32" i="46" a="1"/>
  <c r="BF32" i="46" a="1"/>
  <c r="BG32" i="46" a="1"/>
  <c r="BH32" i="46" a="1"/>
  <c r="V19" i="46"/>
  <c r="BI32" i="46" a="1"/>
  <c r="BJ32" i="46" a="1"/>
  <c r="BK32" i="46" a="1"/>
  <c r="BL32" i="46" a="1"/>
  <c r="BM32" i="46" a="1"/>
  <c r="BN32" i="46" a="1"/>
  <c r="BO32" i="46" a="1"/>
  <c r="BP32" i="46" a="1"/>
  <c r="G32" i="46"/>
  <c r="H32" i="46"/>
  <c r="I32" i="46"/>
  <c r="J32" i="46"/>
  <c r="K32" i="46"/>
  <c r="L32" i="46"/>
  <c r="M32" i="46"/>
  <c r="N32" i="46"/>
  <c r="O32" i="46"/>
  <c r="P32" i="46"/>
  <c r="Q32" i="46"/>
  <c r="R32" i="46"/>
  <c r="S32" i="46"/>
  <c r="T32" i="46"/>
  <c r="U32" i="46"/>
  <c r="V32" i="46"/>
  <c r="W32" i="46"/>
  <c r="X32" i="46"/>
  <c r="Y32" i="46"/>
  <c r="Z32" i="46"/>
  <c r="AA32" i="46"/>
  <c r="AB32" i="46"/>
  <c r="AC32" i="46"/>
  <c r="AD32" i="46"/>
  <c r="AE32" i="46"/>
  <c r="AF32" i="46"/>
  <c r="AG32" i="46"/>
  <c r="AH32" i="46"/>
  <c r="AI32" i="46"/>
  <c r="AJ32" i="46"/>
  <c r="AK32" i="46"/>
  <c r="AL32" i="46"/>
  <c r="AM32" i="46"/>
  <c r="AN32" i="46"/>
  <c r="AO32" i="46"/>
  <c r="AP32" i="46"/>
  <c r="AQ32" i="46"/>
  <c r="AR32" i="46"/>
  <c r="AS32" i="46"/>
  <c r="AT32" i="46"/>
  <c r="AU32" i="46"/>
  <c r="AV32" i="46"/>
  <c r="AW32" i="46"/>
  <c r="AX32" i="46"/>
  <c r="AY32" i="46"/>
  <c r="AZ32" i="46"/>
  <c r="BA32" i="46"/>
  <c r="BB32" i="46"/>
  <c r="BC32" i="46"/>
  <c r="BD32" i="46"/>
  <c r="BE32" i="46"/>
  <c r="BF32" i="46"/>
  <c r="BG32" i="46"/>
  <c r="BH32" i="46"/>
  <c r="BI32" i="46"/>
  <c r="BJ32" i="46"/>
  <c r="BK32" i="46"/>
  <c r="BL32" i="46"/>
  <c r="BM32" i="46"/>
  <c r="BN32" i="46"/>
  <c r="BO32" i="46"/>
  <c r="BP32" i="46"/>
  <c r="AA19" i="46"/>
  <c r="E43" i="46" a="1"/>
  <c r="E43" i="46"/>
  <c r="F43" i="46" a="1"/>
  <c r="F43" i="46"/>
  <c r="G43" i="46" a="1"/>
  <c r="H43" i="46" a="1"/>
  <c r="I43" i="46" a="1"/>
  <c r="J43" i="46" a="1"/>
  <c r="K43" i="46" a="1"/>
  <c r="L43" i="46" a="1"/>
  <c r="M43" i="46" a="1"/>
  <c r="N43" i="46" a="1"/>
  <c r="O43" i="46" a="1"/>
  <c r="P43" i="46" a="1"/>
  <c r="Q43" i="46" a="1"/>
  <c r="R43" i="46" a="1"/>
  <c r="S43" i="46" a="1"/>
  <c r="T43" i="46" a="1"/>
  <c r="U43" i="46" a="1"/>
  <c r="V43" i="46" a="1"/>
  <c r="W43" i="46" a="1"/>
  <c r="X43" i="46" a="1"/>
  <c r="Y43" i="46" a="1"/>
  <c r="Z43" i="46" a="1"/>
  <c r="AA43" i="46" a="1"/>
  <c r="AB43" i="46" a="1"/>
  <c r="AC43" i="46" a="1"/>
  <c r="AD43" i="46" a="1"/>
  <c r="AE43" i="46" a="1"/>
  <c r="AF43" i="46" a="1"/>
  <c r="AG43" i="46" a="1"/>
  <c r="AH43" i="46" a="1"/>
  <c r="AI43" i="46" a="1"/>
  <c r="AJ43" i="46" a="1"/>
  <c r="AK43" i="46" a="1"/>
  <c r="AL43" i="46" a="1"/>
  <c r="AM43" i="46" a="1"/>
  <c r="AN43" i="46" a="1"/>
  <c r="AO43" i="46" a="1"/>
  <c r="AP43" i="46" a="1"/>
  <c r="AQ43" i="46" a="1"/>
  <c r="AR43" i="46" a="1"/>
  <c r="AS43" i="46" a="1"/>
  <c r="AT43" i="46" a="1"/>
  <c r="AU43" i="46" a="1"/>
  <c r="AV43" i="46" a="1"/>
  <c r="AW43" i="46" a="1"/>
  <c r="AX43" i="46" a="1"/>
  <c r="AY43" i="46" a="1"/>
  <c r="AZ43" i="46" a="1"/>
  <c r="BA43" i="46" a="1"/>
  <c r="BB43" i="46" a="1"/>
  <c r="BC43" i="46" a="1"/>
  <c r="BD43" i="46" a="1"/>
  <c r="BE43" i="46" a="1"/>
  <c r="BF43" i="46" a="1"/>
  <c r="BG43" i="46" a="1"/>
  <c r="BH43" i="46" a="1"/>
  <c r="BI43" i="46" a="1"/>
  <c r="BJ43" i="46" a="1"/>
  <c r="BK43" i="46" a="1"/>
  <c r="BL43" i="46" a="1"/>
  <c r="BM43" i="46" a="1"/>
  <c r="BN43" i="46" a="1"/>
  <c r="BO43" i="46" a="1"/>
  <c r="BP43" i="46" a="1"/>
  <c r="G43" i="46"/>
  <c r="H43" i="46"/>
  <c r="I43" i="46"/>
  <c r="J43" i="46"/>
  <c r="K43" i="46"/>
  <c r="L43" i="46"/>
  <c r="M43" i="46"/>
  <c r="N43" i="46"/>
  <c r="O43" i="46"/>
  <c r="P43" i="46"/>
  <c r="Q43" i="46"/>
  <c r="R43" i="46"/>
  <c r="S43" i="46"/>
  <c r="T43" i="46"/>
  <c r="U43" i="46"/>
  <c r="V43" i="46"/>
  <c r="W43" i="46"/>
  <c r="X43" i="46"/>
  <c r="Y43" i="46"/>
  <c r="Z43" i="46"/>
  <c r="AA43" i="46"/>
  <c r="AB43" i="46"/>
  <c r="AC43" i="46"/>
  <c r="AD43" i="46"/>
  <c r="AE43" i="46"/>
  <c r="AF43" i="46"/>
  <c r="AG43" i="46"/>
  <c r="AH43" i="46"/>
  <c r="AI43" i="46"/>
  <c r="AJ43" i="46"/>
  <c r="AK43" i="46"/>
  <c r="AL43" i="46"/>
  <c r="AM43" i="46"/>
  <c r="AN43" i="46"/>
  <c r="AO43" i="46"/>
  <c r="AP43" i="46"/>
  <c r="AQ43" i="46"/>
  <c r="AR43" i="46"/>
  <c r="AS43" i="46"/>
  <c r="AT43" i="46"/>
  <c r="AU43" i="46"/>
  <c r="AV43" i="46"/>
  <c r="AW43" i="46"/>
  <c r="AX43" i="46"/>
  <c r="AY43" i="46"/>
  <c r="AZ43" i="46"/>
  <c r="BA43" i="46"/>
  <c r="BB43" i="46"/>
  <c r="BC43" i="46"/>
  <c r="BD43" i="46"/>
  <c r="BE43" i="46"/>
  <c r="BF43" i="46"/>
  <c r="BG43" i="46"/>
  <c r="BH43" i="46"/>
  <c r="BI43" i="46"/>
  <c r="BJ43" i="46"/>
  <c r="BK43" i="46"/>
  <c r="BL43" i="46"/>
  <c r="BM43" i="46"/>
  <c r="BN43" i="46"/>
  <c r="BO43" i="46"/>
  <c r="BP43" i="46"/>
  <c r="AB19" i="46"/>
  <c r="E54" i="46" a="1"/>
  <c r="E54" i="46"/>
  <c r="F54" i="46" a="1"/>
  <c r="F54" i="46"/>
  <c r="G54" i="46" a="1"/>
  <c r="H54" i="46" a="1"/>
  <c r="I54" i="46" a="1"/>
  <c r="J54" i="46" a="1"/>
  <c r="K54" i="46" a="1"/>
  <c r="L54" i="46" a="1"/>
  <c r="M54" i="46" a="1"/>
  <c r="N54" i="46" a="1"/>
  <c r="O54" i="46" a="1"/>
  <c r="P54" i="46" a="1"/>
  <c r="Q54" i="46" a="1"/>
  <c r="R54" i="46" a="1"/>
  <c r="S54" i="46" a="1"/>
  <c r="T54" i="46" a="1"/>
  <c r="U54" i="46" a="1"/>
  <c r="V54" i="46" a="1"/>
  <c r="W54" i="46" a="1"/>
  <c r="X54" i="46" a="1"/>
  <c r="Y54" i="46" a="1"/>
  <c r="Z54" i="46" a="1"/>
  <c r="AA54" i="46" a="1"/>
  <c r="AB54" i="46" a="1"/>
  <c r="AC54" i="46" a="1"/>
  <c r="AD54" i="46" a="1"/>
  <c r="AE54" i="46" a="1"/>
  <c r="AF54" i="46" a="1"/>
  <c r="AG54" i="46" a="1"/>
  <c r="AH54" i="46" a="1"/>
  <c r="AI54" i="46" a="1"/>
  <c r="AJ54" i="46" a="1"/>
  <c r="AK54" i="46" a="1"/>
  <c r="AL54" i="46" a="1"/>
  <c r="AM54" i="46" a="1"/>
  <c r="AN54" i="46" a="1"/>
  <c r="AO54" i="46" a="1"/>
  <c r="AP54" i="46" a="1"/>
  <c r="AQ54" i="46" a="1"/>
  <c r="AR54" i="46" a="1"/>
  <c r="AS54" i="46" a="1"/>
  <c r="AT54" i="46" a="1"/>
  <c r="AU54" i="46" a="1"/>
  <c r="AV54" i="46" a="1"/>
  <c r="AW54" i="46" a="1"/>
  <c r="AX54" i="46" a="1"/>
  <c r="AY54" i="46" a="1"/>
  <c r="AZ54" i="46" a="1"/>
  <c r="BA54" i="46" a="1"/>
  <c r="BB54" i="46" a="1"/>
  <c r="BC54" i="46" a="1"/>
  <c r="BD54" i="46" a="1"/>
  <c r="BE54" i="46" a="1"/>
  <c r="BF54" i="46" a="1"/>
  <c r="BG54" i="46" a="1"/>
  <c r="BH54" i="46" a="1"/>
  <c r="BI54" i="46" a="1"/>
  <c r="BJ54" i="46" a="1"/>
  <c r="BK54" i="46" a="1"/>
  <c r="BL54" i="46" a="1"/>
  <c r="BM54" i="46" a="1"/>
  <c r="BN54" i="46" a="1"/>
  <c r="BO54" i="46" a="1"/>
  <c r="BP54" i="46" a="1"/>
  <c r="G54" i="46"/>
  <c r="H54" i="46"/>
  <c r="I54" i="46"/>
  <c r="J54" i="46"/>
  <c r="K54" i="46"/>
  <c r="L54" i="46"/>
  <c r="M54" i="46"/>
  <c r="N54" i="46"/>
  <c r="O54" i="46"/>
  <c r="P54" i="46"/>
  <c r="Q54" i="46"/>
  <c r="R54" i="46"/>
  <c r="S54" i="46"/>
  <c r="T54" i="46"/>
  <c r="U54" i="46"/>
  <c r="V54" i="46"/>
  <c r="W54" i="46"/>
  <c r="X54" i="46"/>
  <c r="Y54" i="46"/>
  <c r="Z54" i="46"/>
  <c r="AA54" i="46"/>
  <c r="AB54" i="46"/>
  <c r="AC54" i="46"/>
  <c r="AD54" i="46"/>
  <c r="AE54" i="46"/>
  <c r="AF54" i="46"/>
  <c r="AG54" i="46"/>
  <c r="AH54" i="46"/>
  <c r="AI54" i="46"/>
  <c r="AJ54" i="46"/>
  <c r="AK54" i="46"/>
  <c r="AL54" i="46"/>
  <c r="AM54" i="46"/>
  <c r="AN54" i="46"/>
  <c r="AO54" i="46"/>
  <c r="AP54" i="46"/>
  <c r="AQ54" i="46"/>
  <c r="AR54" i="46"/>
  <c r="AS54" i="46"/>
  <c r="AT54" i="46"/>
  <c r="AU54" i="46"/>
  <c r="AV54" i="46"/>
  <c r="AW54" i="46"/>
  <c r="AX54" i="46"/>
  <c r="AY54" i="46"/>
  <c r="AZ54" i="46"/>
  <c r="BA54" i="46"/>
  <c r="BB54" i="46"/>
  <c r="BC54" i="46"/>
  <c r="BD54" i="46"/>
  <c r="BE54" i="46"/>
  <c r="BF54" i="46"/>
  <c r="BG54" i="46"/>
  <c r="BH54" i="46"/>
  <c r="BI54" i="46"/>
  <c r="BJ54" i="46"/>
  <c r="BK54" i="46"/>
  <c r="BL54" i="46"/>
  <c r="BM54" i="46"/>
  <c r="BN54" i="46"/>
  <c r="BO54" i="46"/>
  <c r="BP54" i="46"/>
  <c r="AC19" i="46"/>
  <c r="W19" i="46"/>
  <c r="X17" i="46"/>
  <c r="X18" i="46"/>
  <c r="X19" i="46"/>
  <c r="X20" i="46"/>
  <c r="X21" i="46"/>
  <c r="X22" i="46"/>
  <c r="X23" i="46"/>
  <c r="X24" i="46"/>
  <c r="X25" i="46"/>
  <c r="E4" i="46"/>
  <c r="D4" i="46"/>
  <c r="E5" i="46"/>
  <c r="D5" i="46"/>
  <c r="E6" i="46"/>
  <c r="D6" i="46"/>
  <c r="E7" i="46"/>
  <c r="D7" i="46"/>
  <c r="E8" i="46"/>
  <c r="D8" i="46"/>
  <c r="E9" i="46"/>
  <c r="D9" i="46"/>
  <c r="E10" i="46"/>
  <c r="D10" i="46"/>
  <c r="E11" i="46"/>
  <c r="D11" i="46"/>
  <c r="E12" i="46"/>
  <c r="D12" i="46"/>
  <c r="C4" i="46"/>
  <c r="AJ30" i="39"/>
  <c r="AE29" i="39"/>
  <c r="I18" i="39"/>
  <c r="V70" i="44"/>
  <c r="AJ20" i="39"/>
  <c r="AE21" i="39"/>
  <c r="I19" i="39"/>
  <c r="V71" i="44"/>
  <c r="AJ13" i="39"/>
  <c r="AE13" i="39"/>
  <c r="I20" i="39"/>
  <c r="V72" i="44"/>
  <c r="AJ42" i="39"/>
  <c r="AE39" i="39"/>
  <c r="I21" i="39"/>
  <c r="V73" i="44"/>
  <c r="C5" i="46"/>
  <c r="AJ32" i="39"/>
  <c r="AE31" i="39"/>
  <c r="I22" i="39"/>
  <c r="V74" i="44"/>
  <c r="C5" i="33"/>
  <c r="AJ25" i="39"/>
  <c r="AE23" i="39"/>
  <c r="I23" i="39"/>
  <c r="V75" i="44"/>
  <c r="AJ18" i="39"/>
  <c r="AE15" i="39"/>
  <c r="I24" i="39"/>
  <c r="V76" i="44"/>
  <c r="C6" i="47"/>
  <c r="AJ38" i="39"/>
  <c r="AE38" i="39"/>
  <c r="I25" i="39"/>
  <c r="V77" i="44"/>
  <c r="C6" i="46"/>
  <c r="AJ31" i="39"/>
  <c r="AE30" i="39"/>
  <c r="I26" i="39"/>
  <c r="V78" i="44"/>
  <c r="C6" i="33"/>
  <c r="AJ24" i="39"/>
  <c r="AE22" i="39"/>
  <c r="I27" i="39"/>
  <c r="V79" i="44"/>
  <c r="AJ14" i="39"/>
  <c r="AE14" i="39"/>
  <c r="I28" i="39"/>
  <c r="V80" i="44"/>
  <c r="I29" i="39"/>
  <c r="V81" i="44"/>
  <c r="I30" i="39"/>
  <c r="V82" i="44"/>
  <c r="I31" i="39"/>
  <c r="V83" i="44"/>
  <c r="I32" i="39"/>
  <c r="V84" i="44"/>
  <c r="I33" i="39"/>
  <c r="V85" i="44"/>
  <c r="I34" i="39"/>
  <c r="V86" i="44"/>
  <c r="I35" i="39"/>
  <c r="V87" i="44"/>
  <c r="I36" i="39"/>
  <c r="V88" i="44"/>
  <c r="K13" i="39"/>
  <c r="W65" i="44"/>
  <c r="X65" i="44"/>
  <c r="K14" i="39"/>
  <c r="W66" i="44"/>
  <c r="X66" i="44"/>
  <c r="K15" i="39"/>
  <c r="W67" i="44"/>
  <c r="X67" i="44"/>
  <c r="K16" i="39"/>
  <c r="W68" i="44"/>
  <c r="X68" i="44"/>
  <c r="K17" i="39"/>
  <c r="W69" i="44"/>
  <c r="X69" i="44"/>
  <c r="K18" i="39"/>
  <c r="W70" i="44"/>
  <c r="X70" i="44"/>
  <c r="K19" i="39"/>
  <c r="W71" i="44"/>
  <c r="X71" i="44"/>
  <c r="K20" i="39"/>
  <c r="W72" i="44"/>
  <c r="X72" i="44"/>
  <c r="K21" i="39"/>
  <c r="W73" i="44"/>
  <c r="X73" i="44"/>
  <c r="K22" i="39"/>
  <c r="W74" i="44"/>
  <c r="X74" i="44"/>
  <c r="K23" i="39"/>
  <c r="W75" i="44"/>
  <c r="X75" i="44"/>
  <c r="K24" i="39"/>
  <c r="W76" i="44"/>
  <c r="X76" i="44"/>
  <c r="K25" i="39"/>
  <c r="W77" i="44"/>
  <c r="X77" i="44"/>
  <c r="K26" i="39"/>
  <c r="W78" i="44"/>
  <c r="X78" i="44"/>
  <c r="K27" i="39"/>
  <c r="W79" i="44"/>
  <c r="X79" i="44"/>
  <c r="K28" i="39"/>
  <c r="W80" i="44"/>
  <c r="X80" i="44"/>
  <c r="K29" i="39"/>
  <c r="W81" i="44"/>
  <c r="X81" i="44"/>
  <c r="K30" i="39"/>
  <c r="W82" i="44"/>
  <c r="X82" i="44"/>
  <c r="K31" i="39"/>
  <c r="W83" i="44"/>
  <c r="X83" i="44"/>
  <c r="K32" i="39"/>
  <c r="W84" i="44"/>
  <c r="X84" i="44"/>
  <c r="K33" i="39"/>
  <c r="W85" i="44"/>
  <c r="X85" i="44"/>
  <c r="K34" i="39"/>
  <c r="W86" i="44"/>
  <c r="X86" i="44"/>
  <c r="K35" i="39"/>
  <c r="W87" i="44"/>
  <c r="X87" i="44"/>
  <c r="K36" i="39"/>
  <c r="W88" i="44"/>
  <c r="X88" i="44"/>
  <c r="Y64" i="44"/>
  <c r="Y65" i="44"/>
  <c r="Y66" i="44"/>
  <c r="Y67" i="44"/>
  <c r="Y68" i="44"/>
  <c r="Y69" i="44"/>
  <c r="Y70" i="44"/>
  <c r="Y71" i="44"/>
  <c r="Y72" i="44"/>
  <c r="Y73" i="44"/>
  <c r="Y74" i="44"/>
  <c r="Y75" i="44"/>
  <c r="Y76" i="44"/>
  <c r="Y77" i="44"/>
  <c r="Y78" i="44"/>
  <c r="Y79" i="44"/>
  <c r="Y80" i="44"/>
  <c r="Y81" i="44"/>
  <c r="Y82" i="44"/>
  <c r="Y83" i="44"/>
  <c r="Y84" i="44"/>
  <c r="Y85" i="44"/>
  <c r="Y86" i="44"/>
  <c r="Y87" i="44"/>
  <c r="Y88" i="44"/>
  <c r="K4" i="44"/>
  <c r="Q65" i="44"/>
  <c r="F5" i="44"/>
  <c r="K5" i="44"/>
  <c r="K6" i="44"/>
  <c r="K7" i="44"/>
  <c r="K8" i="44"/>
  <c r="K9" i="44"/>
  <c r="K10" i="44"/>
  <c r="K11" i="44"/>
  <c r="K12" i="44"/>
  <c r="K13" i="44"/>
  <c r="Q45" i="39"/>
  <c r="Q64" i="43"/>
  <c r="F4" i="43"/>
  <c r="V64" i="43"/>
  <c r="W64" i="43"/>
  <c r="X64" i="43"/>
  <c r="V65" i="43"/>
  <c r="V66" i="43"/>
  <c r="V67" i="43"/>
  <c r="V68" i="43"/>
  <c r="V69" i="43"/>
  <c r="V70" i="43"/>
  <c r="V71" i="43"/>
  <c r="V72" i="43"/>
  <c r="V73" i="43"/>
  <c r="V74" i="43"/>
  <c r="V75" i="43"/>
  <c r="V76" i="43"/>
  <c r="V77" i="43"/>
  <c r="V78" i="43"/>
  <c r="V79" i="43"/>
  <c r="V80" i="43"/>
  <c r="V81" i="43"/>
  <c r="V82" i="43"/>
  <c r="V83" i="43"/>
  <c r="V84" i="43"/>
  <c r="V85" i="43"/>
  <c r="V86" i="43"/>
  <c r="V87" i="43"/>
  <c r="V88" i="43"/>
  <c r="W65" i="43"/>
  <c r="X65" i="43"/>
  <c r="W66" i="43"/>
  <c r="X66" i="43"/>
  <c r="W67" i="43"/>
  <c r="X67" i="43"/>
  <c r="W68" i="43"/>
  <c r="X68" i="43"/>
  <c r="W69" i="43"/>
  <c r="X69" i="43"/>
  <c r="W70" i="43"/>
  <c r="X70" i="43"/>
  <c r="W71" i="43"/>
  <c r="X71" i="43"/>
  <c r="W72" i="43"/>
  <c r="X72" i="43"/>
  <c r="W73" i="43"/>
  <c r="X73" i="43"/>
  <c r="W74" i="43"/>
  <c r="X74" i="43"/>
  <c r="W75" i="43"/>
  <c r="X75" i="43"/>
  <c r="W76" i="43"/>
  <c r="X76" i="43"/>
  <c r="W77" i="43"/>
  <c r="X77" i="43"/>
  <c r="W78" i="43"/>
  <c r="X78" i="43"/>
  <c r="W79" i="43"/>
  <c r="X79" i="43"/>
  <c r="W80" i="43"/>
  <c r="X80" i="43"/>
  <c r="W81" i="43"/>
  <c r="X81" i="43"/>
  <c r="W82" i="43"/>
  <c r="X82" i="43"/>
  <c r="W83" i="43"/>
  <c r="X83" i="43"/>
  <c r="W84" i="43"/>
  <c r="X84" i="43"/>
  <c r="W85" i="43"/>
  <c r="X85" i="43"/>
  <c r="W86" i="43"/>
  <c r="X86" i="43"/>
  <c r="W87" i="43"/>
  <c r="X87" i="43"/>
  <c r="W88" i="43"/>
  <c r="X88" i="43"/>
  <c r="Y64" i="43"/>
  <c r="Y65" i="43"/>
  <c r="Y66" i="43"/>
  <c r="Y67" i="43"/>
  <c r="Y68" i="43"/>
  <c r="Y69" i="43"/>
  <c r="Y70" i="43"/>
  <c r="Y71" i="43"/>
  <c r="Y72" i="43"/>
  <c r="Y73" i="43"/>
  <c r="Y74" i="43"/>
  <c r="Y75" i="43"/>
  <c r="Y76" i="43"/>
  <c r="Y77" i="43"/>
  <c r="Y78" i="43"/>
  <c r="Y79" i="43"/>
  <c r="Y80" i="43"/>
  <c r="Y81" i="43"/>
  <c r="Y82" i="43"/>
  <c r="Y83" i="43"/>
  <c r="Y84" i="43"/>
  <c r="Y85" i="43"/>
  <c r="Y86" i="43"/>
  <c r="Y87" i="43"/>
  <c r="Y88" i="43"/>
  <c r="K4" i="43"/>
  <c r="Q65" i="43"/>
  <c r="F5" i="43"/>
  <c r="K5" i="43"/>
  <c r="Q66" i="43"/>
  <c r="F6" i="43"/>
  <c r="K6" i="43"/>
  <c r="Q67" i="43"/>
  <c r="F7" i="43"/>
  <c r="K7" i="43"/>
  <c r="K8" i="43"/>
  <c r="K9" i="43"/>
  <c r="K10" i="43"/>
  <c r="K11" i="43"/>
  <c r="K12" i="43"/>
  <c r="K13" i="43"/>
  <c r="C17" i="43"/>
  <c r="AA65" i="43"/>
  <c r="AE65" i="43"/>
  <c r="AA85" i="43"/>
  <c r="AE85" i="43"/>
  <c r="AA77" i="43"/>
  <c r="AF77" i="43"/>
  <c r="J4" i="43"/>
  <c r="K17" i="43"/>
  <c r="G4" i="43"/>
  <c r="H4" i="43"/>
  <c r="I4" i="43"/>
  <c r="J17" i="43"/>
  <c r="H17" i="43"/>
  <c r="L17" i="43"/>
  <c r="C18" i="43"/>
  <c r="AA69" i="43"/>
  <c r="AE69" i="43"/>
  <c r="AA73" i="43"/>
  <c r="AF73" i="43"/>
  <c r="AF85" i="43"/>
  <c r="J5" i="43"/>
  <c r="K18" i="43"/>
  <c r="G5" i="43"/>
  <c r="H5" i="43"/>
  <c r="I5" i="43"/>
  <c r="J18" i="43"/>
  <c r="H18" i="43"/>
  <c r="L18" i="43"/>
  <c r="C19" i="43"/>
  <c r="AE77" i="43"/>
  <c r="AF69" i="43"/>
  <c r="AA81" i="43"/>
  <c r="AF81" i="43"/>
  <c r="J6" i="43"/>
  <c r="K19" i="43"/>
  <c r="G6" i="43"/>
  <c r="H6" i="43"/>
  <c r="I6" i="43"/>
  <c r="J19" i="43"/>
  <c r="H19" i="43"/>
  <c r="L19" i="43"/>
  <c r="C20" i="43"/>
  <c r="L20" i="43"/>
  <c r="M17" i="43"/>
  <c r="N17" i="43" a="1"/>
  <c r="N17" i="43"/>
  <c r="O17" i="43"/>
  <c r="E30" i="43" a="1"/>
  <c r="E30" i="43"/>
  <c r="F30" i="43" a="1"/>
  <c r="F30" i="43"/>
  <c r="G30" i="43" a="1"/>
  <c r="H30" i="43" a="1"/>
  <c r="I30" i="43" a="1"/>
  <c r="J30" i="43" a="1"/>
  <c r="K30" i="43" a="1"/>
  <c r="L30" i="43" a="1"/>
  <c r="P17" i="43"/>
  <c r="M30" i="43" a="1"/>
  <c r="N30" i="43" a="1"/>
  <c r="O30" i="43" a="1"/>
  <c r="P30" i="43" a="1"/>
  <c r="Q30" i="43" a="1"/>
  <c r="R30" i="43" a="1"/>
  <c r="S30" i="43" a="1"/>
  <c r="T30" i="43" a="1"/>
  <c r="Q17" i="43"/>
  <c r="U30" i="43" a="1"/>
  <c r="V30" i="43" a="1"/>
  <c r="W30" i="43" a="1"/>
  <c r="X30" i="43" a="1"/>
  <c r="Y30" i="43" a="1"/>
  <c r="Z30" i="43" a="1"/>
  <c r="AA30" i="43" a="1"/>
  <c r="AB30" i="43" a="1"/>
  <c r="R17" i="43"/>
  <c r="AC30" i="43" a="1"/>
  <c r="AD30" i="43" a="1"/>
  <c r="AE30" i="43" a="1"/>
  <c r="AF30" i="43" a="1"/>
  <c r="AG30" i="43" a="1"/>
  <c r="AH30" i="43" a="1"/>
  <c r="AI30" i="43" a="1"/>
  <c r="AJ30" i="43" a="1"/>
  <c r="S17" i="43"/>
  <c r="AK30" i="43" a="1"/>
  <c r="AL30" i="43" a="1"/>
  <c r="AM30" i="43" a="1"/>
  <c r="AN30" i="43" a="1"/>
  <c r="AO30" i="43" a="1"/>
  <c r="AP30" i="43" a="1"/>
  <c r="AQ30" i="43" a="1"/>
  <c r="AR30" i="43" a="1"/>
  <c r="T17" i="43"/>
  <c r="AS30" i="43" a="1"/>
  <c r="AT30" i="43" a="1"/>
  <c r="AU30" i="43" a="1"/>
  <c r="AV30" i="43" a="1"/>
  <c r="AW30" i="43" a="1"/>
  <c r="AX30" i="43" a="1"/>
  <c r="AY30" i="43" a="1"/>
  <c r="AZ30" i="43" a="1"/>
  <c r="U17" i="43"/>
  <c r="BA30" i="43" a="1"/>
  <c r="BB30" i="43" a="1"/>
  <c r="BC30" i="43" a="1"/>
  <c r="BD30" i="43" a="1"/>
  <c r="BE30" i="43" a="1"/>
  <c r="BF30" i="43" a="1"/>
  <c r="BG30" i="43" a="1"/>
  <c r="BH30" i="43" a="1"/>
  <c r="V17" i="43"/>
  <c r="BI30" i="43" a="1"/>
  <c r="BJ30" i="43" a="1"/>
  <c r="BK30" i="43" a="1"/>
  <c r="BL30" i="43" a="1"/>
  <c r="BM30" i="43" a="1"/>
  <c r="BN30" i="43" a="1"/>
  <c r="BO30" i="43" a="1"/>
  <c r="BP30" i="43" a="1"/>
  <c r="G30" i="43"/>
  <c r="H30" i="43"/>
  <c r="I30" i="43"/>
  <c r="J30" i="43"/>
  <c r="K30" i="43"/>
  <c r="L30" i="43"/>
  <c r="M30" i="43"/>
  <c r="N30" i="43"/>
  <c r="O30" i="43"/>
  <c r="P30" i="43"/>
  <c r="Q30" i="43"/>
  <c r="R30" i="43"/>
  <c r="S30" i="43"/>
  <c r="T30" i="43"/>
  <c r="U30" i="43"/>
  <c r="V30" i="43"/>
  <c r="W30" i="43"/>
  <c r="X30" i="43"/>
  <c r="Y30" i="43"/>
  <c r="Z30" i="43"/>
  <c r="AA30" i="43"/>
  <c r="AB30" i="43"/>
  <c r="AC30" i="43"/>
  <c r="AD30" i="43"/>
  <c r="AE30" i="43"/>
  <c r="AF30" i="43"/>
  <c r="AG30" i="43"/>
  <c r="AH30" i="43"/>
  <c r="AI30" i="43"/>
  <c r="AJ30" i="43"/>
  <c r="AK30" i="43"/>
  <c r="AL30" i="43"/>
  <c r="AM30" i="43"/>
  <c r="AN30" i="43"/>
  <c r="AO30" i="43"/>
  <c r="AP30" i="43"/>
  <c r="AQ30" i="43"/>
  <c r="AR30" i="43"/>
  <c r="AS30" i="43"/>
  <c r="AT30" i="43"/>
  <c r="AU30" i="43"/>
  <c r="AV30" i="43"/>
  <c r="AW30" i="43"/>
  <c r="AX30" i="43"/>
  <c r="AY30" i="43"/>
  <c r="AZ30" i="43"/>
  <c r="BA30" i="43"/>
  <c r="BB30" i="43"/>
  <c r="BC30" i="43"/>
  <c r="BD30" i="43"/>
  <c r="BE30" i="43"/>
  <c r="BF30" i="43"/>
  <c r="BG30" i="43"/>
  <c r="BH30" i="43"/>
  <c r="BI30" i="43"/>
  <c r="BJ30" i="43"/>
  <c r="BK30" i="43"/>
  <c r="BL30" i="43"/>
  <c r="BM30" i="43"/>
  <c r="BN30" i="43"/>
  <c r="BO30" i="43"/>
  <c r="BP30" i="43"/>
  <c r="AA17" i="43"/>
  <c r="E41" i="43" a="1"/>
  <c r="E41" i="43"/>
  <c r="F41" i="43" a="1"/>
  <c r="F41" i="43"/>
  <c r="G41" i="43" a="1"/>
  <c r="H41" i="43" a="1"/>
  <c r="I41" i="43" a="1"/>
  <c r="J41" i="43" a="1"/>
  <c r="K41" i="43" a="1"/>
  <c r="L41" i="43" a="1"/>
  <c r="M41" i="43" a="1"/>
  <c r="N41" i="43" a="1"/>
  <c r="O41" i="43" a="1"/>
  <c r="P41" i="43" a="1"/>
  <c r="Q41" i="43" a="1"/>
  <c r="R41" i="43" a="1"/>
  <c r="S41" i="43" a="1"/>
  <c r="T41" i="43" a="1"/>
  <c r="U41" i="43" a="1"/>
  <c r="V41" i="43" a="1"/>
  <c r="W41" i="43" a="1"/>
  <c r="X41" i="43" a="1"/>
  <c r="Y41" i="43" a="1"/>
  <c r="Z41" i="43" a="1"/>
  <c r="AA41" i="43" a="1"/>
  <c r="AB41" i="43" a="1"/>
  <c r="AC41" i="43" a="1"/>
  <c r="AD41" i="43" a="1"/>
  <c r="AE41" i="43" a="1"/>
  <c r="AF41" i="43" a="1"/>
  <c r="AG41" i="43" a="1"/>
  <c r="AH41" i="43" a="1"/>
  <c r="AI41" i="43" a="1"/>
  <c r="AJ41" i="43" a="1"/>
  <c r="AK41" i="43" a="1"/>
  <c r="AL41" i="43" a="1"/>
  <c r="AM41" i="43" a="1"/>
  <c r="AN41" i="43" a="1"/>
  <c r="AO41" i="43" a="1"/>
  <c r="AP41" i="43" a="1"/>
  <c r="AQ41" i="43" a="1"/>
  <c r="AR41" i="43" a="1"/>
  <c r="AS41" i="43" a="1"/>
  <c r="AT41" i="43" a="1"/>
  <c r="AU41" i="43" a="1"/>
  <c r="AV41" i="43" a="1"/>
  <c r="AW41" i="43" a="1"/>
  <c r="AX41" i="43" a="1"/>
  <c r="AY41" i="43" a="1"/>
  <c r="AZ41" i="43" a="1"/>
  <c r="BA41" i="43" a="1"/>
  <c r="BB41" i="43" a="1"/>
  <c r="BC41" i="43" a="1"/>
  <c r="BD41" i="43" a="1"/>
  <c r="BE41" i="43" a="1"/>
  <c r="BF41" i="43" a="1"/>
  <c r="BG41" i="43" a="1"/>
  <c r="BH41" i="43" a="1"/>
  <c r="BI41" i="43" a="1"/>
  <c r="BJ41" i="43" a="1"/>
  <c r="BK41" i="43" a="1"/>
  <c r="BL41" i="43" a="1"/>
  <c r="BM41" i="43" a="1"/>
  <c r="BN41" i="43" a="1"/>
  <c r="BO41" i="43" a="1"/>
  <c r="BP41" i="43" a="1"/>
  <c r="G41" i="43"/>
  <c r="H41" i="43"/>
  <c r="I41" i="43"/>
  <c r="J41" i="43"/>
  <c r="K41" i="43"/>
  <c r="L41" i="43"/>
  <c r="M41" i="43"/>
  <c r="N41" i="43"/>
  <c r="O41" i="43"/>
  <c r="P41" i="43"/>
  <c r="Q41" i="43"/>
  <c r="R41" i="43"/>
  <c r="S41" i="43"/>
  <c r="T41" i="43"/>
  <c r="U41" i="43"/>
  <c r="V41" i="43"/>
  <c r="W41" i="43"/>
  <c r="X41" i="43"/>
  <c r="Y41" i="43"/>
  <c r="Z41" i="43"/>
  <c r="AA41" i="43"/>
  <c r="AB41" i="43"/>
  <c r="AC41" i="43"/>
  <c r="AD41" i="43"/>
  <c r="AE41" i="43"/>
  <c r="AF41" i="43"/>
  <c r="AG41" i="43"/>
  <c r="AH41" i="43"/>
  <c r="AI41" i="43"/>
  <c r="AJ41" i="43"/>
  <c r="AK41" i="43"/>
  <c r="AL41" i="43"/>
  <c r="AM41" i="43"/>
  <c r="AN41" i="43"/>
  <c r="AO41" i="43"/>
  <c r="AP41" i="43"/>
  <c r="AQ41" i="43"/>
  <c r="AR41" i="43"/>
  <c r="AS41" i="43"/>
  <c r="AT41" i="43"/>
  <c r="AU41" i="43"/>
  <c r="AV41" i="43"/>
  <c r="AW41" i="43"/>
  <c r="AX41" i="43"/>
  <c r="AY41" i="43"/>
  <c r="AZ41" i="43"/>
  <c r="BA41" i="43"/>
  <c r="BB41" i="43"/>
  <c r="BC41" i="43"/>
  <c r="BD41" i="43"/>
  <c r="BE41" i="43"/>
  <c r="BF41" i="43"/>
  <c r="BG41" i="43"/>
  <c r="BH41" i="43"/>
  <c r="BI41" i="43"/>
  <c r="BJ41" i="43"/>
  <c r="BK41" i="43"/>
  <c r="BL41" i="43"/>
  <c r="BM41" i="43"/>
  <c r="BN41" i="43"/>
  <c r="BO41" i="43"/>
  <c r="BP41" i="43"/>
  <c r="AB17" i="43"/>
  <c r="E52" i="43" a="1"/>
  <c r="E52" i="43"/>
  <c r="F52" i="43" a="1"/>
  <c r="F52" i="43"/>
  <c r="G52" i="43" a="1"/>
  <c r="H52" i="43" a="1"/>
  <c r="I52" i="43" a="1"/>
  <c r="J52" i="43" a="1"/>
  <c r="K52" i="43" a="1"/>
  <c r="L52" i="43" a="1"/>
  <c r="M52" i="43" a="1"/>
  <c r="N52" i="43" a="1"/>
  <c r="O52" i="43" a="1"/>
  <c r="P52" i="43" a="1"/>
  <c r="Q52" i="43" a="1"/>
  <c r="R52" i="43" a="1"/>
  <c r="S52" i="43" a="1"/>
  <c r="T52" i="43" a="1"/>
  <c r="U52" i="43" a="1"/>
  <c r="V52" i="43" a="1"/>
  <c r="W52" i="43" a="1"/>
  <c r="X52" i="43" a="1"/>
  <c r="Y52" i="43" a="1"/>
  <c r="Z52" i="43" a="1"/>
  <c r="AA52" i="43" a="1"/>
  <c r="AB52" i="43" a="1"/>
  <c r="AC52" i="43" a="1"/>
  <c r="AD52" i="43" a="1"/>
  <c r="AE52" i="43" a="1"/>
  <c r="AF52" i="43" a="1"/>
  <c r="AG52" i="43" a="1"/>
  <c r="AH52" i="43" a="1"/>
  <c r="AI52" i="43" a="1"/>
  <c r="AJ52" i="43" a="1"/>
  <c r="AK52" i="43" a="1"/>
  <c r="AL52" i="43" a="1"/>
  <c r="AM52" i="43" a="1"/>
  <c r="AN52" i="43" a="1"/>
  <c r="AO52" i="43" a="1"/>
  <c r="AP52" i="43" a="1"/>
  <c r="AQ52" i="43" a="1"/>
  <c r="AR52" i="43" a="1"/>
  <c r="AS52" i="43" a="1"/>
  <c r="AT52" i="43" a="1"/>
  <c r="AU52" i="43" a="1"/>
  <c r="AV52" i="43" a="1"/>
  <c r="AW52" i="43" a="1"/>
  <c r="AX52" i="43" a="1"/>
  <c r="AY52" i="43" a="1"/>
  <c r="AZ52" i="43" a="1"/>
  <c r="BA52" i="43" a="1"/>
  <c r="BB52" i="43" a="1"/>
  <c r="BC52" i="43" a="1"/>
  <c r="BD52" i="43" a="1"/>
  <c r="BE52" i="43" a="1"/>
  <c r="BF52" i="43" a="1"/>
  <c r="BG52" i="43" a="1"/>
  <c r="BH52" i="43" a="1"/>
  <c r="BI52" i="43" a="1"/>
  <c r="BJ52" i="43" a="1"/>
  <c r="BK52" i="43" a="1"/>
  <c r="BL52" i="43" a="1"/>
  <c r="BM52" i="43" a="1"/>
  <c r="BN52" i="43" a="1"/>
  <c r="BO52" i="43" a="1"/>
  <c r="BP52" i="43" a="1"/>
  <c r="G52" i="43"/>
  <c r="H52" i="43"/>
  <c r="I52" i="43"/>
  <c r="J52" i="43"/>
  <c r="K52" i="43"/>
  <c r="L52" i="43"/>
  <c r="M52" i="43"/>
  <c r="N52" i="43"/>
  <c r="O52" i="43"/>
  <c r="P52" i="43"/>
  <c r="Q52" i="43"/>
  <c r="R52" i="43"/>
  <c r="S52" i="43"/>
  <c r="T52" i="43"/>
  <c r="U52" i="43"/>
  <c r="V52" i="43"/>
  <c r="W52" i="43"/>
  <c r="X52" i="43"/>
  <c r="Y52" i="43"/>
  <c r="Z52" i="43"/>
  <c r="AA52" i="43"/>
  <c r="AB52" i="43"/>
  <c r="AC52" i="43"/>
  <c r="AD52" i="43"/>
  <c r="AE52" i="43"/>
  <c r="AF52" i="43"/>
  <c r="AG52" i="43"/>
  <c r="AH52" i="43"/>
  <c r="AI52" i="43"/>
  <c r="AJ52" i="43"/>
  <c r="AK52" i="43"/>
  <c r="AL52" i="43"/>
  <c r="AM52" i="43"/>
  <c r="AN52" i="43"/>
  <c r="AO52" i="43"/>
  <c r="AP52" i="43"/>
  <c r="AQ52" i="43"/>
  <c r="AR52" i="43"/>
  <c r="AS52" i="43"/>
  <c r="AT52" i="43"/>
  <c r="AU52" i="43"/>
  <c r="AV52" i="43"/>
  <c r="AW52" i="43"/>
  <c r="AX52" i="43"/>
  <c r="AY52" i="43"/>
  <c r="AZ52" i="43"/>
  <c r="BA52" i="43"/>
  <c r="BB52" i="43"/>
  <c r="BC52" i="43"/>
  <c r="BD52" i="43"/>
  <c r="BE52" i="43"/>
  <c r="BF52" i="43"/>
  <c r="BG52" i="43"/>
  <c r="BH52" i="43"/>
  <c r="BI52" i="43"/>
  <c r="BJ52" i="43"/>
  <c r="BK52" i="43"/>
  <c r="BL52" i="43"/>
  <c r="BM52" i="43"/>
  <c r="BN52" i="43"/>
  <c r="BO52" i="43"/>
  <c r="BP52" i="43"/>
  <c r="AC17" i="43"/>
  <c r="W17" i="43"/>
  <c r="M18" i="43"/>
  <c r="N18" i="43" a="1"/>
  <c r="N18" i="43"/>
  <c r="O18" i="43"/>
  <c r="E31" i="43" a="1"/>
  <c r="E31" i="43"/>
  <c r="F31" i="43" a="1"/>
  <c r="F31" i="43"/>
  <c r="G31" i="43" a="1"/>
  <c r="H31" i="43" a="1"/>
  <c r="I31" i="43" a="1"/>
  <c r="J31" i="43" a="1"/>
  <c r="K31" i="43" a="1"/>
  <c r="L31" i="43" a="1"/>
  <c r="P18" i="43"/>
  <c r="M31" i="43" a="1"/>
  <c r="N31" i="43" a="1"/>
  <c r="O31" i="43" a="1"/>
  <c r="P31" i="43" a="1"/>
  <c r="Q31" i="43" a="1"/>
  <c r="R31" i="43" a="1"/>
  <c r="S31" i="43" a="1"/>
  <c r="T31" i="43" a="1"/>
  <c r="Q18" i="43"/>
  <c r="U31" i="43" a="1"/>
  <c r="V31" i="43" a="1"/>
  <c r="W31" i="43" a="1"/>
  <c r="X31" i="43" a="1"/>
  <c r="Y31" i="43" a="1"/>
  <c r="Z31" i="43" a="1"/>
  <c r="AA31" i="43" a="1"/>
  <c r="AB31" i="43" a="1"/>
  <c r="R18" i="43"/>
  <c r="AC31" i="43" a="1"/>
  <c r="AD31" i="43" a="1"/>
  <c r="AE31" i="43" a="1"/>
  <c r="AF31" i="43" a="1"/>
  <c r="AG31" i="43" a="1"/>
  <c r="AH31" i="43" a="1"/>
  <c r="AI31" i="43" a="1"/>
  <c r="AJ31" i="43" a="1"/>
  <c r="S18" i="43"/>
  <c r="AK31" i="43" a="1"/>
  <c r="AL31" i="43" a="1"/>
  <c r="AM31" i="43" a="1"/>
  <c r="AN31" i="43" a="1"/>
  <c r="AO31" i="43" a="1"/>
  <c r="AP31" i="43" a="1"/>
  <c r="AQ31" i="43" a="1"/>
  <c r="AR31" i="43" a="1"/>
  <c r="T18" i="43"/>
  <c r="AS31" i="43" a="1"/>
  <c r="AT31" i="43" a="1"/>
  <c r="AU31" i="43" a="1"/>
  <c r="AV31" i="43" a="1"/>
  <c r="AW31" i="43" a="1"/>
  <c r="AX31" i="43" a="1"/>
  <c r="AY31" i="43" a="1"/>
  <c r="AZ31" i="43" a="1"/>
  <c r="U18" i="43"/>
  <c r="BA31" i="43" a="1"/>
  <c r="BB31" i="43" a="1"/>
  <c r="BC31" i="43" a="1"/>
  <c r="BD31" i="43" a="1"/>
  <c r="BE31" i="43" a="1"/>
  <c r="BF31" i="43" a="1"/>
  <c r="BG31" i="43" a="1"/>
  <c r="BH31" i="43" a="1"/>
  <c r="V18" i="43"/>
  <c r="BI31" i="43" a="1"/>
  <c r="BJ31" i="43" a="1"/>
  <c r="BK31" i="43" a="1"/>
  <c r="BL31" i="43" a="1"/>
  <c r="BM31" i="43" a="1"/>
  <c r="BN31" i="43" a="1"/>
  <c r="BO31" i="43" a="1"/>
  <c r="BP31" i="43" a="1"/>
  <c r="G31" i="43"/>
  <c r="H31" i="43"/>
  <c r="I31" i="43"/>
  <c r="J31" i="43"/>
  <c r="K31" i="43"/>
  <c r="L31" i="43"/>
  <c r="M31" i="43"/>
  <c r="N31" i="43"/>
  <c r="O31" i="43"/>
  <c r="P31" i="43"/>
  <c r="Q31" i="43"/>
  <c r="R31" i="43"/>
  <c r="S31" i="43"/>
  <c r="T31" i="43"/>
  <c r="U31" i="43"/>
  <c r="V31" i="43"/>
  <c r="W31" i="43"/>
  <c r="X31" i="43"/>
  <c r="Y31" i="43"/>
  <c r="Z31" i="43"/>
  <c r="AA31" i="43"/>
  <c r="AB31" i="43"/>
  <c r="AC31" i="43"/>
  <c r="AD31" i="43"/>
  <c r="AE31" i="43"/>
  <c r="AF31" i="43"/>
  <c r="AG31" i="43"/>
  <c r="AH31" i="43"/>
  <c r="AI31" i="43"/>
  <c r="AJ31" i="43"/>
  <c r="AK31" i="43"/>
  <c r="AL31" i="43"/>
  <c r="AM31" i="43"/>
  <c r="AN31" i="43"/>
  <c r="AO31" i="43"/>
  <c r="AP31" i="43"/>
  <c r="AQ31" i="43"/>
  <c r="AR31" i="43"/>
  <c r="AS31" i="43"/>
  <c r="AT31" i="43"/>
  <c r="AU31" i="43"/>
  <c r="AV31" i="43"/>
  <c r="AW31" i="43"/>
  <c r="AX31" i="43"/>
  <c r="AY31" i="43"/>
  <c r="AZ31" i="43"/>
  <c r="BA31" i="43"/>
  <c r="BB31" i="43"/>
  <c r="BC31" i="43"/>
  <c r="BD31" i="43"/>
  <c r="BE31" i="43"/>
  <c r="BF31" i="43"/>
  <c r="BG31" i="43"/>
  <c r="BH31" i="43"/>
  <c r="BI31" i="43"/>
  <c r="BJ31" i="43"/>
  <c r="BK31" i="43"/>
  <c r="BL31" i="43"/>
  <c r="BM31" i="43"/>
  <c r="BN31" i="43"/>
  <c r="BO31" i="43"/>
  <c r="BP31" i="43"/>
  <c r="AA18" i="43"/>
  <c r="E42" i="43" a="1"/>
  <c r="E42" i="43"/>
  <c r="F42" i="43" a="1"/>
  <c r="F42" i="43"/>
  <c r="G42" i="43" a="1"/>
  <c r="H42" i="43" a="1"/>
  <c r="I42" i="43" a="1"/>
  <c r="J42" i="43" a="1"/>
  <c r="K42" i="43" a="1"/>
  <c r="L42" i="43" a="1"/>
  <c r="M42" i="43" a="1"/>
  <c r="N42" i="43" a="1"/>
  <c r="O42" i="43" a="1"/>
  <c r="P42" i="43" a="1"/>
  <c r="Q42" i="43" a="1"/>
  <c r="R42" i="43" a="1"/>
  <c r="S42" i="43" a="1"/>
  <c r="T42" i="43" a="1"/>
  <c r="U42" i="43" a="1"/>
  <c r="V42" i="43" a="1"/>
  <c r="W42" i="43" a="1"/>
  <c r="X42" i="43" a="1"/>
  <c r="Y42" i="43" a="1"/>
  <c r="Z42" i="43" a="1"/>
  <c r="AA42" i="43" a="1"/>
  <c r="AB42" i="43" a="1"/>
  <c r="AC42" i="43" a="1"/>
  <c r="AD42" i="43" a="1"/>
  <c r="AE42" i="43" a="1"/>
  <c r="AF42" i="43" a="1"/>
  <c r="AG42" i="43" a="1"/>
  <c r="AH42" i="43" a="1"/>
  <c r="AI42" i="43" a="1"/>
  <c r="AJ42" i="43" a="1"/>
  <c r="AK42" i="43" a="1"/>
  <c r="AL42" i="43" a="1"/>
  <c r="AM42" i="43" a="1"/>
  <c r="AN42" i="43" a="1"/>
  <c r="AO42" i="43" a="1"/>
  <c r="AP42" i="43" a="1"/>
  <c r="AQ42" i="43" a="1"/>
  <c r="AR42" i="43" a="1"/>
  <c r="AS42" i="43" a="1"/>
  <c r="AT42" i="43" a="1"/>
  <c r="AU42" i="43" a="1"/>
  <c r="AV42" i="43" a="1"/>
  <c r="AW42" i="43" a="1"/>
  <c r="AX42" i="43" a="1"/>
  <c r="AY42" i="43" a="1"/>
  <c r="AZ42" i="43" a="1"/>
  <c r="BA42" i="43" a="1"/>
  <c r="BB42" i="43" a="1"/>
  <c r="BC42" i="43" a="1"/>
  <c r="BD42" i="43" a="1"/>
  <c r="BE42" i="43" a="1"/>
  <c r="BF42" i="43" a="1"/>
  <c r="BG42" i="43" a="1"/>
  <c r="BH42" i="43" a="1"/>
  <c r="BI42" i="43" a="1"/>
  <c r="BJ42" i="43" a="1"/>
  <c r="BK42" i="43" a="1"/>
  <c r="BL42" i="43" a="1"/>
  <c r="BM42" i="43" a="1"/>
  <c r="BN42" i="43" a="1"/>
  <c r="BO42" i="43" a="1"/>
  <c r="BP42" i="43" a="1"/>
  <c r="G42" i="43"/>
  <c r="H42" i="43"/>
  <c r="I42" i="43"/>
  <c r="J42" i="43"/>
  <c r="K42" i="43"/>
  <c r="L42" i="43"/>
  <c r="M42" i="43"/>
  <c r="N42" i="43"/>
  <c r="O42" i="43"/>
  <c r="P42" i="43"/>
  <c r="Q42" i="43"/>
  <c r="R42" i="43"/>
  <c r="S42" i="43"/>
  <c r="T42" i="43"/>
  <c r="U42" i="43"/>
  <c r="V42" i="43"/>
  <c r="W42" i="43"/>
  <c r="X42" i="43"/>
  <c r="Y42" i="43"/>
  <c r="Z42" i="43"/>
  <c r="AA42" i="43"/>
  <c r="AB42" i="43"/>
  <c r="AC42" i="43"/>
  <c r="AD42" i="43"/>
  <c r="AE42" i="43"/>
  <c r="AF42" i="43"/>
  <c r="AG42" i="43"/>
  <c r="AH42" i="43"/>
  <c r="AI42" i="43"/>
  <c r="AJ42" i="43"/>
  <c r="AK42" i="43"/>
  <c r="AL42" i="43"/>
  <c r="AM42" i="43"/>
  <c r="AN42" i="43"/>
  <c r="AO42" i="43"/>
  <c r="AP42" i="43"/>
  <c r="AQ42" i="43"/>
  <c r="AR42" i="43"/>
  <c r="AS42" i="43"/>
  <c r="AT42" i="43"/>
  <c r="AU42" i="43"/>
  <c r="AV42" i="43"/>
  <c r="AW42" i="43"/>
  <c r="AX42" i="43"/>
  <c r="AY42" i="43"/>
  <c r="AZ42" i="43"/>
  <c r="BA42" i="43"/>
  <c r="BB42" i="43"/>
  <c r="BC42" i="43"/>
  <c r="BD42" i="43"/>
  <c r="BE42" i="43"/>
  <c r="BF42" i="43"/>
  <c r="BG42" i="43"/>
  <c r="BH42" i="43"/>
  <c r="BI42" i="43"/>
  <c r="BJ42" i="43"/>
  <c r="BK42" i="43"/>
  <c r="BL42" i="43"/>
  <c r="BM42" i="43"/>
  <c r="BN42" i="43"/>
  <c r="BO42" i="43"/>
  <c r="BP42" i="43"/>
  <c r="AB18" i="43"/>
  <c r="E53" i="43" a="1"/>
  <c r="E53" i="43"/>
  <c r="F53" i="43" a="1"/>
  <c r="F53" i="43"/>
  <c r="G53" i="43" a="1"/>
  <c r="H53" i="43" a="1"/>
  <c r="I53" i="43" a="1"/>
  <c r="J53" i="43" a="1"/>
  <c r="K53" i="43" a="1"/>
  <c r="L53" i="43" a="1"/>
  <c r="M53" i="43" a="1"/>
  <c r="N53" i="43" a="1"/>
  <c r="O53" i="43" a="1"/>
  <c r="P53" i="43" a="1"/>
  <c r="Q53" i="43" a="1"/>
  <c r="R53" i="43" a="1"/>
  <c r="S53" i="43" a="1"/>
  <c r="T53" i="43" a="1"/>
  <c r="U53" i="43" a="1"/>
  <c r="V53" i="43" a="1"/>
  <c r="W53" i="43" a="1"/>
  <c r="X53" i="43" a="1"/>
  <c r="Y53" i="43" a="1"/>
  <c r="Z53" i="43" a="1"/>
  <c r="AA53" i="43" a="1"/>
  <c r="AB53" i="43" a="1"/>
  <c r="AC53" i="43" a="1"/>
  <c r="AD53" i="43" a="1"/>
  <c r="AE53" i="43" a="1"/>
  <c r="AF53" i="43" a="1"/>
  <c r="AG53" i="43" a="1"/>
  <c r="AH53" i="43" a="1"/>
  <c r="AI53" i="43" a="1"/>
  <c r="AJ53" i="43" a="1"/>
  <c r="AK53" i="43" a="1"/>
  <c r="AL53" i="43" a="1"/>
  <c r="AM53" i="43" a="1"/>
  <c r="AN53" i="43" a="1"/>
  <c r="AO53" i="43" a="1"/>
  <c r="AP53" i="43" a="1"/>
  <c r="AQ53" i="43" a="1"/>
  <c r="AR53" i="43" a="1"/>
  <c r="AS53" i="43" a="1"/>
  <c r="AT53" i="43" a="1"/>
  <c r="AU53" i="43" a="1"/>
  <c r="AV53" i="43" a="1"/>
  <c r="AW53" i="43" a="1"/>
  <c r="AX53" i="43" a="1"/>
  <c r="AY53" i="43" a="1"/>
  <c r="AZ53" i="43" a="1"/>
  <c r="BA53" i="43" a="1"/>
  <c r="BB53" i="43" a="1"/>
  <c r="BC53" i="43" a="1"/>
  <c r="BD53" i="43" a="1"/>
  <c r="BE53" i="43" a="1"/>
  <c r="BF53" i="43" a="1"/>
  <c r="BG53" i="43" a="1"/>
  <c r="BH53" i="43" a="1"/>
  <c r="BI53" i="43" a="1"/>
  <c r="BJ53" i="43" a="1"/>
  <c r="BK53" i="43" a="1"/>
  <c r="BL53" i="43" a="1"/>
  <c r="BM53" i="43" a="1"/>
  <c r="BN53" i="43" a="1"/>
  <c r="BO53" i="43" a="1"/>
  <c r="BP53" i="43" a="1"/>
  <c r="G53" i="43"/>
  <c r="H53" i="43"/>
  <c r="I53" i="43"/>
  <c r="J53" i="43"/>
  <c r="K53" i="43"/>
  <c r="L53"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AC18" i="43"/>
  <c r="W18" i="43"/>
  <c r="M19" i="43"/>
  <c r="N19" i="43" a="1"/>
  <c r="N19" i="43"/>
  <c r="O19" i="43"/>
  <c r="E32" i="43" a="1"/>
  <c r="E32" i="43"/>
  <c r="F32" i="43" a="1"/>
  <c r="F32" i="43"/>
  <c r="G32" i="43" a="1"/>
  <c r="H32" i="43" a="1"/>
  <c r="I32" i="43" a="1"/>
  <c r="J32" i="43" a="1"/>
  <c r="K32" i="43" a="1"/>
  <c r="L32" i="43" a="1"/>
  <c r="P19" i="43"/>
  <c r="M32" i="43" a="1"/>
  <c r="N32" i="43" a="1"/>
  <c r="O32" i="43" a="1"/>
  <c r="P32" i="43" a="1"/>
  <c r="Q32" i="43" a="1"/>
  <c r="R32" i="43" a="1"/>
  <c r="S32" i="43" a="1"/>
  <c r="T32" i="43" a="1"/>
  <c r="Q19" i="43"/>
  <c r="U32" i="43" a="1"/>
  <c r="V32" i="43" a="1"/>
  <c r="W32" i="43" a="1"/>
  <c r="X32" i="43" a="1"/>
  <c r="Y32" i="43" a="1"/>
  <c r="Z32" i="43" a="1"/>
  <c r="AA32" i="43" a="1"/>
  <c r="AB32" i="43" a="1"/>
  <c r="R19" i="43"/>
  <c r="AC32" i="43" a="1"/>
  <c r="AD32" i="43" a="1"/>
  <c r="AE32" i="43" a="1"/>
  <c r="AF32" i="43" a="1"/>
  <c r="AG32" i="43" a="1"/>
  <c r="AH32" i="43" a="1"/>
  <c r="AI32" i="43" a="1"/>
  <c r="AJ32" i="43" a="1"/>
  <c r="S19" i="43"/>
  <c r="AK32" i="43" a="1"/>
  <c r="AL32" i="43" a="1"/>
  <c r="AM32" i="43" a="1"/>
  <c r="AN32" i="43" a="1"/>
  <c r="AO32" i="43" a="1"/>
  <c r="AP32" i="43" a="1"/>
  <c r="AQ32" i="43" a="1"/>
  <c r="AR32" i="43" a="1"/>
  <c r="T19" i="43"/>
  <c r="AS32" i="43" a="1"/>
  <c r="AT32" i="43" a="1"/>
  <c r="AU32" i="43" a="1"/>
  <c r="AV32" i="43" a="1"/>
  <c r="AW32" i="43" a="1"/>
  <c r="AX32" i="43" a="1"/>
  <c r="AY32" i="43" a="1"/>
  <c r="AZ32" i="43" a="1"/>
  <c r="U19" i="43"/>
  <c r="BA32" i="43" a="1"/>
  <c r="BB32" i="43" a="1"/>
  <c r="BC32" i="43" a="1"/>
  <c r="BD32" i="43" a="1"/>
  <c r="BE32" i="43" a="1"/>
  <c r="BF32" i="43" a="1"/>
  <c r="BG32" i="43" a="1"/>
  <c r="BH32" i="43" a="1"/>
  <c r="V19" i="43"/>
  <c r="BI32" i="43" a="1"/>
  <c r="BJ32" i="43" a="1"/>
  <c r="BK32" i="43" a="1"/>
  <c r="BL32" i="43" a="1"/>
  <c r="BM32" i="43" a="1"/>
  <c r="BN32" i="43" a="1"/>
  <c r="BO32" i="43" a="1"/>
  <c r="BP32" i="43" a="1"/>
  <c r="G32" i="43"/>
  <c r="H32" i="43"/>
  <c r="I32" i="43"/>
  <c r="J32" i="43"/>
  <c r="K32" i="43"/>
  <c r="L32" i="43"/>
  <c r="M32" i="43"/>
  <c r="N32" i="43"/>
  <c r="O32" i="43"/>
  <c r="P32" i="43"/>
  <c r="Q32" i="43"/>
  <c r="R32" i="43"/>
  <c r="S32" i="43"/>
  <c r="T32" i="43"/>
  <c r="U32" i="43"/>
  <c r="V32" i="43"/>
  <c r="W32" i="43"/>
  <c r="X32" i="43"/>
  <c r="Y32" i="43"/>
  <c r="Z32" i="43"/>
  <c r="AA32" i="43"/>
  <c r="AB32" i="43"/>
  <c r="AC32" i="43"/>
  <c r="AD32" i="43"/>
  <c r="AE32" i="43"/>
  <c r="AF32" i="43"/>
  <c r="AG32" i="43"/>
  <c r="AH32" i="43"/>
  <c r="AI32" i="43"/>
  <c r="AJ32" i="43"/>
  <c r="AK32" i="43"/>
  <c r="AL32" i="43"/>
  <c r="AM32" i="43"/>
  <c r="AN32" i="43"/>
  <c r="AO32" i="43"/>
  <c r="AP32" i="43"/>
  <c r="AQ32" i="43"/>
  <c r="AR32" i="43"/>
  <c r="AS32" i="43"/>
  <c r="AT32" i="43"/>
  <c r="AU32" i="43"/>
  <c r="AV32" i="43"/>
  <c r="AW32" i="43"/>
  <c r="AX32" i="43"/>
  <c r="AY32" i="43"/>
  <c r="AZ32" i="43"/>
  <c r="BA32" i="43"/>
  <c r="BB32" i="43"/>
  <c r="BC32" i="43"/>
  <c r="BD32" i="43"/>
  <c r="BE32" i="43"/>
  <c r="BF32" i="43"/>
  <c r="BG32" i="43"/>
  <c r="BH32" i="43"/>
  <c r="BI32" i="43"/>
  <c r="BJ32" i="43"/>
  <c r="BK32" i="43"/>
  <c r="BL32" i="43"/>
  <c r="BM32" i="43"/>
  <c r="BN32" i="43"/>
  <c r="BO32" i="43"/>
  <c r="BP32" i="43"/>
  <c r="AA19" i="43"/>
  <c r="E43" i="43" a="1"/>
  <c r="E43" i="43"/>
  <c r="F43" i="43" a="1"/>
  <c r="F43" i="43"/>
  <c r="G43" i="43" a="1"/>
  <c r="H43" i="43" a="1"/>
  <c r="I43" i="43" a="1"/>
  <c r="J43" i="43" a="1"/>
  <c r="K43" i="43" a="1"/>
  <c r="L43" i="43" a="1"/>
  <c r="M43" i="43" a="1"/>
  <c r="N43" i="43" a="1"/>
  <c r="O43" i="43" a="1"/>
  <c r="P43" i="43" a="1"/>
  <c r="Q43" i="43" a="1"/>
  <c r="R43" i="43" a="1"/>
  <c r="S43" i="43" a="1"/>
  <c r="T43" i="43" a="1"/>
  <c r="U43" i="43" a="1"/>
  <c r="V43" i="43" a="1"/>
  <c r="W43" i="43" a="1"/>
  <c r="X43" i="43" a="1"/>
  <c r="Y43" i="43" a="1"/>
  <c r="Z43" i="43" a="1"/>
  <c r="AA43" i="43" a="1"/>
  <c r="AB43" i="43" a="1"/>
  <c r="AC43" i="43" a="1"/>
  <c r="AD43" i="43" a="1"/>
  <c r="AE43" i="43" a="1"/>
  <c r="AF43" i="43" a="1"/>
  <c r="AG43" i="43" a="1"/>
  <c r="AH43" i="43" a="1"/>
  <c r="AI43" i="43" a="1"/>
  <c r="AJ43" i="43" a="1"/>
  <c r="AK43" i="43" a="1"/>
  <c r="AL43" i="43" a="1"/>
  <c r="AM43" i="43" a="1"/>
  <c r="AN43" i="43" a="1"/>
  <c r="AO43" i="43" a="1"/>
  <c r="AP43" i="43" a="1"/>
  <c r="AQ43" i="43" a="1"/>
  <c r="AR43" i="43" a="1"/>
  <c r="AS43" i="43" a="1"/>
  <c r="AT43" i="43" a="1"/>
  <c r="AU43" i="43" a="1"/>
  <c r="AV43" i="43" a="1"/>
  <c r="AW43" i="43" a="1"/>
  <c r="AX43" i="43" a="1"/>
  <c r="AY43" i="43" a="1"/>
  <c r="AZ43" i="43" a="1"/>
  <c r="BA43" i="43" a="1"/>
  <c r="BB43" i="43" a="1"/>
  <c r="BC43" i="43" a="1"/>
  <c r="BD43" i="43" a="1"/>
  <c r="BE43" i="43" a="1"/>
  <c r="BF43" i="43" a="1"/>
  <c r="BG43" i="43" a="1"/>
  <c r="BH43" i="43" a="1"/>
  <c r="BI43" i="43" a="1"/>
  <c r="BJ43" i="43" a="1"/>
  <c r="BK43" i="43" a="1"/>
  <c r="BL43" i="43" a="1"/>
  <c r="BM43" i="43" a="1"/>
  <c r="BN43" i="43" a="1"/>
  <c r="BO43" i="43" a="1"/>
  <c r="BP43" i="43" a="1"/>
  <c r="G43" i="43"/>
  <c r="H43" i="43"/>
  <c r="I43" i="43"/>
  <c r="J43" i="43"/>
  <c r="K43" i="43"/>
  <c r="L43" i="43"/>
  <c r="M43" i="43"/>
  <c r="N43" i="43"/>
  <c r="O43" i="43"/>
  <c r="P43" i="43"/>
  <c r="Q43" i="43"/>
  <c r="R43" i="43"/>
  <c r="S43" i="43"/>
  <c r="T43" i="43"/>
  <c r="U43" i="43"/>
  <c r="V43" i="43"/>
  <c r="W43" i="43"/>
  <c r="X43" i="43"/>
  <c r="Y43" i="43"/>
  <c r="Z43" i="43"/>
  <c r="AA43" i="43"/>
  <c r="AB43" i="43"/>
  <c r="AC43" i="43"/>
  <c r="AD43" i="43"/>
  <c r="AE43" i="43"/>
  <c r="AF43" i="43"/>
  <c r="AG43" i="43"/>
  <c r="AH43" i="43"/>
  <c r="AI43" i="43"/>
  <c r="AJ43" i="43"/>
  <c r="AK43" i="43"/>
  <c r="AL43" i="43"/>
  <c r="AM43" i="43"/>
  <c r="AN43" i="43"/>
  <c r="AO43" i="43"/>
  <c r="AP43" i="43"/>
  <c r="AQ43" i="43"/>
  <c r="AR43" i="43"/>
  <c r="AS43" i="43"/>
  <c r="AT43" i="43"/>
  <c r="AU43" i="43"/>
  <c r="AV43" i="43"/>
  <c r="AW43" i="43"/>
  <c r="AX43" i="43"/>
  <c r="AY43" i="43"/>
  <c r="AZ43" i="43"/>
  <c r="BA43" i="43"/>
  <c r="BB43" i="43"/>
  <c r="BC43" i="43"/>
  <c r="BD43" i="43"/>
  <c r="BE43" i="43"/>
  <c r="BF43" i="43"/>
  <c r="BG43" i="43"/>
  <c r="BH43" i="43"/>
  <c r="BI43" i="43"/>
  <c r="BJ43" i="43"/>
  <c r="BK43" i="43"/>
  <c r="BL43" i="43"/>
  <c r="BM43" i="43"/>
  <c r="BN43" i="43"/>
  <c r="BO43" i="43"/>
  <c r="BP43" i="43"/>
  <c r="AB19" i="43"/>
  <c r="E54" i="43" a="1"/>
  <c r="E54" i="43"/>
  <c r="F54" i="43" a="1"/>
  <c r="F54" i="43"/>
  <c r="G54" i="43" a="1"/>
  <c r="H54" i="43" a="1"/>
  <c r="I54" i="43" a="1"/>
  <c r="J54" i="43" a="1"/>
  <c r="K54" i="43" a="1"/>
  <c r="L54" i="43" a="1"/>
  <c r="M54" i="43" a="1"/>
  <c r="N54" i="43" a="1"/>
  <c r="O54" i="43" a="1"/>
  <c r="P54" i="43" a="1"/>
  <c r="Q54" i="43" a="1"/>
  <c r="R54" i="43" a="1"/>
  <c r="S54" i="43" a="1"/>
  <c r="T54" i="43" a="1"/>
  <c r="U54" i="43" a="1"/>
  <c r="V54" i="43" a="1"/>
  <c r="W54" i="43" a="1"/>
  <c r="X54" i="43" a="1"/>
  <c r="Y54" i="43" a="1"/>
  <c r="Z54" i="43" a="1"/>
  <c r="AA54" i="43" a="1"/>
  <c r="AB54" i="43" a="1"/>
  <c r="AC54" i="43" a="1"/>
  <c r="AD54" i="43" a="1"/>
  <c r="AE54" i="43" a="1"/>
  <c r="AF54" i="43" a="1"/>
  <c r="AG54" i="43" a="1"/>
  <c r="AH54" i="43" a="1"/>
  <c r="AI54" i="43" a="1"/>
  <c r="AJ54" i="43" a="1"/>
  <c r="AK54" i="43" a="1"/>
  <c r="AL54" i="43" a="1"/>
  <c r="AM54" i="43" a="1"/>
  <c r="AN54" i="43" a="1"/>
  <c r="AO54" i="43" a="1"/>
  <c r="AP54" i="43" a="1"/>
  <c r="AQ54" i="43" a="1"/>
  <c r="AR54" i="43" a="1"/>
  <c r="AS54" i="43" a="1"/>
  <c r="AT54" i="43" a="1"/>
  <c r="AU54" i="43" a="1"/>
  <c r="AV54" i="43" a="1"/>
  <c r="AW54" i="43" a="1"/>
  <c r="AX54" i="43" a="1"/>
  <c r="AY54" i="43" a="1"/>
  <c r="AZ54" i="43" a="1"/>
  <c r="BA54" i="43" a="1"/>
  <c r="BB54" i="43" a="1"/>
  <c r="BC54" i="43" a="1"/>
  <c r="BD54" i="43" a="1"/>
  <c r="BE54" i="43" a="1"/>
  <c r="BF54" i="43" a="1"/>
  <c r="BG54" i="43" a="1"/>
  <c r="BH54" i="43" a="1"/>
  <c r="BI54" i="43" a="1"/>
  <c r="BJ54" i="43" a="1"/>
  <c r="BK54" i="43" a="1"/>
  <c r="BL54" i="43" a="1"/>
  <c r="BM54" i="43" a="1"/>
  <c r="BN54" i="43" a="1"/>
  <c r="BO54" i="43" a="1"/>
  <c r="BP54" i="43" a="1"/>
  <c r="G54" i="43"/>
  <c r="H54" i="43"/>
  <c r="I54" i="43"/>
  <c r="J54" i="43"/>
  <c r="K54" i="43"/>
  <c r="L54" i="43"/>
  <c r="M54" i="43"/>
  <c r="N54" i="43"/>
  <c r="O54" i="43"/>
  <c r="P54" i="43"/>
  <c r="Q54" i="43"/>
  <c r="R54" i="43"/>
  <c r="S54" i="43"/>
  <c r="T54" i="43"/>
  <c r="U54" i="43"/>
  <c r="V54" i="43"/>
  <c r="W54" i="43"/>
  <c r="X54" i="43"/>
  <c r="Y54" i="43"/>
  <c r="Z54" i="43"/>
  <c r="AA54" i="43"/>
  <c r="AB54" i="43"/>
  <c r="AC54" i="43"/>
  <c r="AD54" i="43"/>
  <c r="AE54" i="43"/>
  <c r="AF54" i="43"/>
  <c r="AG54" i="43"/>
  <c r="AH54" i="43"/>
  <c r="AI54" i="43"/>
  <c r="AJ54" i="43"/>
  <c r="AK54" i="43"/>
  <c r="AL54" i="43"/>
  <c r="AM54" i="43"/>
  <c r="AN54" i="43"/>
  <c r="AO54" i="43"/>
  <c r="AP54" i="43"/>
  <c r="AQ54" i="43"/>
  <c r="AR54" i="43"/>
  <c r="AS54" i="43"/>
  <c r="AT54" i="43"/>
  <c r="AU54" i="43"/>
  <c r="AV54" i="43"/>
  <c r="AW54" i="43"/>
  <c r="AX54" i="43"/>
  <c r="AY54" i="43"/>
  <c r="AZ54" i="43"/>
  <c r="BA54" i="43"/>
  <c r="BB54" i="43"/>
  <c r="BC54" i="43"/>
  <c r="BD54" i="43"/>
  <c r="BE54" i="43"/>
  <c r="BF54" i="43"/>
  <c r="BG54" i="43"/>
  <c r="BH54" i="43"/>
  <c r="BI54" i="43"/>
  <c r="BJ54" i="43"/>
  <c r="BK54" i="43"/>
  <c r="BL54" i="43"/>
  <c r="BM54" i="43"/>
  <c r="BN54" i="43"/>
  <c r="BO54" i="43"/>
  <c r="BP54" i="43"/>
  <c r="AC19" i="43"/>
  <c r="W19" i="43"/>
  <c r="W20" i="43"/>
  <c r="X17" i="43"/>
  <c r="X18" i="43"/>
  <c r="X19" i="43"/>
  <c r="X20" i="43"/>
  <c r="X21" i="43"/>
  <c r="X22" i="43"/>
  <c r="X23" i="43"/>
  <c r="X24" i="43"/>
  <c r="X25" i="43"/>
  <c r="E4" i="43"/>
  <c r="D4" i="43"/>
  <c r="E5" i="43"/>
  <c r="D5" i="43"/>
  <c r="E6" i="43"/>
  <c r="D6" i="43"/>
  <c r="E7" i="43"/>
  <c r="D7" i="43"/>
  <c r="E8" i="43"/>
  <c r="D8" i="43"/>
  <c r="E9" i="43"/>
  <c r="D9" i="43"/>
  <c r="E10" i="43"/>
  <c r="D10" i="43"/>
  <c r="E11" i="43"/>
  <c r="D11" i="43"/>
  <c r="E12" i="43"/>
  <c r="D12" i="43"/>
  <c r="C4" i="43"/>
  <c r="C5" i="43"/>
  <c r="C6" i="43"/>
  <c r="C7" i="43"/>
  <c r="C8" i="43"/>
  <c r="C9" i="43"/>
  <c r="C10" i="43"/>
  <c r="C11" i="43"/>
  <c r="C12" i="43"/>
  <c r="Q36" i="39"/>
  <c r="Q37" i="39"/>
  <c r="Q38" i="39"/>
  <c r="Q39" i="39"/>
  <c r="Q64" i="42"/>
  <c r="F4" i="42"/>
  <c r="V64" i="42"/>
  <c r="W64" i="42"/>
  <c r="X64" i="42"/>
  <c r="V65" i="42"/>
  <c r="V66" i="42"/>
  <c r="V67" i="42"/>
  <c r="V68" i="42"/>
  <c r="V69" i="42"/>
  <c r="V70" i="42"/>
  <c r="V71" i="42"/>
  <c r="V72" i="42"/>
  <c r="V73" i="42"/>
  <c r="V74" i="42"/>
  <c r="V75" i="42"/>
  <c r="V76" i="42"/>
  <c r="V77" i="42"/>
  <c r="V78" i="42"/>
  <c r="V79" i="42"/>
  <c r="V80" i="42"/>
  <c r="V81" i="42"/>
  <c r="V82" i="42"/>
  <c r="V83" i="42"/>
  <c r="V84" i="42"/>
  <c r="V85" i="42"/>
  <c r="V86" i="42"/>
  <c r="V87" i="42"/>
  <c r="V88" i="42"/>
  <c r="W65" i="42"/>
  <c r="X65" i="42"/>
  <c r="W66" i="42"/>
  <c r="X66" i="42"/>
  <c r="W67" i="42"/>
  <c r="X67" i="42"/>
  <c r="W68" i="42"/>
  <c r="X68" i="42"/>
  <c r="W69" i="42"/>
  <c r="X69" i="42"/>
  <c r="W70" i="42"/>
  <c r="X70" i="42"/>
  <c r="W71" i="42"/>
  <c r="X71" i="42"/>
  <c r="W72" i="42"/>
  <c r="X72" i="42"/>
  <c r="W73" i="42"/>
  <c r="X73" i="42"/>
  <c r="W74" i="42"/>
  <c r="X74" i="42"/>
  <c r="W75" i="42"/>
  <c r="X75" i="42"/>
  <c r="W76" i="42"/>
  <c r="X76" i="42"/>
  <c r="W77" i="42"/>
  <c r="X77" i="42"/>
  <c r="W78" i="42"/>
  <c r="X78" i="42"/>
  <c r="W79" i="42"/>
  <c r="X79" i="42"/>
  <c r="W80" i="42"/>
  <c r="X80" i="42"/>
  <c r="W81" i="42"/>
  <c r="X81" i="42"/>
  <c r="W82" i="42"/>
  <c r="X82" i="42"/>
  <c r="W83" i="42"/>
  <c r="X83" i="42"/>
  <c r="W84" i="42"/>
  <c r="X84" i="42"/>
  <c r="W85" i="42"/>
  <c r="X85" i="42"/>
  <c r="W86" i="42"/>
  <c r="X86" i="42"/>
  <c r="W87" i="42"/>
  <c r="X87" i="42"/>
  <c r="W88" i="42"/>
  <c r="X88" i="42"/>
  <c r="Y64" i="42"/>
  <c r="Y65" i="42"/>
  <c r="Y66" i="42"/>
  <c r="Y67" i="42"/>
  <c r="Y68" i="42"/>
  <c r="Y69" i="42"/>
  <c r="Y70" i="42"/>
  <c r="Y71" i="42"/>
  <c r="Y72" i="42"/>
  <c r="Y73" i="42"/>
  <c r="Y74" i="42"/>
  <c r="Y75" i="42"/>
  <c r="Y76" i="42"/>
  <c r="Y77" i="42"/>
  <c r="Y78" i="42"/>
  <c r="Y79" i="42"/>
  <c r="Y80" i="42"/>
  <c r="Y81" i="42"/>
  <c r="Y82" i="42"/>
  <c r="Y83" i="42"/>
  <c r="Y84" i="42"/>
  <c r="Y85" i="42"/>
  <c r="Y86" i="42"/>
  <c r="Y87" i="42"/>
  <c r="Y88" i="42"/>
  <c r="K4" i="42"/>
  <c r="Q65" i="42"/>
  <c r="F5" i="42"/>
  <c r="K5" i="42"/>
  <c r="Q66" i="42"/>
  <c r="F6" i="42"/>
  <c r="K6" i="42"/>
  <c r="Q67" i="42"/>
  <c r="F7" i="42"/>
  <c r="K7" i="42"/>
  <c r="K8" i="42"/>
  <c r="K9" i="42"/>
  <c r="K10" i="42"/>
  <c r="K11" i="42"/>
  <c r="K12" i="42"/>
  <c r="K13" i="42"/>
  <c r="C17" i="42"/>
  <c r="AA66" i="42"/>
  <c r="AE66" i="42"/>
  <c r="AA86" i="42"/>
  <c r="AE86" i="42"/>
  <c r="AA78" i="42"/>
  <c r="AF78" i="42"/>
  <c r="J4" i="42"/>
  <c r="K17" i="42"/>
  <c r="G4" i="42"/>
  <c r="H4" i="42"/>
  <c r="I4" i="42"/>
  <c r="J17" i="42"/>
  <c r="H17" i="42"/>
  <c r="L17" i="42"/>
  <c r="C18" i="42"/>
  <c r="AA70" i="42"/>
  <c r="AE70" i="42"/>
  <c r="AA74" i="42"/>
  <c r="AF74" i="42"/>
  <c r="AF86" i="42"/>
  <c r="J5" i="42"/>
  <c r="K18" i="42"/>
  <c r="G5" i="42"/>
  <c r="H5" i="42"/>
  <c r="I5" i="42"/>
  <c r="J18" i="42"/>
  <c r="H18" i="42"/>
  <c r="L18" i="42"/>
  <c r="C19" i="42"/>
  <c r="AE78" i="42"/>
  <c r="AF70" i="42"/>
  <c r="AA82" i="42"/>
  <c r="AF82" i="42"/>
  <c r="J6" i="42"/>
  <c r="K19" i="42"/>
  <c r="G6" i="42"/>
  <c r="H6" i="42"/>
  <c r="I6" i="42"/>
  <c r="J19" i="42"/>
  <c r="H19" i="42"/>
  <c r="L19" i="42"/>
  <c r="C20" i="42"/>
  <c r="AE74" i="42"/>
  <c r="AE82" i="42"/>
  <c r="AF66" i="42"/>
  <c r="J7" i="42"/>
  <c r="K20" i="42"/>
  <c r="G7" i="42"/>
  <c r="H7" i="42"/>
  <c r="I7" i="42"/>
  <c r="J20" i="42"/>
  <c r="H20" i="42"/>
  <c r="L20" i="42"/>
  <c r="M17" i="42"/>
  <c r="N17" i="42" a="1"/>
  <c r="N17" i="42"/>
  <c r="O17" i="42"/>
  <c r="E30" i="42" a="1"/>
  <c r="E30" i="42"/>
  <c r="F30" i="42" a="1"/>
  <c r="F30" i="42"/>
  <c r="G30" i="42" a="1"/>
  <c r="H30" i="42" a="1"/>
  <c r="I30" i="42" a="1"/>
  <c r="J30" i="42" a="1"/>
  <c r="K30" i="42" a="1"/>
  <c r="L30" i="42" a="1"/>
  <c r="P17" i="42"/>
  <c r="M30" i="42" a="1"/>
  <c r="N30" i="42" a="1"/>
  <c r="O30" i="42" a="1"/>
  <c r="P30" i="42" a="1"/>
  <c r="Q30" i="42" a="1"/>
  <c r="R30" i="42" a="1"/>
  <c r="S30" i="42" a="1"/>
  <c r="T30" i="42" a="1"/>
  <c r="Q17" i="42"/>
  <c r="U30" i="42" a="1"/>
  <c r="V30" i="42" a="1"/>
  <c r="W30" i="42" a="1"/>
  <c r="X30" i="42" a="1"/>
  <c r="Y30" i="42" a="1"/>
  <c r="Z30" i="42" a="1"/>
  <c r="AA30" i="42" a="1"/>
  <c r="AB30" i="42" a="1"/>
  <c r="R17" i="42"/>
  <c r="AC30" i="42" a="1"/>
  <c r="AD30" i="42" a="1"/>
  <c r="AE30" i="42" a="1"/>
  <c r="AF30" i="42" a="1"/>
  <c r="AG30" i="42" a="1"/>
  <c r="AH30" i="42" a="1"/>
  <c r="AI30" i="42" a="1"/>
  <c r="AJ30" i="42" a="1"/>
  <c r="S17" i="42"/>
  <c r="AK30" i="42" a="1"/>
  <c r="AL30" i="42" a="1"/>
  <c r="AM30" i="42" a="1"/>
  <c r="AN30" i="42" a="1"/>
  <c r="AO30" i="42" a="1"/>
  <c r="AP30" i="42" a="1"/>
  <c r="AQ30" i="42" a="1"/>
  <c r="AR30" i="42" a="1"/>
  <c r="T17" i="42"/>
  <c r="AS30" i="42" a="1"/>
  <c r="AT30" i="42" a="1"/>
  <c r="AU30" i="42" a="1"/>
  <c r="AV30" i="42" a="1"/>
  <c r="AW30" i="42" a="1"/>
  <c r="AX30" i="42" a="1"/>
  <c r="AY30" i="42" a="1"/>
  <c r="AZ30" i="42" a="1"/>
  <c r="U17" i="42"/>
  <c r="BA30" i="42" a="1"/>
  <c r="BB30" i="42" a="1"/>
  <c r="BC30" i="42" a="1"/>
  <c r="BD30" i="42" a="1"/>
  <c r="BE30" i="42" a="1"/>
  <c r="BF30" i="42" a="1"/>
  <c r="BG30" i="42" a="1"/>
  <c r="BH30" i="42" a="1"/>
  <c r="V17" i="42"/>
  <c r="BI30" i="42" a="1"/>
  <c r="BJ30" i="42" a="1"/>
  <c r="BK30" i="42" a="1"/>
  <c r="BL30" i="42" a="1"/>
  <c r="BM30" i="42" a="1"/>
  <c r="BN30" i="42" a="1"/>
  <c r="BO30" i="42" a="1"/>
  <c r="BP30" i="42" a="1"/>
  <c r="G30" i="42"/>
  <c r="H30" i="42"/>
  <c r="I30" i="42"/>
  <c r="J30" i="42"/>
  <c r="K30" i="42"/>
  <c r="L30" i="42"/>
  <c r="M30" i="42"/>
  <c r="N30" i="42"/>
  <c r="O30" i="42"/>
  <c r="P30" i="42"/>
  <c r="Q30" i="42"/>
  <c r="R30" i="42"/>
  <c r="S30" i="42"/>
  <c r="T30" i="42"/>
  <c r="U30" i="42"/>
  <c r="V30" i="42"/>
  <c r="W30" i="42"/>
  <c r="X30" i="42"/>
  <c r="Y30" i="42"/>
  <c r="Z30" i="42"/>
  <c r="AA30" i="42"/>
  <c r="AB30" i="42"/>
  <c r="AC30" i="42"/>
  <c r="AD30" i="42"/>
  <c r="AE30" i="42"/>
  <c r="AF30" i="42"/>
  <c r="AG30" i="42"/>
  <c r="AH30" i="42"/>
  <c r="AI30" i="42"/>
  <c r="AJ30" i="42"/>
  <c r="AK30" i="42"/>
  <c r="AL30" i="42"/>
  <c r="AM30" i="42"/>
  <c r="AN30" i="42"/>
  <c r="AO30" i="42"/>
  <c r="AP30" i="42"/>
  <c r="AQ30" i="42"/>
  <c r="AR30" i="42"/>
  <c r="AS30" i="42"/>
  <c r="AT30" i="42"/>
  <c r="AU30" i="42"/>
  <c r="AV30" i="42"/>
  <c r="AW30" i="42"/>
  <c r="AX30" i="42"/>
  <c r="AY30" i="42"/>
  <c r="AZ30" i="42"/>
  <c r="BA30" i="42"/>
  <c r="BB30" i="42"/>
  <c r="BC30" i="42"/>
  <c r="BD30" i="42"/>
  <c r="BE30" i="42"/>
  <c r="BF30" i="42"/>
  <c r="BG30" i="42"/>
  <c r="BH30" i="42"/>
  <c r="BI30" i="42"/>
  <c r="BJ30" i="42"/>
  <c r="BK30" i="42"/>
  <c r="BL30" i="42"/>
  <c r="BM30" i="42"/>
  <c r="BN30" i="42"/>
  <c r="BO30" i="42"/>
  <c r="BP30" i="42"/>
  <c r="AA17" i="42"/>
  <c r="E41" i="42" a="1"/>
  <c r="E41" i="42"/>
  <c r="F41" i="42" a="1"/>
  <c r="F41" i="42"/>
  <c r="G41" i="42" a="1"/>
  <c r="H41" i="42" a="1"/>
  <c r="I41" i="42" a="1"/>
  <c r="J41" i="42" a="1"/>
  <c r="K41" i="42" a="1"/>
  <c r="L41" i="42" a="1"/>
  <c r="M41" i="42" a="1"/>
  <c r="N41" i="42" a="1"/>
  <c r="O41" i="42" a="1"/>
  <c r="P41" i="42" a="1"/>
  <c r="Q41" i="42" a="1"/>
  <c r="R41" i="42" a="1"/>
  <c r="S41" i="42" a="1"/>
  <c r="T41" i="42" a="1"/>
  <c r="U41" i="42" a="1"/>
  <c r="V41" i="42" a="1"/>
  <c r="W41" i="42" a="1"/>
  <c r="X41" i="42" a="1"/>
  <c r="Y41" i="42" a="1"/>
  <c r="Z41" i="42" a="1"/>
  <c r="AA41" i="42" a="1"/>
  <c r="AB41" i="42" a="1"/>
  <c r="AC41" i="42" a="1"/>
  <c r="AD41" i="42" a="1"/>
  <c r="AE41" i="42" a="1"/>
  <c r="AF41" i="42" a="1"/>
  <c r="AG41" i="42" a="1"/>
  <c r="AH41" i="42" a="1"/>
  <c r="AI41" i="42" a="1"/>
  <c r="AJ41" i="42" a="1"/>
  <c r="AK41" i="42" a="1"/>
  <c r="AL41" i="42" a="1"/>
  <c r="AM41" i="42" a="1"/>
  <c r="AN41" i="42" a="1"/>
  <c r="AO41" i="42" a="1"/>
  <c r="AP41" i="42" a="1"/>
  <c r="AQ41" i="42" a="1"/>
  <c r="AR41" i="42" a="1"/>
  <c r="AS41" i="42" a="1"/>
  <c r="AT41" i="42" a="1"/>
  <c r="AU41" i="42" a="1"/>
  <c r="AV41" i="42" a="1"/>
  <c r="AW41" i="42" a="1"/>
  <c r="AX41" i="42" a="1"/>
  <c r="AY41" i="42" a="1"/>
  <c r="AZ41" i="42" a="1"/>
  <c r="BA41" i="42" a="1"/>
  <c r="BB41" i="42" a="1"/>
  <c r="BC41" i="42" a="1"/>
  <c r="BD41" i="42" a="1"/>
  <c r="BE41" i="42" a="1"/>
  <c r="BF41" i="42" a="1"/>
  <c r="BG41" i="42" a="1"/>
  <c r="BH41" i="42" a="1"/>
  <c r="BI41" i="42" a="1"/>
  <c r="BJ41" i="42" a="1"/>
  <c r="BK41" i="42" a="1"/>
  <c r="BL41" i="42" a="1"/>
  <c r="BM41" i="42" a="1"/>
  <c r="BN41" i="42" a="1"/>
  <c r="BO41" i="42" a="1"/>
  <c r="BP41" i="42" a="1"/>
  <c r="G41" i="42"/>
  <c r="H41" i="42"/>
  <c r="I41" i="42"/>
  <c r="J41" i="42"/>
  <c r="K41" i="42"/>
  <c r="L41" i="42"/>
  <c r="M41" i="42"/>
  <c r="N41" i="42"/>
  <c r="O41" i="42"/>
  <c r="P41" i="42"/>
  <c r="Q41" i="42"/>
  <c r="R41" i="42"/>
  <c r="S41" i="42"/>
  <c r="T41" i="42"/>
  <c r="U41" i="42"/>
  <c r="V41" i="42"/>
  <c r="W41" i="42"/>
  <c r="X41" i="42"/>
  <c r="Y41" i="42"/>
  <c r="Z41" i="42"/>
  <c r="AA41" i="42"/>
  <c r="AB41" i="42"/>
  <c r="AC41" i="42"/>
  <c r="AD41" i="42"/>
  <c r="AE41" i="42"/>
  <c r="AF41" i="42"/>
  <c r="AG41" i="42"/>
  <c r="AH41" i="42"/>
  <c r="AI41" i="42"/>
  <c r="AJ41" i="42"/>
  <c r="AK41" i="42"/>
  <c r="AL41" i="42"/>
  <c r="AM41" i="42"/>
  <c r="AN41" i="42"/>
  <c r="AO41" i="42"/>
  <c r="AP41" i="42"/>
  <c r="AQ41" i="42"/>
  <c r="AR41" i="42"/>
  <c r="AS41" i="42"/>
  <c r="AT41" i="42"/>
  <c r="AU41" i="42"/>
  <c r="AV41" i="42"/>
  <c r="AW41" i="42"/>
  <c r="AX41" i="42"/>
  <c r="AY41" i="42"/>
  <c r="AZ41" i="42"/>
  <c r="BA41" i="42"/>
  <c r="BB41" i="42"/>
  <c r="BC41" i="42"/>
  <c r="BD41" i="42"/>
  <c r="BE41" i="42"/>
  <c r="BF41" i="42"/>
  <c r="BG41" i="42"/>
  <c r="BH41" i="42"/>
  <c r="BI41" i="42"/>
  <c r="BJ41" i="42"/>
  <c r="BK41" i="42"/>
  <c r="BL41" i="42"/>
  <c r="BM41" i="42"/>
  <c r="BN41" i="42"/>
  <c r="BO41" i="42"/>
  <c r="BP41" i="42"/>
  <c r="AB17" i="42"/>
  <c r="E52" i="42" a="1"/>
  <c r="E52" i="42"/>
  <c r="F52" i="42" a="1"/>
  <c r="F52" i="42"/>
  <c r="G52" i="42" a="1"/>
  <c r="H52" i="42" a="1"/>
  <c r="I52" i="42" a="1"/>
  <c r="J52" i="42" a="1"/>
  <c r="K52" i="42" a="1"/>
  <c r="L52" i="42" a="1"/>
  <c r="M52" i="42" a="1"/>
  <c r="N52" i="42" a="1"/>
  <c r="O52" i="42" a="1"/>
  <c r="P52" i="42" a="1"/>
  <c r="Q52" i="42" a="1"/>
  <c r="R52" i="42" a="1"/>
  <c r="S52" i="42" a="1"/>
  <c r="T52" i="42" a="1"/>
  <c r="U52" i="42" a="1"/>
  <c r="V52" i="42" a="1"/>
  <c r="W52" i="42" a="1"/>
  <c r="X52" i="42" a="1"/>
  <c r="Y52" i="42" a="1"/>
  <c r="Z52" i="42" a="1"/>
  <c r="AA52" i="42" a="1"/>
  <c r="AB52" i="42" a="1"/>
  <c r="AC52" i="42" a="1"/>
  <c r="AD52" i="42" a="1"/>
  <c r="AE52" i="42" a="1"/>
  <c r="AF52" i="42" a="1"/>
  <c r="AG52" i="42" a="1"/>
  <c r="AH52" i="42" a="1"/>
  <c r="AI52" i="42" a="1"/>
  <c r="AJ52" i="42" a="1"/>
  <c r="AK52" i="42" a="1"/>
  <c r="AL52" i="42" a="1"/>
  <c r="AM52" i="42" a="1"/>
  <c r="AN52" i="42" a="1"/>
  <c r="AO52" i="42" a="1"/>
  <c r="AP52" i="42" a="1"/>
  <c r="AQ52" i="42" a="1"/>
  <c r="AR52" i="42" a="1"/>
  <c r="AS52" i="42" a="1"/>
  <c r="AT52" i="42" a="1"/>
  <c r="AU52" i="42" a="1"/>
  <c r="AV52" i="42" a="1"/>
  <c r="AW52" i="42" a="1"/>
  <c r="AX52" i="42" a="1"/>
  <c r="AY52" i="42" a="1"/>
  <c r="AZ52" i="42" a="1"/>
  <c r="BA52" i="42" a="1"/>
  <c r="BB52" i="42" a="1"/>
  <c r="BC52" i="42" a="1"/>
  <c r="BD52" i="42" a="1"/>
  <c r="BE52" i="42" a="1"/>
  <c r="BF52" i="42" a="1"/>
  <c r="BG52" i="42" a="1"/>
  <c r="BH52" i="42" a="1"/>
  <c r="BI52" i="42" a="1"/>
  <c r="BJ52" i="42" a="1"/>
  <c r="BK52" i="42" a="1"/>
  <c r="BL52" i="42" a="1"/>
  <c r="BM52" i="42" a="1"/>
  <c r="BN52" i="42" a="1"/>
  <c r="BO52" i="42" a="1"/>
  <c r="BP52" i="42" a="1"/>
  <c r="G52" i="42"/>
  <c r="H52" i="42"/>
  <c r="I52" i="42"/>
  <c r="J52" i="42"/>
  <c r="K52" i="42"/>
  <c r="L52" i="42"/>
  <c r="M52" i="42"/>
  <c r="N52" i="42"/>
  <c r="O52" i="42"/>
  <c r="P52" i="42"/>
  <c r="Q52" i="42"/>
  <c r="R52" i="42"/>
  <c r="S52" i="42"/>
  <c r="T52" i="42"/>
  <c r="U52" i="42"/>
  <c r="V52" i="42"/>
  <c r="W52" i="42"/>
  <c r="X52" i="42"/>
  <c r="Y52" i="42"/>
  <c r="Z52" i="42"/>
  <c r="AA52" i="42"/>
  <c r="AB52" i="42"/>
  <c r="AC52" i="42"/>
  <c r="AD52" i="42"/>
  <c r="AE52" i="42"/>
  <c r="AF52" i="42"/>
  <c r="AG52" i="42"/>
  <c r="AH52" i="42"/>
  <c r="AI52" i="42"/>
  <c r="AJ52" i="42"/>
  <c r="AK52" i="42"/>
  <c r="AL52" i="42"/>
  <c r="AM52" i="42"/>
  <c r="AN52" i="42"/>
  <c r="AO52" i="42"/>
  <c r="AP52" i="42"/>
  <c r="AQ52" i="42"/>
  <c r="AR52" i="42"/>
  <c r="AS52" i="42"/>
  <c r="AT52" i="42"/>
  <c r="AU52" i="42"/>
  <c r="AV52" i="42"/>
  <c r="AW52" i="42"/>
  <c r="AX52" i="42"/>
  <c r="AY52" i="42"/>
  <c r="AZ52" i="42"/>
  <c r="BA52" i="42"/>
  <c r="BB52" i="42"/>
  <c r="BC52" i="42"/>
  <c r="BD52" i="42"/>
  <c r="BE52" i="42"/>
  <c r="BF52" i="42"/>
  <c r="BG52" i="42"/>
  <c r="BH52" i="42"/>
  <c r="BI52" i="42"/>
  <c r="BJ52" i="42"/>
  <c r="BK52" i="42"/>
  <c r="BL52" i="42"/>
  <c r="BM52" i="42"/>
  <c r="BN52" i="42"/>
  <c r="BO52" i="42"/>
  <c r="BP52" i="42"/>
  <c r="AC17" i="42"/>
  <c r="W17" i="42"/>
  <c r="M18" i="42"/>
  <c r="N18" i="42" a="1"/>
  <c r="N18" i="42"/>
  <c r="O18" i="42"/>
  <c r="E31" i="42" a="1"/>
  <c r="E31" i="42"/>
  <c r="F31" i="42" a="1"/>
  <c r="F31" i="42"/>
  <c r="G31" i="42" a="1"/>
  <c r="H31" i="42" a="1"/>
  <c r="I31" i="42" a="1"/>
  <c r="J31" i="42" a="1"/>
  <c r="K31" i="42" a="1"/>
  <c r="L31" i="42" a="1"/>
  <c r="P18" i="42"/>
  <c r="M31" i="42" a="1"/>
  <c r="N31" i="42" a="1"/>
  <c r="O31" i="42" a="1"/>
  <c r="P31" i="42" a="1"/>
  <c r="Q31" i="42" a="1"/>
  <c r="R31" i="42" a="1"/>
  <c r="S31" i="42" a="1"/>
  <c r="T31" i="42" a="1"/>
  <c r="Q18" i="42"/>
  <c r="U31" i="42" a="1"/>
  <c r="V31" i="42" a="1"/>
  <c r="W31" i="42" a="1"/>
  <c r="X31" i="42" a="1"/>
  <c r="Y31" i="42" a="1"/>
  <c r="Z31" i="42" a="1"/>
  <c r="AA31" i="42" a="1"/>
  <c r="AB31" i="42" a="1"/>
  <c r="R18" i="42"/>
  <c r="AC31" i="42" a="1"/>
  <c r="AD31" i="42" a="1"/>
  <c r="AE31" i="42" a="1"/>
  <c r="AF31" i="42" a="1"/>
  <c r="AG31" i="42" a="1"/>
  <c r="AH31" i="42" a="1"/>
  <c r="AI31" i="42" a="1"/>
  <c r="AJ31" i="42" a="1"/>
  <c r="S18" i="42"/>
  <c r="AK31" i="42" a="1"/>
  <c r="AL31" i="42" a="1"/>
  <c r="AM31" i="42" a="1"/>
  <c r="AN31" i="42" a="1"/>
  <c r="AO31" i="42" a="1"/>
  <c r="AP31" i="42" a="1"/>
  <c r="AQ31" i="42" a="1"/>
  <c r="AR31" i="42" a="1"/>
  <c r="T18" i="42"/>
  <c r="AS31" i="42" a="1"/>
  <c r="AT31" i="42" a="1"/>
  <c r="AU31" i="42" a="1"/>
  <c r="AV31" i="42" a="1"/>
  <c r="AW31" i="42" a="1"/>
  <c r="AX31" i="42" a="1"/>
  <c r="AY31" i="42" a="1"/>
  <c r="AZ31" i="42" a="1"/>
  <c r="U18" i="42"/>
  <c r="BA31" i="42" a="1"/>
  <c r="BB31" i="42" a="1"/>
  <c r="BC31" i="42" a="1"/>
  <c r="BD31" i="42" a="1"/>
  <c r="BE31" i="42" a="1"/>
  <c r="BF31" i="42" a="1"/>
  <c r="BG31" i="42" a="1"/>
  <c r="BH31" i="42" a="1"/>
  <c r="V18" i="42"/>
  <c r="BI31" i="42" a="1"/>
  <c r="BJ31" i="42" a="1"/>
  <c r="BK31" i="42" a="1"/>
  <c r="BL31" i="42" a="1"/>
  <c r="BM31" i="42" a="1"/>
  <c r="BN31" i="42" a="1"/>
  <c r="BO31" i="42" a="1"/>
  <c r="BP31" i="42" a="1"/>
  <c r="G31" i="42"/>
  <c r="H31" i="42"/>
  <c r="I31" i="42"/>
  <c r="J31" i="42"/>
  <c r="K31" i="42"/>
  <c r="L31" i="42"/>
  <c r="M31" i="42"/>
  <c r="N31" i="42"/>
  <c r="O31" i="42"/>
  <c r="P31" i="42"/>
  <c r="Q31" i="42"/>
  <c r="R31" i="42"/>
  <c r="S31" i="42"/>
  <c r="T31" i="42"/>
  <c r="U31" i="42"/>
  <c r="V31" i="42"/>
  <c r="W31" i="42"/>
  <c r="X31" i="42"/>
  <c r="Y31" i="42"/>
  <c r="Z31" i="42"/>
  <c r="AA31" i="42"/>
  <c r="AB31" i="42"/>
  <c r="AC31" i="42"/>
  <c r="AD31" i="42"/>
  <c r="AE31" i="42"/>
  <c r="AF31" i="42"/>
  <c r="AG31" i="42"/>
  <c r="AH31" i="42"/>
  <c r="AI31" i="42"/>
  <c r="AJ31" i="42"/>
  <c r="AK31" i="42"/>
  <c r="AL31" i="42"/>
  <c r="AM31" i="42"/>
  <c r="AN31" i="42"/>
  <c r="AO31" i="42"/>
  <c r="AP31" i="42"/>
  <c r="AQ31" i="42"/>
  <c r="AR31" i="42"/>
  <c r="AS31" i="42"/>
  <c r="AT31" i="42"/>
  <c r="AU31" i="42"/>
  <c r="AV31" i="42"/>
  <c r="AW31" i="42"/>
  <c r="AX31" i="42"/>
  <c r="AY31" i="42"/>
  <c r="AZ31" i="42"/>
  <c r="BA31" i="42"/>
  <c r="BB31" i="42"/>
  <c r="BC31" i="42"/>
  <c r="BD31" i="42"/>
  <c r="BE31" i="42"/>
  <c r="BF31" i="42"/>
  <c r="BG31" i="42"/>
  <c r="BH31" i="42"/>
  <c r="BI31" i="42"/>
  <c r="BJ31" i="42"/>
  <c r="BK31" i="42"/>
  <c r="BL31" i="42"/>
  <c r="BM31" i="42"/>
  <c r="BN31" i="42"/>
  <c r="BO31" i="42"/>
  <c r="BP31" i="42"/>
  <c r="AA18" i="42"/>
  <c r="E42" i="42" a="1"/>
  <c r="E42" i="42"/>
  <c r="F42" i="42" a="1"/>
  <c r="F42" i="42"/>
  <c r="G42" i="42" a="1"/>
  <c r="H42" i="42" a="1"/>
  <c r="I42" i="42" a="1"/>
  <c r="J42" i="42" a="1"/>
  <c r="K42" i="42" a="1"/>
  <c r="L42" i="42" a="1"/>
  <c r="M42" i="42" a="1"/>
  <c r="N42" i="42" a="1"/>
  <c r="O42" i="42" a="1"/>
  <c r="P42" i="42" a="1"/>
  <c r="Q42" i="42" a="1"/>
  <c r="R42" i="42" a="1"/>
  <c r="S42" i="42" a="1"/>
  <c r="T42" i="42" a="1"/>
  <c r="U42" i="42" a="1"/>
  <c r="V42" i="42" a="1"/>
  <c r="W42" i="42" a="1"/>
  <c r="X42" i="42" a="1"/>
  <c r="Y42" i="42" a="1"/>
  <c r="Z42" i="42" a="1"/>
  <c r="AA42" i="42" a="1"/>
  <c r="AB42" i="42" a="1"/>
  <c r="AC42" i="42" a="1"/>
  <c r="AD42" i="42" a="1"/>
  <c r="AE42" i="42" a="1"/>
  <c r="AF42" i="42" a="1"/>
  <c r="AG42" i="42" a="1"/>
  <c r="AH42" i="42" a="1"/>
  <c r="AI42" i="42" a="1"/>
  <c r="AJ42" i="42" a="1"/>
  <c r="AK42" i="42" a="1"/>
  <c r="AL42" i="42" a="1"/>
  <c r="AM42" i="42" a="1"/>
  <c r="AN42" i="42" a="1"/>
  <c r="AO42" i="42" a="1"/>
  <c r="AP42" i="42" a="1"/>
  <c r="AQ42" i="42" a="1"/>
  <c r="AR42" i="42" a="1"/>
  <c r="AS42" i="42" a="1"/>
  <c r="AT42" i="42" a="1"/>
  <c r="AU42" i="42" a="1"/>
  <c r="AV42" i="42" a="1"/>
  <c r="AW42" i="42" a="1"/>
  <c r="AX42" i="42" a="1"/>
  <c r="AY42" i="42" a="1"/>
  <c r="AZ42" i="42" a="1"/>
  <c r="BA42" i="42" a="1"/>
  <c r="BB42" i="42" a="1"/>
  <c r="BC42" i="42" a="1"/>
  <c r="BD42" i="42" a="1"/>
  <c r="BE42" i="42" a="1"/>
  <c r="BF42" i="42" a="1"/>
  <c r="BG42" i="42" a="1"/>
  <c r="BH42" i="42" a="1"/>
  <c r="BI42" i="42" a="1"/>
  <c r="BJ42" i="42" a="1"/>
  <c r="BK42" i="42" a="1"/>
  <c r="BL42" i="42" a="1"/>
  <c r="BM42" i="42" a="1"/>
  <c r="BN42" i="42" a="1"/>
  <c r="BO42" i="42" a="1"/>
  <c r="BP42" i="42" a="1"/>
  <c r="G42" i="42"/>
  <c r="H42" i="42"/>
  <c r="I42" i="42"/>
  <c r="J42" i="42"/>
  <c r="K42" i="42"/>
  <c r="L42" i="42"/>
  <c r="M42" i="42"/>
  <c r="N42" i="42"/>
  <c r="O42" i="42"/>
  <c r="P42" i="42"/>
  <c r="Q42" i="42"/>
  <c r="R42" i="42"/>
  <c r="S42" i="42"/>
  <c r="T42" i="42"/>
  <c r="U42" i="42"/>
  <c r="V42" i="42"/>
  <c r="W42" i="42"/>
  <c r="X42" i="42"/>
  <c r="Y42" i="42"/>
  <c r="Z42" i="42"/>
  <c r="AA42" i="42"/>
  <c r="AB42" i="42"/>
  <c r="AC42" i="42"/>
  <c r="AD42" i="42"/>
  <c r="AE42" i="42"/>
  <c r="AF42" i="42"/>
  <c r="AG42" i="42"/>
  <c r="AH42" i="42"/>
  <c r="AI42" i="42"/>
  <c r="AJ42" i="42"/>
  <c r="AK42" i="42"/>
  <c r="AL42" i="42"/>
  <c r="AM42" i="42"/>
  <c r="AN42" i="42"/>
  <c r="AO42" i="42"/>
  <c r="AP42" i="42"/>
  <c r="AQ42" i="42"/>
  <c r="AR42" i="42"/>
  <c r="AS42" i="42"/>
  <c r="AT42" i="42"/>
  <c r="AU42" i="42"/>
  <c r="AV42" i="42"/>
  <c r="AW42" i="42"/>
  <c r="AX42" i="42"/>
  <c r="AY42" i="42"/>
  <c r="AZ42" i="42"/>
  <c r="BA42" i="42"/>
  <c r="BB42" i="42"/>
  <c r="BC42" i="42"/>
  <c r="BD42" i="42"/>
  <c r="BE42" i="42"/>
  <c r="BF42" i="42"/>
  <c r="BG42" i="42"/>
  <c r="BH42" i="42"/>
  <c r="BI42" i="42"/>
  <c r="BJ42" i="42"/>
  <c r="BK42" i="42"/>
  <c r="BL42" i="42"/>
  <c r="BM42" i="42"/>
  <c r="BN42" i="42"/>
  <c r="BO42" i="42"/>
  <c r="BP42" i="42"/>
  <c r="AB18" i="42"/>
  <c r="E53" i="42" a="1"/>
  <c r="E53" i="42"/>
  <c r="F53" i="42" a="1"/>
  <c r="F53" i="42"/>
  <c r="G53" i="42" a="1"/>
  <c r="H53" i="42" a="1"/>
  <c r="I53" i="42" a="1"/>
  <c r="J53" i="42" a="1"/>
  <c r="K53" i="42" a="1"/>
  <c r="L53" i="42" a="1"/>
  <c r="M53" i="42" a="1"/>
  <c r="N53" i="42" a="1"/>
  <c r="O53" i="42" a="1"/>
  <c r="P53" i="42" a="1"/>
  <c r="Q53" i="42" a="1"/>
  <c r="R53" i="42" a="1"/>
  <c r="S53" i="42" a="1"/>
  <c r="T53" i="42" a="1"/>
  <c r="U53" i="42" a="1"/>
  <c r="V53" i="42" a="1"/>
  <c r="W53" i="42" a="1"/>
  <c r="X53" i="42" a="1"/>
  <c r="Y53" i="42" a="1"/>
  <c r="Z53" i="42" a="1"/>
  <c r="AA53" i="42" a="1"/>
  <c r="AB53" i="42" a="1"/>
  <c r="AC53" i="42" a="1"/>
  <c r="AD53" i="42" a="1"/>
  <c r="AE53" i="42" a="1"/>
  <c r="AF53" i="42" a="1"/>
  <c r="AG53" i="42" a="1"/>
  <c r="AH53" i="42" a="1"/>
  <c r="AI53" i="42" a="1"/>
  <c r="AJ53" i="42" a="1"/>
  <c r="AK53" i="42" a="1"/>
  <c r="AL53" i="42" a="1"/>
  <c r="AM53" i="42" a="1"/>
  <c r="AN53" i="42" a="1"/>
  <c r="AO53" i="42" a="1"/>
  <c r="AP53" i="42" a="1"/>
  <c r="AQ53" i="42" a="1"/>
  <c r="AR53" i="42" a="1"/>
  <c r="AS53" i="42" a="1"/>
  <c r="AT53" i="42" a="1"/>
  <c r="AU53" i="42" a="1"/>
  <c r="AV53" i="42" a="1"/>
  <c r="AW53" i="42" a="1"/>
  <c r="AX53" i="42" a="1"/>
  <c r="AY53" i="42" a="1"/>
  <c r="AZ53" i="42" a="1"/>
  <c r="BA53" i="42" a="1"/>
  <c r="BB53" i="42" a="1"/>
  <c r="BC53" i="42" a="1"/>
  <c r="BD53" i="42" a="1"/>
  <c r="BE53" i="42" a="1"/>
  <c r="BF53" i="42" a="1"/>
  <c r="BG53" i="42" a="1"/>
  <c r="BH53" i="42" a="1"/>
  <c r="BI53" i="42" a="1"/>
  <c r="BJ53" i="42" a="1"/>
  <c r="BK53" i="42" a="1"/>
  <c r="BL53" i="42" a="1"/>
  <c r="BM53" i="42" a="1"/>
  <c r="BN53" i="42" a="1"/>
  <c r="BO53" i="42" a="1"/>
  <c r="BP53" i="42" a="1"/>
  <c r="G53" i="42"/>
  <c r="H53" i="42"/>
  <c r="I53" i="42"/>
  <c r="J53" i="42"/>
  <c r="K53" i="42"/>
  <c r="L53" i="42"/>
  <c r="M53" i="42"/>
  <c r="N53" i="42"/>
  <c r="O53" i="42"/>
  <c r="P53" i="42"/>
  <c r="Q53" i="42"/>
  <c r="R53" i="42"/>
  <c r="S53" i="42"/>
  <c r="T53" i="42"/>
  <c r="U53" i="42"/>
  <c r="V53" i="42"/>
  <c r="W53" i="42"/>
  <c r="X53" i="42"/>
  <c r="Y53" i="42"/>
  <c r="Z53" i="42"/>
  <c r="AA53" i="42"/>
  <c r="AB53" i="42"/>
  <c r="AC53" i="42"/>
  <c r="AD53" i="42"/>
  <c r="AE53" i="42"/>
  <c r="AF53" i="42"/>
  <c r="AG53" i="42"/>
  <c r="AH53" i="42"/>
  <c r="AI53" i="42"/>
  <c r="AJ53" i="42"/>
  <c r="AK53" i="42"/>
  <c r="AL53" i="42"/>
  <c r="AM53" i="42"/>
  <c r="AN53" i="42"/>
  <c r="AO53" i="42"/>
  <c r="AP53" i="42"/>
  <c r="AQ53" i="42"/>
  <c r="AR53" i="42"/>
  <c r="AS53" i="42"/>
  <c r="AT53" i="42"/>
  <c r="AU53" i="42"/>
  <c r="AV53" i="42"/>
  <c r="AW53" i="42"/>
  <c r="AX53" i="42"/>
  <c r="AY53" i="42"/>
  <c r="AZ53" i="42"/>
  <c r="BA53" i="42"/>
  <c r="BB53" i="42"/>
  <c r="BC53" i="42"/>
  <c r="BD53" i="42"/>
  <c r="BE53" i="42"/>
  <c r="BF53" i="42"/>
  <c r="BG53" i="42"/>
  <c r="BH53" i="42"/>
  <c r="BI53" i="42"/>
  <c r="BJ53" i="42"/>
  <c r="BK53" i="42"/>
  <c r="BL53" i="42"/>
  <c r="BM53" i="42"/>
  <c r="BN53" i="42"/>
  <c r="BO53" i="42"/>
  <c r="BP53" i="42"/>
  <c r="AC18" i="42"/>
  <c r="W18" i="42"/>
  <c r="M19" i="42"/>
  <c r="N19" i="42" a="1"/>
  <c r="N19" i="42"/>
  <c r="O19" i="42"/>
  <c r="E32" i="42" a="1"/>
  <c r="E32" i="42"/>
  <c r="F32" i="42" a="1"/>
  <c r="F32" i="42"/>
  <c r="G32" i="42" a="1"/>
  <c r="H32" i="42" a="1"/>
  <c r="I32" i="42" a="1"/>
  <c r="J32" i="42" a="1"/>
  <c r="K32" i="42" a="1"/>
  <c r="L32" i="42" a="1"/>
  <c r="P19" i="42"/>
  <c r="M32" i="42" a="1"/>
  <c r="N32" i="42" a="1"/>
  <c r="O32" i="42" a="1"/>
  <c r="P32" i="42" a="1"/>
  <c r="Q32" i="42" a="1"/>
  <c r="R32" i="42" a="1"/>
  <c r="S32" i="42" a="1"/>
  <c r="T32" i="42" a="1"/>
  <c r="Q19" i="42"/>
  <c r="U32" i="42" a="1"/>
  <c r="V32" i="42" a="1"/>
  <c r="W32" i="42" a="1"/>
  <c r="X32" i="42" a="1"/>
  <c r="Y32" i="42" a="1"/>
  <c r="Z32" i="42" a="1"/>
  <c r="AA32" i="42" a="1"/>
  <c r="AB32" i="42" a="1"/>
  <c r="R19" i="42"/>
  <c r="AC32" i="42" a="1"/>
  <c r="AD32" i="42" a="1"/>
  <c r="AE32" i="42" a="1"/>
  <c r="AF32" i="42" a="1"/>
  <c r="AG32" i="42" a="1"/>
  <c r="AH32" i="42" a="1"/>
  <c r="AI32" i="42" a="1"/>
  <c r="AJ32" i="42" a="1"/>
  <c r="S19" i="42"/>
  <c r="AK32" i="42" a="1"/>
  <c r="AL32" i="42" a="1"/>
  <c r="AM32" i="42" a="1"/>
  <c r="AN32" i="42" a="1"/>
  <c r="AO32" i="42" a="1"/>
  <c r="AP32" i="42" a="1"/>
  <c r="AQ32" i="42" a="1"/>
  <c r="AR32" i="42" a="1"/>
  <c r="T19" i="42"/>
  <c r="AS32" i="42" a="1"/>
  <c r="AT32" i="42" a="1"/>
  <c r="AU32" i="42" a="1"/>
  <c r="AV32" i="42" a="1"/>
  <c r="AW32" i="42" a="1"/>
  <c r="AX32" i="42" a="1"/>
  <c r="AY32" i="42" a="1"/>
  <c r="AZ32" i="42" a="1"/>
  <c r="U19" i="42"/>
  <c r="BA32" i="42" a="1"/>
  <c r="BB32" i="42" a="1"/>
  <c r="BC32" i="42" a="1"/>
  <c r="BD32" i="42" a="1"/>
  <c r="BE32" i="42" a="1"/>
  <c r="BF32" i="42" a="1"/>
  <c r="BG32" i="42" a="1"/>
  <c r="BH32" i="42" a="1"/>
  <c r="V19" i="42"/>
  <c r="BI32" i="42" a="1"/>
  <c r="BJ32" i="42" a="1"/>
  <c r="BK32" i="42" a="1"/>
  <c r="BL32" i="42" a="1"/>
  <c r="BM32" i="42" a="1"/>
  <c r="BN32" i="42" a="1"/>
  <c r="BO32" i="42" a="1"/>
  <c r="BP32" i="42" a="1"/>
  <c r="G32" i="42"/>
  <c r="H32" i="42"/>
  <c r="I32" i="42"/>
  <c r="J32" i="42"/>
  <c r="K32" i="42"/>
  <c r="L32" i="42"/>
  <c r="M32" i="42"/>
  <c r="N32" i="42"/>
  <c r="O32" i="42"/>
  <c r="P32" i="42"/>
  <c r="Q32" i="42"/>
  <c r="R32" i="42"/>
  <c r="S32" i="42"/>
  <c r="T32" i="42"/>
  <c r="U32" i="42"/>
  <c r="V32" i="42"/>
  <c r="W32" i="42"/>
  <c r="X32" i="42"/>
  <c r="Y32" i="42"/>
  <c r="Z32" i="42"/>
  <c r="AA32" i="42"/>
  <c r="AB32" i="42"/>
  <c r="AC32" i="42"/>
  <c r="AD32" i="42"/>
  <c r="AE32" i="42"/>
  <c r="AF32" i="42"/>
  <c r="AG32" i="42"/>
  <c r="AH32" i="42"/>
  <c r="AI32" i="42"/>
  <c r="AJ32" i="42"/>
  <c r="AK32" i="42"/>
  <c r="AL32" i="42"/>
  <c r="AM32" i="42"/>
  <c r="AN32" i="42"/>
  <c r="AO32" i="42"/>
  <c r="AP32" i="42"/>
  <c r="AQ32" i="42"/>
  <c r="AR32" i="42"/>
  <c r="AS32" i="42"/>
  <c r="AT32" i="42"/>
  <c r="AU32" i="42"/>
  <c r="AV32" i="42"/>
  <c r="AW32" i="42"/>
  <c r="AX32" i="42"/>
  <c r="AY32" i="42"/>
  <c r="AZ32" i="42"/>
  <c r="BA32" i="42"/>
  <c r="BB32" i="42"/>
  <c r="BC32" i="42"/>
  <c r="BD32" i="42"/>
  <c r="BE32" i="42"/>
  <c r="BF32" i="42"/>
  <c r="BG32" i="42"/>
  <c r="BH32" i="42"/>
  <c r="BI32" i="42"/>
  <c r="BJ32" i="42"/>
  <c r="BK32" i="42"/>
  <c r="BL32" i="42"/>
  <c r="BM32" i="42"/>
  <c r="BN32" i="42"/>
  <c r="BO32" i="42"/>
  <c r="BP32" i="42"/>
  <c r="AA19" i="42"/>
  <c r="E43" i="42" a="1"/>
  <c r="E43" i="42"/>
  <c r="F43" i="42" a="1"/>
  <c r="F43" i="42"/>
  <c r="G43" i="42" a="1"/>
  <c r="H43" i="42" a="1"/>
  <c r="I43" i="42" a="1"/>
  <c r="J43" i="42" a="1"/>
  <c r="K43" i="42" a="1"/>
  <c r="L43" i="42" a="1"/>
  <c r="M43" i="42" a="1"/>
  <c r="N43" i="42" a="1"/>
  <c r="O43" i="42" a="1"/>
  <c r="P43" i="42" a="1"/>
  <c r="Q43" i="42" a="1"/>
  <c r="R43" i="42" a="1"/>
  <c r="S43" i="42" a="1"/>
  <c r="T43" i="42" a="1"/>
  <c r="U43" i="42" a="1"/>
  <c r="V43" i="42" a="1"/>
  <c r="W43" i="42" a="1"/>
  <c r="X43" i="42" a="1"/>
  <c r="Y43" i="42" a="1"/>
  <c r="Z43" i="42" a="1"/>
  <c r="AA43" i="42" a="1"/>
  <c r="AB43" i="42" a="1"/>
  <c r="AC43" i="42" a="1"/>
  <c r="AD43" i="42" a="1"/>
  <c r="AE43" i="42" a="1"/>
  <c r="AF43" i="42" a="1"/>
  <c r="AG43" i="42" a="1"/>
  <c r="AH43" i="42" a="1"/>
  <c r="AI43" i="42" a="1"/>
  <c r="AJ43" i="42" a="1"/>
  <c r="AK43" i="42" a="1"/>
  <c r="AL43" i="42" a="1"/>
  <c r="AM43" i="42" a="1"/>
  <c r="AN43" i="42" a="1"/>
  <c r="AO43" i="42" a="1"/>
  <c r="AP43" i="42" a="1"/>
  <c r="AQ43" i="42" a="1"/>
  <c r="AR43" i="42" a="1"/>
  <c r="AS43" i="42" a="1"/>
  <c r="AT43" i="42" a="1"/>
  <c r="AU43" i="42" a="1"/>
  <c r="AV43" i="42" a="1"/>
  <c r="AW43" i="42" a="1"/>
  <c r="AX43" i="42" a="1"/>
  <c r="AY43" i="42" a="1"/>
  <c r="AZ43" i="42" a="1"/>
  <c r="BA43" i="42" a="1"/>
  <c r="BB43" i="42" a="1"/>
  <c r="BC43" i="42" a="1"/>
  <c r="BD43" i="42" a="1"/>
  <c r="BE43" i="42" a="1"/>
  <c r="BF43" i="42" a="1"/>
  <c r="BG43" i="42" a="1"/>
  <c r="BH43" i="42" a="1"/>
  <c r="BI43" i="42" a="1"/>
  <c r="BJ43" i="42" a="1"/>
  <c r="BK43" i="42" a="1"/>
  <c r="BL43" i="42" a="1"/>
  <c r="BM43" i="42" a="1"/>
  <c r="BN43" i="42" a="1"/>
  <c r="BO43" i="42" a="1"/>
  <c r="BP43" i="42" a="1"/>
  <c r="G43" i="42"/>
  <c r="H43" i="42"/>
  <c r="I43" i="42"/>
  <c r="J43" i="42"/>
  <c r="K43" i="42"/>
  <c r="L43" i="42"/>
  <c r="M43" i="42"/>
  <c r="N43" i="42"/>
  <c r="O43" i="42"/>
  <c r="P43" i="42"/>
  <c r="Q43" i="42"/>
  <c r="R43" i="42"/>
  <c r="S43" i="42"/>
  <c r="T43" i="42"/>
  <c r="U43" i="42"/>
  <c r="V43" i="42"/>
  <c r="W43" i="42"/>
  <c r="X43" i="42"/>
  <c r="Y43" i="42"/>
  <c r="Z43" i="42"/>
  <c r="AA43" i="42"/>
  <c r="AB43" i="42"/>
  <c r="AC43" i="42"/>
  <c r="AD43" i="42"/>
  <c r="AE43" i="42"/>
  <c r="AF43" i="42"/>
  <c r="AG43" i="42"/>
  <c r="AH43" i="42"/>
  <c r="AI43" i="42"/>
  <c r="AJ43" i="42"/>
  <c r="AK43" i="42"/>
  <c r="AL43" i="42"/>
  <c r="AM43" i="42"/>
  <c r="AN43" i="42"/>
  <c r="AO43" i="42"/>
  <c r="AP43" i="42"/>
  <c r="AQ43" i="42"/>
  <c r="AR43" i="42"/>
  <c r="AS43" i="42"/>
  <c r="AT43" i="42"/>
  <c r="AU43" i="42"/>
  <c r="AV43" i="42"/>
  <c r="AW43" i="42"/>
  <c r="AX43" i="42"/>
  <c r="AY43" i="42"/>
  <c r="AZ43" i="42"/>
  <c r="BA43" i="42"/>
  <c r="BB43" i="42"/>
  <c r="BC43" i="42"/>
  <c r="BD43" i="42"/>
  <c r="BE43" i="42"/>
  <c r="BF43" i="42"/>
  <c r="BG43" i="42"/>
  <c r="BH43" i="42"/>
  <c r="BI43" i="42"/>
  <c r="BJ43" i="42"/>
  <c r="BK43" i="42"/>
  <c r="BL43" i="42"/>
  <c r="BM43" i="42"/>
  <c r="BN43" i="42"/>
  <c r="BO43" i="42"/>
  <c r="BP43" i="42"/>
  <c r="AB19" i="42"/>
  <c r="E54" i="42" a="1"/>
  <c r="E54" i="42"/>
  <c r="F54" i="42" a="1"/>
  <c r="F54" i="42"/>
  <c r="G54" i="42" a="1"/>
  <c r="H54" i="42" a="1"/>
  <c r="I54" i="42" a="1"/>
  <c r="J54" i="42" a="1"/>
  <c r="K54" i="42" a="1"/>
  <c r="L54" i="42" a="1"/>
  <c r="M54" i="42" a="1"/>
  <c r="N54" i="42" a="1"/>
  <c r="O54" i="42" a="1"/>
  <c r="P54" i="42" a="1"/>
  <c r="Q54" i="42" a="1"/>
  <c r="R54" i="42" a="1"/>
  <c r="S54" i="42" a="1"/>
  <c r="T54" i="42" a="1"/>
  <c r="U54" i="42" a="1"/>
  <c r="V54" i="42" a="1"/>
  <c r="W54" i="42" a="1"/>
  <c r="X54" i="42" a="1"/>
  <c r="Y54" i="42" a="1"/>
  <c r="Z54" i="42" a="1"/>
  <c r="AA54" i="42" a="1"/>
  <c r="AB54" i="42" a="1"/>
  <c r="AC54" i="42" a="1"/>
  <c r="AD54" i="42" a="1"/>
  <c r="AE54" i="42" a="1"/>
  <c r="AF54" i="42" a="1"/>
  <c r="AG54" i="42" a="1"/>
  <c r="AH54" i="42" a="1"/>
  <c r="AI54" i="42" a="1"/>
  <c r="AJ54" i="42" a="1"/>
  <c r="AK54" i="42" a="1"/>
  <c r="AL54" i="42" a="1"/>
  <c r="AM54" i="42" a="1"/>
  <c r="AN54" i="42" a="1"/>
  <c r="AO54" i="42" a="1"/>
  <c r="AP54" i="42" a="1"/>
  <c r="AQ54" i="42" a="1"/>
  <c r="AR54" i="42" a="1"/>
  <c r="AS54" i="42" a="1"/>
  <c r="AT54" i="42" a="1"/>
  <c r="AU54" i="42" a="1"/>
  <c r="AV54" i="42" a="1"/>
  <c r="AW54" i="42" a="1"/>
  <c r="AX54" i="42" a="1"/>
  <c r="AY54" i="42" a="1"/>
  <c r="AZ54" i="42" a="1"/>
  <c r="BA54" i="42" a="1"/>
  <c r="BB54" i="42" a="1"/>
  <c r="BC54" i="42" a="1"/>
  <c r="BD54" i="42" a="1"/>
  <c r="BE54" i="42" a="1"/>
  <c r="BF54" i="42" a="1"/>
  <c r="BG54" i="42" a="1"/>
  <c r="BH54" i="42" a="1"/>
  <c r="BI54" i="42" a="1"/>
  <c r="BJ54" i="42" a="1"/>
  <c r="BK54" i="42" a="1"/>
  <c r="BL54" i="42" a="1"/>
  <c r="BM54" i="42" a="1"/>
  <c r="BN54" i="42" a="1"/>
  <c r="BO54" i="42" a="1"/>
  <c r="BP54" i="42" a="1"/>
  <c r="G54" i="42"/>
  <c r="H54" i="42"/>
  <c r="I54" i="42"/>
  <c r="J54" i="42"/>
  <c r="K54" i="42"/>
  <c r="L54" i="42"/>
  <c r="M54" i="42"/>
  <c r="N54" i="42"/>
  <c r="O54" i="42"/>
  <c r="P54" i="42"/>
  <c r="Q54" i="42"/>
  <c r="R54" i="42"/>
  <c r="S54" i="42"/>
  <c r="T54" i="42"/>
  <c r="U54" i="42"/>
  <c r="V54" i="42"/>
  <c r="W54" i="42"/>
  <c r="X54" i="42"/>
  <c r="Y54" i="42"/>
  <c r="Z54" i="42"/>
  <c r="AA54" i="42"/>
  <c r="AB54" i="42"/>
  <c r="AC54" i="42"/>
  <c r="AD54" i="42"/>
  <c r="AE54" i="42"/>
  <c r="AF54" i="42"/>
  <c r="AG54" i="42"/>
  <c r="AH54" i="42"/>
  <c r="AI54" i="42"/>
  <c r="AJ54" i="42"/>
  <c r="AK54" i="42"/>
  <c r="AL54" i="42"/>
  <c r="AM54" i="42"/>
  <c r="AN54" i="42"/>
  <c r="AO54" i="42"/>
  <c r="AP54" i="42"/>
  <c r="AQ54" i="42"/>
  <c r="AR54" i="42"/>
  <c r="AS54" i="42"/>
  <c r="AT54" i="42"/>
  <c r="AU54" i="42"/>
  <c r="AV54" i="42"/>
  <c r="AW54" i="42"/>
  <c r="AX54" i="42"/>
  <c r="AY54" i="42"/>
  <c r="AZ54" i="42"/>
  <c r="BA54" i="42"/>
  <c r="BB54" i="42"/>
  <c r="BC54" i="42"/>
  <c r="BD54" i="42"/>
  <c r="BE54" i="42"/>
  <c r="BF54" i="42"/>
  <c r="BG54" i="42"/>
  <c r="BH54" i="42"/>
  <c r="BI54" i="42"/>
  <c r="BJ54" i="42"/>
  <c r="BK54" i="42"/>
  <c r="BL54" i="42"/>
  <c r="BM54" i="42"/>
  <c r="BN54" i="42"/>
  <c r="BO54" i="42"/>
  <c r="BP54" i="42"/>
  <c r="AC19" i="42"/>
  <c r="W19" i="42"/>
  <c r="M20" i="42"/>
  <c r="N20" i="42" a="1"/>
  <c r="N20" i="42"/>
  <c r="O20" i="42"/>
  <c r="E33" i="42" a="1"/>
  <c r="E33" i="42"/>
  <c r="F33" i="42" a="1"/>
  <c r="F33" i="42"/>
  <c r="G33" i="42" a="1"/>
  <c r="H33" i="42" a="1"/>
  <c r="I33" i="42" a="1"/>
  <c r="J33" i="42" a="1"/>
  <c r="K33" i="42" a="1"/>
  <c r="L33" i="42" a="1"/>
  <c r="P20" i="42"/>
  <c r="M33" i="42" a="1"/>
  <c r="N33" i="42" a="1"/>
  <c r="O33" i="42" a="1"/>
  <c r="P33" i="42" a="1"/>
  <c r="Q33" i="42" a="1"/>
  <c r="R33" i="42" a="1"/>
  <c r="S33" i="42" a="1"/>
  <c r="T33" i="42" a="1"/>
  <c r="Q20" i="42"/>
  <c r="U33" i="42" a="1"/>
  <c r="V33" i="42" a="1"/>
  <c r="W33" i="42" a="1"/>
  <c r="X33" i="42" a="1"/>
  <c r="Y33" i="42" a="1"/>
  <c r="Z33" i="42" a="1"/>
  <c r="AA33" i="42" a="1"/>
  <c r="AB33" i="42" a="1"/>
  <c r="R20" i="42"/>
  <c r="AC33" i="42" a="1"/>
  <c r="AD33" i="42" a="1"/>
  <c r="AE33" i="42" a="1"/>
  <c r="AF33" i="42" a="1"/>
  <c r="AG33" i="42" a="1"/>
  <c r="AH33" i="42" a="1"/>
  <c r="AI33" i="42" a="1"/>
  <c r="AJ33" i="42" a="1"/>
  <c r="S20" i="42"/>
  <c r="AK33" i="42" a="1"/>
  <c r="AL33" i="42" a="1"/>
  <c r="AM33" i="42" a="1"/>
  <c r="AN33" i="42" a="1"/>
  <c r="AO33" i="42" a="1"/>
  <c r="AP33" i="42" a="1"/>
  <c r="AQ33" i="42" a="1"/>
  <c r="AR33" i="42" a="1"/>
  <c r="T20" i="42"/>
  <c r="AS33" i="42" a="1"/>
  <c r="AT33" i="42" a="1"/>
  <c r="AU33" i="42" a="1"/>
  <c r="AV33" i="42" a="1"/>
  <c r="AW33" i="42" a="1"/>
  <c r="AX33" i="42" a="1"/>
  <c r="AY33" i="42" a="1"/>
  <c r="AZ33" i="42" a="1"/>
  <c r="U20" i="42"/>
  <c r="BA33" i="42" a="1"/>
  <c r="BB33" i="42" a="1"/>
  <c r="BC33" i="42" a="1"/>
  <c r="BD33" i="42" a="1"/>
  <c r="BE33" i="42" a="1"/>
  <c r="BF33" i="42" a="1"/>
  <c r="BG33" i="42" a="1"/>
  <c r="BH33" i="42" a="1"/>
  <c r="V20" i="42"/>
  <c r="BI33" i="42" a="1"/>
  <c r="BJ33" i="42" a="1"/>
  <c r="BK33" i="42" a="1"/>
  <c r="BL33" i="42" a="1"/>
  <c r="BM33" i="42" a="1"/>
  <c r="BN33" i="42" a="1"/>
  <c r="BO33" i="42" a="1"/>
  <c r="BP33" i="42" a="1"/>
  <c r="G33" i="42"/>
  <c r="H33" i="42"/>
  <c r="I33" i="42"/>
  <c r="J33" i="42"/>
  <c r="K33" i="42"/>
  <c r="L33" i="42"/>
  <c r="M33" i="42"/>
  <c r="N33" i="42"/>
  <c r="O33" i="42"/>
  <c r="P33" i="42"/>
  <c r="Q33" i="42"/>
  <c r="R33" i="42"/>
  <c r="S33" i="42"/>
  <c r="T33" i="42"/>
  <c r="U33" i="42"/>
  <c r="V33" i="42"/>
  <c r="W33" i="42"/>
  <c r="X33" i="42"/>
  <c r="Y33" i="42"/>
  <c r="Z33" i="42"/>
  <c r="AA33" i="42"/>
  <c r="AB33" i="42"/>
  <c r="AC33" i="42"/>
  <c r="AD33" i="42"/>
  <c r="AE33" i="42"/>
  <c r="AF33" i="42"/>
  <c r="AG33" i="42"/>
  <c r="AH33" i="42"/>
  <c r="AI33" i="42"/>
  <c r="AJ33" i="42"/>
  <c r="AK33" i="42"/>
  <c r="AL33" i="42"/>
  <c r="AM33" i="42"/>
  <c r="AN33" i="42"/>
  <c r="AO33" i="42"/>
  <c r="AP33" i="42"/>
  <c r="AQ33" i="42"/>
  <c r="AR33" i="42"/>
  <c r="AS33" i="42"/>
  <c r="AT33" i="42"/>
  <c r="AU33" i="42"/>
  <c r="AV33" i="42"/>
  <c r="AW33" i="42"/>
  <c r="AX33" i="42"/>
  <c r="AY33" i="42"/>
  <c r="AZ33" i="42"/>
  <c r="BA33" i="42"/>
  <c r="BB33" i="42"/>
  <c r="BC33" i="42"/>
  <c r="BD33" i="42"/>
  <c r="BE33" i="42"/>
  <c r="BF33" i="42"/>
  <c r="BG33" i="42"/>
  <c r="BH33" i="42"/>
  <c r="BI33" i="42"/>
  <c r="BJ33" i="42"/>
  <c r="BK33" i="42"/>
  <c r="BL33" i="42"/>
  <c r="BM33" i="42"/>
  <c r="BN33" i="42"/>
  <c r="BO33" i="42"/>
  <c r="BP33" i="42"/>
  <c r="AA20" i="42"/>
  <c r="E44" i="42" a="1"/>
  <c r="E44" i="42"/>
  <c r="F44" i="42" a="1"/>
  <c r="F44" i="42"/>
  <c r="G44" i="42" a="1"/>
  <c r="H44" i="42" a="1"/>
  <c r="I44" i="42" a="1"/>
  <c r="J44" i="42" a="1"/>
  <c r="K44" i="42" a="1"/>
  <c r="L44" i="42" a="1"/>
  <c r="M44" i="42" a="1"/>
  <c r="N44" i="42" a="1"/>
  <c r="O44" i="42" a="1"/>
  <c r="P44" i="42" a="1"/>
  <c r="Q44" i="42" a="1"/>
  <c r="R44" i="42" a="1"/>
  <c r="S44" i="42" a="1"/>
  <c r="T44" i="42" a="1"/>
  <c r="U44" i="42" a="1"/>
  <c r="V44" i="42" a="1"/>
  <c r="W44" i="42" a="1"/>
  <c r="X44" i="42" a="1"/>
  <c r="Y44" i="42" a="1"/>
  <c r="Z44" i="42" a="1"/>
  <c r="AA44" i="42" a="1"/>
  <c r="AB44" i="42" a="1"/>
  <c r="AC44" i="42" a="1"/>
  <c r="AD44" i="42" a="1"/>
  <c r="AE44" i="42" a="1"/>
  <c r="AF44" i="42" a="1"/>
  <c r="AG44" i="42" a="1"/>
  <c r="AH44" i="42" a="1"/>
  <c r="AI44" i="42" a="1"/>
  <c r="AJ44" i="42" a="1"/>
  <c r="AK44" i="42" a="1"/>
  <c r="AL44" i="42" a="1"/>
  <c r="AM44" i="42" a="1"/>
  <c r="AN44" i="42" a="1"/>
  <c r="AO44" i="42" a="1"/>
  <c r="AP44" i="42" a="1"/>
  <c r="AQ44" i="42" a="1"/>
  <c r="AR44" i="42" a="1"/>
  <c r="AS44" i="42" a="1"/>
  <c r="AT44" i="42" a="1"/>
  <c r="AU44" i="42" a="1"/>
  <c r="AV44" i="42" a="1"/>
  <c r="AW44" i="42" a="1"/>
  <c r="AX44" i="42" a="1"/>
  <c r="AY44" i="42" a="1"/>
  <c r="AZ44" i="42" a="1"/>
  <c r="BA44" i="42" a="1"/>
  <c r="BB44" i="42" a="1"/>
  <c r="BC44" i="42" a="1"/>
  <c r="BD44" i="42" a="1"/>
  <c r="BE44" i="42" a="1"/>
  <c r="BF44" i="42" a="1"/>
  <c r="BG44" i="42" a="1"/>
  <c r="BH44" i="42" a="1"/>
  <c r="BI44" i="42" a="1"/>
  <c r="BJ44" i="42" a="1"/>
  <c r="BK44" i="42" a="1"/>
  <c r="BL44" i="42" a="1"/>
  <c r="BM44" i="42" a="1"/>
  <c r="BN44" i="42" a="1"/>
  <c r="BO44" i="42" a="1"/>
  <c r="BP44" i="42" a="1"/>
  <c r="G44" i="42"/>
  <c r="H44" i="42"/>
  <c r="I44" i="42"/>
  <c r="J44" i="42"/>
  <c r="K44" i="42"/>
  <c r="L44" i="42"/>
  <c r="M44" i="42"/>
  <c r="N44" i="42"/>
  <c r="O44" i="42"/>
  <c r="P44" i="42"/>
  <c r="Q44" i="42"/>
  <c r="R44" i="42"/>
  <c r="S44" i="42"/>
  <c r="T44" i="42"/>
  <c r="U44" i="42"/>
  <c r="V44" i="42"/>
  <c r="W44" i="42"/>
  <c r="X44" i="42"/>
  <c r="Y44" i="42"/>
  <c r="Z44" i="42"/>
  <c r="AA44" i="42"/>
  <c r="AB44" i="42"/>
  <c r="AC44" i="42"/>
  <c r="AD44" i="42"/>
  <c r="AE44" i="42"/>
  <c r="AF44" i="42"/>
  <c r="AG44" i="42"/>
  <c r="AH44" i="42"/>
  <c r="AI44" i="42"/>
  <c r="AJ44" i="42"/>
  <c r="AK44" i="42"/>
  <c r="AL44" i="42"/>
  <c r="AM44" i="42"/>
  <c r="AN44" i="42"/>
  <c r="AO44" i="42"/>
  <c r="AP44" i="42"/>
  <c r="AQ44" i="42"/>
  <c r="AR44" i="42"/>
  <c r="AS44" i="42"/>
  <c r="AT44" i="42"/>
  <c r="AU44" i="42"/>
  <c r="AV44" i="42"/>
  <c r="AW44" i="42"/>
  <c r="AX44" i="42"/>
  <c r="AY44" i="42"/>
  <c r="AZ44" i="42"/>
  <c r="BA44" i="42"/>
  <c r="BB44" i="42"/>
  <c r="BC44" i="42"/>
  <c r="BD44" i="42"/>
  <c r="BE44" i="42"/>
  <c r="BF44" i="42"/>
  <c r="BG44" i="42"/>
  <c r="BH44" i="42"/>
  <c r="BI44" i="42"/>
  <c r="BJ44" i="42"/>
  <c r="BK44" i="42"/>
  <c r="BL44" i="42"/>
  <c r="BM44" i="42"/>
  <c r="BN44" i="42"/>
  <c r="BO44" i="42"/>
  <c r="BP44" i="42"/>
  <c r="AB20" i="42"/>
  <c r="E55" i="42" a="1"/>
  <c r="E55" i="42"/>
  <c r="F55" i="42" a="1"/>
  <c r="F55" i="42"/>
  <c r="G55" i="42" a="1"/>
  <c r="H55" i="42" a="1"/>
  <c r="I55" i="42" a="1"/>
  <c r="J55" i="42" a="1"/>
  <c r="K55" i="42" a="1"/>
  <c r="L55" i="42" a="1"/>
  <c r="M55" i="42" a="1"/>
  <c r="N55" i="42" a="1"/>
  <c r="O55" i="42" a="1"/>
  <c r="P55" i="42" a="1"/>
  <c r="Q55" i="42" a="1"/>
  <c r="R55" i="42" a="1"/>
  <c r="S55" i="42" a="1"/>
  <c r="T55" i="42" a="1"/>
  <c r="U55" i="42" a="1"/>
  <c r="V55" i="42" a="1"/>
  <c r="W55" i="42" a="1"/>
  <c r="X55" i="42" a="1"/>
  <c r="Y55" i="42" a="1"/>
  <c r="Z55" i="42" a="1"/>
  <c r="AA55" i="42" a="1"/>
  <c r="AB55" i="42" a="1"/>
  <c r="AC55" i="42" a="1"/>
  <c r="AD55" i="42" a="1"/>
  <c r="AE55" i="42" a="1"/>
  <c r="AF55" i="42" a="1"/>
  <c r="AG55" i="42" a="1"/>
  <c r="AH55" i="42" a="1"/>
  <c r="AI55" i="42" a="1"/>
  <c r="AJ55" i="42" a="1"/>
  <c r="AK55" i="42" a="1"/>
  <c r="AL55" i="42" a="1"/>
  <c r="AM55" i="42" a="1"/>
  <c r="AN55" i="42" a="1"/>
  <c r="AO55" i="42" a="1"/>
  <c r="AP55" i="42" a="1"/>
  <c r="AQ55" i="42" a="1"/>
  <c r="AR55" i="42" a="1"/>
  <c r="AS55" i="42" a="1"/>
  <c r="AT55" i="42" a="1"/>
  <c r="AU55" i="42" a="1"/>
  <c r="AV55" i="42" a="1"/>
  <c r="AW55" i="42" a="1"/>
  <c r="AX55" i="42" a="1"/>
  <c r="AY55" i="42" a="1"/>
  <c r="AZ55" i="42" a="1"/>
  <c r="BA55" i="42" a="1"/>
  <c r="BB55" i="42" a="1"/>
  <c r="BC55" i="42" a="1"/>
  <c r="BD55" i="42" a="1"/>
  <c r="BE55" i="42" a="1"/>
  <c r="BF55" i="42" a="1"/>
  <c r="BG55" i="42" a="1"/>
  <c r="BH55" i="42" a="1"/>
  <c r="BI55" i="42" a="1"/>
  <c r="BJ55" i="42" a="1"/>
  <c r="BK55" i="42" a="1"/>
  <c r="BL55" i="42" a="1"/>
  <c r="BM55" i="42" a="1"/>
  <c r="BN55" i="42" a="1"/>
  <c r="BO55" i="42" a="1"/>
  <c r="BP55" i="42" a="1"/>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AL55" i="42"/>
  <c r="AM55" i="42"/>
  <c r="AN55" i="42"/>
  <c r="AO55" i="42"/>
  <c r="AP55" i="42"/>
  <c r="AQ55" i="42"/>
  <c r="AR55" i="42"/>
  <c r="AS55" i="42"/>
  <c r="AT55" i="42"/>
  <c r="AU55" i="42"/>
  <c r="AV55" i="42"/>
  <c r="AW55" i="42"/>
  <c r="AX55" i="42"/>
  <c r="AY55" i="42"/>
  <c r="AZ55" i="42"/>
  <c r="BA55" i="42"/>
  <c r="BB55" i="42"/>
  <c r="BC55" i="42"/>
  <c r="BD55" i="42"/>
  <c r="BE55" i="42"/>
  <c r="BF55" i="42"/>
  <c r="BG55" i="42"/>
  <c r="BH55" i="42"/>
  <c r="BI55" i="42"/>
  <c r="BJ55" i="42"/>
  <c r="BK55" i="42"/>
  <c r="BL55" i="42"/>
  <c r="BM55" i="42"/>
  <c r="BN55" i="42"/>
  <c r="BO55" i="42"/>
  <c r="BP55" i="42"/>
  <c r="AC20" i="42"/>
  <c r="W20" i="42"/>
  <c r="X17" i="42"/>
  <c r="X18" i="42"/>
  <c r="X19" i="42"/>
  <c r="X20" i="42"/>
  <c r="X21" i="42"/>
  <c r="X22" i="42"/>
  <c r="X23" i="42"/>
  <c r="X24" i="42"/>
  <c r="X25" i="42"/>
  <c r="E4" i="42"/>
  <c r="D4" i="42"/>
  <c r="E5" i="42"/>
  <c r="D5" i="42"/>
  <c r="E6" i="42"/>
  <c r="D6" i="42"/>
  <c r="E7" i="42"/>
  <c r="D7" i="42"/>
  <c r="E8" i="42"/>
  <c r="D8" i="42"/>
  <c r="E9" i="42"/>
  <c r="D9" i="42"/>
  <c r="E10" i="42"/>
  <c r="D10" i="42"/>
  <c r="E11" i="42"/>
  <c r="D11" i="42"/>
  <c r="E12" i="42"/>
  <c r="D12" i="42"/>
  <c r="C4" i="42"/>
  <c r="C5" i="42"/>
  <c r="C6" i="42"/>
  <c r="C7" i="42"/>
  <c r="C8" i="42"/>
  <c r="C9" i="42"/>
  <c r="C10" i="42"/>
  <c r="C11" i="42"/>
  <c r="C12" i="42"/>
  <c r="Q28" i="39"/>
  <c r="Q29" i="39"/>
  <c r="Q30" i="39"/>
  <c r="Q31" i="39"/>
  <c r="Q64" i="41"/>
  <c r="F4" i="41"/>
  <c r="V64" i="41"/>
  <c r="W64" i="41"/>
  <c r="X64" i="41"/>
  <c r="V65" i="41"/>
  <c r="V66" i="41"/>
  <c r="V67" i="41"/>
  <c r="V68" i="41"/>
  <c r="V69" i="41"/>
  <c r="V70" i="41"/>
  <c r="V71" i="41"/>
  <c r="V72" i="41"/>
  <c r="V73" i="41"/>
  <c r="V74" i="41"/>
  <c r="V75" i="41"/>
  <c r="V76" i="41"/>
  <c r="V77" i="41"/>
  <c r="V78" i="41"/>
  <c r="V79" i="41"/>
  <c r="V80" i="41"/>
  <c r="V81" i="41"/>
  <c r="V82" i="41"/>
  <c r="V83" i="41"/>
  <c r="V84" i="41"/>
  <c r="V85" i="41"/>
  <c r="V86" i="41"/>
  <c r="V87" i="41"/>
  <c r="V88" i="41"/>
  <c r="W65" i="41"/>
  <c r="X65" i="41"/>
  <c r="W66" i="41"/>
  <c r="X66" i="41"/>
  <c r="W67" i="41"/>
  <c r="X67" i="41"/>
  <c r="W68" i="41"/>
  <c r="X68" i="41"/>
  <c r="W69" i="41"/>
  <c r="X69" i="41"/>
  <c r="W70" i="41"/>
  <c r="X70" i="41"/>
  <c r="W71" i="41"/>
  <c r="X71" i="41"/>
  <c r="W72" i="41"/>
  <c r="X72" i="41"/>
  <c r="W73" i="41"/>
  <c r="X73" i="41"/>
  <c r="W74" i="41"/>
  <c r="X74" i="41"/>
  <c r="W75" i="41"/>
  <c r="X75" i="41"/>
  <c r="W76" i="41"/>
  <c r="X76" i="41"/>
  <c r="W77" i="41"/>
  <c r="X77" i="41"/>
  <c r="W78" i="41"/>
  <c r="X78" i="41"/>
  <c r="W79" i="41"/>
  <c r="X79" i="41"/>
  <c r="W80" i="41"/>
  <c r="X80" i="41"/>
  <c r="W81" i="41"/>
  <c r="X81" i="41"/>
  <c r="W82" i="41"/>
  <c r="X82" i="41"/>
  <c r="W83" i="41"/>
  <c r="X83" i="41"/>
  <c r="W84" i="41"/>
  <c r="X84" i="41"/>
  <c r="W85" i="41"/>
  <c r="X85" i="41"/>
  <c r="W86" i="41"/>
  <c r="X86" i="41"/>
  <c r="W87" i="41"/>
  <c r="X87" i="41"/>
  <c r="W88" i="41"/>
  <c r="X88" i="41"/>
  <c r="Y64" i="41"/>
  <c r="Y65" i="41"/>
  <c r="Y66" i="41"/>
  <c r="Y67" i="41"/>
  <c r="Y68" i="41"/>
  <c r="Y69" i="41"/>
  <c r="Y70" i="41"/>
  <c r="Y71" i="41"/>
  <c r="Y72" i="41"/>
  <c r="Y73" i="41"/>
  <c r="Y74" i="41"/>
  <c r="Y75" i="41"/>
  <c r="Y76" i="41"/>
  <c r="Y77" i="41"/>
  <c r="Y78" i="41"/>
  <c r="Y79" i="41"/>
  <c r="Y80" i="41"/>
  <c r="Y81" i="41"/>
  <c r="Y82" i="41"/>
  <c r="Y83" i="41"/>
  <c r="Y84" i="41"/>
  <c r="Y85" i="41"/>
  <c r="Y86" i="41"/>
  <c r="Y87" i="41"/>
  <c r="Y88" i="41"/>
  <c r="K4" i="41"/>
  <c r="Q65" i="41"/>
  <c r="F5" i="41"/>
  <c r="K5" i="41"/>
  <c r="Q66" i="41"/>
  <c r="F6" i="41"/>
  <c r="K6" i="41"/>
  <c r="Q67" i="41"/>
  <c r="F7" i="41"/>
  <c r="K7" i="41"/>
  <c r="K8" i="41"/>
  <c r="K9" i="41"/>
  <c r="K10" i="41"/>
  <c r="K11" i="41"/>
  <c r="K12" i="41"/>
  <c r="K13" i="41"/>
  <c r="C17" i="41"/>
  <c r="AA67" i="41"/>
  <c r="AE67" i="41"/>
  <c r="AA87" i="41"/>
  <c r="AE87" i="41"/>
  <c r="AA79" i="41"/>
  <c r="AF79" i="41"/>
  <c r="J4" i="41"/>
  <c r="K17" i="41"/>
  <c r="G4" i="41"/>
  <c r="H4" i="41"/>
  <c r="I4" i="41"/>
  <c r="J17" i="41"/>
  <c r="H17" i="41"/>
  <c r="L17" i="41"/>
  <c r="C18" i="41"/>
  <c r="AA71" i="41"/>
  <c r="AE71" i="41"/>
  <c r="AA75" i="41"/>
  <c r="AF75" i="41"/>
  <c r="AF87" i="41"/>
  <c r="J5" i="41"/>
  <c r="K18" i="41"/>
  <c r="G5" i="41"/>
  <c r="H5" i="41"/>
  <c r="I5" i="41"/>
  <c r="J18" i="41"/>
  <c r="H18" i="41"/>
  <c r="L18" i="41"/>
  <c r="C19" i="41"/>
  <c r="AE79" i="41"/>
  <c r="AF71" i="41"/>
  <c r="AA83" i="41"/>
  <c r="AF83" i="41"/>
  <c r="J6" i="41"/>
  <c r="K19" i="41"/>
  <c r="G6" i="41"/>
  <c r="H6" i="41"/>
  <c r="I6" i="41"/>
  <c r="J19" i="41"/>
  <c r="H19" i="41"/>
  <c r="L19" i="41"/>
  <c r="C20" i="41"/>
  <c r="AE75" i="41"/>
  <c r="AE83" i="41"/>
  <c r="AF67" i="41"/>
  <c r="J7" i="41"/>
  <c r="K20" i="41"/>
  <c r="G7" i="41"/>
  <c r="H7" i="41"/>
  <c r="I7" i="41"/>
  <c r="J20" i="41"/>
  <c r="H20" i="41"/>
  <c r="L20" i="41"/>
  <c r="M17" i="41"/>
  <c r="N17" i="41" a="1"/>
  <c r="N17" i="41"/>
  <c r="O17" i="41"/>
  <c r="E30" i="41" a="1"/>
  <c r="E30" i="41"/>
  <c r="F30" i="41" a="1"/>
  <c r="F30" i="41"/>
  <c r="G30" i="41" a="1"/>
  <c r="H30" i="41" a="1"/>
  <c r="I30" i="41" a="1"/>
  <c r="J30" i="41" a="1"/>
  <c r="K30" i="41" a="1"/>
  <c r="L30" i="41" a="1"/>
  <c r="P17" i="41"/>
  <c r="M30" i="41" a="1"/>
  <c r="N30" i="41" a="1"/>
  <c r="O30" i="41" a="1"/>
  <c r="P30" i="41" a="1"/>
  <c r="Q30" i="41" a="1"/>
  <c r="R30" i="41" a="1"/>
  <c r="S30" i="41" a="1"/>
  <c r="T30" i="41" a="1"/>
  <c r="Q17" i="41"/>
  <c r="U30" i="41" a="1"/>
  <c r="V30" i="41" a="1"/>
  <c r="W30" i="41" a="1"/>
  <c r="X30" i="41" a="1"/>
  <c r="Y30" i="41" a="1"/>
  <c r="Z30" i="41" a="1"/>
  <c r="AA30" i="41" a="1"/>
  <c r="AB30" i="41" a="1"/>
  <c r="R17" i="41"/>
  <c r="AC30" i="41" a="1"/>
  <c r="AD30" i="41" a="1"/>
  <c r="AE30" i="41" a="1"/>
  <c r="AF30" i="41" a="1"/>
  <c r="AG30" i="41" a="1"/>
  <c r="AH30" i="41" a="1"/>
  <c r="AI30" i="41" a="1"/>
  <c r="AJ30" i="41" a="1"/>
  <c r="S17" i="41"/>
  <c r="AK30" i="41" a="1"/>
  <c r="AL30" i="41" a="1"/>
  <c r="AM30" i="41" a="1"/>
  <c r="AN30" i="41" a="1"/>
  <c r="AO30" i="41" a="1"/>
  <c r="AP30" i="41" a="1"/>
  <c r="AQ30" i="41" a="1"/>
  <c r="AR30" i="41" a="1"/>
  <c r="T17" i="41"/>
  <c r="AS30" i="41" a="1"/>
  <c r="AT30" i="41" a="1"/>
  <c r="AU30" i="41" a="1"/>
  <c r="AV30" i="41" a="1"/>
  <c r="AW30" i="41" a="1"/>
  <c r="AX30" i="41" a="1"/>
  <c r="AY30" i="41" a="1"/>
  <c r="AZ30" i="41" a="1"/>
  <c r="U17" i="41"/>
  <c r="BA30" i="41" a="1"/>
  <c r="BB30" i="41" a="1"/>
  <c r="BC30" i="41" a="1"/>
  <c r="BD30" i="41" a="1"/>
  <c r="BE30" i="41" a="1"/>
  <c r="BF30" i="41" a="1"/>
  <c r="BG30" i="41" a="1"/>
  <c r="BH30" i="41" a="1"/>
  <c r="V17" i="41"/>
  <c r="BI30" i="41" a="1"/>
  <c r="BJ30" i="41" a="1"/>
  <c r="BK30" i="41" a="1"/>
  <c r="BL30" i="41" a="1"/>
  <c r="BM30" i="41" a="1"/>
  <c r="BN30" i="41" a="1"/>
  <c r="BO30" i="41" a="1"/>
  <c r="BP30" i="41" a="1"/>
  <c r="G30" i="41"/>
  <c r="H30" i="41"/>
  <c r="I30" i="41"/>
  <c r="J30" i="41"/>
  <c r="K30" i="41"/>
  <c r="L30" i="41"/>
  <c r="M30" i="41"/>
  <c r="N30" i="41"/>
  <c r="O30" i="41"/>
  <c r="P30" i="41"/>
  <c r="Q30" i="41"/>
  <c r="R30" i="41"/>
  <c r="S30" i="41"/>
  <c r="T30" i="41"/>
  <c r="U30" i="41"/>
  <c r="V30" i="41"/>
  <c r="W30" i="41"/>
  <c r="X30" i="41"/>
  <c r="Y30" i="41"/>
  <c r="Z30" i="41"/>
  <c r="AA30" i="41"/>
  <c r="AB30" i="41"/>
  <c r="AC30" i="41"/>
  <c r="AD30" i="41"/>
  <c r="AE30" i="41"/>
  <c r="AF30" i="41"/>
  <c r="AG30" i="41"/>
  <c r="AH30" i="41"/>
  <c r="AI30" i="41"/>
  <c r="AJ30" i="41"/>
  <c r="AK30" i="41"/>
  <c r="AL30" i="41"/>
  <c r="AM30" i="41"/>
  <c r="AN30" i="41"/>
  <c r="AO30" i="41"/>
  <c r="AP30" i="41"/>
  <c r="AQ30" i="41"/>
  <c r="AR30" i="41"/>
  <c r="AS30" i="41"/>
  <c r="AT30" i="41"/>
  <c r="AU30" i="41"/>
  <c r="AV30" i="41"/>
  <c r="AW30" i="41"/>
  <c r="AX30" i="41"/>
  <c r="AY30" i="41"/>
  <c r="AZ30" i="41"/>
  <c r="BA30" i="41"/>
  <c r="BB30" i="41"/>
  <c r="BC30" i="41"/>
  <c r="BD30" i="41"/>
  <c r="BE30" i="41"/>
  <c r="BF30" i="41"/>
  <c r="BG30" i="41"/>
  <c r="BH30" i="41"/>
  <c r="BI30" i="41"/>
  <c r="BJ30" i="41"/>
  <c r="BK30" i="41"/>
  <c r="BL30" i="41"/>
  <c r="BM30" i="41"/>
  <c r="BN30" i="41"/>
  <c r="BO30" i="41"/>
  <c r="BP30" i="41"/>
  <c r="AA17" i="41"/>
  <c r="E41" i="41" a="1"/>
  <c r="E41" i="41"/>
  <c r="F41" i="41" a="1"/>
  <c r="F41" i="41"/>
  <c r="G41" i="41" a="1"/>
  <c r="H41" i="41" a="1"/>
  <c r="I41" i="41" a="1"/>
  <c r="J41" i="41" a="1"/>
  <c r="K41" i="41" a="1"/>
  <c r="L41" i="41" a="1"/>
  <c r="M41" i="41" a="1"/>
  <c r="N41" i="41" a="1"/>
  <c r="O41" i="41" a="1"/>
  <c r="P41" i="41" a="1"/>
  <c r="Q41" i="41" a="1"/>
  <c r="R41" i="41" a="1"/>
  <c r="S41" i="41" a="1"/>
  <c r="T41" i="41" a="1"/>
  <c r="U41" i="41" a="1"/>
  <c r="V41" i="41" a="1"/>
  <c r="W41" i="41" a="1"/>
  <c r="X41" i="41" a="1"/>
  <c r="Y41" i="41" a="1"/>
  <c r="Z41" i="41" a="1"/>
  <c r="AA41" i="41" a="1"/>
  <c r="AB41" i="41" a="1"/>
  <c r="AC41" i="41" a="1"/>
  <c r="AD41" i="41" a="1"/>
  <c r="AE41" i="41" a="1"/>
  <c r="AF41" i="41" a="1"/>
  <c r="AG41" i="41" a="1"/>
  <c r="AH41" i="41" a="1"/>
  <c r="AI41" i="41" a="1"/>
  <c r="AJ41" i="41" a="1"/>
  <c r="AK41" i="41" a="1"/>
  <c r="AL41" i="41" a="1"/>
  <c r="AM41" i="41" a="1"/>
  <c r="AN41" i="41" a="1"/>
  <c r="AO41" i="41" a="1"/>
  <c r="AP41" i="41" a="1"/>
  <c r="AQ41" i="41" a="1"/>
  <c r="AR41" i="41" a="1"/>
  <c r="AS41" i="41" a="1"/>
  <c r="AT41" i="41" a="1"/>
  <c r="AU41" i="41" a="1"/>
  <c r="AV41" i="41" a="1"/>
  <c r="AW41" i="41" a="1"/>
  <c r="AX41" i="41" a="1"/>
  <c r="AY41" i="41" a="1"/>
  <c r="AZ41" i="41" a="1"/>
  <c r="BA41" i="41" a="1"/>
  <c r="BB41" i="41" a="1"/>
  <c r="BC41" i="41" a="1"/>
  <c r="BD41" i="41" a="1"/>
  <c r="BE41" i="41" a="1"/>
  <c r="BF41" i="41" a="1"/>
  <c r="BG41" i="41" a="1"/>
  <c r="BH41" i="41" a="1"/>
  <c r="BI41" i="41" a="1"/>
  <c r="BJ41" i="41" a="1"/>
  <c r="BK41" i="41" a="1"/>
  <c r="BL41" i="41" a="1"/>
  <c r="BM41" i="41" a="1"/>
  <c r="BN41" i="41" a="1"/>
  <c r="BO41" i="41" a="1"/>
  <c r="BP41" i="41" a="1"/>
  <c r="G41" i="41"/>
  <c r="H41" i="41"/>
  <c r="I41" i="41"/>
  <c r="J41" i="41"/>
  <c r="K41" i="41"/>
  <c r="L41" i="41"/>
  <c r="M41" i="41"/>
  <c r="N41" i="41"/>
  <c r="O41" i="41"/>
  <c r="P41" i="41"/>
  <c r="Q41" i="41"/>
  <c r="R41" i="41"/>
  <c r="S41" i="41"/>
  <c r="T41" i="41"/>
  <c r="U41" i="41"/>
  <c r="V41" i="41"/>
  <c r="W41" i="41"/>
  <c r="X41" i="41"/>
  <c r="Y41" i="41"/>
  <c r="Z41" i="41"/>
  <c r="AA41" i="41"/>
  <c r="AB41" i="41"/>
  <c r="AC41" i="41"/>
  <c r="AD41" i="41"/>
  <c r="AE41" i="41"/>
  <c r="AF41" i="41"/>
  <c r="AG41" i="41"/>
  <c r="AH41" i="41"/>
  <c r="AI41" i="41"/>
  <c r="AJ41" i="41"/>
  <c r="AK41" i="41"/>
  <c r="AL41" i="41"/>
  <c r="AM41" i="41"/>
  <c r="AN41" i="41"/>
  <c r="AO41" i="41"/>
  <c r="AP41" i="41"/>
  <c r="AQ41" i="41"/>
  <c r="AR41" i="41"/>
  <c r="AS41" i="41"/>
  <c r="AT41" i="41"/>
  <c r="AU41" i="41"/>
  <c r="AV41" i="41"/>
  <c r="AW41" i="41"/>
  <c r="AX41" i="41"/>
  <c r="AY41" i="41"/>
  <c r="AZ41" i="41"/>
  <c r="BA41" i="41"/>
  <c r="BB41" i="41"/>
  <c r="BC41" i="41"/>
  <c r="BD41" i="41"/>
  <c r="BE41" i="41"/>
  <c r="BF41" i="41"/>
  <c r="BG41" i="41"/>
  <c r="BH41" i="41"/>
  <c r="BI41" i="41"/>
  <c r="BJ41" i="41"/>
  <c r="BK41" i="41"/>
  <c r="BL41" i="41"/>
  <c r="BM41" i="41"/>
  <c r="BN41" i="41"/>
  <c r="BO41" i="41"/>
  <c r="BP41" i="41"/>
  <c r="AB17" i="41"/>
  <c r="E52" i="41" a="1"/>
  <c r="E52" i="41"/>
  <c r="F52" i="41" a="1"/>
  <c r="F52" i="41"/>
  <c r="G52" i="41" a="1"/>
  <c r="H52" i="41" a="1"/>
  <c r="I52" i="41" a="1"/>
  <c r="J52" i="41" a="1"/>
  <c r="K52" i="41" a="1"/>
  <c r="L52" i="41" a="1"/>
  <c r="M52" i="41" a="1"/>
  <c r="N52" i="41" a="1"/>
  <c r="O52" i="41" a="1"/>
  <c r="P52" i="41" a="1"/>
  <c r="Q52" i="41" a="1"/>
  <c r="R52" i="41" a="1"/>
  <c r="S52" i="41" a="1"/>
  <c r="T52" i="41" a="1"/>
  <c r="U52" i="41" a="1"/>
  <c r="V52" i="41" a="1"/>
  <c r="W52" i="41" a="1"/>
  <c r="X52" i="41" a="1"/>
  <c r="Y52" i="41" a="1"/>
  <c r="Z52" i="41" a="1"/>
  <c r="AA52" i="41" a="1"/>
  <c r="AB52" i="41" a="1"/>
  <c r="AC52" i="41" a="1"/>
  <c r="AD52" i="41" a="1"/>
  <c r="AE52" i="41" a="1"/>
  <c r="AF52" i="41" a="1"/>
  <c r="AG52" i="41" a="1"/>
  <c r="AH52" i="41" a="1"/>
  <c r="AI52" i="41" a="1"/>
  <c r="AJ52" i="41" a="1"/>
  <c r="AK52" i="41" a="1"/>
  <c r="AL52" i="41" a="1"/>
  <c r="AM52" i="41" a="1"/>
  <c r="AN52" i="41" a="1"/>
  <c r="AO52" i="41" a="1"/>
  <c r="AP52" i="41" a="1"/>
  <c r="AQ52" i="41" a="1"/>
  <c r="AR52" i="41" a="1"/>
  <c r="AS52" i="41" a="1"/>
  <c r="AT52" i="41" a="1"/>
  <c r="AU52" i="41" a="1"/>
  <c r="AV52" i="41" a="1"/>
  <c r="AW52" i="41" a="1"/>
  <c r="AX52" i="41" a="1"/>
  <c r="AY52" i="41" a="1"/>
  <c r="AZ52" i="41" a="1"/>
  <c r="BA52" i="41" a="1"/>
  <c r="BB52" i="41" a="1"/>
  <c r="BC52" i="41" a="1"/>
  <c r="BD52" i="41" a="1"/>
  <c r="BE52" i="41" a="1"/>
  <c r="BF52" i="41" a="1"/>
  <c r="BG52" i="41" a="1"/>
  <c r="BH52" i="41" a="1"/>
  <c r="BI52" i="41" a="1"/>
  <c r="BJ52" i="41" a="1"/>
  <c r="BK52" i="41" a="1"/>
  <c r="BL52" i="41" a="1"/>
  <c r="BM52" i="41" a="1"/>
  <c r="BN52" i="41" a="1"/>
  <c r="BO52" i="41" a="1"/>
  <c r="BP52" i="41" a="1"/>
  <c r="G52" i="41"/>
  <c r="H52" i="41"/>
  <c r="I52" i="41"/>
  <c r="J52" i="41"/>
  <c r="K52" i="41"/>
  <c r="L52" i="41"/>
  <c r="M52" i="41"/>
  <c r="N52" i="41"/>
  <c r="O52" i="41"/>
  <c r="P52" i="41"/>
  <c r="Q52" i="41"/>
  <c r="R52" i="41"/>
  <c r="S52" i="41"/>
  <c r="T52" i="41"/>
  <c r="U52" i="41"/>
  <c r="V52" i="41"/>
  <c r="W52" i="41"/>
  <c r="X52" i="41"/>
  <c r="Y52" i="41"/>
  <c r="Z52" i="41"/>
  <c r="AA52" i="41"/>
  <c r="AB52" i="41"/>
  <c r="AC52" i="41"/>
  <c r="AD52" i="41"/>
  <c r="AE52" i="41"/>
  <c r="AF52" i="41"/>
  <c r="AG52" i="41"/>
  <c r="AH52" i="41"/>
  <c r="AI52" i="41"/>
  <c r="AJ52" i="41"/>
  <c r="AK52" i="41"/>
  <c r="AL52" i="41"/>
  <c r="AM52" i="41"/>
  <c r="AN52" i="41"/>
  <c r="AO52" i="41"/>
  <c r="AP52" i="41"/>
  <c r="AQ52" i="41"/>
  <c r="AR52" i="41"/>
  <c r="AS52" i="41"/>
  <c r="AT52" i="41"/>
  <c r="AU52" i="41"/>
  <c r="AV52" i="41"/>
  <c r="AW52" i="41"/>
  <c r="AX52" i="41"/>
  <c r="AY52" i="41"/>
  <c r="AZ52" i="41"/>
  <c r="BA52" i="41"/>
  <c r="BB52" i="41"/>
  <c r="BC52" i="41"/>
  <c r="BD52" i="41"/>
  <c r="BE52" i="41"/>
  <c r="BF52" i="41"/>
  <c r="BG52" i="41"/>
  <c r="BH52" i="41"/>
  <c r="BI52" i="41"/>
  <c r="BJ52" i="41"/>
  <c r="BK52" i="41"/>
  <c r="BL52" i="41"/>
  <c r="BM52" i="41"/>
  <c r="BN52" i="41"/>
  <c r="BO52" i="41"/>
  <c r="BP52" i="41"/>
  <c r="AC17" i="41"/>
  <c r="W17" i="41"/>
  <c r="M18" i="41"/>
  <c r="N18" i="41" a="1"/>
  <c r="N18" i="41"/>
  <c r="O18" i="41"/>
  <c r="E31" i="41" a="1"/>
  <c r="E31" i="41"/>
  <c r="F31" i="41" a="1"/>
  <c r="F31" i="41"/>
  <c r="G31" i="41" a="1"/>
  <c r="H31" i="41" a="1"/>
  <c r="I31" i="41" a="1"/>
  <c r="J31" i="41" a="1"/>
  <c r="K31" i="41" a="1"/>
  <c r="L31" i="41" a="1"/>
  <c r="P18" i="41"/>
  <c r="M31" i="41" a="1"/>
  <c r="N31" i="41" a="1"/>
  <c r="O31" i="41" a="1"/>
  <c r="P31" i="41" a="1"/>
  <c r="Q31" i="41" a="1"/>
  <c r="R31" i="41" a="1"/>
  <c r="S31" i="41" a="1"/>
  <c r="T31" i="41" a="1"/>
  <c r="Q18" i="41"/>
  <c r="U31" i="41" a="1"/>
  <c r="V31" i="41" a="1"/>
  <c r="W31" i="41" a="1"/>
  <c r="X31" i="41" a="1"/>
  <c r="Y31" i="41" a="1"/>
  <c r="Z31" i="41" a="1"/>
  <c r="AA31" i="41" a="1"/>
  <c r="AB31" i="41" a="1"/>
  <c r="R18" i="41"/>
  <c r="AC31" i="41" a="1"/>
  <c r="AD31" i="41" a="1"/>
  <c r="AE31" i="41" a="1"/>
  <c r="AF31" i="41" a="1"/>
  <c r="AG31" i="41" a="1"/>
  <c r="AH31" i="41" a="1"/>
  <c r="AI31" i="41" a="1"/>
  <c r="AJ31" i="41" a="1"/>
  <c r="S18" i="41"/>
  <c r="AK31" i="41" a="1"/>
  <c r="AL31" i="41" a="1"/>
  <c r="AM31" i="41" a="1"/>
  <c r="AN31" i="41" a="1"/>
  <c r="AO31" i="41" a="1"/>
  <c r="AP31" i="41" a="1"/>
  <c r="AQ31" i="41" a="1"/>
  <c r="AR31" i="41" a="1"/>
  <c r="T18" i="41"/>
  <c r="AS31" i="41" a="1"/>
  <c r="AT31" i="41" a="1"/>
  <c r="AU31" i="41" a="1"/>
  <c r="AV31" i="41" a="1"/>
  <c r="AW31" i="41" a="1"/>
  <c r="AX31" i="41" a="1"/>
  <c r="AY31" i="41" a="1"/>
  <c r="AZ31" i="41" a="1"/>
  <c r="U18" i="41"/>
  <c r="BA31" i="41" a="1"/>
  <c r="BB31" i="41" a="1"/>
  <c r="BC31" i="41" a="1"/>
  <c r="BD31" i="41" a="1"/>
  <c r="BE31" i="41" a="1"/>
  <c r="BF31" i="41" a="1"/>
  <c r="BG31" i="41" a="1"/>
  <c r="BH31" i="41" a="1"/>
  <c r="V18" i="41"/>
  <c r="BI31" i="41" a="1"/>
  <c r="BJ31" i="41" a="1"/>
  <c r="BK31" i="41" a="1"/>
  <c r="BL31" i="41" a="1"/>
  <c r="BM31" i="41" a="1"/>
  <c r="BN31" i="41" a="1"/>
  <c r="BO31" i="41" a="1"/>
  <c r="BP31" i="41" a="1"/>
  <c r="G31" i="41"/>
  <c r="H31" i="41"/>
  <c r="I31" i="41"/>
  <c r="J31" i="41"/>
  <c r="K31" i="41"/>
  <c r="L31" i="41"/>
  <c r="M31" i="41"/>
  <c r="N31" i="41"/>
  <c r="O31" i="41"/>
  <c r="P31" i="41"/>
  <c r="Q31" i="41"/>
  <c r="R31" i="41"/>
  <c r="S31" i="41"/>
  <c r="T31" i="41"/>
  <c r="U31" i="41"/>
  <c r="V31" i="41"/>
  <c r="W31" i="41"/>
  <c r="X31" i="41"/>
  <c r="Y31" i="41"/>
  <c r="Z31" i="41"/>
  <c r="AA31" i="41"/>
  <c r="AB31" i="41"/>
  <c r="AC31" i="41"/>
  <c r="AD31" i="41"/>
  <c r="AE31" i="41"/>
  <c r="AF31" i="41"/>
  <c r="AG31" i="41"/>
  <c r="AH31" i="41"/>
  <c r="AI31" i="41"/>
  <c r="AJ31" i="41"/>
  <c r="AK31" i="41"/>
  <c r="AL31" i="41"/>
  <c r="AM31" i="41"/>
  <c r="AN31" i="41"/>
  <c r="AO31" i="41"/>
  <c r="AP31" i="41"/>
  <c r="AQ31" i="41"/>
  <c r="AR31" i="41"/>
  <c r="AS31" i="41"/>
  <c r="AT31" i="41"/>
  <c r="AU31" i="41"/>
  <c r="AV31" i="41"/>
  <c r="AW31" i="41"/>
  <c r="AX31" i="41"/>
  <c r="AY31" i="41"/>
  <c r="AZ31" i="41"/>
  <c r="BA31" i="41"/>
  <c r="BB31" i="41"/>
  <c r="BC31" i="41"/>
  <c r="BD31" i="41"/>
  <c r="BE31" i="41"/>
  <c r="BF31" i="41"/>
  <c r="BG31" i="41"/>
  <c r="BH31" i="41"/>
  <c r="BI31" i="41"/>
  <c r="BJ31" i="41"/>
  <c r="BK31" i="41"/>
  <c r="BL31" i="41"/>
  <c r="BM31" i="41"/>
  <c r="BN31" i="41"/>
  <c r="BO31" i="41"/>
  <c r="BP31" i="41"/>
  <c r="AA18" i="41"/>
  <c r="E42" i="41" a="1"/>
  <c r="E42" i="41"/>
  <c r="F42" i="41" a="1"/>
  <c r="F42" i="41"/>
  <c r="G42" i="41" a="1"/>
  <c r="H42" i="41" a="1"/>
  <c r="I42" i="41" a="1"/>
  <c r="J42" i="41" a="1"/>
  <c r="K42" i="41" a="1"/>
  <c r="L42" i="41" a="1"/>
  <c r="M42" i="41" a="1"/>
  <c r="N42" i="41" a="1"/>
  <c r="O42" i="41" a="1"/>
  <c r="P42" i="41" a="1"/>
  <c r="Q42" i="41" a="1"/>
  <c r="R42" i="41" a="1"/>
  <c r="S42" i="41" a="1"/>
  <c r="T42" i="41" a="1"/>
  <c r="U42" i="41" a="1"/>
  <c r="V42" i="41" a="1"/>
  <c r="W42" i="41" a="1"/>
  <c r="X42" i="41" a="1"/>
  <c r="Y42" i="41" a="1"/>
  <c r="Z42" i="41" a="1"/>
  <c r="AA42" i="41" a="1"/>
  <c r="AB42" i="41" a="1"/>
  <c r="AC42" i="41" a="1"/>
  <c r="AD42" i="41" a="1"/>
  <c r="AE42" i="41" a="1"/>
  <c r="AF42" i="41" a="1"/>
  <c r="AG42" i="41" a="1"/>
  <c r="AH42" i="41" a="1"/>
  <c r="AI42" i="41" a="1"/>
  <c r="AJ42" i="41" a="1"/>
  <c r="AK42" i="41" a="1"/>
  <c r="AL42" i="41" a="1"/>
  <c r="AM42" i="41" a="1"/>
  <c r="AN42" i="41" a="1"/>
  <c r="AO42" i="41" a="1"/>
  <c r="AP42" i="41" a="1"/>
  <c r="AQ42" i="41" a="1"/>
  <c r="AR42" i="41" a="1"/>
  <c r="AS42" i="41" a="1"/>
  <c r="AT42" i="41" a="1"/>
  <c r="AU42" i="41" a="1"/>
  <c r="AV42" i="41" a="1"/>
  <c r="AW42" i="41" a="1"/>
  <c r="AX42" i="41" a="1"/>
  <c r="AY42" i="41" a="1"/>
  <c r="AZ42" i="41" a="1"/>
  <c r="BA42" i="41" a="1"/>
  <c r="BB42" i="41" a="1"/>
  <c r="BC42" i="41" a="1"/>
  <c r="BD42" i="41" a="1"/>
  <c r="BE42" i="41" a="1"/>
  <c r="BF42" i="41" a="1"/>
  <c r="BG42" i="41" a="1"/>
  <c r="BH42" i="41" a="1"/>
  <c r="BI42" i="41" a="1"/>
  <c r="BJ42" i="41" a="1"/>
  <c r="BK42" i="41" a="1"/>
  <c r="BL42" i="41" a="1"/>
  <c r="BM42" i="41" a="1"/>
  <c r="BN42" i="41" a="1"/>
  <c r="BO42" i="41" a="1"/>
  <c r="BP42" i="41" a="1"/>
  <c r="G42" i="41"/>
  <c r="H42" i="41"/>
  <c r="I42" i="41"/>
  <c r="J42" i="41"/>
  <c r="K42" i="41"/>
  <c r="L42" i="41"/>
  <c r="M42" i="41"/>
  <c r="N42" i="41"/>
  <c r="O42" i="41"/>
  <c r="P42" i="41"/>
  <c r="Q42" i="41"/>
  <c r="R42" i="41"/>
  <c r="S42" i="41"/>
  <c r="T42" i="41"/>
  <c r="U42" i="41"/>
  <c r="V42" i="41"/>
  <c r="W42" i="41"/>
  <c r="X42" i="41"/>
  <c r="Y42" i="41"/>
  <c r="Z42" i="41"/>
  <c r="AA42" i="41"/>
  <c r="AB42" i="41"/>
  <c r="AC42" i="41"/>
  <c r="AD42" i="41"/>
  <c r="AE42" i="41"/>
  <c r="AF42" i="41"/>
  <c r="AG42" i="41"/>
  <c r="AH42" i="41"/>
  <c r="AI42" i="41"/>
  <c r="AJ42" i="41"/>
  <c r="AK42" i="41"/>
  <c r="AL42" i="41"/>
  <c r="AM42" i="41"/>
  <c r="AN42" i="41"/>
  <c r="AO42" i="41"/>
  <c r="AP42" i="41"/>
  <c r="AQ42" i="41"/>
  <c r="AR42" i="41"/>
  <c r="AS42" i="41"/>
  <c r="AT42" i="41"/>
  <c r="AU42" i="41"/>
  <c r="AV42" i="41"/>
  <c r="AW42" i="41"/>
  <c r="AX42" i="41"/>
  <c r="AY42" i="41"/>
  <c r="AZ42" i="41"/>
  <c r="BA42" i="41"/>
  <c r="BB42" i="41"/>
  <c r="BC42" i="41"/>
  <c r="BD42" i="41"/>
  <c r="BE42" i="41"/>
  <c r="BF42" i="41"/>
  <c r="BG42" i="41"/>
  <c r="BH42" i="41"/>
  <c r="BI42" i="41"/>
  <c r="BJ42" i="41"/>
  <c r="BK42" i="41"/>
  <c r="BL42" i="41"/>
  <c r="BM42" i="41"/>
  <c r="BN42" i="41"/>
  <c r="BO42" i="41"/>
  <c r="BP42" i="41"/>
  <c r="AB18" i="41"/>
  <c r="E53" i="41" a="1"/>
  <c r="E53" i="41"/>
  <c r="F53" i="41" a="1"/>
  <c r="F53" i="41"/>
  <c r="G53" i="41" a="1"/>
  <c r="H53" i="41" a="1"/>
  <c r="I53" i="41" a="1"/>
  <c r="J53" i="41" a="1"/>
  <c r="K53" i="41" a="1"/>
  <c r="L53" i="41" a="1"/>
  <c r="M53" i="41" a="1"/>
  <c r="N53" i="41" a="1"/>
  <c r="O53" i="41" a="1"/>
  <c r="P53" i="41" a="1"/>
  <c r="Q53" i="41" a="1"/>
  <c r="R53" i="41" a="1"/>
  <c r="S53" i="41" a="1"/>
  <c r="T53" i="41" a="1"/>
  <c r="U53" i="41" a="1"/>
  <c r="V53" i="41" a="1"/>
  <c r="W53" i="41" a="1"/>
  <c r="X53" i="41" a="1"/>
  <c r="Y53" i="41" a="1"/>
  <c r="Z53" i="41" a="1"/>
  <c r="AA53" i="41" a="1"/>
  <c r="AB53" i="41" a="1"/>
  <c r="AC53" i="41" a="1"/>
  <c r="AD53" i="41" a="1"/>
  <c r="AE53" i="41" a="1"/>
  <c r="AF53" i="41" a="1"/>
  <c r="AG53" i="41" a="1"/>
  <c r="AH53" i="41" a="1"/>
  <c r="AI53" i="41" a="1"/>
  <c r="AJ53" i="41" a="1"/>
  <c r="AK53" i="41" a="1"/>
  <c r="AL53" i="41" a="1"/>
  <c r="AM53" i="41" a="1"/>
  <c r="AN53" i="41" a="1"/>
  <c r="AO53" i="41" a="1"/>
  <c r="AP53" i="41" a="1"/>
  <c r="AQ53" i="41" a="1"/>
  <c r="AR53" i="41" a="1"/>
  <c r="AS53" i="41" a="1"/>
  <c r="AT53" i="41" a="1"/>
  <c r="AU53" i="41" a="1"/>
  <c r="AV53" i="41" a="1"/>
  <c r="AW53" i="41" a="1"/>
  <c r="AX53" i="41" a="1"/>
  <c r="AY53" i="41" a="1"/>
  <c r="AZ53" i="41" a="1"/>
  <c r="BA53" i="41" a="1"/>
  <c r="BB53" i="41" a="1"/>
  <c r="BC53" i="41" a="1"/>
  <c r="BD53" i="41" a="1"/>
  <c r="BE53" i="41" a="1"/>
  <c r="BF53" i="41" a="1"/>
  <c r="BG53" i="41" a="1"/>
  <c r="BH53" i="41" a="1"/>
  <c r="BI53" i="41" a="1"/>
  <c r="BJ53" i="41" a="1"/>
  <c r="BK53" i="41" a="1"/>
  <c r="BL53" i="41" a="1"/>
  <c r="BM53" i="41" a="1"/>
  <c r="BN53" i="41" a="1"/>
  <c r="BO53" i="41" a="1"/>
  <c r="BP53" i="41" a="1"/>
  <c r="G53" i="41"/>
  <c r="H53" i="41"/>
  <c r="I53" i="41"/>
  <c r="J53" i="41"/>
  <c r="K53" i="41"/>
  <c r="L53" i="41"/>
  <c r="M53" i="41"/>
  <c r="N53" i="41"/>
  <c r="O53" i="41"/>
  <c r="P53" i="41"/>
  <c r="Q53" i="41"/>
  <c r="R53" i="41"/>
  <c r="S53" i="41"/>
  <c r="T53" i="41"/>
  <c r="U53" i="41"/>
  <c r="V53" i="41"/>
  <c r="W53" i="41"/>
  <c r="X53" i="41"/>
  <c r="Y53" i="41"/>
  <c r="Z53" i="41"/>
  <c r="AA53" i="41"/>
  <c r="AB53" i="41"/>
  <c r="AC53" i="41"/>
  <c r="AD53" i="41"/>
  <c r="AE53" i="41"/>
  <c r="AF53" i="41"/>
  <c r="AG53" i="41"/>
  <c r="AH53" i="41"/>
  <c r="AI53" i="41"/>
  <c r="AJ53" i="41"/>
  <c r="AK53" i="41"/>
  <c r="AL53" i="41"/>
  <c r="AM53" i="41"/>
  <c r="AN53" i="41"/>
  <c r="AO53" i="41"/>
  <c r="AP53" i="41"/>
  <c r="AQ53" i="41"/>
  <c r="AR53" i="41"/>
  <c r="AS53" i="41"/>
  <c r="AT53" i="41"/>
  <c r="AU53" i="41"/>
  <c r="AV53" i="41"/>
  <c r="AW53" i="41"/>
  <c r="AX53" i="41"/>
  <c r="AY53" i="41"/>
  <c r="AZ53" i="41"/>
  <c r="BA53" i="41"/>
  <c r="BB53" i="41"/>
  <c r="BC53" i="41"/>
  <c r="BD53" i="41"/>
  <c r="BE53" i="41"/>
  <c r="BF53" i="41"/>
  <c r="BG53" i="41"/>
  <c r="BH53" i="41"/>
  <c r="BI53" i="41"/>
  <c r="BJ53" i="41"/>
  <c r="BK53" i="41"/>
  <c r="BL53" i="41"/>
  <c r="BM53" i="41"/>
  <c r="BN53" i="41"/>
  <c r="BO53" i="41"/>
  <c r="BP53" i="41"/>
  <c r="AC18" i="41"/>
  <c r="W18" i="41"/>
  <c r="M19" i="41"/>
  <c r="N19" i="41" a="1"/>
  <c r="N19" i="41"/>
  <c r="O19" i="41"/>
  <c r="E32" i="41" a="1"/>
  <c r="E32" i="41"/>
  <c r="F32" i="41" a="1"/>
  <c r="F32" i="41"/>
  <c r="G32" i="41" a="1"/>
  <c r="H32" i="41" a="1"/>
  <c r="I32" i="41" a="1"/>
  <c r="J32" i="41" a="1"/>
  <c r="K32" i="41" a="1"/>
  <c r="L32" i="41" a="1"/>
  <c r="P19" i="41"/>
  <c r="M32" i="41" a="1"/>
  <c r="N32" i="41" a="1"/>
  <c r="O32" i="41" a="1"/>
  <c r="P32" i="41" a="1"/>
  <c r="Q32" i="41" a="1"/>
  <c r="R32" i="41" a="1"/>
  <c r="S32" i="41" a="1"/>
  <c r="T32" i="41" a="1"/>
  <c r="Q19" i="41"/>
  <c r="U32" i="41" a="1"/>
  <c r="V32" i="41" a="1"/>
  <c r="W32" i="41" a="1"/>
  <c r="X32" i="41" a="1"/>
  <c r="Y32" i="41" a="1"/>
  <c r="Z32" i="41" a="1"/>
  <c r="AA32" i="41" a="1"/>
  <c r="AB32" i="41" a="1"/>
  <c r="R19" i="41"/>
  <c r="AC32" i="41" a="1"/>
  <c r="AD32" i="41" a="1"/>
  <c r="AE32" i="41" a="1"/>
  <c r="AF32" i="41" a="1"/>
  <c r="AG32" i="41" a="1"/>
  <c r="AH32" i="41" a="1"/>
  <c r="AI32" i="41" a="1"/>
  <c r="AJ32" i="41" a="1"/>
  <c r="S19" i="41"/>
  <c r="AK32" i="41" a="1"/>
  <c r="AL32" i="41" a="1"/>
  <c r="AM32" i="41" a="1"/>
  <c r="AN32" i="41" a="1"/>
  <c r="AO32" i="41" a="1"/>
  <c r="AP32" i="41" a="1"/>
  <c r="AQ32" i="41" a="1"/>
  <c r="AR32" i="41" a="1"/>
  <c r="T19" i="41"/>
  <c r="AS32" i="41" a="1"/>
  <c r="AT32" i="41" a="1"/>
  <c r="AU32" i="41" a="1"/>
  <c r="AV32" i="41" a="1"/>
  <c r="AW32" i="41" a="1"/>
  <c r="AX32" i="41" a="1"/>
  <c r="AY32" i="41" a="1"/>
  <c r="AZ32" i="41" a="1"/>
  <c r="U19" i="41"/>
  <c r="BA32" i="41" a="1"/>
  <c r="BB32" i="41" a="1"/>
  <c r="BC32" i="41" a="1"/>
  <c r="BD32" i="41" a="1"/>
  <c r="BE32" i="41" a="1"/>
  <c r="BF32" i="41" a="1"/>
  <c r="BG32" i="41" a="1"/>
  <c r="BH32" i="41" a="1"/>
  <c r="V19" i="41"/>
  <c r="BI32" i="41" a="1"/>
  <c r="BJ32" i="41" a="1"/>
  <c r="BK32" i="41" a="1"/>
  <c r="BL32" i="41" a="1"/>
  <c r="BM32" i="41" a="1"/>
  <c r="BN32" i="41" a="1"/>
  <c r="BO32" i="41" a="1"/>
  <c r="BP32" i="41" a="1"/>
  <c r="G32" i="41"/>
  <c r="H32" i="41"/>
  <c r="I32" i="41"/>
  <c r="J32" i="41"/>
  <c r="K32" i="41"/>
  <c r="L32" i="41"/>
  <c r="M32" i="41"/>
  <c r="N32" i="41"/>
  <c r="O32" i="41"/>
  <c r="P32" i="41"/>
  <c r="Q32" i="41"/>
  <c r="R32" i="41"/>
  <c r="S32" i="41"/>
  <c r="T32" i="41"/>
  <c r="U32" i="41"/>
  <c r="V32" i="41"/>
  <c r="W32" i="41"/>
  <c r="X32" i="41"/>
  <c r="Y32" i="41"/>
  <c r="Z32" i="41"/>
  <c r="AA32" i="41"/>
  <c r="AB32" i="41"/>
  <c r="AC32" i="41"/>
  <c r="AD32" i="41"/>
  <c r="AE32" i="41"/>
  <c r="AF32" i="41"/>
  <c r="AG32" i="41"/>
  <c r="AH32" i="41"/>
  <c r="AI32" i="41"/>
  <c r="AJ32" i="41"/>
  <c r="AK32" i="41"/>
  <c r="AL32" i="41"/>
  <c r="AM32" i="41"/>
  <c r="AN32" i="41"/>
  <c r="AO32" i="41"/>
  <c r="AP32" i="41"/>
  <c r="AQ32" i="41"/>
  <c r="AR32" i="41"/>
  <c r="AS32" i="41"/>
  <c r="AT32" i="41"/>
  <c r="AU32" i="41"/>
  <c r="AV32" i="41"/>
  <c r="AW32" i="41"/>
  <c r="AX32" i="41"/>
  <c r="AY32" i="41"/>
  <c r="AZ32" i="41"/>
  <c r="BA32" i="41"/>
  <c r="BB32" i="41"/>
  <c r="BC32" i="41"/>
  <c r="BD32" i="41"/>
  <c r="BE32" i="41"/>
  <c r="BF32" i="41"/>
  <c r="BG32" i="41"/>
  <c r="BH32" i="41"/>
  <c r="BI32" i="41"/>
  <c r="BJ32" i="41"/>
  <c r="BK32" i="41"/>
  <c r="BL32" i="41"/>
  <c r="BM32" i="41"/>
  <c r="BN32" i="41"/>
  <c r="BO32" i="41"/>
  <c r="BP32" i="41"/>
  <c r="AA19" i="41"/>
  <c r="E43" i="41" a="1"/>
  <c r="E43" i="41"/>
  <c r="F43" i="41" a="1"/>
  <c r="F43" i="41"/>
  <c r="G43" i="41" a="1"/>
  <c r="H43" i="41" a="1"/>
  <c r="I43" i="41" a="1"/>
  <c r="J43" i="41" a="1"/>
  <c r="K43" i="41" a="1"/>
  <c r="L43" i="41" a="1"/>
  <c r="M43" i="41" a="1"/>
  <c r="N43" i="41" a="1"/>
  <c r="O43" i="41" a="1"/>
  <c r="P43" i="41" a="1"/>
  <c r="Q43" i="41" a="1"/>
  <c r="R43" i="41" a="1"/>
  <c r="S43" i="41" a="1"/>
  <c r="T43" i="41" a="1"/>
  <c r="U43" i="41" a="1"/>
  <c r="V43" i="41" a="1"/>
  <c r="W43" i="41" a="1"/>
  <c r="X43" i="41" a="1"/>
  <c r="Y43" i="41" a="1"/>
  <c r="Z43" i="41" a="1"/>
  <c r="AA43" i="41" a="1"/>
  <c r="AB43" i="41" a="1"/>
  <c r="AC43" i="41" a="1"/>
  <c r="AD43" i="41" a="1"/>
  <c r="AE43" i="41" a="1"/>
  <c r="AF43" i="41" a="1"/>
  <c r="AG43" i="41" a="1"/>
  <c r="AH43" i="41" a="1"/>
  <c r="AI43" i="41" a="1"/>
  <c r="AJ43" i="41" a="1"/>
  <c r="AK43" i="41" a="1"/>
  <c r="AL43" i="41" a="1"/>
  <c r="AM43" i="41" a="1"/>
  <c r="AN43" i="41" a="1"/>
  <c r="AO43" i="41" a="1"/>
  <c r="AP43" i="41" a="1"/>
  <c r="AQ43" i="41" a="1"/>
  <c r="AR43" i="41" a="1"/>
  <c r="AS43" i="41" a="1"/>
  <c r="AT43" i="41" a="1"/>
  <c r="AU43" i="41" a="1"/>
  <c r="AV43" i="41" a="1"/>
  <c r="AW43" i="41" a="1"/>
  <c r="AX43" i="41" a="1"/>
  <c r="AY43" i="41" a="1"/>
  <c r="AZ43" i="41" a="1"/>
  <c r="BA43" i="41" a="1"/>
  <c r="BB43" i="41" a="1"/>
  <c r="BC43" i="41" a="1"/>
  <c r="BD43" i="41" a="1"/>
  <c r="BE43" i="41" a="1"/>
  <c r="BF43" i="41" a="1"/>
  <c r="BG43" i="41" a="1"/>
  <c r="BH43" i="41" a="1"/>
  <c r="BI43" i="41" a="1"/>
  <c r="BJ43" i="41" a="1"/>
  <c r="BK43" i="41" a="1"/>
  <c r="BL43" i="41" a="1"/>
  <c r="BM43" i="41" a="1"/>
  <c r="BN43" i="41" a="1"/>
  <c r="BO43" i="41" a="1"/>
  <c r="BP43" i="41" a="1"/>
  <c r="G43" i="41"/>
  <c r="H43" i="41"/>
  <c r="I43" i="41"/>
  <c r="J43" i="41"/>
  <c r="K43" i="41"/>
  <c r="L43" i="41"/>
  <c r="M43" i="41"/>
  <c r="N43" i="41"/>
  <c r="O43" i="41"/>
  <c r="P43" i="41"/>
  <c r="Q43" i="41"/>
  <c r="R43" i="41"/>
  <c r="S43" i="41"/>
  <c r="T43" i="41"/>
  <c r="U43" i="41"/>
  <c r="V43" i="41"/>
  <c r="W43" i="41"/>
  <c r="X43" i="41"/>
  <c r="Y43" i="41"/>
  <c r="Z43" i="41"/>
  <c r="AA43" i="41"/>
  <c r="AB43" i="41"/>
  <c r="AC43" i="41"/>
  <c r="AD43" i="41"/>
  <c r="AE43" i="41"/>
  <c r="AF43" i="41"/>
  <c r="AG43" i="41"/>
  <c r="AH43" i="41"/>
  <c r="AI43" i="41"/>
  <c r="AJ43" i="41"/>
  <c r="AK43" i="41"/>
  <c r="AL43" i="41"/>
  <c r="AM43" i="41"/>
  <c r="AN43" i="41"/>
  <c r="AO43" i="41"/>
  <c r="AP43" i="41"/>
  <c r="AQ43" i="41"/>
  <c r="AR43" i="41"/>
  <c r="AS43" i="41"/>
  <c r="AT43" i="41"/>
  <c r="AU43" i="41"/>
  <c r="AV43" i="41"/>
  <c r="AW43" i="41"/>
  <c r="AX43" i="41"/>
  <c r="AY43" i="41"/>
  <c r="AZ43" i="41"/>
  <c r="BA43" i="41"/>
  <c r="BB43" i="41"/>
  <c r="BC43" i="41"/>
  <c r="BD43" i="41"/>
  <c r="BE43" i="41"/>
  <c r="BF43" i="41"/>
  <c r="BG43" i="41"/>
  <c r="BH43" i="41"/>
  <c r="BI43" i="41"/>
  <c r="BJ43" i="41"/>
  <c r="BK43" i="41"/>
  <c r="BL43" i="41"/>
  <c r="BM43" i="41"/>
  <c r="BN43" i="41"/>
  <c r="BO43" i="41"/>
  <c r="BP43" i="41"/>
  <c r="AB19" i="41"/>
  <c r="E54" i="41" a="1"/>
  <c r="E54" i="41"/>
  <c r="F54" i="41" a="1"/>
  <c r="F54" i="41"/>
  <c r="G54" i="41" a="1"/>
  <c r="H54" i="41" a="1"/>
  <c r="I54" i="41" a="1"/>
  <c r="J54" i="41" a="1"/>
  <c r="K54" i="41" a="1"/>
  <c r="L54" i="41" a="1"/>
  <c r="M54" i="41" a="1"/>
  <c r="N54" i="41" a="1"/>
  <c r="O54" i="41" a="1"/>
  <c r="P54" i="41" a="1"/>
  <c r="Q54" i="41" a="1"/>
  <c r="R54" i="41" a="1"/>
  <c r="S54" i="41" a="1"/>
  <c r="T54" i="41" a="1"/>
  <c r="U54" i="41" a="1"/>
  <c r="V54" i="41" a="1"/>
  <c r="W54" i="41" a="1"/>
  <c r="X54" i="41" a="1"/>
  <c r="Y54" i="41" a="1"/>
  <c r="Z54" i="41" a="1"/>
  <c r="AA54" i="41" a="1"/>
  <c r="AB54" i="41" a="1"/>
  <c r="AC54" i="41" a="1"/>
  <c r="AD54" i="41" a="1"/>
  <c r="AE54" i="41" a="1"/>
  <c r="AF54" i="41" a="1"/>
  <c r="AG54" i="41" a="1"/>
  <c r="AH54" i="41" a="1"/>
  <c r="AI54" i="41" a="1"/>
  <c r="AJ54" i="41" a="1"/>
  <c r="AK54" i="41" a="1"/>
  <c r="AL54" i="41" a="1"/>
  <c r="AM54" i="41" a="1"/>
  <c r="AN54" i="41" a="1"/>
  <c r="AO54" i="41" a="1"/>
  <c r="AP54" i="41" a="1"/>
  <c r="AQ54" i="41" a="1"/>
  <c r="AR54" i="41" a="1"/>
  <c r="AS54" i="41" a="1"/>
  <c r="AT54" i="41" a="1"/>
  <c r="AU54" i="41" a="1"/>
  <c r="AV54" i="41" a="1"/>
  <c r="AW54" i="41" a="1"/>
  <c r="AX54" i="41" a="1"/>
  <c r="AY54" i="41" a="1"/>
  <c r="AZ54" i="41" a="1"/>
  <c r="BA54" i="41" a="1"/>
  <c r="BB54" i="41" a="1"/>
  <c r="BC54" i="41" a="1"/>
  <c r="BD54" i="41" a="1"/>
  <c r="BE54" i="41" a="1"/>
  <c r="BF54" i="41" a="1"/>
  <c r="BG54" i="41" a="1"/>
  <c r="BH54" i="41" a="1"/>
  <c r="BI54" i="41" a="1"/>
  <c r="BJ54" i="41" a="1"/>
  <c r="BK54" i="41" a="1"/>
  <c r="BL54" i="41" a="1"/>
  <c r="BM54" i="41" a="1"/>
  <c r="BN54" i="41" a="1"/>
  <c r="BO54" i="41" a="1"/>
  <c r="BP54" i="41" a="1"/>
  <c r="G54" i="41"/>
  <c r="H54" i="41"/>
  <c r="I54" i="41"/>
  <c r="J54" i="41"/>
  <c r="K54" i="41"/>
  <c r="L54" i="41"/>
  <c r="M54" i="41"/>
  <c r="N54" i="41"/>
  <c r="O54" i="41"/>
  <c r="P54" i="41"/>
  <c r="Q54" i="41"/>
  <c r="R54" i="41"/>
  <c r="S54" i="41"/>
  <c r="T54" i="41"/>
  <c r="U54" i="41"/>
  <c r="V54" i="41"/>
  <c r="W54" i="41"/>
  <c r="X54" i="41"/>
  <c r="Y54" i="41"/>
  <c r="Z54" i="41"/>
  <c r="AA54" i="41"/>
  <c r="AB54" i="41"/>
  <c r="AC54" i="41"/>
  <c r="AD54" i="41"/>
  <c r="AE54" i="41"/>
  <c r="AF54" i="41"/>
  <c r="AG54" i="41"/>
  <c r="AH54" i="41"/>
  <c r="AI54" i="41"/>
  <c r="AJ54" i="41"/>
  <c r="AK54" i="41"/>
  <c r="AL54" i="41"/>
  <c r="AM54" i="41"/>
  <c r="AN54" i="41"/>
  <c r="AO54" i="41"/>
  <c r="AP54" i="41"/>
  <c r="AQ54" i="41"/>
  <c r="AR54" i="41"/>
  <c r="AS54" i="41"/>
  <c r="AT54" i="41"/>
  <c r="AU54" i="41"/>
  <c r="AV54" i="41"/>
  <c r="AW54" i="41"/>
  <c r="AX54" i="41"/>
  <c r="AY54" i="41"/>
  <c r="AZ54" i="41"/>
  <c r="BA54" i="41"/>
  <c r="BB54" i="41"/>
  <c r="BC54" i="41"/>
  <c r="BD54" i="41"/>
  <c r="BE54" i="41"/>
  <c r="BF54" i="41"/>
  <c r="BG54" i="41"/>
  <c r="BH54" i="41"/>
  <c r="BI54" i="41"/>
  <c r="BJ54" i="41"/>
  <c r="BK54" i="41"/>
  <c r="BL54" i="41"/>
  <c r="BM54" i="41"/>
  <c r="BN54" i="41"/>
  <c r="BO54" i="41"/>
  <c r="BP54" i="41"/>
  <c r="AC19" i="41"/>
  <c r="W19" i="41"/>
  <c r="M20" i="41"/>
  <c r="N20" i="41" a="1"/>
  <c r="N20" i="41"/>
  <c r="O20" i="41"/>
  <c r="E33" i="41" a="1"/>
  <c r="E33" i="41"/>
  <c r="F33" i="41" a="1"/>
  <c r="F33" i="41"/>
  <c r="G33" i="41" a="1"/>
  <c r="H33" i="41" a="1"/>
  <c r="I33" i="41" a="1"/>
  <c r="J33" i="41" a="1"/>
  <c r="K33" i="41" a="1"/>
  <c r="L33" i="41" a="1"/>
  <c r="P20" i="41"/>
  <c r="M33" i="41" a="1"/>
  <c r="N33" i="41" a="1"/>
  <c r="O33" i="41" a="1"/>
  <c r="P33" i="41" a="1"/>
  <c r="Q33" i="41" a="1"/>
  <c r="R33" i="41" a="1"/>
  <c r="S33" i="41" a="1"/>
  <c r="T33" i="41" a="1"/>
  <c r="Q20" i="41"/>
  <c r="U33" i="41" a="1"/>
  <c r="V33" i="41" a="1"/>
  <c r="W33" i="41" a="1"/>
  <c r="X33" i="41" a="1"/>
  <c r="Y33" i="41" a="1"/>
  <c r="Z33" i="41" a="1"/>
  <c r="AA33" i="41" a="1"/>
  <c r="AB33" i="41" a="1"/>
  <c r="R20" i="41"/>
  <c r="AC33" i="41" a="1"/>
  <c r="AD33" i="41" a="1"/>
  <c r="AE33" i="41" a="1"/>
  <c r="AF33" i="41" a="1"/>
  <c r="AG33" i="41" a="1"/>
  <c r="AH33" i="41" a="1"/>
  <c r="AI33" i="41" a="1"/>
  <c r="AJ33" i="41" a="1"/>
  <c r="S20" i="41"/>
  <c r="AK33" i="41" a="1"/>
  <c r="AL33" i="41" a="1"/>
  <c r="AM33" i="41" a="1"/>
  <c r="AN33" i="41" a="1"/>
  <c r="AO33" i="41" a="1"/>
  <c r="AP33" i="41" a="1"/>
  <c r="AQ33" i="41" a="1"/>
  <c r="AR33" i="41" a="1"/>
  <c r="T20" i="41"/>
  <c r="AS33" i="41" a="1"/>
  <c r="AT33" i="41" a="1"/>
  <c r="AU33" i="41" a="1"/>
  <c r="AV33" i="41" a="1"/>
  <c r="AW33" i="41" a="1"/>
  <c r="AX33" i="41" a="1"/>
  <c r="AY33" i="41" a="1"/>
  <c r="AZ33" i="41" a="1"/>
  <c r="U20" i="41"/>
  <c r="BA33" i="41" a="1"/>
  <c r="BB33" i="41" a="1"/>
  <c r="BC33" i="41" a="1"/>
  <c r="BD33" i="41" a="1"/>
  <c r="BE33" i="41" a="1"/>
  <c r="BF33" i="41" a="1"/>
  <c r="BG33" i="41" a="1"/>
  <c r="BH33" i="41" a="1"/>
  <c r="V20" i="41"/>
  <c r="BI33" i="41" a="1"/>
  <c r="BJ33" i="41" a="1"/>
  <c r="BK33" i="41" a="1"/>
  <c r="BL33" i="41" a="1"/>
  <c r="BM33" i="41" a="1"/>
  <c r="BN33" i="41" a="1"/>
  <c r="BO33" i="41" a="1"/>
  <c r="BP33" i="41" a="1"/>
  <c r="G33" i="41"/>
  <c r="H33" i="41"/>
  <c r="I33" i="41"/>
  <c r="J33" i="41"/>
  <c r="K33" i="41"/>
  <c r="L33" i="41"/>
  <c r="M33" i="41"/>
  <c r="N33" i="41"/>
  <c r="O33" i="41"/>
  <c r="P33" i="41"/>
  <c r="Q33" i="41"/>
  <c r="R33" i="41"/>
  <c r="S33" i="41"/>
  <c r="T33" i="41"/>
  <c r="U33" i="41"/>
  <c r="V33" i="41"/>
  <c r="W33" i="41"/>
  <c r="X33" i="41"/>
  <c r="Y33" i="41"/>
  <c r="Z33" i="41"/>
  <c r="AA33" i="41"/>
  <c r="AB33" i="41"/>
  <c r="AC33" i="41"/>
  <c r="AD33" i="41"/>
  <c r="AE33" i="41"/>
  <c r="AF33" i="41"/>
  <c r="AG33" i="41"/>
  <c r="AH33" i="41"/>
  <c r="AI33" i="41"/>
  <c r="AJ33" i="41"/>
  <c r="AK33" i="41"/>
  <c r="AL33" i="41"/>
  <c r="AM33" i="41"/>
  <c r="AN33" i="41"/>
  <c r="AO33" i="41"/>
  <c r="AP33" i="41"/>
  <c r="AQ33" i="41"/>
  <c r="AR33" i="41"/>
  <c r="AS33" i="41"/>
  <c r="AT33" i="41"/>
  <c r="AU33" i="41"/>
  <c r="AV33" i="41"/>
  <c r="AW33" i="41"/>
  <c r="AX33" i="41"/>
  <c r="AY33" i="41"/>
  <c r="AZ33" i="41"/>
  <c r="BA33" i="41"/>
  <c r="BB33" i="41"/>
  <c r="BC33" i="41"/>
  <c r="BD33" i="41"/>
  <c r="BE33" i="41"/>
  <c r="BF33" i="41"/>
  <c r="BG33" i="41"/>
  <c r="BH33" i="41"/>
  <c r="BI33" i="41"/>
  <c r="BJ33" i="41"/>
  <c r="BK33" i="41"/>
  <c r="BL33" i="41"/>
  <c r="BM33" i="41"/>
  <c r="BN33" i="41"/>
  <c r="BO33" i="41"/>
  <c r="BP33" i="41"/>
  <c r="AA20" i="41"/>
  <c r="E44" i="41" a="1"/>
  <c r="E44" i="41"/>
  <c r="F44" i="41" a="1"/>
  <c r="F44" i="41"/>
  <c r="G44" i="41" a="1"/>
  <c r="H44" i="41" a="1"/>
  <c r="I44" i="41" a="1"/>
  <c r="J44" i="41" a="1"/>
  <c r="K44" i="41" a="1"/>
  <c r="L44" i="41" a="1"/>
  <c r="M44" i="41" a="1"/>
  <c r="N44" i="41" a="1"/>
  <c r="O44" i="41" a="1"/>
  <c r="P44" i="41" a="1"/>
  <c r="Q44" i="41" a="1"/>
  <c r="R44" i="41" a="1"/>
  <c r="S44" i="41" a="1"/>
  <c r="T44" i="41" a="1"/>
  <c r="U44" i="41" a="1"/>
  <c r="V44" i="41" a="1"/>
  <c r="W44" i="41" a="1"/>
  <c r="X44" i="41" a="1"/>
  <c r="Y44" i="41" a="1"/>
  <c r="Z44" i="41" a="1"/>
  <c r="AA44" i="41" a="1"/>
  <c r="AB44" i="41" a="1"/>
  <c r="AC44" i="41" a="1"/>
  <c r="AD44" i="41" a="1"/>
  <c r="AE44" i="41" a="1"/>
  <c r="AF44" i="41" a="1"/>
  <c r="AG44" i="41" a="1"/>
  <c r="AH44" i="41" a="1"/>
  <c r="AI44" i="41" a="1"/>
  <c r="AJ44" i="41" a="1"/>
  <c r="AK44" i="41" a="1"/>
  <c r="AL44" i="41" a="1"/>
  <c r="AM44" i="41" a="1"/>
  <c r="AN44" i="41" a="1"/>
  <c r="AO44" i="41" a="1"/>
  <c r="AP44" i="41" a="1"/>
  <c r="AQ44" i="41" a="1"/>
  <c r="AR44" i="41" a="1"/>
  <c r="AS44" i="41" a="1"/>
  <c r="AT44" i="41" a="1"/>
  <c r="AU44" i="41" a="1"/>
  <c r="AV44" i="41" a="1"/>
  <c r="AW44" i="41" a="1"/>
  <c r="AX44" i="41" a="1"/>
  <c r="AY44" i="41" a="1"/>
  <c r="AZ44" i="41" a="1"/>
  <c r="BA44" i="41" a="1"/>
  <c r="BB44" i="41" a="1"/>
  <c r="BC44" i="41" a="1"/>
  <c r="BD44" i="41" a="1"/>
  <c r="BE44" i="41" a="1"/>
  <c r="BF44" i="41" a="1"/>
  <c r="BG44" i="41" a="1"/>
  <c r="BH44" i="41" a="1"/>
  <c r="BI44" i="41" a="1"/>
  <c r="BJ44" i="41" a="1"/>
  <c r="BK44" i="41" a="1"/>
  <c r="BL44" i="41" a="1"/>
  <c r="BM44" i="41" a="1"/>
  <c r="BN44" i="41" a="1"/>
  <c r="BO44" i="41" a="1"/>
  <c r="BP44" i="41" a="1"/>
  <c r="G44" i="41"/>
  <c r="H44" i="41"/>
  <c r="I44" i="41"/>
  <c r="J44" i="41"/>
  <c r="K44" i="41"/>
  <c r="L44" i="41"/>
  <c r="M44" i="41"/>
  <c r="N44" i="41"/>
  <c r="O44" i="41"/>
  <c r="P44" i="41"/>
  <c r="Q44" i="41"/>
  <c r="R44" i="41"/>
  <c r="S44" i="41"/>
  <c r="T44" i="41"/>
  <c r="U44" i="41"/>
  <c r="V44" i="41"/>
  <c r="W44" i="41"/>
  <c r="X44" i="41"/>
  <c r="Y44" i="41"/>
  <c r="Z44" i="41"/>
  <c r="AA44" i="41"/>
  <c r="AB44" i="41"/>
  <c r="AC44" i="41"/>
  <c r="AD44" i="41"/>
  <c r="AE44" i="41"/>
  <c r="AF44" i="41"/>
  <c r="AG44" i="41"/>
  <c r="AH44" i="41"/>
  <c r="AI44" i="41"/>
  <c r="AJ44" i="41"/>
  <c r="AK44" i="41"/>
  <c r="AL44" i="41"/>
  <c r="AM44" i="41"/>
  <c r="AN44" i="41"/>
  <c r="AO44" i="41"/>
  <c r="AP44" i="41"/>
  <c r="AQ44" i="41"/>
  <c r="AR44" i="41"/>
  <c r="AS44" i="41"/>
  <c r="AT44" i="41"/>
  <c r="AU44" i="41"/>
  <c r="AV44" i="41"/>
  <c r="AW44" i="41"/>
  <c r="AX44" i="41"/>
  <c r="AY44" i="41"/>
  <c r="AZ44" i="41"/>
  <c r="BA44" i="41"/>
  <c r="BB44" i="41"/>
  <c r="BC44" i="41"/>
  <c r="BD44" i="41"/>
  <c r="BE44" i="41"/>
  <c r="BF44" i="41"/>
  <c r="BG44" i="41"/>
  <c r="BH44" i="41"/>
  <c r="BI44" i="41"/>
  <c r="BJ44" i="41"/>
  <c r="BK44" i="41"/>
  <c r="BL44" i="41"/>
  <c r="BM44" i="41"/>
  <c r="BN44" i="41"/>
  <c r="BO44" i="41"/>
  <c r="BP44" i="41"/>
  <c r="AB20" i="41"/>
  <c r="E55" i="41" a="1"/>
  <c r="E55" i="41"/>
  <c r="F55" i="41" a="1"/>
  <c r="F55" i="41"/>
  <c r="G55" i="41" a="1"/>
  <c r="H55" i="41" a="1"/>
  <c r="I55" i="41" a="1"/>
  <c r="J55" i="41" a="1"/>
  <c r="K55" i="41" a="1"/>
  <c r="L55" i="41" a="1"/>
  <c r="M55" i="41" a="1"/>
  <c r="N55" i="41" a="1"/>
  <c r="O55" i="41" a="1"/>
  <c r="P55" i="41" a="1"/>
  <c r="Q55" i="41" a="1"/>
  <c r="R55" i="41" a="1"/>
  <c r="S55" i="41" a="1"/>
  <c r="T55" i="41" a="1"/>
  <c r="U55" i="41" a="1"/>
  <c r="V55" i="41" a="1"/>
  <c r="W55" i="41" a="1"/>
  <c r="X55" i="41" a="1"/>
  <c r="Y55" i="41" a="1"/>
  <c r="Z55" i="41" a="1"/>
  <c r="AA55" i="41" a="1"/>
  <c r="AB55" i="41" a="1"/>
  <c r="AC55" i="41" a="1"/>
  <c r="AD55" i="41" a="1"/>
  <c r="AE55" i="41" a="1"/>
  <c r="AF55" i="41" a="1"/>
  <c r="AG55" i="41" a="1"/>
  <c r="AH55" i="41" a="1"/>
  <c r="AI55" i="41" a="1"/>
  <c r="AJ55" i="41" a="1"/>
  <c r="AK55" i="41" a="1"/>
  <c r="AL55" i="41" a="1"/>
  <c r="AM55" i="41" a="1"/>
  <c r="AN55" i="41" a="1"/>
  <c r="AO55" i="41" a="1"/>
  <c r="AP55" i="41" a="1"/>
  <c r="AQ55" i="41" a="1"/>
  <c r="AR55" i="41" a="1"/>
  <c r="AS55" i="41" a="1"/>
  <c r="AT55" i="41" a="1"/>
  <c r="AU55" i="41" a="1"/>
  <c r="AV55" i="41" a="1"/>
  <c r="AW55" i="41" a="1"/>
  <c r="AX55" i="41" a="1"/>
  <c r="AY55" i="41" a="1"/>
  <c r="AZ55" i="41" a="1"/>
  <c r="BA55" i="41" a="1"/>
  <c r="BB55" i="41" a="1"/>
  <c r="BC55" i="41" a="1"/>
  <c r="BD55" i="41" a="1"/>
  <c r="BE55" i="41" a="1"/>
  <c r="BF55" i="41" a="1"/>
  <c r="BG55" i="41" a="1"/>
  <c r="BH55" i="41" a="1"/>
  <c r="BI55" i="41" a="1"/>
  <c r="BJ55" i="41" a="1"/>
  <c r="BK55" i="41" a="1"/>
  <c r="BL55" i="41" a="1"/>
  <c r="BM55" i="41" a="1"/>
  <c r="BN55" i="41" a="1"/>
  <c r="BO55" i="41" a="1"/>
  <c r="BP55" i="41" a="1"/>
  <c r="G55" i="41"/>
  <c r="H55" i="41"/>
  <c r="I55" i="41"/>
  <c r="J55" i="41"/>
  <c r="K55" i="41"/>
  <c r="L55" i="41"/>
  <c r="M55" i="41"/>
  <c r="N55" i="41"/>
  <c r="O55" i="41"/>
  <c r="P55" i="41"/>
  <c r="Q55" i="41"/>
  <c r="R55" i="41"/>
  <c r="S55" i="41"/>
  <c r="T55" i="41"/>
  <c r="U55" i="41"/>
  <c r="V55" i="41"/>
  <c r="W55" i="41"/>
  <c r="X55" i="41"/>
  <c r="Y55" i="41"/>
  <c r="Z55" i="41"/>
  <c r="AA55" i="41"/>
  <c r="AB55" i="41"/>
  <c r="AC55" i="41"/>
  <c r="AD55" i="41"/>
  <c r="AE55" i="41"/>
  <c r="AF55" i="41"/>
  <c r="AG55" i="41"/>
  <c r="AH55" i="41"/>
  <c r="AI55" i="41"/>
  <c r="AJ55" i="41"/>
  <c r="AK55" i="41"/>
  <c r="AL55" i="41"/>
  <c r="AM55" i="41"/>
  <c r="AN55" i="41"/>
  <c r="AO55" i="41"/>
  <c r="AP55" i="41"/>
  <c r="AQ55" i="41"/>
  <c r="AR55" i="41"/>
  <c r="AS55" i="41"/>
  <c r="AT55" i="41"/>
  <c r="AU55" i="41"/>
  <c r="AV55" i="41"/>
  <c r="AW55" i="41"/>
  <c r="AX55" i="41"/>
  <c r="AY55" i="41"/>
  <c r="AZ55" i="41"/>
  <c r="BA55" i="41"/>
  <c r="BB55" i="41"/>
  <c r="BC55" i="41"/>
  <c r="BD55" i="41"/>
  <c r="BE55" i="41"/>
  <c r="BF55" i="41"/>
  <c r="BG55" i="41"/>
  <c r="BH55" i="41"/>
  <c r="BI55" i="41"/>
  <c r="BJ55" i="41"/>
  <c r="BK55" i="41"/>
  <c r="BL55" i="41"/>
  <c r="BM55" i="41"/>
  <c r="BN55" i="41"/>
  <c r="BO55" i="41"/>
  <c r="BP55" i="41"/>
  <c r="AC20" i="41"/>
  <c r="W20" i="41"/>
  <c r="X17" i="41"/>
  <c r="X18" i="41"/>
  <c r="X19" i="41"/>
  <c r="X20" i="41"/>
  <c r="X21" i="41"/>
  <c r="X22" i="41"/>
  <c r="X23" i="41"/>
  <c r="X24" i="41"/>
  <c r="X25" i="41"/>
  <c r="E4" i="41"/>
  <c r="D4" i="41"/>
  <c r="E5" i="41"/>
  <c r="D5" i="41"/>
  <c r="E6" i="41"/>
  <c r="D6" i="41"/>
  <c r="E7" i="41"/>
  <c r="D7" i="41"/>
  <c r="E8" i="41"/>
  <c r="D8" i="41"/>
  <c r="E9" i="41"/>
  <c r="D9" i="41"/>
  <c r="E10" i="41"/>
  <c r="D10" i="41"/>
  <c r="E11" i="41"/>
  <c r="D11" i="41"/>
  <c r="E12" i="41"/>
  <c r="D12" i="41"/>
  <c r="C4" i="41"/>
  <c r="C5" i="41"/>
  <c r="C6" i="41"/>
  <c r="Q20" i="39"/>
  <c r="Q21" i="39"/>
  <c r="C7" i="41"/>
  <c r="Q22" i="39"/>
  <c r="Q23" i="39"/>
  <c r="C8" i="41"/>
  <c r="C9" i="41"/>
  <c r="C10" i="41"/>
  <c r="C11" i="41"/>
  <c r="C12" i="41"/>
  <c r="W25" i="44"/>
  <c r="L25" i="44"/>
  <c r="C17" i="44"/>
  <c r="L17" i="44"/>
  <c r="C18" i="44"/>
  <c r="L18" i="44"/>
  <c r="L19" i="44"/>
  <c r="L20" i="44"/>
  <c r="L21" i="44"/>
  <c r="L22" i="44"/>
  <c r="L23" i="44"/>
  <c r="L24" i="44"/>
  <c r="M25" i="44"/>
  <c r="N25" i="44" a="1"/>
  <c r="N25" i="44"/>
  <c r="V25" i="44"/>
  <c r="U25" i="44"/>
  <c r="T25" i="44"/>
  <c r="S25" i="44"/>
  <c r="R25" i="44"/>
  <c r="Q25" i="44"/>
  <c r="P25" i="44"/>
  <c r="O25" i="44"/>
  <c r="W24" i="44"/>
  <c r="M24" i="44"/>
  <c r="N24" i="44" a="1"/>
  <c r="N24" i="44"/>
  <c r="V24" i="44"/>
  <c r="U24" i="44"/>
  <c r="T24" i="44"/>
  <c r="S24" i="44"/>
  <c r="R24" i="44"/>
  <c r="Q24" i="44"/>
  <c r="P24" i="44"/>
  <c r="O24" i="44"/>
  <c r="W23" i="44"/>
  <c r="M23" i="44"/>
  <c r="N23" i="44" a="1"/>
  <c r="N23" i="44"/>
  <c r="V23" i="44"/>
  <c r="U23" i="44"/>
  <c r="T23" i="44"/>
  <c r="S23" i="44"/>
  <c r="R23" i="44"/>
  <c r="Q23" i="44"/>
  <c r="P23" i="44"/>
  <c r="O23" i="44"/>
  <c r="W22" i="44"/>
  <c r="M22" i="44"/>
  <c r="N22" i="44" a="1"/>
  <c r="N22" i="44"/>
  <c r="V22" i="44"/>
  <c r="U22" i="44"/>
  <c r="T22" i="44"/>
  <c r="S22" i="44"/>
  <c r="R22" i="44"/>
  <c r="Q22" i="44"/>
  <c r="P22" i="44"/>
  <c r="O22" i="44"/>
  <c r="W21" i="44"/>
  <c r="M21" i="44"/>
  <c r="N21" i="44" a="1"/>
  <c r="N21" i="44"/>
  <c r="V21" i="44"/>
  <c r="U21" i="44"/>
  <c r="T21" i="44"/>
  <c r="S21" i="44"/>
  <c r="R21" i="44"/>
  <c r="Q21" i="44"/>
  <c r="P21" i="44"/>
  <c r="O21" i="44"/>
  <c r="W20" i="44"/>
  <c r="M20" i="44"/>
  <c r="N20" i="44" a="1"/>
  <c r="N20" i="44"/>
  <c r="V20" i="44"/>
  <c r="U20" i="44"/>
  <c r="T20" i="44"/>
  <c r="S20" i="44"/>
  <c r="R20" i="44"/>
  <c r="Q20" i="44"/>
  <c r="P20" i="44"/>
  <c r="O20" i="44"/>
  <c r="W19" i="44"/>
  <c r="M19" i="44"/>
  <c r="N19" i="44" a="1"/>
  <c r="N19" i="44"/>
  <c r="V19" i="44"/>
  <c r="U19" i="44"/>
  <c r="T19" i="44"/>
  <c r="S19" i="44"/>
  <c r="R19" i="44"/>
  <c r="Q19" i="44"/>
  <c r="P19" i="44"/>
  <c r="O19" i="44"/>
  <c r="W18" i="44"/>
  <c r="M18" i="44"/>
  <c r="N18" i="44" a="1"/>
  <c r="N18" i="44"/>
  <c r="V18" i="44"/>
  <c r="U18" i="44"/>
  <c r="T18" i="44"/>
  <c r="S18" i="44"/>
  <c r="R18" i="44"/>
  <c r="Q18" i="44"/>
  <c r="P18" i="44"/>
  <c r="O18" i="44"/>
  <c r="W17" i="44"/>
  <c r="M17" i="44"/>
  <c r="N17" i="44" a="1"/>
  <c r="N17" i="44"/>
  <c r="V17" i="44"/>
  <c r="U17" i="44"/>
  <c r="T17" i="44"/>
  <c r="S17" i="44"/>
  <c r="R17" i="44"/>
  <c r="Q17" i="44"/>
  <c r="P17" i="44"/>
  <c r="O17" i="44"/>
  <c r="W25" i="43"/>
  <c r="L25" i="43"/>
  <c r="AA64" i="43"/>
  <c r="AE64" i="43"/>
  <c r="AA66" i="43"/>
  <c r="AE66" i="43"/>
  <c r="AA67" i="43"/>
  <c r="AE67" i="43"/>
  <c r="AA68" i="43"/>
  <c r="AE68" i="43"/>
  <c r="AA70" i="43"/>
  <c r="AE70" i="43"/>
  <c r="AA71" i="43"/>
  <c r="AE71" i="43"/>
  <c r="AA72" i="43"/>
  <c r="AE72" i="43"/>
  <c r="AE73" i="43"/>
  <c r="AA74" i="43"/>
  <c r="AE74" i="43"/>
  <c r="AA75" i="43"/>
  <c r="AE75" i="43"/>
  <c r="AA76" i="43"/>
  <c r="AE76" i="43"/>
  <c r="AA78" i="43"/>
  <c r="AE78" i="43"/>
  <c r="AA79" i="43"/>
  <c r="AE79" i="43"/>
  <c r="AA80" i="43"/>
  <c r="AE80" i="43"/>
  <c r="AE81" i="43"/>
  <c r="AA82" i="43"/>
  <c r="AE82" i="43"/>
  <c r="AA83" i="43"/>
  <c r="AE83" i="43"/>
  <c r="AA84" i="43"/>
  <c r="AE84" i="43"/>
  <c r="AA86" i="43"/>
  <c r="AE86" i="43"/>
  <c r="AA87" i="43"/>
  <c r="AE87" i="43"/>
  <c r="AA88" i="43"/>
  <c r="AE88" i="43"/>
  <c r="AF64" i="43"/>
  <c r="AF65" i="43"/>
  <c r="AF66" i="43"/>
  <c r="AF67" i="43"/>
  <c r="AF68" i="43"/>
  <c r="AF70" i="43"/>
  <c r="AF71" i="43"/>
  <c r="AF72" i="43"/>
  <c r="AF74" i="43"/>
  <c r="AF75" i="43"/>
  <c r="AF76" i="43"/>
  <c r="AF78" i="43"/>
  <c r="AF79" i="43"/>
  <c r="AF80" i="43"/>
  <c r="AF82" i="43"/>
  <c r="AF83" i="43"/>
  <c r="AF84" i="43"/>
  <c r="AF86" i="43"/>
  <c r="AF87" i="43"/>
  <c r="AF88" i="43"/>
  <c r="L21" i="43"/>
  <c r="L22" i="43"/>
  <c r="L23" i="43"/>
  <c r="L24" i="43"/>
  <c r="M25" i="43"/>
  <c r="N25" i="43" a="1"/>
  <c r="N25" i="43"/>
  <c r="V25" i="43"/>
  <c r="U25" i="43"/>
  <c r="T25" i="43"/>
  <c r="S25" i="43"/>
  <c r="R25" i="43"/>
  <c r="Q25" i="43"/>
  <c r="P25" i="43"/>
  <c r="O25" i="43"/>
  <c r="W24" i="43"/>
  <c r="M24" i="43"/>
  <c r="N24" i="43" a="1"/>
  <c r="N24" i="43"/>
  <c r="V24" i="43"/>
  <c r="U24" i="43"/>
  <c r="T24" i="43"/>
  <c r="S24" i="43"/>
  <c r="R24" i="43"/>
  <c r="Q24" i="43"/>
  <c r="P24" i="43"/>
  <c r="O24" i="43"/>
  <c r="W23" i="43"/>
  <c r="M23" i="43"/>
  <c r="N23" i="43" a="1"/>
  <c r="N23" i="43"/>
  <c r="V23" i="43"/>
  <c r="U23" i="43"/>
  <c r="T23" i="43"/>
  <c r="S23" i="43"/>
  <c r="R23" i="43"/>
  <c r="Q23" i="43"/>
  <c r="P23" i="43"/>
  <c r="O23" i="43"/>
  <c r="W22" i="43"/>
  <c r="M22" i="43"/>
  <c r="N22" i="43" a="1"/>
  <c r="N22" i="43"/>
  <c r="V22" i="43"/>
  <c r="U22" i="43"/>
  <c r="T22" i="43"/>
  <c r="S22" i="43"/>
  <c r="R22" i="43"/>
  <c r="Q22" i="43"/>
  <c r="P22" i="43"/>
  <c r="O22" i="43"/>
  <c r="W21" i="43"/>
  <c r="M21" i="43"/>
  <c r="N21" i="43" a="1"/>
  <c r="N21" i="43"/>
  <c r="V21" i="43"/>
  <c r="U21" i="43"/>
  <c r="T21" i="43"/>
  <c r="S21" i="43"/>
  <c r="R21" i="43"/>
  <c r="Q21" i="43"/>
  <c r="P21" i="43"/>
  <c r="O21" i="43"/>
  <c r="M20" i="43"/>
  <c r="N20" i="43" a="1"/>
  <c r="N20" i="43"/>
  <c r="V20" i="43"/>
  <c r="U20" i="43"/>
  <c r="T20" i="43"/>
  <c r="S20" i="43"/>
  <c r="R20" i="43"/>
  <c r="Q20" i="43"/>
  <c r="P20" i="43"/>
  <c r="O20" i="43"/>
  <c r="W25" i="42"/>
  <c r="L25" i="42"/>
  <c r="AA64" i="42"/>
  <c r="AE64" i="42"/>
  <c r="AA65" i="42"/>
  <c r="AE65" i="42"/>
  <c r="AA67" i="42"/>
  <c r="AE67" i="42"/>
  <c r="AA68" i="42"/>
  <c r="AE68" i="42"/>
  <c r="AA69" i="42"/>
  <c r="AE69" i="42"/>
  <c r="AA71" i="42"/>
  <c r="AE71" i="42"/>
  <c r="AA72" i="42"/>
  <c r="AE72" i="42"/>
  <c r="AA73" i="42"/>
  <c r="AE73" i="42"/>
  <c r="AA75" i="42"/>
  <c r="AE75" i="42"/>
  <c r="AA76" i="42"/>
  <c r="AE76" i="42"/>
  <c r="AA77" i="42"/>
  <c r="AE77" i="42"/>
  <c r="AA79" i="42"/>
  <c r="AE79" i="42"/>
  <c r="AA80" i="42"/>
  <c r="AE80" i="42"/>
  <c r="AA81" i="42"/>
  <c r="AE81" i="42"/>
  <c r="AA83" i="42"/>
  <c r="AE83" i="42"/>
  <c r="AA84" i="42"/>
  <c r="AE84" i="42"/>
  <c r="AA85" i="42"/>
  <c r="AE85" i="42"/>
  <c r="AA87" i="42"/>
  <c r="AE87" i="42"/>
  <c r="AA88" i="42"/>
  <c r="AE88" i="42"/>
  <c r="AF64" i="42"/>
  <c r="AF65" i="42"/>
  <c r="AF67" i="42"/>
  <c r="AF68" i="42"/>
  <c r="AF69" i="42"/>
  <c r="AF71" i="42"/>
  <c r="AF72" i="42"/>
  <c r="AF73" i="42"/>
  <c r="AF75" i="42"/>
  <c r="AF76" i="42"/>
  <c r="AF77" i="42"/>
  <c r="AF79" i="42"/>
  <c r="AF80" i="42"/>
  <c r="AF81" i="42"/>
  <c r="AF83" i="42"/>
  <c r="AF84" i="42"/>
  <c r="AF85" i="42"/>
  <c r="AF87" i="42"/>
  <c r="AF88" i="42"/>
  <c r="L21" i="42"/>
  <c r="L22" i="42"/>
  <c r="L23" i="42"/>
  <c r="L24" i="42"/>
  <c r="M25" i="42"/>
  <c r="N25" i="42" a="1"/>
  <c r="N25" i="42"/>
  <c r="V25" i="42"/>
  <c r="U25" i="42"/>
  <c r="T25" i="42"/>
  <c r="S25" i="42"/>
  <c r="R25" i="42"/>
  <c r="Q25" i="42"/>
  <c r="P25" i="42"/>
  <c r="O25" i="42"/>
  <c r="W24" i="42"/>
  <c r="M24" i="42"/>
  <c r="N24" i="42" a="1"/>
  <c r="N24" i="42"/>
  <c r="V24" i="42"/>
  <c r="U24" i="42"/>
  <c r="T24" i="42"/>
  <c r="S24" i="42"/>
  <c r="R24" i="42"/>
  <c r="Q24" i="42"/>
  <c r="P24" i="42"/>
  <c r="O24" i="42"/>
  <c r="W23" i="42"/>
  <c r="M23" i="42"/>
  <c r="N23" i="42" a="1"/>
  <c r="N23" i="42"/>
  <c r="V23" i="42"/>
  <c r="U23" i="42"/>
  <c r="T23" i="42"/>
  <c r="S23" i="42"/>
  <c r="R23" i="42"/>
  <c r="Q23" i="42"/>
  <c r="P23" i="42"/>
  <c r="O23" i="42"/>
  <c r="W22" i="42"/>
  <c r="M22" i="42"/>
  <c r="N22" i="42" a="1"/>
  <c r="N22" i="42"/>
  <c r="V22" i="42"/>
  <c r="U22" i="42"/>
  <c r="T22" i="42"/>
  <c r="S22" i="42"/>
  <c r="R22" i="42"/>
  <c r="Q22" i="42"/>
  <c r="P22" i="42"/>
  <c r="O22" i="42"/>
  <c r="W21" i="42"/>
  <c r="M21" i="42"/>
  <c r="N21" i="42" a="1"/>
  <c r="N21" i="42"/>
  <c r="V21" i="42"/>
  <c r="U21" i="42"/>
  <c r="T21" i="42"/>
  <c r="S21" i="42"/>
  <c r="R21" i="42"/>
  <c r="Q21" i="42"/>
  <c r="P21" i="42"/>
  <c r="O21" i="42"/>
  <c r="W25" i="41"/>
  <c r="L25" i="41"/>
  <c r="AA64" i="41"/>
  <c r="AE64" i="41"/>
  <c r="AA65" i="41"/>
  <c r="AE65" i="41"/>
  <c r="AA66" i="41"/>
  <c r="AE66" i="41"/>
  <c r="AA68" i="41"/>
  <c r="AE68" i="41"/>
  <c r="AA69" i="41"/>
  <c r="AE69" i="41"/>
  <c r="AA70" i="41"/>
  <c r="AE70" i="41"/>
  <c r="AA72" i="41"/>
  <c r="AE72" i="41"/>
  <c r="AA73" i="41"/>
  <c r="AE73" i="41"/>
  <c r="AA74" i="41"/>
  <c r="AE74" i="41"/>
  <c r="AA76" i="41"/>
  <c r="AE76" i="41"/>
  <c r="AA77" i="41"/>
  <c r="AE77" i="41"/>
  <c r="AA78" i="41"/>
  <c r="AE78" i="41"/>
  <c r="AA80" i="41"/>
  <c r="AE80" i="41"/>
  <c r="AA81" i="41"/>
  <c r="AE81" i="41"/>
  <c r="AA82" i="41"/>
  <c r="AE82" i="41"/>
  <c r="AA84" i="41"/>
  <c r="AE84" i="41"/>
  <c r="AA85" i="41"/>
  <c r="AE85" i="41"/>
  <c r="AA86" i="41"/>
  <c r="AE86" i="41"/>
  <c r="AA88" i="41"/>
  <c r="AE88" i="41"/>
  <c r="AF64" i="41"/>
  <c r="AF65" i="41"/>
  <c r="AF66" i="41"/>
  <c r="AF68" i="41"/>
  <c r="AF69" i="41"/>
  <c r="AF70" i="41"/>
  <c r="AF72" i="41"/>
  <c r="AF73" i="41"/>
  <c r="AF74" i="41"/>
  <c r="AF76" i="41"/>
  <c r="AF77" i="41"/>
  <c r="AF78" i="41"/>
  <c r="AF80" i="41"/>
  <c r="AF81" i="41"/>
  <c r="AF82" i="41"/>
  <c r="AF84" i="41"/>
  <c r="AF85" i="41"/>
  <c r="AF86" i="41"/>
  <c r="AF88" i="41"/>
  <c r="L21" i="41"/>
  <c r="L22" i="41"/>
  <c r="L23" i="41"/>
  <c r="L24" i="41"/>
  <c r="M25" i="41"/>
  <c r="N25" i="41" a="1"/>
  <c r="N25" i="41"/>
  <c r="V25" i="41"/>
  <c r="U25" i="41"/>
  <c r="T25" i="41"/>
  <c r="S25" i="41"/>
  <c r="R25" i="41"/>
  <c r="Q25" i="41"/>
  <c r="P25" i="41"/>
  <c r="O25" i="41"/>
  <c r="W24" i="41"/>
  <c r="M24" i="41"/>
  <c r="N24" i="41" a="1"/>
  <c r="N24" i="41"/>
  <c r="V24" i="41"/>
  <c r="U24" i="41"/>
  <c r="T24" i="41"/>
  <c r="S24" i="41"/>
  <c r="R24" i="41"/>
  <c r="Q24" i="41"/>
  <c r="P24" i="41"/>
  <c r="O24" i="41"/>
  <c r="W23" i="41"/>
  <c r="M23" i="41"/>
  <c r="N23" i="41" a="1"/>
  <c r="N23" i="41"/>
  <c r="V23" i="41"/>
  <c r="U23" i="41"/>
  <c r="T23" i="41"/>
  <c r="S23" i="41"/>
  <c r="R23" i="41"/>
  <c r="Q23" i="41"/>
  <c r="P23" i="41"/>
  <c r="O23" i="41"/>
  <c r="W22" i="41"/>
  <c r="M22" i="41"/>
  <c r="N22" i="41" a="1"/>
  <c r="N22" i="41"/>
  <c r="V22" i="41"/>
  <c r="U22" i="41"/>
  <c r="T22" i="41"/>
  <c r="S22" i="41"/>
  <c r="R22" i="41"/>
  <c r="Q22" i="41"/>
  <c r="P22" i="41"/>
  <c r="O22" i="41"/>
  <c r="W21" i="41"/>
  <c r="M21" i="41"/>
  <c r="N21" i="41" a="1"/>
  <c r="N21" i="41"/>
  <c r="V21" i="41"/>
  <c r="U21" i="41"/>
  <c r="T21" i="41"/>
  <c r="S21" i="41"/>
  <c r="R21" i="41"/>
  <c r="Q21" i="41"/>
  <c r="P21" i="41"/>
  <c r="O21" i="41"/>
  <c r="Q65" i="40"/>
  <c r="C18" i="40"/>
  <c r="F5" i="40"/>
  <c r="V64" i="40"/>
  <c r="V65" i="40"/>
  <c r="V66" i="40"/>
  <c r="V67" i="40"/>
  <c r="V68" i="40"/>
  <c r="V69" i="40"/>
  <c r="V70" i="40"/>
  <c r="V71" i="40"/>
  <c r="V72" i="40"/>
  <c r="V73" i="40"/>
  <c r="V74" i="40"/>
  <c r="V75" i="40"/>
  <c r="V76" i="40"/>
  <c r="V77" i="40"/>
  <c r="V78" i="40"/>
  <c r="V79" i="40"/>
  <c r="V80" i="40"/>
  <c r="V81" i="40"/>
  <c r="V82" i="40"/>
  <c r="V83" i="40"/>
  <c r="V84" i="40"/>
  <c r="V85" i="40"/>
  <c r="V86" i="40"/>
  <c r="V87" i="40"/>
  <c r="V88" i="40"/>
  <c r="W64" i="40"/>
  <c r="X64" i="40"/>
  <c r="Y64" i="40"/>
  <c r="AA64" i="40"/>
  <c r="AE64" i="40"/>
  <c r="W65" i="40"/>
  <c r="X65" i="40"/>
  <c r="Y65" i="40"/>
  <c r="AA65" i="40"/>
  <c r="AE65" i="40"/>
  <c r="W66" i="40"/>
  <c r="X66" i="40"/>
  <c r="Y66" i="40"/>
  <c r="AA66" i="40"/>
  <c r="AE66" i="40"/>
  <c r="W67" i="40"/>
  <c r="X67" i="40"/>
  <c r="Y67" i="40"/>
  <c r="AA67" i="40"/>
  <c r="AE67" i="40"/>
  <c r="W68" i="40"/>
  <c r="X68" i="40"/>
  <c r="Y68" i="40"/>
  <c r="AA68" i="40"/>
  <c r="AE68" i="40"/>
  <c r="W69" i="40"/>
  <c r="X69" i="40"/>
  <c r="Y69" i="40"/>
  <c r="AA69" i="40"/>
  <c r="AE69" i="40"/>
  <c r="W70" i="40"/>
  <c r="X70" i="40"/>
  <c r="Y70" i="40"/>
  <c r="AA70" i="40"/>
  <c r="AE70" i="40"/>
  <c r="W71" i="40"/>
  <c r="X71" i="40"/>
  <c r="Y71" i="40"/>
  <c r="AA71" i="40"/>
  <c r="AE71" i="40"/>
  <c r="W72" i="40"/>
  <c r="X72" i="40"/>
  <c r="Y72" i="40"/>
  <c r="AA72" i="40"/>
  <c r="AE72" i="40"/>
  <c r="W73" i="40"/>
  <c r="X73" i="40"/>
  <c r="Y73" i="40"/>
  <c r="AA73" i="40"/>
  <c r="AE73" i="40"/>
  <c r="W74" i="40"/>
  <c r="X74" i="40"/>
  <c r="Y74" i="40"/>
  <c r="AA74" i="40"/>
  <c r="AE74" i="40"/>
  <c r="W75" i="40"/>
  <c r="X75" i="40"/>
  <c r="Y75" i="40"/>
  <c r="AA75" i="40"/>
  <c r="AE75" i="40"/>
  <c r="W76" i="40"/>
  <c r="X76" i="40"/>
  <c r="Y76" i="40"/>
  <c r="AA76" i="40"/>
  <c r="AE76" i="40"/>
  <c r="W77" i="40"/>
  <c r="X77" i="40"/>
  <c r="Y77" i="40"/>
  <c r="AA77" i="40"/>
  <c r="AE77" i="40"/>
  <c r="W78" i="40"/>
  <c r="X78" i="40"/>
  <c r="Y78" i="40"/>
  <c r="AA78" i="40"/>
  <c r="AE78" i="40"/>
  <c r="W79" i="40"/>
  <c r="X79" i="40"/>
  <c r="Y79" i="40"/>
  <c r="AA79" i="40"/>
  <c r="AE79" i="40"/>
  <c r="W80" i="40"/>
  <c r="X80" i="40"/>
  <c r="Y80" i="40"/>
  <c r="AA80" i="40"/>
  <c r="AE80" i="40"/>
  <c r="W81" i="40"/>
  <c r="X81" i="40"/>
  <c r="Y81" i="40"/>
  <c r="AA81" i="40"/>
  <c r="AE81" i="40"/>
  <c r="W82" i="40"/>
  <c r="X82" i="40"/>
  <c r="Y82" i="40"/>
  <c r="AA82" i="40"/>
  <c r="AE82" i="40"/>
  <c r="W83" i="40"/>
  <c r="X83" i="40"/>
  <c r="Y83" i="40"/>
  <c r="AA83" i="40"/>
  <c r="AE83" i="40"/>
  <c r="W84" i="40"/>
  <c r="X84" i="40"/>
  <c r="Y84" i="40"/>
  <c r="AA84" i="40"/>
  <c r="AE84" i="40"/>
  <c r="W85" i="40"/>
  <c r="X85" i="40"/>
  <c r="Y85" i="40"/>
  <c r="AA85" i="40"/>
  <c r="AE85" i="40"/>
  <c r="W86" i="40"/>
  <c r="X86" i="40"/>
  <c r="Y86" i="40"/>
  <c r="AA86" i="40"/>
  <c r="AE86" i="40"/>
  <c r="W87" i="40"/>
  <c r="X87" i="40"/>
  <c r="Y87" i="40"/>
  <c r="AA87" i="40"/>
  <c r="AE87" i="40"/>
  <c r="W88" i="40"/>
  <c r="X88" i="40"/>
  <c r="Y88" i="40"/>
  <c r="AA88" i="40"/>
  <c r="AE88" i="40"/>
  <c r="AF64" i="40"/>
  <c r="AF65" i="40"/>
  <c r="AF66" i="40"/>
  <c r="AF67" i="40"/>
  <c r="AF68" i="40"/>
  <c r="AF69" i="40"/>
  <c r="AF70" i="40"/>
  <c r="AF71" i="40"/>
  <c r="AF72" i="40"/>
  <c r="AF73" i="40"/>
  <c r="AF74" i="40"/>
  <c r="AF75" i="40"/>
  <c r="AF76" i="40"/>
  <c r="AF77" i="40"/>
  <c r="AF78" i="40"/>
  <c r="AF79" i="40"/>
  <c r="AF80" i="40"/>
  <c r="AF81" i="40"/>
  <c r="AF82" i="40"/>
  <c r="AF83" i="40"/>
  <c r="AF84" i="40"/>
  <c r="AF85" i="40"/>
  <c r="AF86" i="40"/>
  <c r="AF87" i="40"/>
  <c r="AF88" i="40"/>
  <c r="J5" i="40"/>
  <c r="K18" i="40"/>
  <c r="G5" i="40"/>
  <c r="H5" i="40"/>
  <c r="I5" i="40"/>
  <c r="J18" i="40"/>
  <c r="H18" i="40"/>
  <c r="L18" i="40"/>
  <c r="Q64" i="40"/>
  <c r="C17" i="40"/>
  <c r="F4" i="40"/>
  <c r="J4" i="40"/>
  <c r="K17" i="40"/>
  <c r="G4" i="40"/>
  <c r="H4" i="40"/>
  <c r="I4" i="40"/>
  <c r="J17" i="40"/>
  <c r="H17" i="40"/>
  <c r="L17" i="40"/>
  <c r="Q66" i="40"/>
  <c r="C19" i="40"/>
  <c r="F6" i="40"/>
  <c r="J6" i="40"/>
  <c r="K19" i="40"/>
  <c r="G6" i="40"/>
  <c r="H6" i="40"/>
  <c r="I6" i="40"/>
  <c r="J19" i="40"/>
  <c r="H19" i="40"/>
  <c r="L19" i="40"/>
  <c r="Q67" i="40"/>
  <c r="C20" i="40"/>
  <c r="F7" i="40"/>
  <c r="J7" i="40"/>
  <c r="K20" i="40"/>
  <c r="G7" i="40"/>
  <c r="H7" i="40"/>
  <c r="I7" i="40"/>
  <c r="J20" i="40"/>
  <c r="H20" i="40"/>
  <c r="L20" i="40"/>
  <c r="M18" i="40"/>
  <c r="N18" i="40" a="1"/>
  <c r="N18" i="40"/>
  <c r="O18" i="40"/>
  <c r="E31" i="40" a="1"/>
  <c r="E31" i="40"/>
  <c r="F31" i="40" a="1"/>
  <c r="F31" i="40"/>
  <c r="G31" i="40" a="1"/>
  <c r="H31" i="40" a="1"/>
  <c r="I31" i="40" a="1"/>
  <c r="J31" i="40" a="1"/>
  <c r="K31" i="40" a="1"/>
  <c r="L31" i="40" a="1"/>
  <c r="P18" i="40"/>
  <c r="M31" i="40" a="1"/>
  <c r="N31" i="40" a="1"/>
  <c r="O31" i="40" a="1"/>
  <c r="P31" i="40" a="1"/>
  <c r="Q31" i="40" a="1"/>
  <c r="R31" i="40" a="1"/>
  <c r="S31" i="40" a="1"/>
  <c r="T31" i="40" a="1"/>
  <c r="Q18" i="40"/>
  <c r="U31" i="40" a="1"/>
  <c r="V31" i="40" a="1"/>
  <c r="W31" i="40" a="1"/>
  <c r="X31" i="40" a="1"/>
  <c r="Y31" i="40" a="1"/>
  <c r="Z31" i="40" a="1"/>
  <c r="AA31" i="40" a="1"/>
  <c r="AB31" i="40" a="1"/>
  <c r="R18" i="40"/>
  <c r="AC31" i="40" a="1"/>
  <c r="AD31" i="40" a="1"/>
  <c r="AE31" i="40" a="1"/>
  <c r="AF31" i="40" a="1"/>
  <c r="AG31" i="40" a="1"/>
  <c r="AH31" i="40" a="1"/>
  <c r="AI31" i="40" a="1"/>
  <c r="AJ31" i="40" a="1"/>
  <c r="S18" i="40"/>
  <c r="AK31" i="40" a="1"/>
  <c r="AL31" i="40" a="1"/>
  <c r="AM31" i="40" a="1"/>
  <c r="AN31" i="40" a="1"/>
  <c r="AO31" i="40" a="1"/>
  <c r="AP31" i="40" a="1"/>
  <c r="AQ31" i="40" a="1"/>
  <c r="AR31" i="40" a="1"/>
  <c r="T18" i="40"/>
  <c r="AS31" i="40" a="1"/>
  <c r="AT31" i="40" a="1"/>
  <c r="AU31" i="40" a="1"/>
  <c r="AV31" i="40" a="1"/>
  <c r="AW31" i="40" a="1"/>
  <c r="AX31" i="40" a="1"/>
  <c r="AY31" i="40" a="1"/>
  <c r="AZ31" i="40" a="1"/>
  <c r="U18" i="40"/>
  <c r="BA31" i="40" a="1"/>
  <c r="BB31" i="40" a="1"/>
  <c r="BC31" i="40" a="1"/>
  <c r="BD31" i="40" a="1"/>
  <c r="BE31" i="40" a="1"/>
  <c r="BF31" i="40" a="1"/>
  <c r="BG31" i="40" a="1"/>
  <c r="BH31" i="40" a="1"/>
  <c r="V18" i="40"/>
  <c r="BI31" i="40" a="1"/>
  <c r="BJ31" i="40" a="1"/>
  <c r="BK31" i="40" a="1"/>
  <c r="BL31" i="40" a="1"/>
  <c r="BM31" i="40" a="1"/>
  <c r="BN31" i="40" a="1"/>
  <c r="BO31" i="40" a="1"/>
  <c r="BP31" i="40" a="1"/>
  <c r="G31" i="40"/>
  <c r="H31" i="40"/>
  <c r="I31" i="40"/>
  <c r="J31" i="40"/>
  <c r="K31" i="40"/>
  <c r="L31" i="40"/>
  <c r="M31" i="40"/>
  <c r="N31" i="40"/>
  <c r="O31" i="40"/>
  <c r="P31" i="40"/>
  <c r="Q31" i="40"/>
  <c r="R31" i="40"/>
  <c r="S31" i="40"/>
  <c r="T31" i="40"/>
  <c r="U31" i="40"/>
  <c r="V31" i="40"/>
  <c r="W31" i="40"/>
  <c r="X31" i="40"/>
  <c r="Y31" i="40"/>
  <c r="Z31" i="40"/>
  <c r="AA31" i="40"/>
  <c r="AB31" i="40"/>
  <c r="AC31" i="40"/>
  <c r="AD31" i="40"/>
  <c r="AE31" i="40"/>
  <c r="AF31" i="40"/>
  <c r="AG31" i="40"/>
  <c r="AH31" i="40"/>
  <c r="AI31" i="40"/>
  <c r="AJ31" i="40"/>
  <c r="AK31" i="40"/>
  <c r="AL31" i="40"/>
  <c r="AM31" i="40"/>
  <c r="AN31" i="40"/>
  <c r="AO31" i="40"/>
  <c r="AP31" i="40"/>
  <c r="AQ31" i="40"/>
  <c r="AR31" i="40"/>
  <c r="AS31" i="40"/>
  <c r="AT31" i="40"/>
  <c r="AU31" i="40"/>
  <c r="AV31" i="40"/>
  <c r="AW31" i="40"/>
  <c r="AX31" i="40"/>
  <c r="AY31" i="40"/>
  <c r="AZ31" i="40"/>
  <c r="BA31" i="40"/>
  <c r="BB31" i="40"/>
  <c r="BC31" i="40"/>
  <c r="BD31" i="40"/>
  <c r="BE31" i="40"/>
  <c r="BF31" i="40"/>
  <c r="BG31" i="40"/>
  <c r="BH31" i="40"/>
  <c r="BI31" i="40"/>
  <c r="BJ31" i="40"/>
  <c r="BK31" i="40"/>
  <c r="BL31" i="40"/>
  <c r="BM31" i="40"/>
  <c r="BN31" i="40"/>
  <c r="BO31" i="40"/>
  <c r="BP31" i="40"/>
  <c r="AA18" i="40"/>
  <c r="E42" i="40" a="1"/>
  <c r="E42" i="40"/>
  <c r="F42" i="40" a="1"/>
  <c r="F42" i="40"/>
  <c r="G42" i="40" a="1"/>
  <c r="H42" i="40" a="1"/>
  <c r="I42" i="40" a="1"/>
  <c r="J42" i="40" a="1"/>
  <c r="K42" i="40" a="1"/>
  <c r="L42" i="40" a="1"/>
  <c r="M42" i="40" a="1"/>
  <c r="N42" i="40" a="1"/>
  <c r="O42" i="40" a="1"/>
  <c r="P42" i="40" a="1"/>
  <c r="Q42" i="40" a="1"/>
  <c r="R42" i="40" a="1"/>
  <c r="S42" i="40" a="1"/>
  <c r="T42" i="40" a="1"/>
  <c r="U42" i="40" a="1"/>
  <c r="V42" i="40" a="1"/>
  <c r="W42" i="40" a="1"/>
  <c r="X42" i="40" a="1"/>
  <c r="Y42" i="40" a="1"/>
  <c r="Z42" i="40" a="1"/>
  <c r="AA42" i="40" a="1"/>
  <c r="AB42" i="40" a="1"/>
  <c r="AC42" i="40" a="1"/>
  <c r="AD42" i="40" a="1"/>
  <c r="AE42" i="40" a="1"/>
  <c r="AF42" i="40" a="1"/>
  <c r="AG42" i="40" a="1"/>
  <c r="AH42" i="40" a="1"/>
  <c r="AI42" i="40" a="1"/>
  <c r="AJ42" i="40" a="1"/>
  <c r="AK42" i="40" a="1"/>
  <c r="AL42" i="40" a="1"/>
  <c r="AM42" i="40" a="1"/>
  <c r="AN42" i="40" a="1"/>
  <c r="AO42" i="40" a="1"/>
  <c r="AP42" i="40" a="1"/>
  <c r="AQ42" i="40" a="1"/>
  <c r="AR42" i="40" a="1"/>
  <c r="AS42" i="40" a="1"/>
  <c r="AT42" i="40" a="1"/>
  <c r="AU42" i="40" a="1"/>
  <c r="AV42" i="40" a="1"/>
  <c r="AW42" i="40" a="1"/>
  <c r="AX42" i="40" a="1"/>
  <c r="AY42" i="40" a="1"/>
  <c r="AZ42" i="40" a="1"/>
  <c r="BA42" i="40" a="1"/>
  <c r="BB42" i="40" a="1"/>
  <c r="BC42" i="40" a="1"/>
  <c r="BD42" i="40" a="1"/>
  <c r="BE42" i="40" a="1"/>
  <c r="BF42" i="40" a="1"/>
  <c r="BG42" i="40" a="1"/>
  <c r="BH42" i="40" a="1"/>
  <c r="BI42" i="40" a="1"/>
  <c r="BJ42" i="40" a="1"/>
  <c r="BK42" i="40" a="1"/>
  <c r="BL42" i="40" a="1"/>
  <c r="BM42" i="40" a="1"/>
  <c r="BN42" i="40" a="1"/>
  <c r="BO42" i="40" a="1"/>
  <c r="BP42" i="40" a="1"/>
  <c r="G42" i="40"/>
  <c r="H42" i="40"/>
  <c r="I42" i="40"/>
  <c r="J42" i="40"/>
  <c r="K42" i="40"/>
  <c r="L42" i="40"/>
  <c r="M42" i="40"/>
  <c r="N42" i="40"/>
  <c r="O42" i="40"/>
  <c r="P42" i="40"/>
  <c r="Q42" i="40"/>
  <c r="R42" i="40"/>
  <c r="S42" i="40"/>
  <c r="T42" i="40"/>
  <c r="U42" i="40"/>
  <c r="V42" i="40"/>
  <c r="W42" i="40"/>
  <c r="X42" i="40"/>
  <c r="Y42" i="40"/>
  <c r="Z42" i="40"/>
  <c r="AA42" i="40"/>
  <c r="AB42" i="40"/>
  <c r="AC42" i="40"/>
  <c r="AD42" i="40"/>
  <c r="AE42" i="40"/>
  <c r="AF42" i="40"/>
  <c r="AG42" i="40"/>
  <c r="AH42" i="40"/>
  <c r="AI42" i="40"/>
  <c r="AJ42" i="40"/>
  <c r="AK42" i="40"/>
  <c r="AL42" i="40"/>
  <c r="AM42" i="40"/>
  <c r="AN42" i="40"/>
  <c r="AO42" i="40"/>
  <c r="AP42" i="40"/>
  <c r="AQ42" i="40"/>
  <c r="AR42" i="40"/>
  <c r="AS42" i="40"/>
  <c r="AT42" i="40"/>
  <c r="AU42" i="40"/>
  <c r="AV42" i="40"/>
  <c r="AW42" i="40"/>
  <c r="AX42" i="40"/>
  <c r="AY42" i="40"/>
  <c r="AZ42" i="40"/>
  <c r="BA42" i="40"/>
  <c r="BB42" i="40"/>
  <c r="BC42" i="40"/>
  <c r="BD42" i="40"/>
  <c r="BE42" i="40"/>
  <c r="BF42" i="40"/>
  <c r="BG42" i="40"/>
  <c r="BH42" i="40"/>
  <c r="BI42" i="40"/>
  <c r="BJ42" i="40"/>
  <c r="BK42" i="40"/>
  <c r="BL42" i="40"/>
  <c r="BM42" i="40"/>
  <c r="BN42" i="40"/>
  <c r="BO42" i="40"/>
  <c r="BP42" i="40"/>
  <c r="AB18" i="40"/>
  <c r="E53" i="40" a="1"/>
  <c r="E53" i="40"/>
  <c r="F53" i="40" a="1"/>
  <c r="F53" i="40"/>
  <c r="G53" i="40" a="1"/>
  <c r="H53" i="40" a="1"/>
  <c r="I53" i="40" a="1"/>
  <c r="J53" i="40" a="1"/>
  <c r="K53" i="40" a="1"/>
  <c r="L53" i="40" a="1"/>
  <c r="M53" i="40" a="1"/>
  <c r="N53" i="40" a="1"/>
  <c r="O53" i="40" a="1"/>
  <c r="P53" i="40" a="1"/>
  <c r="Q53" i="40" a="1"/>
  <c r="R53" i="40" a="1"/>
  <c r="S53" i="40" a="1"/>
  <c r="T53" i="40" a="1"/>
  <c r="U53" i="40" a="1"/>
  <c r="V53" i="40" a="1"/>
  <c r="W53" i="40" a="1"/>
  <c r="X53" i="40" a="1"/>
  <c r="Y53" i="40" a="1"/>
  <c r="Z53" i="40" a="1"/>
  <c r="AA53" i="40" a="1"/>
  <c r="AB53" i="40" a="1"/>
  <c r="AC53" i="40" a="1"/>
  <c r="AD53" i="40" a="1"/>
  <c r="AE53" i="40" a="1"/>
  <c r="AF53" i="40" a="1"/>
  <c r="AG53" i="40" a="1"/>
  <c r="AH53" i="40" a="1"/>
  <c r="AI53" i="40" a="1"/>
  <c r="AJ53" i="40" a="1"/>
  <c r="AK53" i="40" a="1"/>
  <c r="AL53" i="40" a="1"/>
  <c r="AM53" i="40" a="1"/>
  <c r="AN53" i="40" a="1"/>
  <c r="AO53" i="40" a="1"/>
  <c r="AP53" i="40" a="1"/>
  <c r="AQ53" i="40" a="1"/>
  <c r="AR53" i="40" a="1"/>
  <c r="AS53" i="40" a="1"/>
  <c r="AT53" i="40" a="1"/>
  <c r="AU53" i="40" a="1"/>
  <c r="AV53" i="40" a="1"/>
  <c r="AW53" i="40" a="1"/>
  <c r="AX53" i="40" a="1"/>
  <c r="AY53" i="40" a="1"/>
  <c r="AZ53" i="40" a="1"/>
  <c r="BA53" i="40" a="1"/>
  <c r="BB53" i="40" a="1"/>
  <c r="BC53" i="40" a="1"/>
  <c r="BD53" i="40" a="1"/>
  <c r="BE53" i="40" a="1"/>
  <c r="BF53" i="40" a="1"/>
  <c r="BG53" i="40" a="1"/>
  <c r="BH53" i="40" a="1"/>
  <c r="BI53" i="40" a="1"/>
  <c r="BJ53" i="40" a="1"/>
  <c r="BK53" i="40" a="1"/>
  <c r="BL53" i="40" a="1"/>
  <c r="BM53" i="40" a="1"/>
  <c r="BN53" i="40" a="1"/>
  <c r="BO53" i="40" a="1"/>
  <c r="BP53" i="40" a="1"/>
  <c r="G53" i="40"/>
  <c r="H53" i="40"/>
  <c r="I53" i="40"/>
  <c r="J53" i="40"/>
  <c r="K53" i="40"/>
  <c r="L53" i="40"/>
  <c r="M53" i="40"/>
  <c r="N53" i="40"/>
  <c r="O53" i="40"/>
  <c r="P53" i="40"/>
  <c r="Q53" i="40"/>
  <c r="R53" i="40"/>
  <c r="S53" i="40"/>
  <c r="T53" i="40"/>
  <c r="U53" i="40"/>
  <c r="V53" i="40"/>
  <c r="W53" i="40"/>
  <c r="X53" i="40"/>
  <c r="Y53" i="40"/>
  <c r="Z53" i="40"/>
  <c r="AA53" i="40"/>
  <c r="AB53" i="40"/>
  <c r="AC53" i="40"/>
  <c r="AD53" i="40"/>
  <c r="AE53" i="40"/>
  <c r="AF53" i="40"/>
  <c r="AG53" i="40"/>
  <c r="AH53" i="40"/>
  <c r="AI53" i="40"/>
  <c r="AJ53" i="40"/>
  <c r="AK53" i="40"/>
  <c r="AL53" i="40"/>
  <c r="AM53" i="40"/>
  <c r="AN53" i="40"/>
  <c r="AO53" i="40"/>
  <c r="AP53" i="40"/>
  <c r="AQ53" i="40"/>
  <c r="AR53" i="40"/>
  <c r="AS53" i="40"/>
  <c r="AT53" i="40"/>
  <c r="AU53" i="40"/>
  <c r="AV53" i="40"/>
  <c r="AW53" i="40"/>
  <c r="AX53" i="40"/>
  <c r="AY53" i="40"/>
  <c r="AZ53" i="40"/>
  <c r="BA53" i="40"/>
  <c r="BB53" i="40"/>
  <c r="BC53" i="40"/>
  <c r="BD53" i="40"/>
  <c r="BE53" i="40"/>
  <c r="BF53" i="40"/>
  <c r="BG53" i="40"/>
  <c r="BH53" i="40"/>
  <c r="BI53" i="40"/>
  <c r="BJ53" i="40"/>
  <c r="BK53" i="40"/>
  <c r="BL53" i="40"/>
  <c r="BM53" i="40"/>
  <c r="BN53" i="40"/>
  <c r="BO53" i="40"/>
  <c r="BP53" i="40"/>
  <c r="AC18" i="40"/>
  <c r="W18" i="40"/>
  <c r="M19" i="40"/>
  <c r="N19" i="40" a="1"/>
  <c r="N19" i="40"/>
  <c r="O19" i="40"/>
  <c r="E32" i="40" a="1"/>
  <c r="E32" i="40"/>
  <c r="F32" i="40" a="1"/>
  <c r="F32" i="40"/>
  <c r="G32" i="40" a="1"/>
  <c r="H32" i="40" a="1"/>
  <c r="I32" i="40" a="1"/>
  <c r="J32" i="40" a="1"/>
  <c r="K32" i="40" a="1"/>
  <c r="L32" i="40" a="1"/>
  <c r="P19" i="40"/>
  <c r="M17" i="40"/>
  <c r="N17" i="40" a="1"/>
  <c r="N17" i="40"/>
  <c r="P17" i="40"/>
  <c r="BR52" i="40"/>
  <c r="BS51" i="40"/>
  <c r="BT51" i="40"/>
  <c r="BT52" i="40"/>
  <c r="BU51" i="40"/>
  <c r="BU52" i="40"/>
  <c r="BV51" i="40"/>
  <c r="BV52" i="40"/>
  <c r="BW52" i="40"/>
  <c r="BX52" i="40"/>
  <c r="BY52" i="40"/>
  <c r="BZ52" i="40"/>
  <c r="CA52" i="40"/>
  <c r="BR53" i="40"/>
  <c r="BS53" i="40"/>
  <c r="BU53" i="40"/>
  <c r="BV53" i="40"/>
  <c r="BW53" i="40"/>
  <c r="BX53" i="40"/>
  <c r="BY53" i="40"/>
  <c r="BZ53" i="40"/>
  <c r="CA53" i="40"/>
  <c r="BR54" i="40"/>
  <c r="BS54" i="40"/>
  <c r="BT54" i="40"/>
  <c r="BV54" i="40"/>
  <c r="BW54" i="40"/>
  <c r="BX54" i="40"/>
  <c r="BY54" i="40"/>
  <c r="BZ54" i="40"/>
  <c r="CA54" i="40"/>
  <c r="BR55" i="40"/>
  <c r="BS55" i="40"/>
  <c r="BT55" i="40"/>
  <c r="BU55" i="40"/>
  <c r="BW55" i="40"/>
  <c r="BX55" i="40"/>
  <c r="BY55" i="40"/>
  <c r="BZ55" i="40"/>
  <c r="CA55" i="40"/>
  <c r="BS56" i="40"/>
  <c r="BT56" i="40"/>
  <c r="BU56" i="40"/>
  <c r="BV56" i="40"/>
  <c r="BX56" i="40"/>
  <c r="BY56" i="40"/>
  <c r="BZ56" i="40"/>
  <c r="CA56" i="40"/>
  <c r="BS57" i="40"/>
  <c r="BT57" i="40"/>
  <c r="BU57" i="40"/>
  <c r="BV57" i="40"/>
  <c r="BW57" i="40"/>
  <c r="BY57" i="40"/>
  <c r="BZ57" i="40"/>
  <c r="CA57" i="40"/>
  <c r="BS58" i="40"/>
  <c r="BT58" i="40"/>
  <c r="BU58" i="40"/>
  <c r="BV58" i="40"/>
  <c r="BW58" i="40"/>
  <c r="BX58" i="40"/>
  <c r="BZ58" i="40"/>
  <c r="CA58" i="40"/>
  <c r="BS59" i="40"/>
  <c r="BT59" i="40"/>
  <c r="BU59" i="40"/>
  <c r="BV59" i="40"/>
  <c r="BW59" i="40"/>
  <c r="BX59" i="40"/>
  <c r="BY59" i="40"/>
  <c r="CA59" i="40"/>
  <c r="BS60" i="40"/>
  <c r="BT60" i="40"/>
  <c r="BU60" i="40"/>
  <c r="BV60" i="40"/>
  <c r="BW60" i="40"/>
  <c r="BX60" i="40"/>
  <c r="BY60" i="40"/>
  <c r="BZ60" i="40"/>
  <c r="M32" i="40" a="1"/>
  <c r="N32" i="40" a="1"/>
  <c r="M20" i="40"/>
  <c r="N20" i="40" a="1"/>
  <c r="N20" i="40"/>
  <c r="P20" i="40"/>
  <c r="O32" i="40" a="1"/>
  <c r="M21" i="40"/>
  <c r="N21" i="40" a="1"/>
  <c r="N21" i="40"/>
  <c r="P21" i="40"/>
  <c r="P32" i="40" a="1"/>
  <c r="M22" i="40"/>
  <c r="N22" i="40" a="1"/>
  <c r="N22" i="40"/>
  <c r="P22" i="40"/>
  <c r="Q32" i="40" a="1"/>
  <c r="M23" i="40"/>
  <c r="N23" i="40" a="1"/>
  <c r="N23" i="40"/>
  <c r="P23" i="40"/>
  <c r="R32" i="40" a="1"/>
  <c r="M24" i="40"/>
  <c r="N24" i="40" a="1"/>
  <c r="N24" i="40"/>
  <c r="P24" i="40"/>
  <c r="S32" i="40" a="1"/>
  <c r="M25" i="40"/>
  <c r="N25" i="40" a="1"/>
  <c r="N25" i="40"/>
  <c r="P25" i="40"/>
  <c r="T32" i="40" a="1"/>
  <c r="Q19" i="40"/>
  <c r="U32" i="40" a="1"/>
  <c r="V32" i="40" a="1"/>
  <c r="W32" i="40" a="1"/>
  <c r="X32" i="40" a="1"/>
  <c r="Y32" i="40" a="1"/>
  <c r="Z32" i="40" a="1"/>
  <c r="AA32" i="40" a="1"/>
  <c r="AB32" i="40" a="1"/>
  <c r="R19" i="40"/>
  <c r="AC32" i="40" a="1"/>
  <c r="AD32" i="40" a="1"/>
  <c r="AE32" i="40" a="1"/>
  <c r="AF32" i="40" a="1"/>
  <c r="AG32" i="40" a="1"/>
  <c r="AH32" i="40" a="1"/>
  <c r="AI32" i="40" a="1"/>
  <c r="AJ32" i="40" a="1"/>
  <c r="S19" i="40"/>
  <c r="AK32" i="40" a="1"/>
  <c r="AL32" i="40" a="1"/>
  <c r="AM32" i="40" a="1"/>
  <c r="AN32" i="40" a="1"/>
  <c r="AO32" i="40" a="1"/>
  <c r="AP32" i="40" a="1"/>
  <c r="AQ32" i="40" a="1"/>
  <c r="AR32" i="40" a="1"/>
  <c r="T19" i="40"/>
  <c r="AS32" i="40" a="1"/>
  <c r="AT32" i="40" a="1"/>
  <c r="AU32" i="40" a="1"/>
  <c r="AV32" i="40" a="1"/>
  <c r="AW32" i="40" a="1"/>
  <c r="AX32" i="40" a="1"/>
  <c r="AY32" i="40" a="1"/>
  <c r="AZ32" i="40" a="1"/>
  <c r="U19" i="40"/>
  <c r="BA32" i="40" a="1"/>
  <c r="BB32" i="40" a="1"/>
  <c r="BC32" i="40" a="1"/>
  <c r="BD32" i="40" a="1"/>
  <c r="BE32" i="40" a="1"/>
  <c r="BF32" i="40" a="1"/>
  <c r="BG32" i="40" a="1"/>
  <c r="BH32" i="40" a="1"/>
  <c r="V19" i="40"/>
  <c r="BI32" i="40" a="1"/>
  <c r="BJ32" i="40" a="1"/>
  <c r="BK32" i="40" a="1"/>
  <c r="BL32" i="40" a="1"/>
  <c r="BM32" i="40" a="1"/>
  <c r="BN32" i="40" a="1"/>
  <c r="BO32" i="40" a="1"/>
  <c r="BP32" i="40" a="1"/>
  <c r="G32" i="40"/>
  <c r="H32" i="40"/>
  <c r="I32" i="40"/>
  <c r="J32" i="40"/>
  <c r="K32" i="40"/>
  <c r="L32" i="40"/>
  <c r="M32" i="40"/>
  <c r="N32" i="40"/>
  <c r="O32" i="40"/>
  <c r="P32" i="40"/>
  <c r="Q32" i="40"/>
  <c r="R32" i="40"/>
  <c r="S32" i="40"/>
  <c r="T32" i="40"/>
  <c r="U32" i="40"/>
  <c r="V32" i="40"/>
  <c r="W32" i="40"/>
  <c r="X32" i="40"/>
  <c r="Y32" i="40"/>
  <c r="Z32" i="40"/>
  <c r="AA32" i="40"/>
  <c r="AB32" i="40"/>
  <c r="AC32" i="40"/>
  <c r="AD32" i="40"/>
  <c r="AE32" i="40"/>
  <c r="AF32" i="40"/>
  <c r="AG32" i="40"/>
  <c r="AH32" i="40"/>
  <c r="AI32" i="40"/>
  <c r="AJ32" i="40"/>
  <c r="AK32" i="40"/>
  <c r="AL32" i="40"/>
  <c r="AM32" i="40"/>
  <c r="AN32" i="40"/>
  <c r="AO32" i="40"/>
  <c r="AP32" i="40"/>
  <c r="AQ32" i="40"/>
  <c r="AR32" i="40"/>
  <c r="AS32" i="40"/>
  <c r="AT32" i="40"/>
  <c r="AU32" i="40"/>
  <c r="AV32" i="40"/>
  <c r="AW32" i="40"/>
  <c r="AX32" i="40"/>
  <c r="AY32" i="40"/>
  <c r="AZ32" i="40"/>
  <c r="BA32" i="40"/>
  <c r="BB32" i="40"/>
  <c r="BC32" i="40"/>
  <c r="BD32" i="40"/>
  <c r="BE32" i="40"/>
  <c r="BF32" i="40"/>
  <c r="BG32" i="40"/>
  <c r="BH32" i="40"/>
  <c r="BI32" i="40"/>
  <c r="BJ32" i="40"/>
  <c r="BK32" i="40"/>
  <c r="BL32" i="40"/>
  <c r="BM32" i="40"/>
  <c r="BN32" i="40"/>
  <c r="BO32" i="40"/>
  <c r="BP32" i="40"/>
  <c r="AA19" i="40"/>
  <c r="E43" i="40" a="1"/>
  <c r="E43" i="40"/>
  <c r="F43" i="40" a="1"/>
  <c r="F43" i="40"/>
  <c r="G43" i="40" a="1"/>
  <c r="H43" i="40" a="1"/>
  <c r="I43" i="40" a="1"/>
  <c r="J43" i="40" a="1"/>
  <c r="K43" i="40" a="1"/>
  <c r="L43" i="40" a="1"/>
  <c r="BR41" i="40"/>
  <c r="BS40" i="40"/>
  <c r="BT40" i="40"/>
  <c r="BR30" i="40"/>
  <c r="BT29" i="40"/>
  <c r="BT30" i="40"/>
  <c r="BR31" i="40"/>
  <c r="BS29" i="40"/>
  <c r="BS31" i="40"/>
  <c r="BT41" i="40"/>
  <c r="BU40" i="40"/>
  <c r="BU29" i="40"/>
  <c r="BU30" i="40"/>
  <c r="BR32" i="40"/>
  <c r="BS32" i="40"/>
  <c r="BU41" i="40"/>
  <c r="BV40" i="40"/>
  <c r="BV29" i="40"/>
  <c r="BV30" i="40"/>
  <c r="BR33" i="40"/>
  <c r="BS33" i="40"/>
  <c r="BV41" i="40"/>
  <c r="BW30" i="40"/>
  <c r="BS34" i="40"/>
  <c r="BW41" i="40"/>
  <c r="BX30" i="40"/>
  <c r="BS35" i="40"/>
  <c r="BX41" i="40"/>
  <c r="BY30" i="40"/>
  <c r="BS36" i="40"/>
  <c r="BY41" i="40"/>
  <c r="BZ30" i="40"/>
  <c r="BS37" i="40"/>
  <c r="BZ41" i="40"/>
  <c r="CA30" i="40"/>
  <c r="BS38" i="40"/>
  <c r="CA41" i="40"/>
  <c r="BR42" i="40"/>
  <c r="BS42" i="40"/>
  <c r="BU31" i="40"/>
  <c r="BT32" i="40"/>
  <c r="BU42" i="40"/>
  <c r="BV31" i="40"/>
  <c r="BT33" i="40"/>
  <c r="BV42" i="40"/>
  <c r="BW31" i="40"/>
  <c r="BT34" i="40"/>
  <c r="BW42" i="40"/>
  <c r="BX31" i="40"/>
  <c r="BT35" i="40"/>
  <c r="BX42" i="40"/>
  <c r="BY31" i="40"/>
  <c r="BT36" i="40"/>
  <c r="BY42" i="40"/>
  <c r="BZ31" i="40"/>
  <c r="BT37" i="40"/>
  <c r="BZ42" i="40"/>
  <c r="CA31" i="40"/>
  <c r="BT38" i="40"/>
  <c r="CA42" i="40"/>
  <c r="BR43" i="40"/>
  <c r="BS43" i="40"/>
  <c r="BT43" i="40"/>
  <c r="BV32" i="40"/>
  <c r="BU33" i="40"/>
  <c r="BV43" i="40"/>
  <c r="BW32" i="40"/>
  <c r="BU34" i="40"/>
  <c r="BW43" i="40"/>
  <c r="BX32" i="40"/>
  <c r="BU35" i="40"/>
  <c r="BX43" i="40"/>
  <c r="BY32" i="40"/>
  <c r="BU36" i="40"/>
  <c r="BY43" i="40"/>
  <c r="BZ32" i="40"/>
  <c r="BU37" i="40"/>
  <c r="BZ43" i="40"/>
  <c r="CA32" i="40"/>
  <c r="BU38" i="40"/>
  <c r="CA43" i="40"/>
  <c r="BR44" i="40"/>
  <c r="BS44" i="40"/>
  <c r="BT44" i="40"/>
  <c r="BU44" i="40"/>
  <c r="BW33" i="40"/>
  <c r="BV34" i="40"/>
  <c r="BW44" i="40"/>
  <c r="BX33" i="40"/>
  <c r="BV35" i="40"/>
  <c r="BX44" i="40"/>
  <c r="BY33" i="40"/>
  <c r="BV36" i="40"/>
  <c r="BY44" i="40"/>
  <c r="BZ33" i="40"/>
  <c r="BV37" i="40"/>
  <c r="BZ44" i="40"/>
  <c r="CA33" i="40"/>
  <c r="BV38" i="40"/>
  <c r="CA44" i="40"/>
  <c r="BS45" i="40"/>
  <c r="BT45" i="40"/>
  <c r="BU45" i="40"/>
  <c r="BV45" i="40"/>
  <c r="BX34" i="40"/>
  <c r="BW35" i="40"/>
  <c r="BX45" i="40"/>
  <c r="BY34" i="40"/>
  <c r="BW36" i="40"/>
  <c r="BY45" i="40"/>
  <c r="BZ34" i="40"/>
  <c r="BW37" i="40"/>
  <c r="BZ45" i="40"/>
  <c r="CA34" i="40"/>
  <c r="BW38" i="40"/>
  <c r="CA45" i="40"/>
  <c r="BS46" i="40"/>
  <c r="BT46" i="40"/>
  <c r="BU46" i="40"/>
  <c r="BV46" i="40"/>
  <c r="BW46" i="40"/>
  <c r="BY35" i="40"/>
  <c r="BX36" i="40"/>
  <c r="BY46" i="40"/>
  <c r="BZ35" i="40"/>
  <c r="BX37" i="40"/>
  <c r="BZ46" i="40"/>
  <c r="CA35" i="40"/>
  <c r="BX38" i="40"/>
  <c r="CA46" i="40"/>
  <c r="BS47" i="40"/>
  <c r="BT47" i="40"/>
  <c r="BU47" i="40"/>
  <c r="BV47" i="40"/>
  <c r="BW47" i="40"/>
  <c r="BX47" i="40"/>
  <c r="BZ36" i="40"/>
  <c r="BY37" i="40"/>
  <c r="BZ47" i="40"/>
  <c r="CA36" i="40"/>
  <c r="BY38" i="40"/>
  <c r="CA47" i="40"/>
  <c r="BS48" i="40"/>
  <c r="BT48" i="40"/>
  <c r="BU48" i="40"/>
  <c r="BV48" i="40"/>
  <c r="BW48" i="40"/>
  <c r="BX48" i="40"/>
  <c r="BY48" i="40"/>
  <c r="CA37" i="40"/>
  <c r="BZ38" i="40"/>
  <c r="CA48" i="40"/>
  <c r="BS49" i="40"/>
  <c r="BT49" i="40"/>
  <c r="BU49" i="40"/>
  <c r="BV49" i="40"/>
  <c r="BW49" i="40"/>
  <c r="BX49" i="40"/>
  <c r="BY49" i="40"/>
  <c r="BZ49" i="40"/>
  <c r="M43" i="40" a="1"/>
  <c r="N43" i="40" a="1"/>
  <c r="O43" i="40" a="1"/>
  <c r="P43" i="40" a="1"/>
  <c r="Q43" i="40" a="1"/>
  <c r="R43" i="40" a="1"/>
  <c r="S43" i="40" a="1"/>
  <c r="T43" i="40" a="1"/>
  <c r="U43" i="40" a="1"/>
  <c r="V43" i="40" a="1"/>
  <c r="W43" i="40" a="1"/>
  <c r="X43" i="40" a="1"/>
  <c r="Y43" i="40" a="1"/>
  <c r="Z43" i="40" a="1"/>
  <c r="AA43" i="40" a="1"/>
  <c r="AB43" i="40" a="1"/>
  <c r="AC43" i="40" a="1"/>
  <c r="AD43" i="40" a="1"/>
  <c r="AE43" i="40" a="1"/>
  <c r="AF43" i="40" a="1"/>
  <c r="AG43" i="40" a="1"/>
  <c r="AH43" i="40" a="1"/>
  <c r="AI43" i="40" a="1"/>
  <c r="AJ43" i="40" a="1"/>
  <c r="AK43" i="40" a="1"/>
  <c r="AL43" i="40" a="1"/>
  <c r="AM43" i="40" a="1"/>
  <c r="AN43" i="40" a="1"/>
  <c r="AO43" i="40" a="1"/>
  <c r="AP43" i="40" a="1"/>
  <c r="AQ43" i="40" a="1"/>
  <c r="AR43" i="40" a="1"/>
  <c r="AS43" i="40" a="1"/>
  <c r="AT43" i="40" a="1"/>
  <c r="AU43" i="40" a="1"/>
  <c r="AV43" i="40" a="1"/>
  <c r="AW43" i="40" a="1"/>
  <c r="AX43" i="40" a="1"/>
  <c r="AY43" i="40" a="1"/>
  <c r="AZ43" i="40" a="1"/>
  <c r="BA43" i="40" a="1"/>
  <c r="BB43" i="40" a="1"/>
  <c r="BC43" i="40" a="1"/>
  <c r="BD43" i="40" a="1"/>
  <c r="BE43" i="40" a="1"/>
  <c r="BF43" i="40" a="1"/>
  <c r="BG43" i="40" a="1"/>
  <c r="BH43" i="40" a="1"/>
  <c r="BI43" i="40" a="1"/>
  <c r="BJ43" i="40" a="1"/>
  <c r="BK43" i="40" a="1"/>
  <c r="BL43" i="40" a="1"/>
  <c r="BM43" i="40" a="1"/>
  <c r="BN43" i="40" a="1"/>
  <c r="BO43" i="40" a="1"/>
  <c r="BP43" i="40" a="1"/>
  <c r="G43" i="40"/>
  <c r="H43" i="40"/>
  <c r="I43" i="40"/>
  <c r="J43" i="40"/>
  <c r="K43" i="40"/>
  <c r="L43" i="40"/>
  <c r="M43" i="40"/>
  <c r="N43" i="40"/>
  <c r="O43" i="40"/>
  <c r="P43" i="40"/>
  <c r="Q43" i="40"/>
  <c r="R43" i="40"/>
  <c r="S43" i="40"/>
  <c r="T43" i="40"/>
  <c r="U43" i="40"/>
  <c r="V43" i="40"/>
  <c r="W43" i="40"/>
  <c r="X43" i="40"/>
  <c r="Y43" i="40"/>
  <c r="Z43" i="40"/>
  <c r="AA43" i="40"/>
  <c r="AB43" i="40"/>
  <c r="AC43" i="40"/>
  <c r="AD43" i="40"/>
  <c r="AE43" i="40"/>
  <c r="AF43" i="40"/>
  <c r="AG43" i="40"/>
  <c r="AH43" i="40"/>
  <c r="AI43" i="40"/>
  <c r="AJ43" i="40"/>
  <c r="AK43" i="40"/>
  <c r="AL43" i="40"/>
  <c r="AM43" i="40"/>
  <c r="AN43" i="40"/>
  <c r="AO43" i="40"/>
  <c r="AP43" i="40"/>
  <c r="AQ43" i="40"/>
  <c r="AR43" i="40"/>
  <c r="AS43" i="40"/>
  <c r="AT43" i="40"/>
  <c r="AU43" i="40"/>
  <c r="AV43" i="40"/>
  <c r="AW43" i="40"/>
  <c r="AX43" i="40"/>
  <c r="AY43" i="40"/>
  <c r="AZ43" i="40"/>
  <c r="BA43" i="40"/>
  <c r="BB43" i="40"/>
  <c r="BC43" i="40"/>
  <c r="BD43" i="40"/>
  <c r="BE43" i="40"/>
  <c r="BF43" i="40"/>
  <c r="BG43" i="40"/>
  <c r="BH43" i="40"/>
  <c r="BI43" i="40"/>
  <c r="BJ43" i="40"/>
  <c r="BK43" i="40"/>
  <c r="BL43" i="40"/>
  <c r="BM43" i="40"/>
  <c r="BN43" i="40"/>
  <c r="BO43" i="40"/>
  <c r="BP43" i="40"/>
  <c r="AB19" i="40"/>
  <c r="E54" i="40" a="1"/>
  <c r="E54" i="40"/>
  <c r="F54" i="40" a="1"/>
  <c r="F54" i="40"/>
  <c r="G54" i="40" a="1"/>
  <c r="H54" i="40" a="1"/>
  <c r="I54" i="40" a="1"/>
  <c r="J54" i="40" a="1"/>
  <c r="K54" i="40" a="1"/>
  <c r="L54" i="40" a="1"/>
  <c r="M54" i="40" a="1"/>
  <c r="N54" i="40" a="1"/>
  <c r="O54" i="40" a="1"/>
  <c r="P54" i="40" a="1"/>
  <c r="Q54" i="40" a="1"/>
  <c r="R54" i="40" a="1"/>
  <c r="S54" i="40" a="1"/>
  <c r="T54" i="40" a="1"/>
  <c r="U54" i="40" a="1"/>
  <c r="V54" i="40" a="1"/>
  <c r="W54" i="40" a="1"/>
  <c r="X54" i="40" a="1"/>
  <c r="Y54" i="40" a="1"/>
  <c r="Z54" i="40" a="1"/>
  <c r="AA54" i="40" a="1"/>
  <c r="AB54" i="40" a="1"/>
  <c r="AC54" i="40" a="1"/>
  <c r="AD54" i="40" a="1"/>
  <c r="AE54" i="40" a="1"/>
  <c r="AF54" i="40" a="1"/>
  <c r="AG54" i="40" a="1"/>
  <c r="AH54" i="40" a="1"/>
  <c r="AI54" i="40" a="1"/>
  <c r="AJ54" i="40" a="1"/>
  <c r="AK54" i="40" a="1"/>
  <c r="AL54" i="40" a="1"/>
  <c r="AM54" i="40" a="1"/>
  <c r="AN54" i="40" a="1"/>
  <c r="AO54" i="40" a="1"/>
  <c r="AP54" i="40" a="1"/>
  <c r="AQ54" i="40" a="1"/>
  <c r="AR54" i="40" a="1"/>
  <c r="AS54" i="40" a="1"/>
  <c r="AT54" i="40" a="1"/>
  <c r="AU54" i="40" a="1"/>
  <c r="AV54" i="40" a="1"/>
  <c r="AW54" i="40" a="1"/>
  <c r="AX54" i="40" a="1"/>
  <c r="AY54" i="40" a="1"/>
  <c r="AZ54" i="40" a="1"/>
  <c r="BA54" i="40" a="1"/>
  <c r="BB54" i="40" a="1"/>
  <c r="BC54" i="40" a="1"/>
  <c r="BD54" i="40" a="1"/>
  <c r="BE54" i="40" a="1"/>
  <c r="BF54" i="40" a="1"/>
  <c r="BG54" i="40" a="1"/>
  <c r="BH54" i="40" a="1"/>
  <c r="BI54" i="40" a="1"/>
  <c r="BJ54" i="40" a="1"/>
  <c r="BK54" i="40" a="1"/>
  <c r="BL54" i="40" a="1"/>
  <c r="BM54" i="40" a="1"/>
  <c r="BN54" i="40" a="1"/>
  <c r="BO54" i="40" a="1"/>
  <c r="BP54" i="40" a="1"/>
  <c r="G54" i="40"/>
  <c r="H54" i="40"/>
  <c r="I54" i="40"/>
  <c r="J54" i="40"/>
  <c r="K54" i="40"/>
  <c r="L54" i="40"/>
  <c r="M54" i="40"/>
  <c r="N54" i="40"/>
  <c r="O54" i="40"/>
  <c r="P54" i="40"/>
  <c r="Q54" i="40"/>
  <c r="R54" i="40"/>
  <c r="S54" i="40"/>
  <c r="T54" i="40"/>
  <c r="U54" i="40"/>
  <c r="V54" i="40"/>
  <c r="W54" i="40"/>
  <c r="X54" i="40"/>
  <c r="Y54" i="40"/>
  <c r="Z54" i="40"/>
  <c r="AA54" i="40"/>
  <c r="AB54" i="40"/>
  <c r="AC54" i="40"/>
  <c r="AD54" i="40"/>
  <c r="AE54" i="40"/>
  <c r="AF54" i="40"/>
  <c r="AG54" i="40"/>
  <c r="AH54" i="40"/>
  <c r="AI54" i="40"/>
  <c r="AJ54" i="40"/>
  <c r="AK54" i="40"/>
  <c r="AL54" i="40"/>
  <c r="AM54" i="40"/>
  <c r="AN54" i="40"/>
  <c r="AO54" i="40"/>
  <c r="AP54" i="40"/>
  <c r="AQ54" i="40"/>
  <c r="AR54" i="40"/>
  <c r="AS54" i="40"/>
  <c r="AT54" i="40"/>
  <c r="AU54" i="40"/>
  <c r="AV54" i="40"/>
  <c r="AW54" i="40"/>
  <c r="AX54" i="40"/>
  <c r="AY54" i="40"/>
  <c r="AZ54" i="40"/>
  <c r="BA54" i="40"/>
  <c r="BB54" i="40"/>
  <c r="BC54" i="40"/>
  <c r="BD54" i="40"/>
  <c r="BE54" i="40"/>
  <c r="BF54" i="40"/>
  <c r="BG54" i="40"/>
  <c r="BH54" i="40"/>
  <c r="BI54" i="40"/>
  <c r="BJ54" i="40"/>
  <c r="BK54" i="40"/>
  <c r="BL54" i="40"/>
  <c r="BM54" i="40"/>
  <c r="BN54" i="40"/>
  <c r="BO54" i="40"/>
  <c r="BP54" i="40"/>
  <c r="AC19" i="40"/>
  <c r="W19" i="40"/>
  <c r="O20" i="40"/>
  <c r="E33" i="40" a="1"/>
  <c r="E33" i="40"/>
  <c r="F33" i="40" a="1"/>
  <c r="F33" i="40"/>
  <c r="G33" i="40" a="1"/>
  <c r="H33" i="40" a="1"/>
  <c r="I33" i="40" a="1"/>
  <c r="J33" i="40" a="1"/>
  <c r="K33" i="40" a="1"/>
  <c r="L33" i="40" a="1"/>
  <c r="M33" i="40" a="1"/>
  <c r="N33" i="40" a="1"/>
  <c r="O33" i="40" a="1"/>
  <c r="P33" i="40" a="1"/>
  <c r="Q33" i="40" a="1"/>
  <c r="R33" i="40" a="1"/>
  <c r="S33" i="40" a="1"/>
  <c r="T33" i="40" a="1"/>
  <c r="Q20" i="40"/>
  <c r="U33" i="40" a="1"/>
  <c r="V33" i="40" a="1"/>
  <c r="W33" i="40" a="1"/>
  <c r="X33" i="40" a="1"/>
  <c r="Y33" i="40" a="1"/>
  <c r="Z33" i="40" a="1"/>
  <c r="AA33" i="40" a="1"/>
  <c r="AB33" i="40" a="1"/>
  <c r="R20" i="40"/>
  <c r="AC33" i="40" a="1"/>
  <c r="AD33" i="40" a="1"/>
  <c r="AE33" i="40" a="1"/>
  <c r="AF33" i="40" a="1"/>
  <c r="AG33" i="40" a="1"/>
  <c r="AH33" i="40" a="1"/>
  <c r="AI33" i="40" a="1"/>
  <c r="AJ33" i="40" a="1"/>
  <c r="S20" i="40"/>
  <c r="AK33" i="40" a="1"/>
  <c r="AL33" i="40" a="1"/>
  <c r="AM33" i="40" a="1"/>
  <c r="AN33" i="40" a="1"/>
  <c r="AO33" i="40" a="1"/>
  <c r="AP33" i="40" a="1"/>
  <c r="AQ33" i="40" a="1"/>
  <c r="AR33" i="40" a="1"/>
  <c r="T20" i="40"/>
  <c r="AS33" i="40" a="1"/>
  <c r="AT33" i="40" a="1"/>
  <c r="AU33" i="40" a="1"/>
  <c r="AV33" i="40" a="1"/>
  <c r="AW33" i="40" a="1"/>
  <c r="AX33" i="40" a="1"/>
  <c r="AY33" i="40" a="1"/>
  <c r="AZ33" i="40" a="1"/>
  <c r="U20" i="40"/>
  <c r="BA33" i="40" a="1"/>
  <c r="BB33" i="40" a="1"/>
  <c r="BC33" i="40" a="1"/>
  <c r="BD33" i="40" a="1"/>
  <c r="BE33" i="40" a="1"/>
  <c r="BF33" i="40" a="1"/>
  <c r="BG33" i="40" a="1"/>
  <c r="BH33" i="40" a="1"/>
  <c r="V20" i="40"/>
  <c r="BI33" i="40" a="1"/>
  <c r="BJ33" i="40" a="1"/>
  <c r="BK33" i="40" a="1"/>
  <c r="BL33" i="40" a="1"/>
  <c r="BM33" i="40" a="1"/>
  <c r="BN33" i="40" a="1"/>
  <c r="BO33" i="40" a="1"/>
  <c r="BP33" i="40" a="1"/>
  <c r="G33" i="40"/>
  <c r="H33" i="40"/>
  <c r="I33" i="40"/>
  <c r="J33" i="40"/>
  <c r="K33" i="40"/>
  <c r="L33" i="40"/>
  <c r="M33" i="40"/>
  <c r="N33" i="40"/>
  <c r="O33" i="40"/>
  <c r="P33" i="40"/>
  <c r="Q33" i="40"/>
  <c r="R33" i="40"/>
  <c r="S33" i="40"/>
  <c r="T33" i="40"/>
  <c r="U33" i="40"/>
  <c r="V33" i="40"/>
  <c r="W33" i="40"/>
  <c r="X33" i="40"/>
  <c r="Y33" i="40"/>
  <c r="Z33" i="40"/>
  <c r="AA33" i="40"/>
  <c r="AB33" i="40"/>
  <c r="AC33" i="40"/>
  <c r="AD33" i="40"/>
  <c r="AE33" i="40"/>
  <c r="AF33" i="40"/>
  <c r="AG33" i="40"/>
  <c r="AH33" i="40"/>
  <c r="AI33" i="40"/>
  <c r="AJ33" i="40"/>
  <c r="AK33" i="40"/>
  <c r="AL33" i="40"/>
  <c r="AM33" i="40"/>
  <c r="AN33" i="40"/>
  <c r="AO33" i="40"/>
  <c r="AP33" i="40"/>
  <c r="AQ33" i="40"/>
  <c r="AR33" i="40"/>
  <c r="AS33" i="40"/>
  <c r="AT33" i="40"/>
  <c r="AU33" i="40"/>
  <c r="AV33" i="40"/>
  <c r="AW33" i="40"/>
  <c r="AX33" i="40"/>
  <c r="AY33" i="40"/>
  <c r="AZ33" i="40"/>
  <c r="BA33" i="40"/>
  <c r="BB33" i="40"/>
  <c r="BC33" i="40"/>
  <c r="BD33" i="40"/>
  <c r="BE33" i="40"/>
  <c r="BF33" i="40"/>
  <c r="BG33" i="40"/>
  <c r="BH33" i="40"/>
  <c r="BI33" i="40"/>
  <c r="BJ33" i="40"/>
  <c r="BK33" i="40"/>
  <c r="BL33" i="40"/>
  <c r="BM33" i="40"/>
  <c r="BN33" i="40"/>
  <c r="BO33" i="40"/>
  <c r="BP33" i="40"/>
  <c r="AA20" i="40"/>
  <c r="E44" i="40" a="1"/>
  <c r="E44" i="40"/>
  <c r="F44" i="40" a="1"/>
  <c r="F44" i="40"/>
  <c r="G44" i="40" a="1"/>
  <c r="H44" i="40" a="1"/>
  <c r="I44" i="40" a="1"/>
  <c r="J44" i="40" a="1"/>
  <c r="K44" i="40" a="1"/>
  <c r="L44" i="40" a="1"/>
  <c r="M44" i="40" a="1"/>
  <c r="N44" i="40" a="1"/>
  <c r="O44" i="40" a="1"/>
  <c r="P44" i="40" a="1"/>
  <c r="Q44" i="40" a="1"/>
  <c r="R44" i="40" a="1"/>
  <c r="S44" i="40" a="1"/>
  <c r="T44" i="40" a="1"/>
  <c r="U44" i="40" a="1"/>
  <c r="V44" i="40" a="1"/>
  <c r="W44" i="40" a="1"/>
  <c r="X44" i="40" a="1"/>
  <c r="Y44" i="40" a="1"/>
  <c r="Z44" i="40" a="1"/>
  <c r="AA44" i="40" a="1"/>
  <c r="AB44" i="40" a="1"/>
  <c r="AC44" i="40" a="1"/>
  <c r="AD44" i="40" a="1"/>
  <c r="AE44" i="40" a="1"/>
  <c r="AF44" i="40" a="1"/>
  <c r="AG44" i="40" a="1"/>
  <c r="AH44" i="40" a="1"/>
  <c r="AI44" i="40" a="1"/>
  <c r="AJ44" i="40" a="1"/>
  <c r="AK44" i="40" a="1"/>
  <c r="AL44" i="40" a="1"/>
  <c r="AM44" i="40" a="1"/>
  <c r="AN44" i="40" a="1"/>
  <c r="AO44" i="40" a="1"/>
  <c r="AP44" i="40" a="1"/>
  <c r="AQ44" i="40" a="1"/>
  <c r="AR44" i="40" a="1"/>
  <c r="AS44" i="40" a="1"/>
  <c r="AT44" i="40" a="1"/>
  <c r="AU44" i="40" a="1"/>
  <c r="AV44" i="40" a="1"/>
  <c r="AW44" i="40" a="1"/>
  <c r="AX44" i="40" a="1"/>
  <c r="AY44" i="40" a="1"/>
  <c r="AZ44" i="40" a="1"/>
  <c r="BA44" i="40" a="1"/>
  <c r="BB44" i="40" a="1"/>
  <c r="BC44" i="40" a="1"/>
  <c r="BD44" i="40" a="1"/>
  <c r="BE44" i="40" a="1"/>
  <c r="BF44" i="40" a="1"/>
  <c r="BG44" i="40" a="1"/>
  <c r="BH44" i="40" a="1"/>
  <c r="BI44" i="40" a="1"/>
  <c r="BJ44" i="40" a="1"/>
  <c r="BK44" i="40" a="1"/>
  <c r="BL44" i="40" a="1"/>
  <c r="BM44" i="40" a="1"/>
  <c r="BN44" i="40" a="1"/>
  <c r="BO44" i="40" a="1"/>
  <c r="BP44" i="40" a="1"/>
  <c r="G44" i="40"/>
  <c r="H44" i="40"/>
  <c r="I44" i="40"/>
  <c r="J44" i="40"/>
  <c r="K44" i="40"/>
  <c r="L44" i="40"/>
  <c r="M44" i="40"/>
  <c r="N44" i="40"/>
  <c r="O44" i="40"/>
  <c r="P44" i="40"/>
  <c r="Q44" i="40"/>
  <c r="R44" i="40"/>
  <c r="S44" i="40"/>
  <c r="T44" i="40"/>
  <c r="U44" i="40"/>
  <c r="V44" i="40"/>
  <c r="W44" i="40"/>
  <c r="X44" i="40"/>
  <c r="Y44" i="40"/>
  <c r="Z44" i="40"/>
  <c r="AA44" i="40"/>
  <c r="AB44" i="40"/>
  <c r="AC44" i="40"/>
  <c r="AD44" i="40"/>
  <c r="AE44" i="40"/>
  <c r="AF44" i="40"/>
  <c r="AG44" i="40"/>
  <c r="AH44" i="40"/>
  <c r="AI44" i="40"/>
  <c r="AJ44" i="40"/>
  <c r="AK44" i="40"/>
  <c r="AL44" i="40"/>
  <c r="AM44" i="40"/>
  <c r="AN44" i="40"/>
  <c r="AO44" i="40"/>
  <c r="AP44" i="40"/>
  <c r="AQ44" i="40"/>
  <c r="AR44" i="40"/>
  <c r="AS44" i="40"/>
  <c r="AT44" i="40"/>
  <c r="AU44" i="40"/>
  <c r="AV44" i="40"/>
  <c r="AW44" i="40"/>
  <c r="AX44" i="40"/>
  <c r="AY44" i="40"/>
  <c r="AZ44" i="40"/>
  <c r="BA44" i="40"/>
  <c r="BB44" i="40"/>
  <c r="BC44" i="40"/>
  <c r="BD44" i="40"/>
  <c r="BE44" i="40"/>
  <c r="BF44" i="40"/>
  <c r="BG44" i="40"/>
  <c r="BH44" i="40"/>
  <c r="BI44" i="40"/>
  <c r="BJ44" i="40"/>
  <c r="BK44" i="40"/>
  <c r="BL44" i="40"/>
  <c r="BM44" i="40"/>
  <c r="BN44" i="40"/>
  <c r="BO44" i="40"/>
  <c r="BP44" i="40"/>
  <c r="AB20" i="40"/>
  <c r="E55" i="40" a="1"/>
  <c r="E55" i="40"/>
  <c r="F55" i="40" a="1"/>
  <c r="F55" i="40"/>
  <c r="G55" i="40" a="1"/>
  <c r="H55" i="40" a="1"/>
  <c r="I55" i="40" a="1"/>
  <c r="J55" i="40" a="1"/>
  <c r="K55" i="40" a="1"/>
  <c r="L55" i="40" a="1"/>
  <c r="M55" i="40" a="1"/>
  <c r="N55" i="40" a="1"/>
  <c r="O55" i="40" a="1"/>
  <c r="P55" i="40" a="1"/>
  <c r="Q55" i="40" a="1"/>
  <c r="R55" i="40" a="1"/>
  <c r="S55" i="40" a="1"/>
  <c r="T55" i="40" a="1"/>
  <c r="U55" i="40" a="1"/>
  <c r="V55" i="40" a="1"/>
  <c r="W55" i="40" a="1"/>
  <c r="X55" i="40" a="1"/>
  <c r="Y55" i="40" a="1"/>
  <c r="Z55" i="40" a="1"/>
  <c r="AA55" i="40" a="1"/>
  <c r="AB55" i="40" a="1"/>
  <c r="AC55" i="40" a="1"/>
  <c r="AD55" i="40" a="1"/>
  <c r="AE55" i="40" a="1"/>
  <c r="AF55" i="40" a="1"/>
  <c r="AG55" i="40" a="1"/>
  <c r="AH55" i="40" a="1"/>
  <c r="AI55" i="40" a="1"/>
  <c r="AJ55" i="40" a="1"/>
  <c r="AK55" i="40" a="1"/>
  <c r="AL55" i="40" a="1"/>
  <c r="AM55" i="40" a="1"/>
  <c r="AN55" i="40" a="1"/>
  <c r="AO55" i="40" a="1"/>
  <c r="AP55" i="40" a="1"/>
  <c r="AQ55" i="40" a="1"/>
  <c r="AR55" i="40" a="1"/>
  <c r="AS55" i="40" a="1"/>
  <c r="AT55" i="40" a="1"/>
  <c r="AU55" i="40" a="1"/>
  <c r="AV55" i="40" a="1"/>
  <c r="AW55" i="40" a="1"/>
  <c r="AX55" i="40" a="1"/>
  <c r="AY55" i="40" a="1"/>
  <c r="AZ55" i="40" a="1"/>
  <c r="BA55" i="40" a="1"/>
  <c r="BB55" i="40" a="1"/>
  <c r="BC55" i="40" a="1"/>
  <c r="BD55" i="40" a="1"/>
  <c r="BE55" i="40" a="1"/>
  <c r="BF55" i="40" a="1"/>
  <c r="BG55" i="40" a="1"/>
  <c r="BH55" i="40" a="1"/>
  <c r="BI55" i="40" a="1"/>
  <c r="BJ55" i="40" a="1"/>
  <c r="BK55" i="40" a="1"/>
  <c r="BL55" i="40" a="1"/>
  <c r="BM55" i="40" a="1"/>
  <c r="BN55" i="40" a="1"/>
  <c r="BO55" i="40" a="1"/>
  <c r="BP55" i="40" a="1"/>
  <c r="G55" i="40"/>
  <c r="H55" i="40"/>
  <c r="I55" i="40"/>
  <c r="J55" i="40"/>
  <c r="K55" i="40"/>
  <c r="L55" i="40"/>
  <c r="M55" i="40"/>
  <c r="N55" i="40"/>
  <c r="O55" i="40"/>
  <c r="P55" i="40"/>
  <c r="Q55" i="40"/>
  <c r="R55" i="40"/>
  <c r="S55" i="40"/>
  <c r="T55" i="40"/>
  <c r="U55" i="40"/>
  <c r="V55" i="40"/>
  <c r="W55" i="40"/>
  <c r="X55" i="40"/>
  <c r="Y55" i="40"/>
  <c r="Z55" i="40"/>
  <c r="AA55" i="40"/>
  <c r="AB55" i="40"/>
  <c r="AC55" i="40"/>
  <c r="AD55" i="40"/>
  <c r="AE55" i="40"/>
  <c r="AF55" i="40"/>
  <c r="AG55" i="40"/>
  <c r="AH55" i="40"/>
  <c r="AI55" i="40"/>
  <c r="AJ55" i="40"/>
  <c r="AK55" i="40"/>
  <c r="AL55" i="40"/>
  <c r="AM55" i="40"/>
  <c r="AN55" i="40"/>
  <c r="AO55" i="40"/>
  <c r="AP55" i="40"/>
  <c r="AQ55" i="40"/>
  <c r="AR55" i="40"/>
  <c r="AS55" i="40"/>
  <c r="AT55" i="40"/>
  <c r="AU55" i="40"/>
  <c r="AV55" i="40"/>
  <c r="AW55" i="40"/>
  <c r="AX55" i="40"/>
  <c r="AY55" i="40"/>
  <c r="AZ55" i="40"/>
  <c r="BA55" i="40"/>
  <c r="BB55" i="40"/>
  <c r="BC55" i="40"/>
  <c r="BD55" i="40"/>
  <c r="BE55" i="40"/>
  <c r="BF55" i="40"/>
  <c r="BG55" i="40"/>
  <c r="BH55" i="40"/>
  <c r="BI55" i="40"/>
  <c r="BJ55" i="40"/>
  <c r="BK55" i="40"/>
  <c r="BL55" i="40"/>
  <c r="BM55" i="40"/>
  <c r="BN55" i="40"/>
  <c r="BO55" i="40"/>
  <c r="BP55" i="40"/>
  <c r="AC20" i="40"/>
  <c r="W20" i="40"/>
  <c r="W21" i="40"/>
  <c r="W22" i="40"/>
  <c r="W23" i="40"/>
  <c r="W24" i="40"/>
  <c r="W25" i="40"/>
  <c r="O17" i="40"/>
  <c r="E30" i="40" a="1"/>
  <c r="E30" i="40"/>
  <c r="F30" i="40" a="1"/>
  <c r="F30" i="40"/>
  <c r="G30" i="40" a="1"/>
  <c r="H30" i="40" a="1"/>
  <c r="I30" i="40" a="1"/>
  <c r="J30" i="40" a="1"/>
  <c r="K30" i="40" a="1"/>
  <c r="L30" i="40" a="1"/>
  <c r="M30" i="40" a="1"/>
  <c r="N30" i="40" a="1"/>
  <c r="O30" i="40" a="1"/>
  <c r="P30" i="40" a="1"/>
  <c r="Q30" i="40" a="1"/>
  <c r="R30" i="40" a="1"/>
  <c r="S30" i="40" a="1"/>
  <c r="T30" i="40" a="1"/>
  <c r="Q17" i="40"/>
  <c r="U30" i="40" a="1"/>
  <c r="V30" i="40" a="1"/>
  <c r="W30" i="40" a="1"/>
  <c r="X30" i="40" a="1"/>
  <c r="Y30" i="40" a="1"/>
  <c r="Z30" i="40" a="1"/>
  <c r="AA30" i="40" a="1"/>
  <c r="AB30" i="40" a="1"/>
  <c r="R17" i="40"/>
  <c r="AC30" i="40" a="1"/>
  <c r="AD30" i="40" a="1"/>
  <c r="AE30" i="40" a="1"/>
  <c r="AF30" i="40" a="1"/>
  <c r="AG30" i="40" a="1"/>
  <c r="AH30" i="40" a="1"/>
  <c r="AI30" i="40" a="1"/>
  <c r="AJ30" i="40" a="1"/>
  <c r="S17" i="40"/>
  <c r="AK30" i="40" a="1"/>
  <c r="AL30" i="40" a="1"/>
  <c r="AM30" i="40" a="1"/>
  <c r="AN30" i="40" a="1"/>
  <c r="AO30" i="40" a="1"/>
  <c r="AP30" i="40" a="1"/>
  <c r="AQ30" i="40" a="1"/>
  <c r="AR30" i="40" a="1"/>
  <c r="T17" i="40"/>
  <c r="AS30" i="40" a="1"/>
  <c r="AT30" i="40" a="1"/>
  <c r="AU30" i="40" a="1"/>
  <c r="AV30" i="40" a="1"/>
  <c r="AW30" i="40" a="1"/>
  <c r="AX30" i="40" a="1"/>
  <c r="AY30" i="40" a="1"/>
  <c r="AZ30" i="40" a="1"/>
  <c r="U17" i="40"/>
  <c r="BA30" i="40" a="1"/>
  <c r="BB30" i="40" a="1"/>
  <c r="BC30" i="40" a="1"/>
  <c r="BD30" i="40" a="1"/>
  <c r="BE30" i="40" a="1"/>
  <c r="BF30" i="40" a="1"/>
  <c r="BG30" i="40" a="1"/>
  <c r="BH30" i="40" a="1"/>
  <c r="V17" i="40"/>
  <c r="BI30" i="40" a="1"/>
  <c r="BJ30" i="40" a="1"/>
  <c r="BK30" i="40" a="1"/>
  <c r="BL30" i="40" a="1"/>
  <c r="BM30" i="40" a="1"/>
  <c r="BN30" i="40" a="1"/>
  <c r="BO30" i="40" a="1"/>
  <c r="BP30" i="40" a="1"/>
  <c r="G30" i="40"/>
  <c r="H30" i="40"/>
  <c r="I30" i="40"/>
  <c r="J30" i="40"/>
  <c r="K30" i="40"/>
  <c r="L30" i="40"/>
  <c r="M30" i="40"/>
  <c r="N30" i="40"/>
  <c r="O30" i="40"/>
  <c r="P30" i="40"/>
  <c r="Q30" i="40"/>
  <c r="R30" i="40"/>
  <c r="S30" i="40"/>
  <c r="T30" i="40"/>
  <c r="U30" i="40"/>
  <c r="V30" i="40"/>
  <c r="W30" i="40"/>
  <c r="X30" i="40"/>
  <c r="Y30" i="40"/>
  <c r="Z30" i="40"/>
  <c r="AA30" i="40"/>
  <c r="AB30" i="40"/>
  <c r="AC30" i="40"/>
  <c r="AD30" i="40"/>
  <c r="AE30" i="40"/>
  <c r="AF30" i="40"/>
  <c r="AG30" i="40"/>
  <c r="AH30" i="40"/>
  <c r="AI30" i="40"/>
  <c r="AJ30" i="40"/>
  <c r="AK30" i="40"/>
  <c r="AL30" i="40"/>
  <c r="AM30" i="40"/>
  <c r="AN30" i="40"/>
  <c r="AO30" i="40"/>
  <c r="AP30" i="40"/>
  <c r="AQ30" i="40"/>
  <c r="AR30" i="40"/>
  <c r="AS30" i="40"/>
  <c r="AT30" i="40"/>
  <c r="AU30" i="40"/>
  <c r="AV30" i="40"/>
  <c r="AW30" i="40"/>
  <c r="AX30" i="40"/>
  <c r="AY30" i="40"/>
  <c r="AZ30" i="40"/>
  <c r="BA30" i="40"/>
  <c r="BB30" i="40"/>
  <c r="BC30" i="40"/>
  <c r="BD30" i="40"/>
  <c r="BE30" i="40"/>
  <c r="BF30" i="40"/>
  <c r="BG30" i="40"/>
  <c r="BH30" i="40"/>
  <c r="BI30" i="40"/>
  <c r="BJ30" i="40"/>
  <c r="BK30" i="40"/>
  <c r="BL30" i="40"/>
  <c r="BM30" i="40"/>
  <c r="BN30" i="40"/>
  <c r="BO30" i="40"/>
  <c r="BP30" i="40"/>
  <c r="AA17" i="40"/>
  <c r="E41" i="40" a="1"/>
  <c r="E41" i="40"/>
  <c r="F41" i="40" a="1"/>
  <c r="F41" i="40"/>
  <c r="G41" i="40" a="1"/>
  <c r="H41" i="40" a="1"/>
  <c r="I41" i="40" a="1"/>
  <c r="J41" i="40" a="1"/>
  <c r="K41" i="40" a="1"/>
  <c r="L41" i="40" a="1"/>
  <c r="M41" i="40" a="1"/>
  <c r="N41" i="40" a="1"/>
  <c r="O41" i="40" a="1"/>
  <c r="P41" i="40" a="1"/>
  <c r="Q41" i="40" a="1"/>
  <c r="R41" i="40" a="1"/>
  <c r="S41" i="40" a="1"/>
  <c r="T41" i="40" a="1"/>
  <c r="U41" i="40" a="1"/>
  <c r="V41" i="40" a="1"/>
  <c r="W41" i="40" a="1"/>
  <c r="X41" i="40" a="1"/>
  <c r="Y41" i="40" a="1"/>
  <c r="Z41" i="40" a="1"/>
  <c r="AA41" i="40" a="1"/>
  <c r="AB41" i="40" a="1"/>
  <c r="AC41" i="40" a="1"/>
  <c r="AD41" i="40" a="1"/>
  <c r="AE41" i="40" a="1"/>
  <c r="AF41" i="40" a="1"/>
  <c r="AG41" i="40" a="1"/>
  <c r="AH41" i="40" a="1"/>
  <c r="AI41" i="40" a="1"/>
  <c r="AJ41" i="40" a="1"/>
  <c r="AK41" i="40" a="1"/>
  <c r="AL41" i="40" a="1"/>
  <c r="AM41" i="40" a="1"/>
  <c r="AN41" i="40" a="1"/>
  <c r="AO41" i="40" a="1"/>
  <c r="AP41" i="40" a="1"/>
  <c r="AQ41" i="40" a="1"/>
  <c r="AR41" i="40" a="1"/>
  <c r="AS41" i="40" a="1"/>
  <c r="AT41" i="40" a="1"/>
  <c r="AU41" i="40" a="1"/>
  <c r="AV41" i="40" a="1"/>
  <c r="AW41" i="40" a="1"/>
  <c r="AX41" i="40" a="1"/>
  <c r="AY41" i="40" a="1"/>
  <c r="AZ41" i="40" a="1"/>
  <c r="BA41" i="40" a="1"/>
  <c r="BB41" i="40" a="1"/>
  <c r="BC41" i="40" a="1"/>
  <c r="BD41" i="40" a="1"/>
  <c r="BE41" i="40" a="1"/>
  <c r="BF41" i="40" a="1"/>
  <c r="BG41" i="40" a="1"/>
  <c r="BH41" i="40" a="1"/>
  <c r="BI41" i="40" a="1"/>
  <c r="BJ41" i="40" a="1"/>
  <c r="BK41" i="40" a="1"/>
  <c r="BL41" i="40" a="1"/>
  <c r="BM41" i="40" a="1"/>
  <c r="BN41" i="40" a="1"/>
  <c r="BO41" i="40" a="1"/>
  <c r="BP41" i="40" a="1"/>
  <c r="G41" i="40"/>
  <c r="H41" i="40"/>
  <c r="I41" i="40"/>
  <c r="J41" i="40"/>
  <c r="K41" i="40"/>
  <c r="L41" i="40"/>
  <c r="M41" i="40"/>
  <c r="N41" i="40"/>
  <c r="O41" i="40"/>
  <c r="P41" i="40"/>
  <c r="Q41" i="40"/>
  <c r="R41" i="40"/>
  <c r="S41" i="40"/>
  <c r="T41" i="40"/>
  <c r="U41" i="40"/>
  <c r="V41" i="40"/>
  <c r="W41" i="40"/>
  <c r="X41" i="40"/>
  <c r="Y41" i="40"/>
  <c r="Z41" i="40"/>
  <c r="AA41" i="40"/>
  <c r="AB41" i="40"/>
  <c r="AC41" i="40"/>
  <c r="AD41" i="40"/>
  <c r="AE41" i="40"/>
  <c r="AF41" i="40"/>
  <c r="AG41" i="40"/>
  <c r="AH41" i="40"/>
  <c r="AI41" i="40"/>
  <c r="AJ41" i="40"/>
  <c r="AK41" i="40"/>
  <c r="AL41" i="40"/>
  <c r="AM41" i="40"/>
  <c r="AN41" i="40"/>
  <c r="AO41" i="40"/>
  <c r="AP41" i="40"/>
  <c r="AQ41" i="40"/>
  <c r="AR41" i="40"/>
  <c r="AS41" i="40"/>
  <c r="AT41" i="40"/>
  <c r="AU41" i="40"/>
  <c r="AV41" i="40"/>
  <c r="AW41" i="40"/>
  <c r="AX41" i="40"/>
  <c r="AY41" i="40"/>
  <c r="AZ41" i="40"/>
  <c r="BA41" i="40"/>
  <c r="BB41" i="40"/>
  <c r="BC41" i="40"/>
  <c r="BD41" i="40"/>
  <c r="BE41" i="40"/>
  <c r="BF41" i="40"/>
  <c r="BG41" i="40"/>
  <c r="BH41" i="40"/>
  <c r="BI41" i="40"/>
  <c r="BJ41" i="40"/>
  <c r="BK41" i="40"/>
  <c r="BL41" i="40"/>
  <c r="BM41" i="40"/>
  <c r="BN41" i="40"/>
  <c r="BO41" i="40"/>
  <c r="BP41" i="40"/>
  <c r="AB17" i="40"/>
  <c r="E52" i="40" a="1"/>
  <c r="E52" i="40"/>
  <c r="F52" i="40" a="1"/>
  <c r="F52" i="40"/>
  <c r="G52" i="40" a="1"/>
  <c r="H52" i="40" a="1"/>
  <c r="I52" i="40" a="1"/>
  <c r="J52" i="40" a="1"/>
  <c r="K52" i="40" a="1"/>
  <c r="L52" i="40" a="1"/>
  <c r="M52" i="40" a="1"/>
  <c r="N52" i="40" a="1"/>
  <c r="O52" i="40" a="1"/>
  <c r="P52" i="40" a="1"/>
  <c r="Q52" i="40" a="1"/>
  <c r="R52" i="40" a="1"/>
  <c r="S52" i="40" a="1"/>
  <c r="T52" i="40" a="1"/>
  <c r="U52" i="40" a="1"/>
  <c r="V52" i="40" a="1"/>
  <c r="W52" i="40" a="1"/>
  <c r="X52" i="40" a="1"/>
  <c r="Y52" i="40" a="1"/>
  <c r="Z52" i="40" a="1"/>
  <c r="AA52" i="40" a="1"/>
  <c r="AB52" i="40" a="1"/>
  <c r="AC52" i="40" a="1"/>
  <c r="AD52" i="40" a="1"/>
  <c r="AE52" i="40" a="1"/>
  <c r="AF52" i="40" a="1"/>
  <c r="AG52" i="40" a="1"/>
  <c r="AH52" i="40" a="1"/>
  <c r="AI52" i="40" a="1"/>
  <c r="AJ52" i="40" a="1"/>
  <c r="AK52" i="40" a="1"/>
  <c r="AL52" i="40" a="1"/>
  <c r="AM52" i="40" a="1"/>
  <c r="AN52" i="40" a="1"/>
  <c r="AO52" i="40" a="1"/>
  <c r="AP52" i="40" a="1"/>
  <c r="AQ52" i="40" a="1"/>
  <c r="AR52" i="40" a="1"/>
  <c r="AS52" i="40" a="1"/>
  <c r="AT52" i="40" a="1"/>
  <c r="AU52" i="40" a="1"/>
  <c r="AV52" i="40" a="1"/>
  <c r="AW52" i="40" a="1"/>
  <c r="AX52" i="40" a="1"/>
  <c r="AY52" i="40" a="1"/>
  <c r="AZ52" i="40" a="1"/>
  <c r="BA52" i="40" a="1"/>
  <c r="BB52" i="40" a="1"/>
  <c r="BC52" i="40" a="1"/>
  <c r="BD52" i="40" a="1"/>
  <c r="BE52" i="40" a="1"/>
  <c r="BF52" i="40" a="1"/>
  <c r="BG52" i="40" a="1"/>
  <c r="BH52" i="40" a="1"/>
  <c r="BI52" i="40" a="1"/>
  <c r="BJ52" i="40" a="1"/>
  <c r="BK52" i="40" a="1"/>
  <c r="BL52" i="40" a="1"/>
  <c r="BM52" i="40" a="1"/>
  <c r="BN52" i="40" a="1"/>
  <c r="BO52" i="40" a="1"/>
  <c r="BP52" i="40" a="1"/>
  <c r="G52" i="40"/>
  <c r="H52" i="40"/>
  <c r="I52" i="40"/>
  <c r="J52" i="40"/>
  <c r="K52" i="40"/>
  <c r="L52" i="40"/>
  <c r="M52" i="40"/>
  <c r="N52" i="40"/>
  <c r="O52" i="40"/>
  <c r="P52" i="40"/>
  <c r="Q52" i="40"/>
  <c r="R52" i="40"/>
  <c r="S52" i="40"/>
  <c r="T52" i="40"/>
  <c r="U52" i="40"/>
  <c r="V52" i="40"/>
  <c r="W52" i="40"/>
  <c r="X52" i="40"/>
  <c r="Y52" i="40"/>
  <c r="Z52" i="40"/>
  <c r="AA52" i="40"/>
  <c r="AB52" i="40"/>
  <c r="AC52" i="40"/>
  <c r="AD52" i="40"/>
  <c r="AE52" i="40"/>
  <c r="AF52" i="40"/>
  <c r="AG52" i="40"/>
  <c r="AH52" i="40"/>
  <c r="AI52" i="40"/>
  <c r="AJ52" i="40"/>
  <c r="AK52" i="40"/>
  <c r="AL52" i="40"/>
  <c r="AM52" i="40"/>
  <c r="AN52" i="40"/>
  <c r="AO52" i="40"/>
  <c r="AP52" i="40"/>
  <c r="AQ52" i="40"/>
  <c r="AR52" i="40"/>
  <c r="AS52" i="40"/>
  <c r="AT52" i="40"/>
  <c r="AU52" i="40"/>
  <c r="AV52" i="40"/>
  <c r="AW52" i="40"/>
  <c r="AX52" i="40"/>
  <c r="AY52" i="40"/>
  <c r="AZ52" i="40"/>
  <c r="BA52" i="40"/>
  <c r="BB52" i="40"/>
  <c r="BC52" i="40"/>
  <c r="BD52" i="40"/>
  <c r="BE52" i="40"/>
  <c r="BF52" i="40"/>
  <c r="BG52" i="40"/>
  <c r="BH52" i="40"/>
  <c r="BI52" i="40"/>
  <c r="BJ52" i="40"/>
  <c r="BK52" i="40"/>
  <c r="BL52" i="40"/>
  <c r="BM52" i="40"/>
  <c r="BN52" i="40"/>
  <c r="BO52" i="40"/>
  <c r="BP52" i="40"/>
  <c r="AC17" i="40"/>
  <c r="W17" i="40"/>
  <c r="L21" i="40"/>
  <c r="L22" i="40"/>
  <c r="L23" i="40"/>
  <c r="L24" i="40"/>
  <c r="L25" i="40"/>
  <c r="Q44" i="39"/>
  <c r="J7" i="43"/>
  <c r="K20" i="43"/>
  <c r="G7" i="43"/>
  <c r="H7" i="43"/>
  <c r="I7" i="43"/>
  <c r="J20" i="43"/>
  <c r="H20" i="43"/>
  <c r="J8" i="43"/>
  <c r="K21" i="43"/>
  <c r="G8" i="43"/>
  <c r="H8" i="43"/>
  <c r="I8" i="43"/>
  <c r="J21" i="43"/>
  <c r="H21" i="43"/>
  <c r="J9" i="43"/>
  <c r="K22" i="43"/>
  <c r="G9" i="43"/>
  <c r="H9" i="43"/>
  <c r="I9" i="43"/>
  <c r="J22" i="43"/>
  <c r="H22" i="43"/>
  <c r="J10" i="43"/>
  <c r="K23" i="43"/>
  <c r="G10" i="43"/>
  <c r="H10" i="43"/>
  <c r="I10" i="43"/>
  <c r="J23" i="43"/>
  <c r="H23" i="43"/>
  <c r="J11" i="43"/>
  <c r="K24" i="43"/>
  <c r="G11" i="43"/>
  <c r="H11" i="43"/>
  <c r="I11" i="43"/>
  <c r="J24" i="43"/>
  <c r="H24" i="43"/>
  <c r="J12" i="43"/>
  <c r="K25" i="43"/>
  <c r="G12" i="43"/>
  <c r="H12" i="43"/>
  <c r="I12" i="43"/>
  <c r="J25" i="43"/>
  <c r="H25" i="43"/>
  <c r="BR52" i="43"/>
  <c r="BS51" i="43"/>
  <c r="BT51" i="43"/>
  <c r="BT52" i="43"/>
  <c r="BU51" i="43"/>
  <c r="BU52" i="43"/>
  <c r="BV51" i="43"/>
  <c r="BV52" i="43"/>
  <c r="BW52" i="43"/>
  <c r="BX52" i="43"/>
  <c r="BY52" i="43"/>
  <c r="BZ52" i="43"/>
  <c r="CA52" i="43"/>
  <c r="BR53" i="43"/>
  <c r="BS53" i="43"/>
  <c r="BU53" i="43"/>
  <c r="BV53" i="43"/>
  <c r="BW53" i="43"/>
  <c r="BX53" i="43"/>
  <c r="BY53" i="43"/>
  <c r="BZ53" i="43"/>
  <c r="CA53" i="43"/>
  <c r="BR54" i="43"/>
  <c r="BS54" i="43"/>
  <c r="BT54" i="43"/>
  <c r="BV54" i="43"/>
  <c r="BW54" i="43"/>
  <c r="BX54" i="43"/>
  <c r="BY54" i="43"/>
  <c r="BZ54" i="43"/>
  <c r="CA54" i="43"/>
  <c r="BR55" i="43"/>
  <c r="BS55" i="43"/>
  <c r="BT55" i="43"/>
  <c r="BU55" i="43"/>
  <c r="BW55" i="43"/>
  <c r="BX55" i="43"/>
  <c r="BY55" i="43"/>
  <c r="BZ55" i="43"/>
  <c r="CA55" i="43"/>
  <c r="BS56" i="43"/>
  <c r="BT56" i="43"/>
  <c r="BU56" i="43"/>
  <c r="BV56" i="43"/>
  <c r="BX56" i="43"/>
  <c r="BY56" i="43"/>
  <c r="BZ56" i="43"/>
  <c r="CA56" i="43"/>
  <c r="BS57" i="43"/>
  <c r="BT57" i="43"/>
  <c r="BU57" i="43"/>
  <c r="BV57" i="43"/>
  <c r="BW57" i="43"/>
  <c r="BY57" i="43"/>
  <c r="BZ57" i="43"/>
  <c r="CA57" i="43"/>
  <c r="BS58" i="43"/>
  <c r="BT58" i="43"/>
  <c r="BU58" i="43"/>
  <c r="BV58" i="43"/>
  <c r="BW58" i="43"/>
  <c r="BX58" i="43"/>
  <c r="BZ58" i="43"/>
  <c r="CA58" i="43"/>
  <c r="BS59" i="43"/>
  <c r="BT59" i="43"/>
  <c r="BU59" i="43"/>
  <c r="BV59" i="43"/>
  <c r="BW59" i="43"/>
  <c r="BX59" i="43"/>
  <c r="BY59" i="43"/>
  <c r="CA59" i="43"/>
  <c r="BS60" i="43"/>
  <c r="BT60" i="43"/>
  <c r="BU60" i="43"/>
  <c r="BV60" i="43"/>
  <c r="BW60" i="43"/>
  <c r="BX60" i="43"/>
  <c r="BY60" i="43"/>
  <c r="BZ60" i="43"/>
  <c r="E33" i="43" a="1"/>
  <c r="E33" i="43"/>
  <c r="F33" i="43" a="1"/>
  <c r="F33" i="43"/>
  <c r="G33" i="43" a="1"/>
  <c r="H33" i="43" a="1"/>
  <c r="I33" i="43" a="1"/>
  <c r="J33" i="43" a="1"/>
  <c r="K33" i="43" a="1"/>
  <c r="L33" i="43" a="1"/>
  <c r="M33" i="43" a="1"/>
  <c r="N33" i="43" a="1"/>
  <c r="O33" i="43" a="1"/>
  <c r="P33" i="43" a="1"/>
  <c r="Q33" i="43" a="1"/>
  <c r="R33" i="43" a="1"/>
  <c r="S33" i="43" a="1"/>
  <c r="T33" i="43" a="1"/>
  <c r="U33" i="43" a="1"/>
  <c r="V33" i="43" a="1"/>
  <c r="W33" i="43" a="1"/>
  <c r="X33" i="43" a="1"/>
  <c r="Y33" i="43" a="1"/>
  <c r="Z33" i="43" a="1"/>
  <c r="AA33" i="43" a="1"/>
  <c r="AB33" i="43" a="1"/>
  <c r="AC33" i="43" a="1"/>
  <c r="AD33" i="43" a="1"/>
  <c r="AE33" i="43" a="1"/>
  <c r="AF33" i="43" a="1"/>
  <c r="AG33" i="43" a="1"/>
  <c r="AH33" i="43" a="1"/>
  <c r="AI33" i="43" a="1"/>
  <c r="AJ33" i="43" a="1"/>
  <c r="AK33" i="43" a="1"/>
  <c r="AL33" i="43" a="1"/>
  <c r="AM33" i="43" a="1"/>
  <c r="AN33" i="43" a="1"/>
  <c r="AO33" i="43" a="1"/>
  <c r="AP33" i="43" a="1"/>
  <c r="AQ33" i="43" a="1"/>
  <c r="AR33" i="43" a="1"/>
  <c r="AS33" i="43" a="1"/>
  <c r="AT33" i="43" a="1"/>
  <c r="AU33" i="43" a="1"/>
  <c r="AV33" i="43" a="1"/>
  <c r="AW33" i="43" a="1"/>
  <c r="AX33" i="43" a="1"/>
  <c r="AY33" i="43" a="1"/>
  <c r="AZ33" i="43" a="1"/>
  <c r="BA33" i="43" a="1"/>
  <c r="BB33" i="43" a="1"/>
  <c r="BC33" i="43" a="1"/>
  <c r="BD33" i="43" a="1"/>
  <c r="BE33" i="43" a="1"/>
  <c r="BF33" i="43" a="1"/>
  <c r="BG33" i="43" a="1"/>
  <c r="BH33" i="43" a="1"/>
  <c r="BI33" i="43" a="1"/>
  <c r="BJ33" i="43" a="1"/>
  <c r="BK33" i="43" a="1"/>
  <c r="BL33" i="43" a="1"/>
  <c r="BM33" i="43" a="1"/>
  <c r="BN33" i="43" a="1"/>
  <c r="BO33" i="43" a="1"/>
  <c r="BP33" i="43" a="1"/>
  <c r="G33" i="43"/>
  <c r="H33" i="43"/>
  <c r="I33" i="43"/>
  <c r="J33" i="43"/>
  <c r="K33" i="43"/>
  <c r="L33" i="43"/>
  <c r="M33" i="43"/>
  <c r="N33" i="43"/>
  <c r="O33" i="43"/>
  <c r="P33" i="43"/>
  <c r="Q33" i="43"/>
  <c r="R33" i="43"/>
  <c r="S33" i="43"/>
  <c r="T33" i="43"/>
  <c r="U33" i="43"/>
  <c r="V33" i="43"/>
  <c r="W33" i="43"/>
  <c r="X33" i="43"/>
  <c r="Y33" i="43"/>
  <c r="Z33" i="43"/>
  <c r="AA33" i="43"/>
  <c r="AB33" i="43"/>
  <c r="AC33" i="43"/>
  <c r="AD33" i="43"/>
  <c r="AE33" i="43"/>
  <c r="AF33" i="43"/>
  <c r="AG33" i="43"/>
  <c r="AH33" i="43"/>
  <c r="AI33" i="43"/>
  <c r="AJ33" i="43"/>
  <c r="AK33" i="43"/>
  <c r="AL33" i="43"/>
  <c r="AM33" i="43"/>
  <c r="AN33" i="43"/>
  <c r="AO33" i="43"/>
  <c r="AP33" i="43"/>
  <c r="AQ33" i="43"/>
  <c r="AR33" i="43"/>
  <c r="AS33" i="43"/>
  <c r="AT33" i="43"/>
  <c r="AU33" i="43"/>
  <c r="AV33" i="43"/>
  <c r="AW33" i="43"/>
  <c r="AX33" i="43"/>
  <c r="AY33" i="43"/>
  <c r="AZ33" i="43"/>
  <c r="BA33" i="43"/>
  <c r="BB33" i="43"/>
  <c r="BC33" i="43"/>
  <c r="BD33" i="43"/>
  <c r="BE33" i="43"/>
  <c r="BF33" i="43"/>
  <c r="BG33" i="43"/>
  <c r="BH33" i="43"/>
  <c r="BI33" i="43"/>
  <c r="BJ33" i="43"/>
  <c r="BK33" i="43"/>
  <c r="BL33" i="43"/>
  <c r="BM33" i="43"/>
  <c r="BN33" i="43"/>
  <c r="BO33" i="43"/>
  <c r="BP33" i="43"/>
  <c r="AA20" i="43"/>
  <c r="BR41" i="43"/>
  <c r="BS40" i="43"/>
  <c r="BT40" i="43"/>
  <c r="BR30" i="43"/>
  <c r="BT29" i="43"/>
  <c r="BT30" i="43"/>
  <c r="BR31" i="43"/>
  <c r="BS29" i="43"/>
  <c r="BS31" i="43"/>
  <c r="BT41" i="43"/>
  <c r="BU40" i="43"/>
  <c r="BU29" i="43"/>
  <c r="BU30" i="43"/>
  <c r="BR32" i="43"/>
  <c r="BS32" i="43"/>
  <c r="BU41" i="43"/>
  <c r="BV40" i="43"/>
  <c r="BV29" i="43"/>
  <c r="BV30" i="43"/>
  <c r="BR33" i="43"/>
  <c r="BS33" i="43"/>
  <c r="BV41" i="43"/>
  <c r="BW30" i="43"/>
  <c r="BS34" i="43"/>
  <c r="BW41" i="43"/>
  <c r="BX30" i="43"/>
  <c r="BS35" i="43"/>
  <c r="BX41" i="43"/>
  <c r="BY30" i="43"/>
  <c r="BS36" i="43"/>
  <c r="BY41" i="43"/>
  <c r="BZ30" i="43"/>
  <c r="BS37" i="43"/>
  <c r="BZ41" i="43"/>
  <c r="CA30" i="43"/>
  <c r="BS38" i="43"/>
  <c r="CA41" i="43"/>
  <c r="BR42" i="43"/>
  <c r="BS42" i="43"/>
  <c r="BU31" i="43"/>
  <c r="BT32" i="43"/>
  <c r="BU42" i="43"/>
  <c r="BV31" i="43"/>
  <c r="BT33" i="43"/>
  <c r="BV42" i="43"/>
  <c r="BW31" i="43"/>
  <c r="BT34" i="43"/>
  <c r="BW42" i="43"/>
  <c r="BX31" i="43"/>
  <c r="BT35" i="43"/>
  <c r="BX42" i="43"/>
  <c r="BY31" i="43"/>
  <c r="BT36" i="43"/>
  <c r="BY42" i="43"/>
  <c r="BZ31" i="43"/>
  <c r="BT37" i="43"/>
  <c r="BZ42" i="43"/>
  <c r="CA31" i="43"/>
  <c r="BT38" i="43"/>
  <c r="CA42" i="43"/>
  <c r="BR43" i="43"/>
  <c r="BS43" i="43"/>
  <c r="BT43" i="43"/>
  <c r="BV32" i="43"/>
  <c r="BU33" i="43"/>
  <c r="BV43" i="43"/>
  <c r="BW32" i="43"/>
  <c r="BU34" i="43"/>
  <c r="BW43" i="43"/>
  <c r="BX32" i="43"/>
  <c r="BU35" i="43"/>
  <c r="BX43" i="43"/>
  <c r="BY32" i="43"/>
  <c r="BU36" i="43"/>
  <c r="BY43" i="43"/>
  <c r="BZ32" i="43"/>
  <c r="BU37" i="43"/>
  <c r="BZ43" i="43"/>
  <c r="CA32" i="43"/>
  <c r="BU38" i="43"/>
  <c r="CA43" i="43"/>
  <c r="BR44" i="43"/>
  <c r="BS44" i="43"/>
  <c r="BT44" i="43"/>
  <c r="BU44" i="43"/>
  <c r="BW33" i="43"/>
  <c r="BV34" i="43"/>
  <c r="BW44" i="43"/>
  <c r="BX33" i="43"/>
  <c r="BV35" i="43"/>
  <c r="BX44" i="43"/>
  <c r="BY33" i="43"/>
  <c r="BV36" i="43"/>
  <c r="BY44" i="43"/>
  <c r="BZ33" i="43"/>
  <c r="BV37" i="43"/>
  <c r="BZ44" i="43"/>
  <c r="CA33" i="43"/>
  <c r="BV38" i="43"/>
  <c r="CA44" i="43"/>
  <c r="BS45" i="43"/>
  <c r="BT45" i="43"/>
  <c r="BU45" i="43"/>
  <c r="BV45" i="43"/>
  <c r="BX34" i="43"/>
  <c r="BW35" i="43"/>
  <c r="BX45" i="43"/>
  <c r="BY34" i="43"/>
  <c r="BW36" i="43"/>
  <c r="BY45" i="43"/>
  <c r="BZ34" i="43"/>
  <c r="BW37" i="43"/>
  <c r="BZ45" i="43"/>
  <c r="CA34" i="43"/>
  <c r="BW38" i="43"/>
  <c r="CA45" i="43"/>
  <c r="BS46" i="43"/>
  <c r="BT46" i="43"/>
  <c r="BU46" i="43"/>
  <c r="BV46" i="43"/>
  <c r="BW46" i="43"/>
  <c r="BY35" i="43"/>
  <c r="BX36" i="43"/>
  <c r="BY46" i="43"/>
  <c r="BZ35" i="43"/>
  <c r="BX37" i="43"/>
  <c r="BZ46" i="43"/>
  <c r="CA35" i="43"/>
  <c r="BX38" i="43"/>
  <c r="CA46" i="43"/>
  <c r="BS47" i="43"/>
  <c r="BT47" i="43"/>
  <c r="BU47" i="43"/>
  <c r="BV47" i="43"/>
  <c r="BW47" i="43"/>
  <c r="BX47" i="43"/>
  <c r="BZ36" i="43"/>
  <c r="BY37" i="43"/>
  <c r="BZ47" i="43"/>
  <c r="CA36" i="43"/>
  <c r="BY38" i="43"/>
  <c r="CA47" i="43"/>
  <c r="BS48" i="43"/>
  <c r="BT48" i="43"/>
  <c r="BU48" i="43"/>
  <c r="BV48" i="43"/>
  <c r="BW48" i="43"/>
  <c r="BX48" i="43"/>
  <c r="BY48" i="43"/>
  <c r="CA37" i="43"/>
  <c r="BZ38" i="43"/>
  <c r="CA48" i="43"/>
  <c r="BS49" i="43"/>
  <c r="BT49" i="43"/>
  <c r="BU49" i="43"/>
  <c r="BV49" i="43"/>
  <c r="BW49" i="43"/>
  <c r="BX49" i="43"/>
  <c r="BY49" i="43"/>
  <c r="BZ49" i="43"/>
  <c r="E44" i="43" a="1"/>
  <c r="E44" i="43"/>
  <c r="F44" i="43" a="1"/>
  <c r="F44" i="43"/>
  <c r="G44" i="43" a="1"/>
  <c r="H44" i="43" a="1"/>
  <c r="I44" i="43" a="1"/>
  <c r="J44" i="43" a="1"/>
  <c r="K44" i="43" a="1"/>
  <c r="L44" i="43" a="1"/>
  <c r="M44" i="43" a="1"/>
  <c r="N44" i="43" a="1"/>
  <c r="O44" i="43" a="1"/>
  <c r="P44" i="43" a="1"/>
  <c r="Q44" i="43" a="1"/>
  <c r="R44" i="43" a="1"/>
  <c r="S44" i="43" a="1"/>
  <c r="T44" i="43" a="1"/>
  <c r="U44" i="43" a="1"/>
  <c r="V44" i="43" a="1"/>
  <c r="W44" i="43" a="1"/>
  <c r="X44" i="43" a="1"/>
  <c r="Y44" i="43" a="1"/>
  <c r="Z44" i="43" a="1"/>
  <c r="AA44" i="43" a="1"/>
  <c r="AB44" i="43" a="1"/>
  <c r="AC44" i="43" a="1"/>
  <c r="AD44" i="43" a="1"/>
  <c r="AE44" i="43" a="1"/>
  <c r="AF44" i="43" a="1"/>
  <c r="AG44" i="43" a="1"/>
  <c r="AH44" i="43" a="1"/>
  <c r="AI44" i="43" a="1"/>
  <c r="AJ44" i="43" a="1"/>
  <c r="AK44" i="43" a="1"/>
  <c r="AL44" i="43" a="1"/>
  <c r="AM44" i="43" a="1"/>
  <c r="AN44" i="43" a="1"/>
  <c r="AO44" i="43" a="1"/>
  <c r="AP44" i="43" a="1"/>
  <c r="AQ44" i="43" a="1"/>
  <c r="AR44" i="43" a="1"/>
  <c r="AS44" i="43" a="1"/>
  <c r="AT44" i="43" a="1"/>
  <c r="AU44" i="43" a="1"/>
  <c r="AV44" i="43" a="1"/>
  <c r="AW44" i="43" a="1"/>
  <c r="AX44" i="43" a="1"/>
  <c r="AY44" i="43" a="1"/>
  <c r="AZ44" i="43" a="1"/>
  <c r="BA44" i="43" a="1"/>
  <c r="BB44" i="43" a="1"/>
  <c r="BC44" i="43" a="1"/>
  <c r="BD44" i="43" a="1"/>
  <c r="BE44" i="43" a="1"/>
  <c r="BF44" i="43" a="1"/>
  <c r="BG44" i="43" a="1"/>
  <c r="BH44" i="43" a="1"/>
  <c r="BI44" i="43" a="1"/>
  <c r="BJ44" i="43" a="1"/>
  <c r="BK44" i="43" a="1"/>
  <c r="BL44" i="43" a="1"/>
  <c r="BM44" i="43" a="1"/>
  <c r="BN44" i="43" a="1"/>
  <c r="BO44" i="43" a="1"/>
  <c r="BP44" i="43" a="1"/>
  <c r="G44" i="43"/>
  <c r="H44" i="43"/>
  <c r="I44" i="43"/>
  <c r="J44" i="43"/>
  <c r="K44" i="43"/>
  <c r="L44" i="43"/>
  <c r="M44" i="43"/>
  <c r="N44" i="43"/>
  <c r="O44" i="43"/>
  <c r="P44" i="43"/>
  <c r="Q44" i="43"/>
  <c r="R44" i="43"/>
  <c r="S44" i="43"/>
  <c r="T44" i="43"/>
  <c r="U44" i="43"/>
  <c r="V44" i="43"/>
  <c r="W44" i="43"/>
  <c r="X44" i="43"/>
  <c r="Y44" i="43"/>
  <c r="Z44" i="43"/>
  <c r="AA44" i="43"/>
  <c r="AB44" i="43"/>
  <c r="AC44" i="43"/>
  <c r="AD44" i="43"/>
  <c r="AE44" i="43"/>
  <c r="AF44" i="43"/>
  <c r="AG44" i="43"/>
  <c r="AH44" i="43"/>
  <c r="AI44" i="43"/>
  <c r="AJ44" i="43"/>
  <c r="AK44" i="43"/>
  <c r="AL44" i="43"/>
  <c r="AM44" i="43"/>
  <c r="AN44" i="43"/>
  <c r="AO44" i="43"/>
  <c r="AP44" i="43"/>
  <c r="AQ44" i="43"/>
  <c r="AR44" i="43"/>
  <c r="AS44" i="43"/>
  <c r="AT44" i="43"/>
  <c r="AU44" i="43"/>
  <c r="AV44" i="43"/>
  <c r="AW44" i="43"/>
  <c r="AX44" i="43"/>
  <c r="AY44" i="43"/>
  <c r="AZ44" i="43"/>
  <c r="BA44" i="43"/>
  <c r="BB44" i="43"/>
  <c r="BC44" i="43"/>
  <c r="BD44" i="43"/>
  <c r="BE44" i="43"/>
  <c r="BF44" i="43"/>
  <c r="BG44" i="43"/>
  <c r="BH44" i="43"/>
  <c r="BI44" i="43"/>
  <c r="BJ44" i="43"/>
  <c r="BK44" i="43"/>
  <c r="BL44" i="43"/>
  <c r="BM44" i="43"/>
  <c r="BN44" i="43"/>
  <c r="BO44" i="43"/>
  <c r="BP44" i="43"/>
  <c r="AB20" i="43"/>
  <c r="E55" i="43" a="1"/>
  <c r="E55" i="43"/>
  <c r="F55" i="43" a="1"/>
  <c r="F55" i="43"/>
  <c r="G55" i="43" a="1"/>
  <c r="H55" i="43" a="1"/>
  <c r="I55" i="43" a="1"/>
  <c r="J55" i="43" a="1"/>
  <c r="K55" i="43" a="1"/>
  <c r="L55" i="43" a="1"/>
  <c r="M55" i="43" a="1"/>
  <c r="N55" i="43" a="1"/>
  <c r="O55" i="43" a="1"/>
  <c r="P55" i="43" a="1"/>
  <c r="Q55" i="43" a="1"/>
  <c r="R55" i="43" a="1"/>
  <c r="S55" i="43" a="1"/>
  <c r="T55" i="43" a="1"/>
  <c r="U55" i="43" a="1"/>
  <c r="V55" i="43" a="1"/>
  <c r="W55" i="43" a="1"/>
  <c r="X55" i="43" a="1"/>
  <c r="Y55" i="43" a="1"/>
  <c r="Z55" i="43" a="1"/>
  <c r="AA55" i="43" a="1"/>
  <c r="AB55" i="43" a="1"/>
  <c r="AC55" i="43" a="1"/>
  <c r="AD55" i="43" a="1"/>
  <c r="AE55" i="43" a="1"/>
  <c r="AF55" i="43" a="1"/>
  <c r="AG55" i="43" a="1"/>
  <c r="AH55" i="43" a="1"/>
  <c r="AI55" i="43" a="1"/>
  <c r="AJ55" i="43" a="1"/>
  <c r="AK55" i="43" a="1"/>
  <c r="AL55" i="43" a="1"/>
  <c r="AM55" i="43" a="1"/>
  <c r="AN55" i="43" a="1"/>
  <c r="AO55" i="43" a="1"/>
  <c r="AP55" i="43" a="1"/>
  <c r="AQ55" i="43" a="1"/>
  <c r="AR55" i="43" a="1"/>
  <c r="AS55" i="43" a="1"/>
  <c r="AT55" i="43" a="1"/>
  <c r="AU55" i="43" a="1"/>
  <c r="AV55" i="43" a="1"/>
  <c r="AW55" i="43" a="1"/>
  <c r="AX55" i="43" a="1"/>
  <c r="AY55" i="43" a="1"/>
  <c r="AZ55" i="43" a="1"/>
  <c r="BA55" i="43" a="1"/>
  <c r="BB55" i="43" a="1"/>
  <c r="BC55" i="43" a="1"/>
  <c r="BD55" i="43" a="1"/>
  <c r="BE55" i="43" a="1"/>
  <c r="BF55" i="43" a="1"/>
  <c r="BG55" i="43" a="1"/>
  <c r="BH55" i="43" a="1"/>
  <c r="BI55" i="43" a="1"/>
  <c r="BJ55" i="43" a="1"/>
  <c r="BK55" i="43" a="1"/>
  <c r="BL55" i="43" a="1"/>
  <c r="BM55" i="43" a="1"/>
  <c r="BN55" i="43" a="1"/>
  <c r="BO55" i="43" a="1"/>
  <c r="BP55" i="43" a="1"/>
  <c r="G55" i="43"/>
  <c r="H55" i="43"/>
  <c r="I55" i="43"/>
  <c r="J55" i="43"/>
  <c r="K55" i="43"/>
  <c r="L55" i="43"/>
  <c r="M55" i="43"/>
  <c r="N55"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L55" i="43"/>
  <c r="BM55" i="43"/>
  <c r="BN55" i="43"/>
  <c r="BO55" i="43"/>
  <c r="BP55" i="43"/>
  <c r="AC20" i="43"/>
  <c r="E34" i="43" a="1"/>
  <c r="E34" i="43"/>
  <c r="F34" i="43" a="1"/>
  <c r="F34" i="43"/>
  <c r="G34" i="43" a="1"/>
  <c r="H34" i="43" a="1"/>
  <c r="I34" i="43" a="1"/>
  <c r="J34" i="43" a="1"/>
  <c r="K34" i="43" a="1"/>
  <c r="L34" i="43" a="1"/>
  <c r="M34" i="43" a="1"/>
  <c r="N34" i="43" a="1"/>
  <c r="O34" i="43" a="1"/>
  <c r="P34" i="43" a="1"/>
  <c r="Q34" i="43" a="1"/>
  <c r="R34" i="43" a="1"/>
  <c r="S34" i="43" a="1"/>
  <c r="T34" i="43" a="1"/>
  <c r="U34" i="43" a="1"/>
  <c r="V34" i="43" a="1"/>
  <c r="W34" i="43" a="1"/>
  <c r="X34" i="43" a="1"/>
  <c r="Y34" i="43" a="1"/>
  <c r="Z34" i="43" a="1"/>
  <c r="AA34" i="43" a="1"/>
  <c r="AB34" i="43" a="1"/>
  <c r="AC34" i="43" a="1"/>
  <c r="AD34" i="43" a="1"/>
  <c r="AE34" i="43" a="1"/>
  <c r="AF34" i="43" a="1"/>
  <c r="AG34" i="43" a="1"/>
  <c r="AH34" i="43" a="1"/>
  <c r="AI34" i="43" a="1"/>
  <c r="AJ34" i="43" a="1"/>
  <c r="AK34" i="43" a="1"/>
  <c r="AL34" i="43" a="1"/>
  <c r="AM34" i="43" a="1"/>
  <c r="AN34" i="43" a="1"/>
  <c r="AO34" i="43" a="1"/>
  <c r="AP34" i="43" a="1"/>
  <c r="AQ34" i="43" a="1"/>
  <c r="AR34" i="43" a="1"/>
  <c r="AS34" i="43" a="1"/>
  <c r="AT34" i="43" a="1"/>
  <c r="AU34" i="43" a="1"/>
  <c r="AV34" i="43" a="1"/>
  <c r="AW34" i="43" a="1"/>
  <c r="AX34" i="43" a="1"/>
  <c r="AY34" i="43" a="1"/>
  <c r="AZ34" i="43" a="1"/>
  <c r="BA34" i="43" a="1"/>
  <c r="BB34" i="43" a="1"/>
  <c r="BC34" i="43" a="1"/>
  <c r="BD34" i="43" a="1"/>
  <c r="BE34" i="43" a="1"/>
  <c r="BF34" i="43" a="1"/>
  <c r="BG34" i="43" a="1"/>
  <c r="BH34" i="43" a="1"/>
  <c r="BI34" i="43" a="1"/>
  <c r="BJ34" i="43" a="1"/>
  <c r="BK34" i="43" a="1"/>
  <c r="BL34" i="43" a="1"/>
  <c r="BM34" i="43" a="1"/>
  <c r="BN34" i="43" a="1"/>
  <c r="BO34" i="43" a="1"/>
  <c r="BP34" i="43" a="1"/>
  <c r="G34" i="43"/>
  <c r="H34" i="43"/>
  <c r="I34" i="43"/>
  <c r="J34" i="43"/>
  <c r="K34" i="43"/>
  <c r="L34" i="43"/>
  <c r="M34" i="43"/>
  <c r="N34" i="43"/>
  <c r="O34" i="43"/>
  <c r="P34" i="43"/>
  <c r="Q34" i="43"/>
  <c r="R34" i="43"/>
  <c r="S34" i="43"/>
  <c r="T34" i="43"/>
  <c r="U34" i="43"/>
  <c r="V34" i="43"/>
  <c r="W34" i="43"/>
  <c r="X34" i="43"/>
  <c r="Y34" i="43"/>
  <c r="Z34" i="43"/>
  <c r="AA34" i="43"/>
  <c r="AB34" i="43"/>
  <c r="AC34" i="43"/>
  <c r="AD34" i="43"/>
  <c r="AE34" i="43"/>
  <c r="AF34" i="43"/>
  <c r="AG34" i="43"/>
  <c r="AH34" i="43"/>
  <c r="AI34" i="43"/>
  <c r="AJ34" i="43"/>
  <c r="AK34" i="43"/>
  <c r="AL34" i="43"/>
  <c r="AM34" i="43"/>
  <c r="AN34" i="43"/>
  <c r="AO34" i="43"/>
  <c r="AP34" i="43"/>
  <c r="AQ34" i="43"/>
  <c r="AR34" i="43"/>
  <c r="AS34" i="43"/>
  <c r="AT34" i="43"/>
  <c r="AU34" i="43"/>
  <c r="AV34" i="43"/>
  <c r="AW34" i="43"/>
  <c r="AX34" i="43"/>
  <c r="AY34" i="43"/>
  <c r="AZ34" i="43"/>
  <c r="BA34" i="43"/>
  <c r="BB34" i="43"/>
  <c r="BC34" i="43"/>
  <c r="BD34" i="43"/>
  <c r="BE34" i="43"/>
  <c r="BF34" i="43"/>
  <c r="BG34" i="43"/>
  <c r="BH34" i="43"/>
  <c r="BI34" i="43"/>
  <c r="BJ34" i="43"/>
  <c r="BK34" i="43"/>
  <c r="BL34" i="43"/>
  <c r="BM34" i="43"/>
  <c r="BN34" i="43"/>
  <c r="BO34" i="43"/>
  <c r="BP34" i="43"/>
  <c r="AA21" i="43"/>
  <c r="E45" i="43" a="1"/>
  <c r="E45" i="43"/>
  <c r="F45" i="43" a="1"/>
  <c r="F45" i="43"/>
  <c r="G45" i="43" a="1"/>
  <c r="H45" i="43" a="1"/>
  <c r="I45" i="43" a="1"/>
  <c r="J45" i="43" a="1"/>
  <c r="K45" i="43" a="1"/>
  <c r="L45" i="43" a="1"/>
  <c r="M45" i="43" a="1"/>
  <c r="N45" i="43" a="1"/>
  <c r="O45" i="43" a="1"/>
  <c r="P45" i="43" a="1"/>
  <c r="Q45" i="43" a="1"/>
  <c r="R45" i="43" a="1"/>
  <c r="S45" i="43" a="1"/>
  <c r="T45" i="43" a="1"/>
  <c r="U45" i="43" a="1"/>
  <c r="V45" i="43" a="1"/>
  <c r="W45" i="43" a="1"/>
  <c r="X45" i="43" a="1"/>
  <c r="Y45" i="43" a="1"/>
  <c r="Z45" i="43" a="1"/>
  <c r="AA45" i="43" a="1"/>
  <c r="AB45" i="43" a="1"/>
  <c r="AC45" i="43" a="1"/>
  <c r="AD45" i="43" a="1"/>
  <c r="AE45" i="43" a="1"/>
  <c r="AF45" i="43" a="1"/>
  <c r="AG45" i="43" a="1"/>
  <c r="AH45" i="43" a="1"/>
  <c r="AI45" i="43" a="1"/>
  <c r="AJ45" i="43" a="1"/>
  <c r="AK45" i="43" a="1"/>
  <c r="AL45" i="43" a="1"/>
  <c r="AM45" i="43" a="1"/>
  <c r="AN45" i="43" a="1"/>
  <c r="AO45" i="43" a="1"/>
  <c r="AP45" i="43" a="1"/>
  <c r="AQ45" i="43" a="1"/>
  <c r="AR45" i="43" a="1"/>
  <c r="AS45" i="43" a="1"/>
  <c r="AT45" i="43" a="1"/>
  <c r="AU45" i="43" a="1"/>
  <c r="AV45" i="43" a="1"/>
  <c r="AW45" i="43" a="1"/>
  <c r="AX45" i="43" a="1"/>
  <c r="AY45" i="43" a="1"/>
  <c r="AZ45" i="43" a="1"/>
  <c r="BA45" i="43" a="1"/>
  <c r="BB45" i="43" a="1"/>
  <c r="BC45" i="43" a="1"/>
  <c r="BD45" i="43" a="1"/>
  <c r="BE45" i="43" a="1"/>
  <c r="BF45" i="43" a="1"/>
  <c r="BG45" i="43" a="1"/>
  <c r="BH45" i="43" a="1"/>
  <c r="BI45" i="43" a="1"/>
  <c r="BJ45" i="43" a="1"/>
  <c r="BK45" i="43" a="1"/>
  <c r="BL45" i="43" a="1"/>
  <c r="BM45" i="43" a="1"/>
  <c r="BN45" i="43" a="1"/>
  <c r="BO45" i="43" a="1"/>
  <c r="BP45" i="43" a="1"/>
  <c r="G45" i="43"/>
  <c r="H45" i="43"/>
  <c r="I45" i="43"/>
  <c r="J45" i="43"/>
  <c r="K45" i="43"/>
  <c r="L45" i="43"/>
  <c r="M45" i="43"/>
  <c r="N45" i="43"/>
  <c r="O45" i="43"/>
  <c r="P45" i="43"/>
  <c r="Q45" i="43"/>
  <c r="R45" i="43"/>
  <c r="S45" i="43"/>
  <c r="T45" i="43"/>
  <c r="U45" i="43"/>
  <c r="V45" i="43"/>
  <c r="W45" i="43"/>
  <c r="X45" i="43"/>
  <c r="Y45" i="43"/>
  <c r="Z45" i="43"/>
  <c r="AA45" i="43"/>
  <c r="AB45" i="43"/>
  <c r="AC45" i="43"/>
  <c r="AD45" i="43"/>
  <c r="AE45" i="43"/>
  <c r="AF45" i="43"/>
  <c r="AG45" i="43"/>
  <c r="AH45" i="43"/>
  <c r="AI45" i="43"/>
  <c r="AJ45" i="43"/>
  <c r="AK45" i="43"/>
  <c r="AL45" i="43"/>
  <c r="AM45" i="43"/>
  <c r="AN45" i="43"/>
  <c r="AO45" i="43"/>
  <c r="AP45" i="43"/>
  <c r="AQ45" i="43"/>
  <c r="AR45" i="43"/>
  <c r="AS45" i="43"/>
  <c r="AT45" i="43"/>
  <c r="AU45" i="43"/>
  <c r="AV45" i="43"/>
  <c r="AW45" i="43"/>
  <c r="AX45" i="43"/>
  <c r="AY45" i="43"/>
  <c r="AZ45" i="43"/>
  <c r="BA45" i="43"/>
  <c r="BB45" i="43"/>
  <c r="BC45" i="43"/>
  <c r="BD45" i="43"/>
  <c r="BE45" i="43"/>
  <c r="BF45" i="43"/>
  <c r="BG45" i="43"/>
  <c r="BH45" i="43"/>
  <c r="BI45" i="43"/>
  <c r="BJ45" i="43"/>
  <c r="BK45" i="43"/>
  <c r="BL45" i="43"/>
  <c r="BM45" i="43"/>
  <c r="BN45" i="43"/>
  <c r="BO45" i="43"/>
  <c r="BP45" i="43"/>
  <c r="AB21" i="43"/>
  <c r="E56" i="43" a="1"/>
  <c r="E56" i="43"/>
  <c r="F56" i="43" a="1"/>
  <c r="F56" i="43"/>
  <c r="G56" i="43" a="1"/>
  <c r="H56" i="43" a="1"/>
  <c r="I56" i="43" a="1"/>
  <c r="J56" i="43" a="1"/>
  <c r="K56" i="43" a="1"/>
  <c r="L56" i="43" a="1"/>
  <c r="M56" i="43" a="1"/>
  <c r="N56" i="43" a="1"/>
  <c r="O56" i="43" a="1"/>
  <c r="P56" i="43" a="1"/>
  <c r="Q56" i="43" a="1"/>
  <c r="R56" i="43" a="1"/>
  <c r="S56" i="43" a="1"/>
  <c r="T56" i="43" a="1"/>
  <c r="U56" i="43" a="1"/>
  <c r="V56" i="43" a="1"/>
  <c r="W56" i="43" a="1"/>
  <c r="X56" i="43" a="1"/>
  <c r="Y56" i="43" a="1"/>
  <c r="Z56" i="43" a="1"/>
  <c r="AA56" i="43" a="1"/>
  <c r="AB56" i="43" a="1"/>
  <c r="AC56" i="43" a="1"/>
  <c r="AD56" i="43" a="1"/>
  <c r="AE56" i="43" a="1"/>
  <c r="AF56" i="43" a="1"/>
  <c r="AG56" i="43" a="1"/>
  <c r="AH56" i="43" a="1"/>
  <c r="AI56" i="43" a="1"/>
  <c r="AJ56" i="43" a="1"/>
  <c r="AK56" i="43" a="1"/>
  <c r="AL56" i="43" a="1"/>
  <c r="AM56" i="43" a="1"/>
  <c r="AN56" i="43" a="1"/>
  <c r="AO56" i="43" a="1"/>
  <c r="AP56" i="43" a="1"/>
  <c r="AQ56" i="43" a="1"/>
  <c r="AR56" i="43" a="1"/>
  <c r="AS56" i="43" a="1"/>
  <c r="AT56" i="43" a="1"/>
  <c r="AU56" i="43" a="1"/>
  <c r="AV56" i="43" a="1"/>
  <c r="AW56" i="43" a="1"/>
  <c r="AX56" i="43" a="1"/>
  <c r="AY56" i="43" a="1"/>
  <c r="AZ56" i="43" a="1"/>
  <c r="BA56" i="43" a="1"/>
  <c r="BB56" i="43" a="1"/>
  <c r="BC56" i="43" a="1"/>
  <c r="BD56" i="43" a="1"/>
  <c r="BE56" i="43" a="1"/>
  <c r="BF56" i="43" a="1"/>
  <c r="BG56" i="43" a="1"/>
  <c r="BH56" i="43" a="1"/>
  <c r="BI56" i="43" a="1"/>
  <c r="BJ56" i="43" a="1"/>
  <c r="BK56" i="43" a="1"/>
  <c r="BL56" i="43" a="1"/>
  <c r="BM56" i="43" a="1"/>
  <c r="BN56" i="43" a="1"/>
  <c r="BO56" i="43" a="1"/>
  <c r="BP56" i="43" a="1"/>
  <c r="G56" i="43"/>
  <c r="H56" i="43"/>
  <c r="I56" i="43"/>
  <c r="J56" i="43"/>
  <c r="K56" i="43"/>
  <c r="L56" i="43"/>
  <c r="M56" i="43"/>
  <c r="N56" i="43"/>
  <c r="O56" i="43"/>
  <c r="P56" i="43"/>
  <c r="Q56" i="43"/>
  <c r="R56" i="43"/>
  <c r="S56" i="43"/>
  <c r="T56" i="43"/>
  <c r="U56" i="43"/>
  <c r="V56" i="43"/>
  <c r="W56" i="43"/>
  <c r="X56" i="43"/>
  <c r="Y56" i="43"/>
  <c r="Z56" i="43"/>
  <c r="AA56" i="43"/>
  <c r="AB56" i="43"/>
  <c r="AC56" i="43"/>
  <c r="AD56" i="43"/>
  <c r="AE56" i="43"/>
  <c r="AF56" i="43"/>
  <c r="AG56" i="43"/>
  <c r="AH56" i="43"/>
  <c r="AI56" i="43"/>
  <c r="AJ56" i="43"/>
  <c r="AK56" i="43"/>
  <c r="AL56" i="43"/>
  <c r="AM56" i="43"/>
  <c r="AN56" i="43"/>
  <c r="AO56" i="43"/>
  <c r="AP56" i="43"/>
  <c r="AQ56" i="43"/>
  <c r="AR56" i="43"/>
  <c r="AS56" i="43"/>
  <c r="AT56" i="43"/>
  <c r="AU56" i="43"/>
  <c r="AV56" i="43"/>
  <c r="AW56" i="43"/>
  <c r="AX56" i="43"/>
  <c r="AY56" i="43"/>
  <c r="AZ56" i="43"/>
  <c r="BA56" i="43"/>
  <c r="BB56" i="43"/>
  <c r="BC56" i="43"/>
  <c r="BD56" i="43"/>
  <c r="BE56" i="43"/>
  <c r="BF56" i="43"/>
  <c r="BG56" i="43"/>
  <c r="BH56" i="43"/>
  <c r="BI56" i="43"/>
  <c r="BJ56" i="43"/>
  <c r="BK56" i="43"/>
  <c r="BL56" i="43"/>
  <c r="BM56" i="43"/>
  <c r="BN56" i="43"/>
  <c r="BO56" i="43"/>
  <c r="BP56" i="43"/>
  <c r="AC21" i="43"/>
  <c r="E35" i="43" a="1"/>
  <c r="E35" i="43"/>
  <c r="F35" i="43" a="1"/>
  <c r="F35" i="43"/>
  <c r="G35" i="43" a="1"/>
  <c r="H35" i="43" a="1"/>
  <c r="I35" i="43" a="1"/>
  <c r="J35" i="43" a="1"/>
  <c r="K35" i="43" a="1"/>
  <c r="L35" i="43" a="1"/>
  <c r="M35" i="43" a="1"/>
  <c r="N35" i="43" a="1"/>
  <c r="O35" i="43" a="1"/>
  <c r="P35" i="43" a="1"/>
  <c r="Q35" i="43" a="1"/>
  <c r="R35" i="43" a="1"/>
  <c r="S35" i="43" a="1"/>
  <c r="T35" i="43" a="1"/>
  <c r="U35" i="43" a="1"/>
  <c r="V35" i="43" a="1"/>
  <c r="W35" i="43" a="1"/>
  <c r="X35" i="43" a="1"/>
  <c r="Y35" i="43" a="1"/>
  <c r="Z35" i="43" a="1"/>
  <c r="AA35" i="43" a="1"/>
  <c r="AB35" i="43" a="1"/>
  <c r="AC35" i="43" a="1"/>
  <c r="AD35" i="43" a="1"/>
  <c r="AE35" i="43" a="1"/>
  <c r="AF35" i="43" a="1"/>
  <c r="AG35" i="43" a="1"/>
  <c r="AH35" i="43" a="1"/>
  <c r="AI35" i="43" a="1"/>
  <c r="AJ35" i="43" a="1"/>
  <c r="AK35" i="43" a="1"/>
  <c r="AL35" i="43" a="1"/>
  <c r="AM35" i="43" a="1"/>
  <c r="AN35" i="43" a="1"/>
  <c r="AO35" i="43" a="1"/>
  <c r="AP35" i="43" a="1"/>
  <c r="AQ35" i="43" a="1"/>
  <c r="AR35" i="43" a="1"/>
  <c r="AS35" i="43" a="1"/>
  <c r="AT35" i="43" a="1"/>
  <c r="AU35" i="43" a="1"/>
  <c r="AV35" i="43" a="1"/>
  <c r="AW35" i="43" a="1"/>
  <c r="AX35" i="43" a="1"/>
  <c r="AY35" i="43" a="1"/>
  <c r="AZ35" i="43" a="1"/>
  <c r="BA35" i="43" a="1"/>
  <c r="BB35" i="43" a="1"/>
  <c r="BC35" i="43" a="1"/>
  <c r="BD35" i="43" a="1"/>
  <c r="BE35" i="43" a="1"/>
  <c r="BF35" i="43" a="1"/>
  <c r="BG35" i="43" a="1"/>
  <c r="BH35" i="43" a="1"/>
  <c r="BI35" i="43" a="1"/>
  <c r="BJ35" i="43" a="1"/>
  <c r="BK35" i="43" a="1"/>
  <c r="BL35" i="43" a="1"/>
  <c r="BM35" i="43" a="1"/>
  <c r="BN35" i="43" a="1"/>
  <c r="BO35" i="43" a="1"/>
  <c r="BP35" i="43" a="1"/>
  <c r="G35" i="43"/>
  <c r="H35" i="43"/>
  <c r="I35" i="43"/>
  <c r="J35" i="43"/>
  <c r="K35" i="43"/>
  <c r="L35" i="43"/>
  <c r="M35" i="43"/>
  <c r="N35" i="43"/>
  <c r="O35" i="43"/>
  <c r="P35" i="43"/>
  <c r="Q35" i="43"/>
  <c r="R35" i="43"/>
  <c r="S35" i="43"/>
  <c r="T35" i="43"/>
  <c r="U35" i="43"/>
  <c r="V35" i="43"/>
  <c r="W35" i="43"/>
  <c r="X35" i="43"/>
  <c r="Y35" i="43"/>
  <c r="Z35" i="43"/>
  <c r="AA35" i="43"/>
  <c r="AB35" i="43"/>
  <c r="AC35" i="43"/>
  <c r="AD35" i="43"/>
  <c r="AE35" i="43"/>
  <c r="AF35" i="43"/>
  <c r="AG35" i="43"/>
  <c r="AH35" i="43"/>
  <c r="AI35" i="43"/>
  <c r="AJ35" i="43"/>
  <c r="AK35" i="43"/>
  <c r="AL35" i="43"/>
  <c r="AM35" i="43"/>
  <c r="AN35" i="43"/>
  <c r="AO35" i="43"/>
  <c r="AP35" i="43"/>
  <c r="AQ35" i="43"/>
  <c r="AR35" i="43"/>
  <c r="AS35" i="43"/>
  <c r="AT35" i="43"/>
  <c r="AU35" i="43"/>
  <c r="AV35" i="43"/>
  <c r="AW35" i="43"/>
  <c r="AX35" i="43"/>
  <c r="AY35" i="43"/>
  <c r="AZ35" i="43"/>
  <c r="BA35" i="43"/>
  <c r="BB35" i="43"/>
  <c r="BC35" i="43"/>
  <c r="BD35" i="43"/>
  <c r="BE35" i="43"/>
  <c r="BF35" i="43"/>
  <c r="BG35" i="43"/>
  <c r="BH35" i="43"/>
  <c r="BI35" i="43"/>
  <c r="BJ35" i="43"/>
  <c r="BK35" i="43"/>
  <c r="BL35" i="43"/>
  <c r="BM35" i="43"/>
  <c r="BN35" i="43"/>
  <c r="BO35" i="43"/>
  <c r="BP35" i="43"/>
  <c r="AA22" i="43"/>
  <c r="E46" i="43" a="1"/>
  <c r="E46" i="43"/>
  <c r="F46" i="43" a="1"/>
  <c r="F46" i="43"/>
  <c r="G46" i="43" a="1"/>
  <c r="H46" i="43" a="1"/>
  <c r="I46" i="43" a="1"/>
  <c r="J46" i="43" a="1"/>
  <c r="K46" i="43" a="1"/>
  <c r="L46" i="43" a="1"/>
  <c r="M46" i="43" a="1"/>
  <c r="N46" i="43" a="1"/>
  <c r="O46" i="43" a="1"/>
  <c r="P46" i="43" a="1"/>
  <c r="Q46" i="43" a="1"/>
  <c r="R46" i="43" a="1"/>
  <c r="S46" i="43" a="1"/>
  <c r="T46" i="43" a="1"/>
  <c r="U46" i="43" a="1"/>
  <c r="V46" i="43" a="1"/>
  <c r="W46" i="43" a="1"/>
  <c r="X46" i="43" a="1"/>
  <c r="Y46" i="43" a="1"/>
  <c r="Z46" i="43" a="1"/>
  <c r="AA46" i="43" a="1"/>
  <c r="AB46" i="43" a="1"/>
  <c r="AC46" i="43" a="1"/>
  <c r="AD46" i="43" a="1"/>
  <c r="AE46" i="43" a="1"/>
  <c r="AF46" i="43" a="1"/>
  <c r="AG46" i="43" a="1"/>
  <c r="AH46" i="43" a="1"/>
  <c r="AI46" i="43" a="1"/>
  <c r="AJ46" i="43" a="1"/>
  <c r="AK46" i="43" a="1"/>
  <c r="AL46" i="43" a="1"/>
  <c r="AM46" i="43" a="1"/>
  <c r="AN46" i="43" a="1"/>
  <c r="AO46" i="43" a="1"/>
  <c r="AP46" i="43" a="1"/>
  <c r="AQ46" i="43" a="1"/>
  <c r="AR46" i="43" a="1"/>
  <c r="AS46" i="43" a="1"/>
  <c r="AT46" i="43" a="1"/>
  <c r="AU46" i="43" a="1"/>
  <c r="AV46" i="43" a="1"/>
  <c r="AW46" i="43" a="1"/>
  <c r="AX46" i="43" a="1"/>
  <c r="AY46" i="43" a="1"/>
  <c r="AZ46" i="43" a="1"/>
  <c r="BA46" i="43" a="1"/>
  <c r="BB46" i="43" a="1"/>
  <c r="BC46" i="43" a="1"/>
  <c r="BD46" i="43" a="1"/>
  <c r="BE46" i="43" a="1"/>
  <c r="BF46" i="43" a="1"/>
  <c r="BG46" i="43" a="1"/>
  <c r="BH46" i="43" a="1"/>
  <c r="BI46" i="43" a="1"/>
  <c r="BJ46" i="43" a="1"/>
  <c r="BK46" i="43" a="1"/>
  <c r="BL46" i="43" a="1"/>
  <c r="BM46" i="43" a="1"/>
  <c r="BN46" i="43" a="1"/>
  <c r="BO46" i="43" a="1"/>
  <c r="BP46" i="43" a="1"/>
  <c r="G46" i="43"/>
  <c r="H46" i="43"/>
  <c r="I46" i="43"/>
  <c r="J46" i="43"/>
  <c r="K46" i="43"/>
  <c r="L46" i="43"/>
  <c r="M46" i="43"/>
  <c r="N46" i="43"/>
  <c r="O46" i="43"/>
  <c r="P46" i="43"/>
  <c r="Q46" i="43"/>
  <c r="R46" i="43"/>
  <c r="S46" i="43"/>
  <c r="T46" i="43"/>
  <c r="U46" i="43"/>
  <c r="V46" i="43"/>
  <c r="W46" i="43"/>
  <c r="X46" i="43"/>
  <c r="Y46" i="43"/>
  <c r="Z46" i="43"/>
  <c r="AA46" i="43"/>
  <c r="AB46" i="43"/>
  <c r="AC46" i="43"/>
  <c r="AD46" i="43"/>
  <c r="AE46" i="43"/>
  <c r="AF46" i="43"/>
  <c r="AG46" i="43"/>
  <c r="AH46" i="43"/>
  <c r="AI46" i="43"/>
  <c r="AJ46" i="43"/>
  <c r="AK46" i="43"/>
  <c r="AL46" i="43"/>
  <c r="AM46" i="43"/>
  <c r="AN46" i="43"/>
  <c r="AO46" i="43"/>
  <c r="AP46" i="43"/>
  <c r="AQ46" i="43"/>
  <c r="AR46" i="43"/>
  <c r="AS46" i="43"/>
  <c r="AT46" i="43"/>
  <c r="AU46" i="43"/>
  <c r="AV46" i="43"/>
  <c r="AW46" i="43"/>
  <c r="AX46" i="43"/>
  <c r="AY46" i="43"/>
  <c r="AZ46" i="43"/>
  <c r="BA46" i="43"/>
  <c r="BB46" i="43"/>
  <c r="BC46" i="43"/>
  <c r="BD46" i="43"/>
  <c r="BE46" i="43"/>
  <c r="BF46" i="43"/>
  <c r="BG46" i="43"/>
  <c r="BH46" i="43"/>
  <c r="BI46" i="43"/>
  <c r="BJ46" i="43"/>
  <c r="BK46" i="43"/>
  <c r="BL46" i="43"/>
  <c r="BM46" i="43"/>
  <c r="BN46" i="43"/>
  <c r="BO46" i="43"/>
  <c r="BP46" i="43"/>
  <c r="AB22" i="43"/>
  <c r="E57" i="43" a="1"/>
  <c r="E57" i="43"/>
  <c r="F57" i="43" a="1"/>
  <c r="F57" i="43"/>
  <c r="G57" i="43" a="1"/>
  <c r="H57" i="43" a="1"/>
  <c r="I57" i="43" a="1"/>
  <c r="J57" i="43" a="1"/>
  <c r="K57" i="43" a="1"/>
  <c r="L57" i="43" a="1"/>
  <c r="M57" i="43" a="1"/>
  <c r="N57" i="43" a="1"/>
  <c r="O57" i="43" a="1"/>
  <c r="P57" i="43" a="1"/>
  <c r="Q57" i="43" a="1"/>
  <c r="R57" i="43" a="1"/>
  <c r="S57" i="43" a="1"/>
  <c r="T57" i="43" a="1"/>
  <c r="U57" i="43" a="1"/>
  <c r="V57" i="43" a="1"/>
  <c r="W57" i="43" a="1"/>
  <c r="X57" i="43" a="1"/>
  <c r="Y57" i="43" a="1"/>
  <c r="Z57" i="43" a="1"/>
  <c r="AA57" i="43" a="1"/>
  <c r="AB57" i="43" a="1"/>
  <c r="AC57" i="43" a="1"/>
  <c r="AD57" i="43" a="1"/>
  <c r="AE57" i="43" a="1"/>
  <c r="AF57" i="43" a="1"/>
  <c r="AG57" i="43" a="1"/>
  <c r="AH57" i="43" a="1"/>
  <c r="AI57" i="43" a="1"/>
  <c r="AJ57" i="43" a="1"/>
  <c r="AK57" i="43" a="1"/>
  <c r="AL57" i="43" a="1"/>
  <c r="AM57" i="43" a="1"/>
  <c r="AN57" i="43" a="1"/>
  <c r="AO57" i="43" a="1"/>
  <c r="AP57" i="43" a="1"/>
  <c r="AQ57" i="43" a="1"/>
  <c r="AR57" i="43" a="1"/>
  <c r="AS57" i="43" a="1"/>
  <c r="AT57" i="43" a="1"/>
  <c r="AU57" i="43" a="1"/>
  <c r="AV57" i="43" a="1"/>
  <c r="AW57" i="43" a="1"/>
  <c r="AX57" i="43" a="1"/>
  <c r="AY57" i="43" a="1"/>
  <c r="AZ57" i="43" a="1"/>
  <c r="BA57" i="43" a="1"/>
  <c r="BB57" i="43" a="1"/>
  <c r="BC57" i="43" a="1"/>
  <c r="BD57" i="43" a="1"/>
  <c r="BE57" i="43" a="1"/>
  <c r="BF57" i="43" a="1"/>
  <c r="BG57" i="43" a="1"/>
  <c r="BH57" i="43" a="1"/>
  <c r="BI57" i="43" a="1"/>
  <c r="BJ57" i="43" a="1"/>
  <c r="BK57" i="43" a="1"/>
  <c r="BL57" i="43" a="1"/>
  <c r="BM57" i="43" a="1"/>
  <c r="BN57" i="43" a="1"/>
  <c r="BO57" i="43" a="1"/>
  <c r="BP57" i="43" a="1"/>
  <c r="G57" i="43"/>
  <c r="H57" i="43"/>
  <c r="I57" i="43"/>
  <c r="J57" i="43"/>
  <c r="K57" i="43"/>
  <c r="L57" i="43"/>
  <c r="M57" i="43"/>
  <c r="N57" i="43"/>
  <c r="O57" i="43"/>
  <c r="P57" i="43"/>
  <c r="Q57" i="43"/>
  <c r="R57" i="43"/>
  <c r="S57" i="43"/>
  <c r="T57" i="43"/>
  <c r="U57" i="43"/>
  <c r="V57" i="43"/>
  <c r="W57" i="43"/>
  <c r="X57" i="43"/>
  <c r="Y57" i="43"/>
  <c r="Z57" i="43"/>
  <c r="AA57" i="43"/>
  <c r="AB57" i="43"/>
  <c r="AC57" i="43"/>
  <c r="AD57" i="43"/>
  <c r="AE57" i="43"/>
  <c r="AF57" i="43"/>
  <c r="AG57" i="43"/>
  <c r="AH57" i="43"/>
  <c r="AI57" i="43"/>
  <c r="AJ57" i="43"/>
  <c r="AK57" i="43"/>
  <c r="AL57" i="43"/>
  <c r="AM57" i="43"/>
  <c r="AN57" i="43"/>
  <c r="AO57" i="43"/>
  <c r="AP57" i="43"/>
  <c r="AQ57" i="43"/>
  <c r="AR57" i="43"/>
  <c r="AS57" i="43"/>
  <c r="AT57" i="43"/>
  <c r="AU57" i="43"/>
  <c r="AV57" i="43"/>
  <c r="AW57" i="43"/>
  <c r="AX57" i="43"/>
  <c r="AY57" i="43"/>
  <c r="AZ57" i="43"/>
  <c r="BA57" i="43"/>
  <c r="BB57" i="43"/>
  <c r="BC57" i="43"/>
  <c r="BD57" i="43"/>
  <c r="BE57" i="43"/>
  <c r="BF57" i="43"/>
  <c r="BG57" i="43"/>
  <c r="BH57" i="43"/>
  <c r="BI57" i="43"/>
  <c r="BJ57" i="43"/>
  <c r="BK57" i="43"/>
  <c r="BL57" i="43"/>
  <c r="BM57" i="43"/>
  <c r="BN57" i="43"/>
  <c r="BO57" i="43"/>
  <c r="BP57" i="43"/>
  <c r="AC22" i="43"/>
  <c r="J8" i="42"/>
  <c r="K21" i="42"/>
  <c r="G8" i="42"/>
  <c r="H8" i="42"/>
  <c r="I8" i="42"/>
  <c r="J21" i="42"/>
  <c r="H21" i="42"/>
  <c r="J9" i="42"/>
  <c r="K22" i="42"/>
  <c r="G9" i="42"/>
  <c r="H9" i="42"/>
  <c r="I9" i="42"/>
  <c r="J22" i="42"/>
  <c r="H22" i="42"/>
  <c r="J10" i="42"/>
  <c r="K23" i="42"/>
  <c r="G10" i="42"/>
  <c r="H10" i="42"/>
  <c r="I10" i="42"/>
  <c r="J23" i="42"/>
  <c r="H23" i="42"/>
  <c r="J11" i="42"/>
  <c r="K24" i="42"/>
  <c r="G11" i="42"/>
  <c r="H11" i="42"/>
  <c r="I11" i="42"/>
  <c r="J24" i="42"/>
  <c r="H24" i="42"/>
  <c r="J12" i="42"/>
  <c r="K25" i="42"/>
  <c r="G12" i="42"/>
  <c r="H12" i="42"/>
  <c r="I12" i="42"/>
  <c r="J25" i="42"/>
  <c r="H25" i="42"/>
  <c r="BR52" i="42"/>
  <c r="BS51" i="42"/>
  <c r="BT51" i="42"/>
  <c r="BT52" i="42"/>
  <c r="BU51" i="42"/>
  <c r="BU52" i="42"/>
  <c r="BV51" i="42"/>
  <c r="BV52" i="42"/>
  <c r="BW52" i="42"/>
  <c r="BX52" i="42"/>
  <c r="BY52" i="42"/>
  <c r="BZ52" i="42"/>
  <c r="CA52" i="42"/>
  <c r="BR53" i="42"/>
  <c r="BS53" i="42"/>
  <c r="BU53" i="42"/>
  <c r="BV53" i="42"/>
  <c r="BW53" i="42"/>
  <c r="BX53" i="42"/>
  <c r="BY53" i="42"/>
  <c r="BZ53" i="42"/>
  <c r="CA53" i="42"/>
  <c r="BR54" i="42"/>
  <c r="BS54" i="42"/>
  <c r="BT54" i="42"/>
  <c r="BV54" i="42"/>
  <c r="BW54" i="42"/>
  <c r="BX54" i="42"/>
  <c r="BY54" i="42"/>
  <c r="BZ54" i="42"/>
  <c r="CA54" i="42"/>
  <c r="BR55" i="42"/>
  <c r="BS55" i="42"/>
  <c r="BT55" i="42"/>
  <c r="BU55" i="42"/>
  <c r="BW55" i="42"/>
  <c r="BX55" i="42"/>
  <c r="BY55" i="42"/>
  <c r="BZ55" i="42"/>
  <c r="CA55" i="42"/>
  <c r="BS56" i="42"/>
  <c r="BT56" i="42"/>
  <c r="BU56" i="42"/>
  <c r="BV56" i="42"/>
  <c r="BX56" i="42"/>
  <c r="BY56" i="42"/>
  <c r="BZ56" i="42"/>
  <c r="CA56" i="42"/>
  <c r="BS57" i="42"/>
  <c r="BT57" i="42"/>
  <c r="BU57" i="42"/>
  <c r="BV57" i="42"/>
  <c r="BW57" i="42"/>
  <c r="BY57" i="42"/>
  <c r="BZ57" i="42"/>
  <c r="CA57" i="42"/>
  <c r="BS58" i="42"/>
  <c r="BT58" i="42"/>
  <c r="BU58" i="42"/>
  <c r="BV58" i="42"/>
  <c r="BW58" i="42"/>
  <c r="BX58" i="42"/>
  <c r="BZ58" i="42"/>
  <c r="CA58" i="42"/>
  <c r="BS59" i="42"/>
  <c r="BT59" i="42"/>
  <c r="BU59" i="42"/>
  <c r="BV59" i="42"/>
  <c r="BW59" i="42"/>
  <c r="BX59" i="42"/>
  <c r="BY59" i="42"/>
  <c r="CA59" i="42"/>
  <c r="BS60" i="42"/>
  <c r="BT60" i="42"/>
  <c r="BU60" i="42"/>
  <c r="BV60" i="42"/>
  <c r="BW60" i="42"/>
  <c r="BX60" i="42"/>
  <c r="BY60" i="42"/>
  <c r="BZ60" i="42"/>
  <c r="E34" i="42" a="1"/>
  <c r="E34" i="42"/>
  <c r="F34" i="42" a="1"/>
  <c r="F34" i="42"/>
  <c r="G34" i="42" a="1"/>
  <c r="H34" i="42" a="1"/>
  <c r="I34" i="42" a="1"/>
  <c r="J34" i="42" a="1"/>
  <c r="K34" i="42" a="1"/>
  <c r="L34" i="42" a="1"/>
  <c r="M34" i="42" a="1"/>
  <c r="N34" i="42" a="1"/>
  <c r="O34" i="42" a="1"/>
  <c r="P34" i="42" a="1"/>
  <c r="Q34" i="42" a="1"/>
  <c r="R34" i="42" a="1"/>
  <c r="S34" i="42" a="1"/>
  <c r="T34" i="42" a="1"/>
  <c r="U34" i="42" a="1"/>
  <c r="V34" i="42" a="1"/>
  <c r="W34" i="42" a="1"/>
  <c r="X34" i="42" a="1"/>
  <c r="Y34" i="42" a="1"/>
  <c r="Z34" i="42" a="1"/>
  <c r="AA34" i="42" a="1"/>
  <c r="AB34" i="42" a="1"/>
  <c r="AC34" i="42" a="1"/>
  <c r="AD34" i="42" a="1"/>
  <c r="AE34" i="42" a="1"/>
  <c r="AF34" i="42" a="1"/>
  <c r="AG34" i="42" a="1"/>
  <c r="AH34" i="42" a="1"/>
  <c r="AI34" i="42" a="1"/>
  <c r="AJ34" i="42" a="1"/>
  <c r="AK34" i="42" a="1"/>
  <c r="AL34" i="42" a="1"/>
  <c r="AM34" i="42" a="1"/>
  <c r="AN34" i="42" a="1"/>
  <c r="AO34" i="42" a="1"/>
  <c r="AP34" i="42" a="1"/>
  <c r="AQ34" i="42" a="1"/>
  <c r="AR34" i="42" a="1"/>
  <c r="AS34" i="42" a="1"/>
  <c r="AT34" i="42" a="1"/>
  <c r="AU34" i="42" a="1"/>
  <c r="AV34" i="42" a="1"/>
  <c r="AW34" i="42" a="1"/>
  <c r="AX34" i="42" a="1"/>
  <c r="AY34" i="42" a="1"/>
  <c r="AZ34" i="42" a="1"/>
  <c r="BA34" i="42" a="1"/>
  <c r="BB34" i="42" a="1"/>
  <c r="BC34" i="42" a="1"/>
  <c r="BD34" i="42" a="1"/>
  <c r="BE34" i="42" a="1"/>
  <c r="BF34" i="42" a="1"/>
  <c r="BG34" i="42" a="1"/>
  <c r="BH34" i="42" a="1"/>
  <c r="BI34" i="42" a="1"/>
  <c r="BJ34" i="42" a="1"/>
  <c r="BK34" i="42" a="1"/>
  <c r="BL34" i="42" a="1"/>
  <c r="BM34" i="42" a="1"/>
  <c r="BN34" i="42" a="1"/>
  <c r="BO34" i="42" a="1"/>
  <c r="BP34" i="42" a="1"/>
  <c r="G34" i="42"/>
  <c r="H34" i="42"/>
  <c r="I34" i="42"/>
  <c r="J34" i="42"/>
  <c r="K34" i="42"/>
  <c r="L34" i="42"/>
  <c r="M34" i="42"/>
  <c r="N34" i="42"/>
  <c r="O34" i="42"/>
  <c r="P34" i="42"/>
  <c r="Q34" i="42"/>
  <c r="R34" i="42"/>
  <c r="S34" i="42"/>
  <c r="T34" i="42"/>
  <c r="U34" i="42"/>
  <c r="V34" i="42"/>
  <c r="W34" i="42"/>
  <c r="X34" i="42"/>
  <c r="Y34" i="42"/>
  <c r="Z34" i="42"/>
  <c r="AA34" i="42"/>
  <c r="AB34" i="42"/>
  <c r="AC34" i="42"/>
  <c r="AD34" i="42"/>
  <c r="AE34" i="42"/>
  <c r="AF34" i="42"/>
  <c r="AG34" i="42"/>
  <c r="AH34" i="42"/>
  <c r="AI34" i="42"/>
  <c r="AJ34" i="42"/>
  <c r="AK34" i="42"/>
  <c r="AL34" i="42"/>
  <c r="AM34" i="42"/>
  <c r="AN34" i="42"/>
  <c r="AO34" i="42"/>
  <c r="AP34" i="42"/>
  <c r="AQ34" i="42"/>
  <c r="AR34" i="42"/>
  <c r="AS34" i="42"/>
  <c r="AT34" i="42"/>
  <c r="AU34" i="42"/>
  <c r="AV34" i="42"/>
  <c r="AW34" i="42"/>
  <c r="AX34" i="42"/>
  <c r="AY34" i="42"/>
  <c r="AZ34" i="42"/>
  <c r="BA34" i="42"/>
  <c r="BB34" i="42"/>
  <c r="BC34" i="42"/>
  <c r="BD34" i="42"/>
  <c r="BE34" i="42"/>
  <c r="BF34" i="42"/>
  <c r="BG34" i="42"/>
  <c r="BH34" i="42"/>
  <c r="BI34" i="42"/>
  <c r="BJ34" i="42"/>
  <c r="BK34" i="42"/>
  <c r="BL34" i="42"/>
  <c r="BM34" i="42"/>
  <c r="BN34" i="42"/>
  <c r="BO34" i="42"/>
  <c r="BP34" i="42"/>
  <c r="AA21" i="42"/>
  <c r="BR41" i="42"/>
  <c r="BS40" i="42"/>
  <c r="BT40" i="42"/>
  <c r="BR30" i="42"/>
  <c r="BT29" i="42"/>
  <c r="BT30" i="42"/>
  <c r="BR31" i="42"/>
  <c r="BS29" i="42"/>
  <c r="BS31" i="42"/>
  <c r="BT41" i="42"/>
  <c r="BU40" i="42"/>
  <c r="BU29" i="42"/>
  <c r="BU30" i="42"/>
  <c r="BR32" i="42"/>
  <c r="BS32" i="42"/>
  <c r="BU41" i="42"/>
  <c r="BV40" i="42"/>
  <c r="BV29" i="42"/>
  <c r="BV30" i="42"/>
  <c r="BR33" i="42"/>
  <c r="BS33" i="42"/>
  <c r="BV41" i="42"/>
  <c r="BW30" i="42"/>
  <c r="BS34" i="42"/>
  <c r="BW41" i="42"/>
  <c r="BX30" i="42"/>
  <c r="BS35" i="42"/>
  <c r="BX41" i="42"/>
  <c r="BY30" i="42"/>
  <c r="BS36" i="42"/>
  <c r="BY41" i="42"/>
  <c r="BZ30" i="42"/>
  <c r="BS37" i="42"/>
  <c r="BZ41" i="42"/>
  <c r="CA30" i="42"/>
  <c r="BS38" i="42"/>
  <c r="CA41" i="42"/>
  <c r="BR42" i="42"/>
  <c r="BS42" i="42"/>
  <c r="BU31" i="42"/>
  <c r="BT32" i="42"/>
  <c r="BU42" i="42"/>
  <c r="BV31" i="42"/>
  <c r="BT33" i="42"/>
  <c r="BV42" i="42"/>
  <c r="BW31" i="42"/>
  <c r="BT34" i="42"/>
  <c r="BW42" i="42"/>
  <c r="BX31" i="42"/>
  <c r="BT35" i="42"/>
  <c r="BX42" i="42"/>
  <c r="BY31" i="42"/>
  <c r="BT36" i="42"/>
  <c r="BY42" i="42"/>
  <c r="BZ31" i="42"/>
  <c r="BT37" i="42"/>
  <c r="BZ42" i="42"/>
  <c r="CA31" i="42"/>
  <c r="BT38" i="42"/>
  <c r="CA42" i="42"/>
  <c r="BR43" i="42"/>
  <c r="BS43" i="42"/>
  <c r="BT43" i="42"/>
  <c r="BV32" i="42"/>
  <c r="BU33" i="42"/>
  <c r="BV43" i="42"/>
  <c r="BW32" i="42"/>
  <c r="BU34" i="42"/>
  <c r="BW43" i="42"/>
  <c r="BX32" i="42"/>
  <c r="BU35" i="42"/>
  <c r="BX43" i="42"/>
  <c r="BY32" i="42"/>
  <c r="BU36" i="42"/>
  <c r="BY43" i="42"/>
  <c r="BZ32" i="42"/>
  <c r="BU37" i="42"/>
  <c r="BZ43" i="42"/>
  <c r="CA32" i="42"/>
  <c r="BU38" i="42"/>
  <c r="CA43" i="42"/>
  <c r="BR44" i="42"/>
  <c r="BS44" i="42"/>
  <c r="BT44" i="42"/>
  <c r="BU44" i="42"/>
  <c r="BW33" i="42"/>
  <c r="BV34" i="42"/>
  <c r="BW44" i="42"/>
  <c r="BX33" i="42"/>
  <c r="BV35" i="42"/>
  <c r="BX44" i="42"/>
  <c r="BY33" i="42"/>
  <c r="BV36" i="42"/>
  <c r="BY44" i="42"/>
  <c r="BZ33" i="42"/>
  <c r="BV37" i="42"/>
  <c r="BZ44" i="42"/>
  <c r="CA33" i="42"/>
  <c r="BV38" i="42"/>
  <c r="CA44" i="42"/>
  <c r="BS45" i="42"/>
  <c r="BT45" i="42"/>
  <c r="BU45" i="42"/>
  <c r="BV45" i="42"/>
  <c r="BX34" i="42"/>
  <c r="BW35" i="42"/>
  <c r="BX45" i="42"/>
  <c r="BY34" i="42"/>
  <c r="BW36" i="42"/>
  <c r="BY45" i="42"/>
  <c r="BZ34" i="42"/>
  <c r="BW37" i="42"/>
  <c r="BZ45" i="42"/>
  <c r="CA34" i="42"/>
  <c r="BW38" i="42"/>
  <c r="CA45" i="42"/>
  <c r="BS46" i="42"/>
  <c r="BT46" i="42"/>
  <c r="BU46" i="42"/>
  <c r="BV46" i="42"/>
  <c r="BW46" i="42"/>
  <c r="BY35" i="42"/>
  <c r="BX36" i="42"/>
  <c r="BY46" i="42"/>
  <c r="BZ35" i="42"/>
  <c r="BX37" i="42"/>
  <c r="BZ46" i="42"/>
  <c r="CA35" i="42"/>
  <c r="BX38" i="42"/>
  <c r="CA46" i="42"/>
  <c r="BS47" i="42"/>
  <c r="BT47" i="42"/>
  <c r="BU47" i="42"/>
  <c r="BV47" i="42"/>
  <c r="BW47" i="42"/>
  <c r="BX47" i="42"/>
  <c r="BZ36" i="42"/>
  <c r="BY37" i="42"/>
  <c r="BZ47" i="42"/>
  <c r="CA36" i="42"/>
  <c r="BY38" i="42"/>
  <c r="CA47" i="42"/>
  <c r="BS48" i="42"/>
  <c r="BT48" i="42"/>
  <c r="BU48" i="42"/>
  <c r="BV48" i="42"/>
  <c r="BW48" i="42"/>
  <c r="BX48" i="42"/>
  <c r="BY48" i="42"/>
  <c r="CA37" i="42"/>
  <c r="BZ38" i="42"/>
  <c r="CA48" i="42"/>
  <c r="BS49" i="42"/>
  <c r="BT49" i="42"/>
  <c r="BU49" i="42"/>
  <c r="BV49" i="42"/>
  <c r="BW49" i="42"/>
  <c r="BX49" i="42"/>
  <c r="BY49" i="42"/>
  <c r="BZ49" i="42"/>
  <c r="E45" i="42" a="1"/>
  <c r="E45" i="42"/>
  <c r="F45" i="42" a="1"/>
  <c r="F45" i="42"/>
  <c r="G45" i="42" a="1"/>
  <c r="H45" i="42" a="1"/>
  <c r="I45" i="42" a="1"/>
  <c r="J45" i="42" a="1"/>
  <c r="K45" i="42" a="1"/>
  <c r="L45" i="42" a="1"/>
  <c r="M45" i="42" a="1"/>
  <c r="N45" i="42" a="1"/>
  <c r="O45" i="42" a="1"/>
  <c r="P45" i="42" a="1"/>
  <c r="Q45" i="42" a="1"/>
  <c r="R45" i="42" a="1"/>
  <c r="S45" i="42" a="1"/>
  <c r="T45" i="42" a="1"/>
  <c r="U45" i="42" a="1"/>
  <c r="V45" i="42" a="1"/>
  <c r="W45" i="42" a="1"/>
  <c r="X45" i="42" a="1"/>
  <c r="Y45" i="42" a="1"/>
  <c r="Z45" i="42" a="1"/>
  <c r="AA45" i="42" a="1"/>
  <c r="AB45" i="42" a="1"/>
  <c r="AC45" i="42" a="1"/>
  <c r="AD45" i="42" a="1"/>
  <c r="AE45" i="42" a="1"/>
  <c r="AF45" i="42" a="1"/>
  <c r="AG45" i="42" a="1"/>
  <c r="AH45" i="42" a="1"/>
  <c r="AI45" i="42" a="1"/>
  <c r="AJ45" i="42" a="1"/>
  <c r="AK45" i="42" a="1"/>
  <c r="AL45" i="42" a="1"/>
  <c r="AM45" i="42" a="1"/>
  <c r="AN45" i="42" a="1"/>
  <c r="AO45" i="42" a="1"/>
  <c r="AP45" i="42" a="1"/>
  <c r="AQ45" i="42" a="1"/>
  <c r="AR45" i="42" a="1"/>
  <c r="AS45" i="42" a="1"/>
  <c r="AT45" i="42" a="1"/>
  <c r="AU45" i="42" a="1"/>
  <c r="AV45" i="42" a="1"/>
  <c r="AW45" i="42" a="1"/>
  <c r="AX45" i="42" a="1"/>
  <c r="AY45" i="42" a="1"/>
  <c r="AZ45" i="42" a="1"/>
  <c r="BA45" i="42" a="1"/>
  <c r="BB45" i="42" a="1"/>
  <c r="BC45" i="42" a="1"/>
  <c r="BD45" i="42" a="1"/>
  <c r="BE45" i="42" a="1"/>
  <c r="BF45" i="42" a="1"/>
  <c r="BG45" i="42" a="1"/>
  <c r="BH45" i="42" a="1"/>
  <c r="BI45" i="42" a="1"/>
  <c r="BJ45" i="42" a="1"/>
  <c r="BK45" i="42" a="1"/>
  <c r="BL45" i="42" a="1"/>
  <c r="BM45" i="42" a="1"/>
  <c r="BN45" i="42" a="1"/>
  <c r="BO45" i="42" a="1"/>
  <c r="BP45" i="42" a="1"/>
  <c r="G45" i="42"/>
  <c r="H45" i="42"/>
  <c r="I45" i="42"/>
  <c r="J45" i="42"/>
  <c r="K45" i="42"/>
  <c r="L45" i="42"/>
  <c r="M45" i="42"/>
  <c r="N45" i="42"/>
  <c r="O45" i="42"/>
  <c r="P45" i="42"/>
  <c r="Q45" i="42"/>
  <c r="R45" i="42"/>
  <c r="S45" i="42"/>
  <c r="T45" i="42"/>
  <c r="U45" i="42"/>
  <c r="V45" i="42"/>
  <c r="W45" i="42"/>
  <c r="X45" i="42"/>
  <c r="Y45" i="42"/>
  <c r="Z45" i="42"/>
  <c r="AA45" i="42"/>
  <c r="AB45" i="42"/>
  <c r="AC45" i="42"/>
  <c r="AD45" i="42"/>
  <c r="AE45" i="42"/>
  <c r="AF45" i="42"/>
  <c r="AG45" i="42"/>
  <c r="AH45" i="42"/>
  <c r="AI45" i="42"/>
  <c r="AJ45" i="42"/>
  <c r="AK45" i="42"/>
  <c r="AL45" i="42"/>
  <c r="AM45" i="42"/>
  <c r="AN45" i="42"/>
  <c r="AO45" i="42"/>
  <c r="AP45" i="42"/>
  <c r="AQ45" i="42"/>
  <c r="AR45" i="42"/>
  <c r="AS45" i="42"/>
  <c r="AT45" i="42"/>
  <c r="AU45" i="42"/>
  <c r="AV45" i="42"/>
  <c r="AW45" i="42"/>
  <c r="AX45" i="42"/>
  <c r="AY45" i="42"/>
  <c r="AZ45" i="42"/>
  <c r="BA45" i="42"/>
  <c r="BB45" i="42"/>
  <c r="BC45" i="42"/>
  <c r="BD45" i="42"/>
  <c r="BE45" i="42"/>
  <c r="BF45" i="42"/>
  <c r="BG45" i="42"/>
  <c r="BH45" i="42"/>
  <c r="BI45" i="42"/>
  <c r="BJ45" i="42"/>
  <c r="BK45" i="42"/>
  <c r="BL45" i="42"/>
  <c r="BM45" i="42"/>
  <c r="BN45" i="42"/>
  <c r="BO45" i="42"/>
  <c r="BP45" i="42"/>
  <c r="AB21" i="42"/>
  <c r="E56" i="42" a="1"/>
  <c r="E56" i="42"/>
  <c r="F56" i="42" a="1"/>
  <c r="F56" i="42"/>
  <c r="G56" i="42" a="1"/>
  <c r="H56" i="42" a="1"/>
  <c r="I56" i="42" a="1"/>
  <c r="J56" i="42" a="1"/>
  <c r="K56" i="42" a="1"/>
  <c r="L56" i="42" a="1"/>
  <c r="M56" i="42" a="1"/>
  <c r="N56" i="42" a="1"/>
  <c r="O56" i="42" a="1"/>
  <c r="P56" i="42" a="1"/>
  <c r="Q56" i="42" a="1"/>
  <c r="R56" i="42" a="1"/>
  <c r="S56" i="42" a="1"/>
  <c r="T56" i="42" a="1"/>
  <c r="U56" i="42" a="1"/>
  <c r="V56" i="42" a="1"/>
  <c r="W56" i="42" a="1"/>
  <c r="X56" i="42" a="1"/>
  <c r="Y56" i="42" a="1"/>
  <c r="Z56" i="42" a="1"/>
  <c r="AA56" i="42" a="1"/>
  <c r="AB56" i="42" a="1"/>
  <c r="AC56" i="42" a="1"/>
  <c r="AD56" i="42" a="1"/>
  <c r="AE56" i="42" a="1"/>
  <c r="AF56" i="42" a="1"/>
  <c r="AG56" i="42" a="1"/>
  <c r="AH56" i="42" a="1"/>
  <c r="AI56" i="42" a="1"/>
  <c r="AJ56" i="42" a="1"/>
  <c r="AK56" i="42" a="1"/>
  <c r="AL56" i="42" a="1"/>
  <c r="AM56" i="42" a="1"/>
  <c r="AN56" i="42" a="1"/>
  <c r="AO56" i="42" a="1"/>
  <c r="AP56" i="42" a="1"/>
  <c r="AQ56" i="42" a="1"/>
  <c r="AR56" i="42" a="1"/>
  <c r="AS56" i="42" a="1"/>
  <c r="AT56" i="42" a="1"/>
  <c r="AU56" i="42" a="1"/>
  <c r="AV56" i="42" a="1"/>
  <c r="AW56" i="42" a="1"/>
  <c r="AX56" i="42" a="1"/>
  <c r="AY56" i="42" a="1"/>
  <c r="AZ56" i="42" a="1"/>
  <c r="BA56" i="42" a="1"/>
  <c r="BB56" i="42" a="1"/>
  <c r="BC56" i="42" a="1"/>
  <c r="BD56" i="42" a="1"/>
  <c r="BE56" i="42" a="1"/>
  <c r="BF56" i="42" a="1"/>
  <c r="BG56" i="42" a="1"/>
  <c r="BH56" i="42" a="1"/>
  <c r="BI56" i="42" a="1"/>
  <c r="BJ56" i="42" a="1"/>
  <c r="BK56" i="42" a="1"/>
  <c r="BL56" i="42" a="1"/>
  <c r="BM56" i="42" a="1"/>
  <c r="BN56" i="42" a="1"/>
  <c r="BO56" i="42" a="1"/>
  <c r="BP56" i="42" a="1"/>
  <c r="G56" i="42"/>
  <c r="H56" i="42"/>
  <c r="I56" i="42"/>
  <c r="J56" i="42"/>
  <c r="K56" i="42"/>
  <c r="L56" i="42"/>
  <c r="M56" i="42"/>
  <c r="N56" i="42"/>
  <c r="O56" i="42"/>
  <c r="P56" i="42"/>
  <c r="Q56" i="42"/>
  <c r="R56" i="42"/>
  <c r="S56" i="42"/>
  <c r="T56" i="42"/>
  <c r="U56" i="42"/>
  <c r="V56" i="42"/>
  <c r="W56" i="42"/>
  <c r="X56" i="42"/>
  <c r="Y56" i="42"/>
  <c r="Z56" i="42"/>
  <c r="AA56" i="42"/>
  <c r="AB56" i="42"/>
  <c r="AC56" i="42"/>
  <c r="AD56" i="42"/>
  <c r="AE56" i="42"/>
  <c r="AF56" i="42"/>
  <c r="AG56" i="42"/>
  <c r="AH56" i="42"/>
  <c r="AI56" i="42"/>
  <c r="AJ56" i="42"/>
  <c r="AK56" i="42"/>
  <c r="AL56" i="42"/>
  <c r="AM56" i="42"/>
  <c r="AN56" i="42"/>
  <c r="AO56" i="42"/>
  <c r="AP56" i="42"/>
  <c r="AQ56" i="42"/>
  <c r="AR56" i="42"/>
  <c r="AS56" i="42"/>
  <c r="AT56" i="42"/>
  <c r="AU56" i="42"/>
  <c r="AV56" i="42"/>
  <c r="AW56" i="42"/>
  <c r="AX56" i="42"/>
  <c r="AY56" i="42"/>
  <c r="AZ56" i="42"/>
  <c r="BA56" i="42"/>
  <c r="BB56" i="42"/>
  <c r="BC56" i="42"/>
  <c r="BD56" i="42"/>
  <c r="BE56" i="42"/>
  <c r="BF56" i="42"/>
  <c r="BG56" i="42"/>
  <c r="BH56" i="42"/>
  <c r="BI56" i="42"/>
  <c r="BJ56" i="42"/>
  <c r="BK56" i="42"/>
  <c r="BL56" i="42"/>
  <c r="BM56" i="42"/>
  <c r="BN56" i="42"/>
  <c r="BO56" i="42"/>
  <c r="BP56" i="42"/>
  <c r="AC21" i="42"/>
  <c r="E35" i="42" a="1"/>
  <c r="E35" i="42"/>
  <c r="F35" i="42" a="1"/>
  <c r="F35" i="42"/>
  <c r="G35" i="42" a="1"/>
  <c r="H35" i="42" a="1"/>
  <c r="I35" i="42" a="1"/>
  <c r="J35" i="42" a="1"/>
  <c r="K35" i="42" a="1"/>
  <c r="L35" i="42" a="1"/>
  <c r="M35" i="42" a="1"/>
  <c r="N35" i="42" a="1"/>
  <c r="O35" i="42" a="1"/>
  <c r="P35" i="42" a="1"/>
  <c r="Q35" i="42" a="1"/>
  <c r="R35" i="42" a="1"/>
  <c r="S35" i="42" a="1"/>
  <c r="T35" i="42" a="1"/>
  <c r="U35" i="42" a="1"/>
  <c r="V35" i="42" a="1"/>
  <c r="W35" i="42" a="1"/>
  <c r="X35" i="42" a="1"/>
  <c r="Y35" i="42" a="1"/>
  <c r="Z35" i="42" a="1"/>
  <c r="AA35" i="42" a="1"/>
  <c r="AB35" i="42" a="1"/>
  <c r="AC35" i="42" a="1"/>
  <c r="AD35" i="42" a="1"/>
  <c r="AE35" i="42" a="1"/>
  <c r="AF35" i="42" a="1"/>
  <c r="AG35" i="42" a="1"/>
  <c r="AH35" i="42" a="1"/>
  <c r="AI35" i="42" a="1"/>
  <c r="AJ35" i="42" a="1"/>
  <c r="AK35" i="42" a="1"/>
  <c r="AL35" i="42" a="1"/>
  <c r="AM35" i="42" a="1"/>
  <c r="AN35" i="42" a="1"/>
  <c r="AO35" i="42" a="1"/>
  <c r="AP35" i="42" a="1"/>
  <c r="AQ35" i="42" a="1"/>
  <c r="AR35" i="42" a="1"/>
  <c r="AS35" i="42" a="1"/>
  <c r="AT35" i="42" a="1"/>
  <c r="AU35" i="42" a="1"/>
  <c r="AV35" i="42" a="1"/>
  <c r="AW35" i="42" a="1"/>
  <c r="AX35" i="42" a="1"/>
  <c r="AY35" i="42" a="1"/>
  <c r="AZ35" i="42" a="1"/>
  <c r="BA35" i="42" a="1"/>
  <c r="BB35" i="42" a="1"/>
  <c r="BC35" i="42" a="1"/>
  <c r="BD35" i="42" a="1"/>
  <c r="BE35" i="42" a="1"/>
  <c r="BF35" i="42" a="1"/>
  <c r="BG35" i="42" a="1"/>
  <c r="BH35" i="42" a="1"/>
  <c r="BI35" i="42" a="1"/>
  <c r="BJ35" i="42" a="1"/>
  <c r="BK35" i="42" a="1"/>
  <c r="BL35" i="42" a="1"/>
  <c r="BM35" i="42" a="1"/>
  <c r="BN35" i="42" a="1"/>
  <c r="BO35" i="42" a="1"/>
  <c r="BP35" i="42" a="1"/>
  <c r="G35" i="42"/>
  <c r="H35" i="42"/>
  <c r="I35" i="42"/>
  <c r="J35" i="42"/>
  <c r="K35" i="42"/>
  <c r="L35" i="42"/>
  <c r="M35" i="42"/>
  <c r="N35" i="42"/>
  <c r="O35" i="42"/>
  <c r="P35" i="42"/>
  <c r="Q35" i="42"/>
  <c r="R35" i="42"/>
  <c r="S35" i="42"/>
  <c r="T35" i="42"/>
  <c r="U35" i="42"/>
  <c r="V35" i="42"/>
  <c r="W35" i="42"/>
  <c r="X35" i="42"/>
  <c r="Y35" i="42"/>
  <c r="Z35" i="42"/>
  <c r="AA35" i="42"/>
  <c r="AB35" i="42"/>
  <c r="AC35" i="42"/>
  <c r="AD35" i="42"/>
  <c r="AE35" i="42"/>
  <c r="AF35" i="42"/>
  <c r="AG35" i="42"/>
  <c r="AH35" i="42"/>
  <c r="AI35" i="42"/>
  <c r="AJ35" i="42"/>
  <c r="AK35" i="42"/>
  <c r="AL35" i="42"/>
  <c r="AM35" i="42"/>
  <c r="AN35" i="42"/>
  <c r="AO35" i="42"/>
  <c r="AP35" i="42"/>
  <c r="AQ35" i="42"/>
  <c r="AR35" i="42"/>
  <c r="AS35" i="42"/>
  <c r="AT35" i="42"/>
  <c r="AU35" i="42"/>
  <c r="AV35" i="42"/>
  <c r="AW35" i="42"/>
  <c r="AX35" i="42"/>
  <c r="AY35" i="42"/>
  <c r="AZ35" i="42"/>
  <c r="BA35" i="42"/>
  <c r="BB35" i="42"/>
  <c r="BC35" i="42"/>
  <c r="BD35" i="42"/>
  <c r="BE35" i="42"/>
  <c r="BF35" i="42"/>
  <c r="BG35" i="42"/>
  <c r="BH35" i="42"/>
  <c r="BI35" i="42"/>
  <c r="BJ35" i="42"/>
  <c r="BK35" i="42"/>
  <c r="BL35" i="42"/>
  <c r="BM35" i="42"/>
  <c r="BN35" i="42"/>
  <c r="BO35" i="42"/>
  <c r="BP35" i="42"/>
  <c r="AA22" i="42"/>
  <c r="E46" i="42" a="1"/>
  <c r="E46" i="42"/>
  <c r="F46" i="42" a="1"/>
  <c r="F46" i="42"/>
  <c r="G46" i="42" a="1"/>
  <c r="H46" i="42" a="1"/>
  <c r="I46" i="42" a="1"/>
  <c r="J46" i="42" a="1"/>
  <c r="K46" i="42" a="1"/>
  <c r="L46" i="42" a="1"/>
  <c r="M46" i="42" a="1"/>
  <c r="N46" i="42" a="1"/>
  <c r="O46" i="42" a="1"/>
  <c r="P46" i="42" a="1"/>
  <c r="Q46" i="42" a="1"/>
  <c r="R46" i="42" a="1"/>
  <c r="S46" i="42" a="1"/>
  <c r="T46" i="42" a="1"/>
  <c r="U46" i="42" a="1"/>
  <c r="V46" i="42" a="1"/>
  <c r="W46" i="42" a="1"/>
  <c r="X46" i="42" a="1"/>
  <c r="Y46" i="42" a="1"/>
  <c r="Z46" i="42" a="1"/>
  <c r="AA46" i="42" a="1"/>
  <c r="AB46" i="42" a="1"/>
  <c r="AC46" i="42" a="1"/>
  <c r="AD46" i="42" a="1"/>
  <c r="AE46" i="42" a="1"/>
  <c r="AF46" i="42" a="1"/>
  <c r="AG46" i="42" a="1"/>
  <c r="AH46" i="42" a="1"/>
  <c r="AI46" i="42" a="1"/>
  <c r="AJ46" i="42" a="1"/>
  <c r="AK46" i="42" a="1"/>
  <c r="AL46" i="42" a="1"/>
  <c r="AM46" i="42" a="1"/>
  <c r="AN46" i="42" a="1"/>
  <c r="AO46" i="42" a="1"/>
  <c r="AP46" i="42" a="1"/>
  <c r="AQ46" i="42" a="1"/>
  <c r="AR46" i="42" a="1"/>
  <c r="AS46" i="42" a="1"/>
  <c r="AT46" i="42" a="1"/>
  <c r="AU46" i="42" a="1"/>
  <c r="AV46" i="42" a="1"/>
  <c r="AW46" i="42" a="1"/>
  <c r="AX46" i="42" a="1"/>
  <c r="AY46" i="42" a="1"/>
  <c r="AZ46" i="42" a="1"/>
  <c r="BA46" i="42" a="1"/>
  <c r="BB46" i="42" a="1"/>
  <c r="BC46" i="42" a="1"/>
  <c r="BD46" i="42" a="1"/>
  <c r="BE46" i="42" a="1"/>
  <c r="BF46" i="42" a="1"/>
  <c r="BG46" i="42" a="1"/>
  <c r="BH46" i="42" a="1"/>
  <c r="BI46" i="42" a="1"/>
  <c r="BJ46" i="42" a="1"/>
  <c r="BK46" i="42" a="1"/>
  <c r="BL46" i="42" a="1"/>
  <c r="BM46" i="42" a="1"/>
  <c r="BN46" i="42" a="1"/>
  <c r="BO46" i="42" a="1"/>
  <c r="BP46" i="42" a="1"/>
  <c r="G46" i="42"/>
  <c r="H46" i="42"/>
  <c r="I46" i="42"/>
  <c r="J46" i="42"/>
  <c r="K46" i="42"/>
  <c r="L46" i="42"/>
  <c r="M46" i="42"/>
  <c r="N46" i="42"/>
  <c r="O46" i="42"/>
  <c r="P46" i="42"/>
  <c r="Q46" i="42"/>
  <c r="R46" i="42"/>
  <c r="S46" i="42"/>
  <c r="T46" i="42"/>
  <c r="U46" i="42"/>
  <c r="V46" i="42"/>
  <c r="W46" i="42"/>
  <c r="X46" i="42"/>
  <c r="Y46" i="42"/>
  <c r="Z46" i="42"/>
  <c r="AA46" i="42"/>
  <c r="AB46" i="42"/>
  <c r="AC46" i="42"/>
  <c r="AD46" i="42"/>
  <c r="AE46" i="42"/>
  <c r="AF46" i="42"/>
  <c r="AG46" i="42"/>
  <c r="AH46" i="42"/>
  <c r="AI46" i="42"/>
  <c r="AJ46" i="42"/>
  <c r="AK46" i="42"/>
  <c r="AL46" i="42"/>
  <c r="AM46" i="42"/>
  <c r="AN46" i="42"/>
  <c r="AO46" i="42"/>
  <c r="AP46" i="42"/>
  <c r="AQ46" i="42"/>
  <c r="AR46" i="42"/>
  <c r="AS46" i="42"/>
  <c r="AT46" i="42"/>
  <c r="AU46" i="42"/>
  <c r="AV46" i="42"/>
  <c r="AW46" i="42"/>
  <c r="AX46" i="42"/>
  <c r="AY46" i="42"/>
  <c r="AZ46" i="42"/>
  <c r="BA46" i="42"/>
  <c r="BB46" i="42"/>
  <c r="BC46" i="42"/>
  <c r="BD46" i="42"/>
  <c r="BE46" i="42"/>
  <c r="BF46" i="42"/>
  <c r="BG46" i="42"/>
  <c r="BH46" i="42"/>
  <c r="BI46" i="42"/>
  <c r="BJ46" i="42"/>
  <c r="BK46" i="42"/>
  <c r="BL46" i="42"/>
  <c r="BM46" i="42"/>
  <c r="BN46" i="42"/>
  <c r="BO46" i="42"/>
  <c r="BP46" i="42"/>
  <c r="AB22" i="42"/>
  <c r="E57" i="42" a="1"/>
  <c r="E57" i="42"/>
  <c r="F57" i="42" a="1"/>
  <c r="F57" i="42"/>
  <c r="G57" i="42" a="1"/>
  <c r="H57" i="42" a="1"/>
  <c r="I57" i="42" a="1"/>
  <c r="J57" i="42" a="1"/>
  <c r="K57" i="42" a="1"/>
  <c r="L57" i="42" a="1"/>
  <c r="M57" i="42" a="1"/>
  <c r="N57" i="42" a="1"/>
  <c r="O57" i="42" a="1"/>
  <c r="P57" i="42" a="1"/>
  <c r="Q57" i="42" a="1"/>
  <c r="R57" i="42" a="1"/>
  <c r="S57" i="42" a="1"/>
  <c r="T57" i="42" a="1"/>
  <c r="U57" i="42" a="1"/>
  <c r="V57" i="42" a="1"/>
  <c r="W57" i="42" a="1"/>
  <c r="X57" i="42" a="1"/>
  <c r="Y57" i="42" a="1"/>
  <c r="Z57" i="42" a="1"/>
  <c r="AA57" i="42" a="1"/>
  <c r="AB57" i="42" a="1"/>
  <c r="AC57" i="42" a="1"/>
  <c r="AD57" i="42" a="1"/>
  <c r="AE57" i="42" a="1"/>
  <c r="AF57" i="42" a="1"/>
  <c r="AG57" i="42" a="1"/>
  <c r="AH57" i="42" a="1"/>
  <c r="AI57" i="42" a="1"/>
  <c r="AJ57" i="42" a="1"/>
  <c r="AK57" i="42" a="1"/>
  <c r="AL57" i="42" a="1"/>
  <c r="AM57" i="42" a="1"/>
  <c r="AN57" i="42" a="1"/>
  <c r="AO57" i="42" a="1"/>
  <c r="AP57" i="42" a="1"/>
  <c r="AQ57" i="42" a="1"/>
  <c r="AR57" i="42" a="1"/>
  <c r="AS57" i="42" a="1"/>
  <c r="AT57" i="42" a="1"/>
  <c r="AU57" i="42" a="1"/>
  <c r="AV57" i="42" a="1"/>
  <c r="AW57" i="42" a="1"/>
  <c r="AX57" i="42" a="1"/>
  <c r="AY57" i="42" a="1"/>
  <c r="AZ57" i="42" a="1"/>
  <c r="BA57" i="42" a="1"/>
  <c r="BB57" i="42" a="1"/>
  <c r="BC57" i="42" a="1"/>
  <c r="BD57" i="42" a="1"/>
  <c r="BE57" i="42" a="1"/>
  <c r="BF57" i="42" a="1"/>
  <c r="BG57" i="42" a="1"/>
  <c r="BH57" i="42" a="1"/>
  <c r="BI57" i="42" a="1"/>
  <c r="BJ57" i="42" a="1"/>
  <c r="BK57" i="42" a="1"/>
  <c r="BL57" i="42" a="1"/>
  <c r="BM57" i="42" a="1"/>
  <c r="BN57" i="42" a="1"/>
  <c r="BO57" i="42" a="1"/>
  <c r="BP57" i="42" a="1"/>
  <c r="G57" i="42"/>
  <c r="H57" i="42"/>
  <c r="I57" i="42"/>
  <c r="J57" i="42"/>
  <c r="K57" i="42"/>
  <c r="L57" i="42"/>
  <c r="M57" i="42"/>
  <c r="N57" i="42"/>
  <c r="O57" i="42"/>
  <c r="P57" i="42"/>
  <c r="Q57" i="42"/>
  <c r="R57" i="42"/>
  <c r="S57" i="42"/>
  <c r="T57" i="42"/>
  <c r="U57" i="42"/>
  <c r="V57" i="42"/>
  <c r="W57" i="42"/>
  <c r="X57" i="42"/>
  <c r="Y57" i="42"/>
  <c r="Z57" i="42"/>
  <c r="AA57" i="42"/>
  <c r="AB57" i="42"/>
  <c r="AC57" i="42"/>
  <c r="AD57" i="42"/>
  <c r="AE57" i="42"/>
  <c r="AF57" i="42"/>
  <c r="AG57" i="42"/>
  <c r="AH57" i="42"/>
  <c r="AI57" i="42"/>
  <c r="AJ57" i="42"/>
  <c r="AK57" i="42"/>
  <c r="AL57" i="42"/>
  <c r="AM57" i="42"/>
  <c r="AN57" i="42"/>
  <c r="AO57" i="42"/>
  <c r="AP57" i="42"/>
  <c r="AQ57" i="42"/>
  <c r="AR57" i="42"/>
  <c r="AS57" i="42"/>
  <c r="AT57" i="42"/>
  <c r="AU57" i="42"/>
  <c r="AV57" i="42"/>
  <c r="AW57" i="42"/>
  <c r="AX57" i="42"/>
  <c r="AY57" i="42"/>
  <c r="AZ57" i="42"/>
  <c r="BA57" i="42"/>
  <c r="BB57" i="42"/>
  <c r="BC57" i="42"/>
  <c r="BD57" i="42"/>
  <c r="BE57" i="42"/>
  <c r="BF57" i="42"/>
  <c r="BG57" i="42"/>
  <c r="BH57" i="42"/>
  <c r="BI57" i="42"/>
  <c r="BJ57" i="42"/>
  <c r="BK57" i="42"/>
  <c r="BL57" i="42"/>
  <c r="BM57" i="42"/>
  <c r="BN57" i="42"/>
  <c r="BO57" i="42"/>
  <c r="BP57" i="42"/>
  <c r="AC22" i="42"/>
  <c r="J8" i="41"/>
  <c r="K21" i="41"/>
  <c r="G8" i="41"/>
  <c r="H8" i="41"/>
  <c r="I8" i="41"/>
  <c r="J21" i="41"/>
  <c r="H21" i="41"/>
  <c r="J9" i="41"/>
  <c r="K22" i="41"/>
  <c r="G9" i="41"/>
  <c r="H9" i="41"/>
  <c r="I9" i="41"/>
  <c r="J22" i="41"/>
  <c r="H22" i="41"/>
  <c r="J10" i="41"/>
  <c r="K23" i="41"/>
  <c r="G10" i="41"/>
  <c r="H10" i="41"/>
  <c r="I10" i="41"/>
  <c r="J23" i="41"/>
  <c r="H23" i="41"/>
  <c r="J11" i="41"/>
  <c r="K24" i="41"/>
  <c r="G11" i="41"/>
  <c r="H11" i="41"/>
  <c r="I11" i="41"/>
  <c r="J24" i="41"/>
  <c r="H24" i="41"/>
  <c r="J12" i="41"/>
  <c r="K25" i="41"/>
  <c r="G12" i="41"/>
  <c r="H12" i="41"/>
  <c r="I12" i="41"/>
  <c r="J25" i="41"/>
  <c r="H25" i="41"/>
  <c r="BR52" i="41"/>
  <c r="BS51" i="41"/>
  <c r="BT51" i="41"/>
  <c r="BT52" i="41"/>
  <c r="BU51" i="41"/>
  <c r="BU52" i="41"/>
  <c r="BV51" i="41"/>
  <c r="BV52" i="41"/>
  <c r="BW52" i="41"/>
  <c r="BX52" i="41"/>
  <c r="BY52" i="41"/>
  <c r="BZ52" i="41"/>
  <c r="CA52" i="41"/>
  <c r="BR53" i="41"/>
  <c r="BS53" i="41"/>
  <c r="BU53" i="41"/>
  <c r="BV53" i="41"/>
  <c r="BW53" i="41"/>
  <c r="BX53" i="41"/>
  <c r="BY53" i="41"/>
  <c r="BZ53" i="41"/>
  <c r="CA53" i="41"/>
  <c r="BR54" i="41"/>
  <c r="BS54" i="41"/>
  <c r="BT54" i="41"/>
  <c r="BV54" i="41"/>
  <c r="BW54" i="41"/>
  <c r="BX54" i="41"/>
  <c r="BY54" i="41"/>
  <c r="BZ54" i="41"/>
  <c r="CA54" i="41"/>
  <c r="BR55" i="41"/>
  <c r="BS55" i="41"/>
  <c r="BT55" i="41"/>
  <c r="BU55" i="41"/>
  <c r="BW55" i="41"/>
  <c r="BX55" i="41"/>
  <c r="BY55" i="41"/>
  <c r="BZ55" i="41"/>
  <c r="CA55" i="41"/>
  <c r="BS56" i="41"/>
  <c r="BT56" i="41"/>
  <c r="BU56" i="41"/>
  <c r="BV56" i="41"/>
  <c r="BX56" i="41"/>
  <c r="BY56" i="41"/>
  <c r="BZ56" i="41"/>
  <c r="CA56" i="41"/>
  <c r="BS57" i="41"/>
  <c r="BT57" i="41"/>
  <c r="BU57" i="41"/>
  <c r="BV57" i="41"/>
  <c r="BW57" i="41"/>
  <c r="BY57" i="41"/>
  <c r="BZ57" i="41"/>
  <c r="CA57" i="41"/>
  <c r="BS58" i="41"/>
  <c r="BT58" i="41"/>
  <c r="BU58" i="41"/>
  <c r="BV58" i="41"/>
  <c r="BW58" i="41"/>
  <c r="BX58" i="41"/>
  <c r="BZ58" i="41"/>
  <c r="CA58" i="41"/>
  <c r="BS59" i="41"/>
  <c r="BT59" i="41"/>
  <c r="BU59" i="41"/>
  <c r="BV59" i="41"/>
  <c r="BW59" i="41"/>
  <c r="BX59" i="41"/>
  <c r="BY59" i="41"/>
  <c r="CA59" i="41"/>
  <c r="BS60" i="41"/>
  <c r="BT60" i="41"/>
  <c r="BU60" i="41"/>
  <c r="BV60" i="41"/>
  <c r="BW60" i="41"/>
  <c r="BX60" i="41"/>
  <c r="BY60" i="41"/>
  <c r="BZ60" i="41"/>
  <c r="E34" i="41" a="1"/>
  <c r="E34" i="41"/>
  <c r="F34" i="41" a="1"/>
  <c r="F34" i="41"/>
  <c r="G34" i="41" a="1"/>
  <c r="H34" i="41" a="1"/>
  <c r="I34" i="41" a="1"/>
  <c r="J34" i="41" a="1"/>
  <c r="K34" i="41" a="1"/>
  <c r="L34" i="41" a="1"/>
  <c r="M34" i="41" a="1"/>
  <c r="N34" i="41" a="1"/>
  <c r="O34" i="41" a="1"/>
  <c r="P34" i="41" a="1"/>
  <c r="Q34" i="41" a="1"/>
  <c r="R34" i="41" a="1"/>
  <c r="S34" i="41" a="1"/>
  <c r="T34" i="41" a="1"/>
  <c r="U34" i="41" a="1"/>
  <c r="V34" i="41" a="1"/>
  <c r="W34" i="41" a="1"/>
  <c r="X34" i="41" a="1"/>
  <c r="Y34" i="41" a="1"/>
  <c r="Z34" i="41" a="1"/>
  <c r="AA34" i="41" a="1"/>
  <c r="AB34" i="41" a="1"/>
  <c r="AC34" i="41" a="1"/>
  <c r="AD34" i="41" a="1"/>
  <c r="AE34" i="41" a="1"/>
  <c r="AF34" i="41" a="1"/>
  <c r="AG34" i="41" a="1"/>
  <c r="AH34" i="41" a="1"/>
  <c r="AI34" i="41" a="1"/>
  <c r="AJ34" i="41" a="1"/>
  <c r="AK34" i="41" a="1"/>
  <c r="AL34" i="41" a="1"/>
  <c r="AM34" i="41" a="1"/>
  <c r="AN34" i="41" a="1"/>
  <c r="AO34" i="41" a="1"/>
  <c r="AP34" i="41" a="1"/>
  <c r="AQ34" i="41" a="1"/>
  <c r="AR34" i="41" a="1"/>
  <c r="AS34" i="41" a="1"/>
  <c r="AT34" i="41" a="1"/>
  <c r="AU34" i="41" a="1"/>
  <c r="AV34" i="41" a="1"/>
  <c r="AW34" i="41" a="1"/>
  <c r="AX34" i="41" a="1"/>
  <c r="AY34" i="41" a="1"/>
  <c r="AZ34" i="41" a="1"/>
  <c r="BA34" i="41" a="1"/>
  <c r="BB34" i="41" a="1"/>
  <c r="BC34" i="41" a="1"/>
  <c r="BD34" i="41" a="1"/>
  <c r="BE34" i="41" a="1"/>
  <c r="BF34" i="41" a="1"/>
  <c r="BG34" i="41" a="1"/>
  <c r="BH34" i="41" a="1"/>
  <c r="BI34" i="41" a="1"/>
  <c r="BJ34" i="41" a="1"/>
  <c r="BK34" i="41" a="1"/>
  <c r="BL34" i="41" a="1"/>
  <c r="BM34" i="41" a="1"/>
  <c r="BN34" i="41" a="1"/>
  <c r="BO34" i="41" a="1"/>
  <c r="BP34" i="41" a="1"/>
  <c r="G34" i="41"/>
  <c r="H34" i="41"/>
  <c r="I34" i="41"/>
  <c r="J34" i="41"/>
  <c r="K34" i="41"/>
  <c r="L34" i="41"/>
  <c r="M34" i="41"/>
  <c r="N34" i="41"/>
  <c r="O34" i="41"/>
  <c r="P34" i="41"/>
  <c r="Q34" i="41"/>
  <c r="R34" i="41"/>
  <c r="S34" i="41"/>
  <c r="T34" i="41"/>
  <c r="U34" i="41"/>
  <c r="V34" i="41"/>
  <c r="W34" i="41"/>
  <c r="X34" i="41"/>
  <c r="Y34" i="41"/>
  <c r="Z34" i="41"/>
  <c r="AA34" i="41"/>
  <c r="AB34" i="41"/>
  <c r="AC34" i="41"/>
  <c r="AD34" i="41"/>
  <c r="AE34" i="41"/>
  <c r="AF34" i="41"/>
  <c r="AG34" i="41"/>
  <c r="AH34" i="41"/>
  <c r="AI34" i="41"/>
  <c r="AJ34" i="41"/>
  <c r="AK34" i="41"/>
  <c r="AL34" i="41"/>
  <c r="AM34" i="41"/>
  <c r="AN34" i="41"/>
  <c r="AO34" i="41"/>
  <c r="AP34" i="41"/>
  <c r="AQ34" i="41"/>
  <c r="AR34" i="41"/>
  <c r="AS34" i="41"/>
  <c r="AT34" i="41"/>
  <c r="AU34" i="41"/>
  <c r="AV34" i="41"/>
  <c r="AW34" i="41"/>
  <c r="AX34" i="41"/>
  <c r="AY34" i="41"/>
  <c r="AZ34" i="41"/>
  <c r="BA34" i="41"/>
  <c r="BB34" i="41"/>
  <c r="BC34" i="41"/>
  <c r="BD34" i="41"/>
  <c r="BE34" i="41"/>
  <c r="BF34" i="41"/>
  <c r="BG34" i="41"/>
  <c r="BH34" i="41"/>
  <c r="BI34" i="41"/>
  <c r="BJ34" i="41"/>
  <c r="BK34" i="41"/>
  <c r="BL34" i="41"/>
  <c r="BM34" i="41"/>
  <c r="BN34" i="41"/>
  <c r="BO34" i="41"/>
  <c r="BP34" i="41"/>
  <c r="AA21" i="41"/>
  <c r="BR41" i="41"/>
  <c r="BS40" i="41"/>
  <c r="BT40" i="41"/>
  <c r="BR30" i="41"/>
  <c r="BT29" i="41"/>
  <c r="BT30" i="41"/>
  <c r="BR31" i="41"/>
  <c r="BS29" i="41"/>
  <c r="BS31" i="41"/>
  <c r="BT41" i="41"/>
  <c r="BU40" i="41"/>
  <c r="BU29" i="41"/>
  <c r="BU30" i="41"/>
  <c r="BR32" i="41"/>
  <c r="BS32" i="41"/>
  <c r="BU41" i="41"/>
  <c r="BV40" i="41"/>
  <c r="BV29" i="41"/>
  <c r="BV30" i="41"/>
  <c r="BR33" i="41"/>
  <c r="BS33" i="41"/>
  <c r="BV41" i="41"/>
  <c r="BW30" i="41"/>
  <c r="BS34" i="41"/>
  <c r="BW41" i="41"/>
  <c r="BX30" i="41"/>
  <c r="BS35" i="41"/>
  <c r="BX41" i="41"/>
  <c r="BY30" i="41"/>
  <c r="BS36" i="41"/>
  <c r="BY41" i="41"/>
  <c r="BZ30" i="41"/>
  <c r="BS37" i="41"/>
  <c r="BZ41" i="41"/>
  <c r="CA30" i="41"/>
  <c r="BS38" i="41"/>
  <c r="CA41" i="41"/>
  <c r="BR42" i="41"/>
  <c r="BS42" i="41"/>
  <c r="BU31" i="41"/>
  <c r="BT32" i="41"/>
  <c r="BU42" i="41"/>
  <c r="BV31" i="41"/>
  <c r="BT33" i="41"/>
  <c r="BV42" i="41"/>
  <c r="BW31" i="41"/>
  <c r="BT34" i="41"/>
  <c r="BW42" i="41"/>
  <c r="BX31" i="41"/>
  <c r="BT35" i="41"/>
  <c r="BX42" i="41"/>
  <c r="BY31" i="41"/>
  <c r="BT36" i="41"/>
  <c r="BY42" i="41"/>
  <c r="BZ31" i="41"/>
  <c r="BT37" i="41"/>
  <c r="BZ42" i="41"/>
  <c r="CA31" i="41"/>
  <c r="BT38" i="41"/>
  <c r="CA42" i="41"/>
  <c r="BR43" i="41"/>
  <c r="BS43" i="41"/>
  <c r="BT43" i="41"/>
  <c r="BV32" i="41"/>
  <c r="BU33" i="41"/>
  <c r="BV43" i="41"/>
  <c r="BW32" i="41"/>
  <c r="BU34" i="41"/>
  <c r="BW43" i="41"/>
  <c r="BX32" i="41"/>
  <c r="BU35" i="41"/>
  <c r="BX43" i="41"/>
  <c r="BY32" i="41"/>
  <c r="BU36" i="41"/>
  <c r="BY43" i="41"/>
  <c r="BZ32" i="41"/>
  <c r="BU37" i="41"/>
  <c r="BZ43" i="41"/>
  <c r="CA32" i="41"/>
  <c r="BU38" i="41"/>
  <c r="CA43" i="41"/>
  <c r="BR44" i="41"/>
  <c r="BS44" i="41"/>
  <c r="BT44" i="41"/>
  <c r="BU44" i="41"/>
  <c r="BW33" i="41"/>
  <c r="BV34" i="41"/>
  <c r="BW44" i="41"/>
  <c r="BX33" i="41"/>
  <c r="BV35" i="41"/>
  <c r="BX44" i="41"/>
  <c r="BY33" i="41"/>
  <c r="BV36" i="41"/>
  <c r="BY44" i="41"/>
  <c r="BZ33" i="41"/>
  <c r="BV37" i="41"/>
  <c r="BZ44" i="41"/>
  <c r="CA33" i="41"/>
  <c r="BV38" i="41"/>
  <c r="CA44" i="41"/>
  <c r="BS45" i="41"/>
  <c r="BT45" i="41"/>
  <c r="BU45" i="41"/>
  <c r="BV45" i="41"/>
  <c r="BX34" i="41"/>
  <c r="BW35" i="41"/>
  <c r="BX45" i="41"/>
  <c r="BY34" i="41"/>
  <c r="BW36" i="41"/>
  <c r="BY45" i="41"/>
  <c r="BZ34" i="41"/>
  <c r="BW37" i="41"/>
  <c r="BZ45" i="41"/>
  <c r="CA34" i="41"/>
  <c r="BW38" i="41"/>
  <c r="CA45" i="41"/>
  <c r="BS46" i="41"/>
  <c r="BT46" i="41"/>
  <c r="BU46" i="41"/>
  <c r="BV46" i="41"/>
  <c r="BW46" i="41"/>
  <c r="BY35" i="41"/>
  <c r="BX36" i="41"/>
  <c r="BY46" i="41"/>
  <c r="BZ35" i="41"/>
  <c r="BX37" i="41"/>
  <c r="BZ46" i="41"/>
  <c r="CA35" i="41"/>
  <c r="BX38" i="41"/>
  <c r="CA46" i="41"/>
  <c r="BS47" i="41"/>
  <c r="BT47" i="41"/>
  <c r="BU47" i="41"/>
  <c r="BV47" i="41"/>
  <c r="BW47" i="41"/>
  <c r="BX47" i="41"/>
  <c r="BZ36" i="41"/>
  <c r="BY37" i="41"/>
  <c r="BZ47" i="41"/>
  <c r="CA36" i="41"/>
  <c r="BY38" i="41"/>
  <c r="CA47" i="41"/>
  <c r="BS48" i="41"/>
  <c r="BT48" i="41"/>
  <c r="BU48" i="41"/>
  <c r="BV48" i="41"/>
  <c r="BW48" i="41"/>
  <c r="BX48" i="41"/>
  <c r="BY48" i="41"/>
  <c r="CA37" i="41"/>
  <c r="BZ38" i="41"/>
  <c r="CA48" i="41"/>
  <c r="BS49" i="41"/>
  <c r="BT49" i="41"/>
  <c r="BU49" i="41"/>
  <c r="BV49" i="41"/>
  <c r="BW49" i="41"/>
  <c r="BX49" i="41"/>
  <c r="BY49" i="41"/>
  <c r="BZ49" i="41"/>
  <c r="E45" i="41" a="1"/>
  <c r="E45" i="41"/>
  <c r="F45" i="41" a="1"/>
  <c r="F45" i="41"/>
  <c r="G45" i="41" a="1"/>
  <c r="H45" i="41" a="1"/>
  <c r="I45" i="41" a="1"/>
  <c r="J45" i="41" a="1"/>
  <c r="K45" i="41" a="1"/>
  <c r="L45" i="41" a="1"/>
  <c r="M45" i="41" a="1"/>
  <c r="N45" i="41" a="1"/>
  <c r="O45" i="41" a="1"/>
  <c r="P45" i="41" a="1"/>
  <c r="Q45" i="41" a="1"/>
  <c r="R45" i="41" a="1"/>
  <c r="S45" i="41" a="1"/>
  <c r="T45" i="41" a="1"/>
  <c r="U45" i="41" a="1"/>
  <c r="V45" i="41" a="1"/>
  <c r="W45" i="41" a="1"/>
  <c r="X45" i="41" a="1"/>
  <c r="Y45" i="41" a="1"/>
  <c r="Z45" i="41" a="1"/>
  <c r="AA45" i="41" a="1"/>
  <c r="AB45" i="41" a="1"/>
  <c r="AC45" i="41" a="1"/>
  <c r="AD45" i="41" a="1"/>
  <c r="AE45" i="41" a="1"/>
  <c r="AF45" i="41" a="1"/>
  <c r="AG45" i="41" a="1"/>
  <c r="AH45" i="41" a="1"/>
  <c r="AI45" i="41" a="1"/>
  <c r="AJ45" i="41" a="1"/>
  <c r="AK45" i="41" a="1"/>
  <c r="AL45" i="41" a="1"/>
  <c r="AM45" i="41" a="1"/>
  <c r="AN45" i="41" a="1"/>
  <c r="AO45" i="41" a="1"/>
  <c r="AP45" i="41" a="1"/>
  <c r="AQ45" i="41" a="1"/>
  <c r="AR45" i="41" a="1"/>
  <c r="AS45" i="41" a="1"/>
  <c r="AT45" i="41" a="1"/>
  <c r="AU45" i="41" a="1"/>
  <c r="AV45" i="41" a="1"/>
  <c r="AW45" i="41" a="1"/>
  <c r="AX45" i="41" a="1"/>
  <c r="AY45" i="41" a="1"/>
  <c r="AZ45" i="41" a="1"/>
  <c r="BA45" i="41" a="1"/>
  <c r="BB45" i="41" a="1"/>
  <c r="BC45" i="41" a="1"/>
  <c r="BD45" i="41" a="1"/>
  <c r="BE45" i="41" a="1"/>
  <c r="BF45" i="41" a="1"/>
  <c r="BG45" i="41" a="1"/>
  <c r="BH45" i="41" a="1"/>
  <c r="BI45" i="41" a="1"/>
  <c r="BJ45" i="41" a="1"/>
  <c r="BK45" i="41" a="1"/>
  <c r="BL45" i="41" a="1"/>
  <c r="BM45" i="41" a="1"/>
  <c r="BN45" i="41" a="1"/>
  <c r="BO45" i="41" a="1"/>
  <c r="BP45" i="41" a="1"/>
  <c r="G45" i="41"/>
  <c r="H45" i="41"/>
  <c r="I45" i="41"/>
  <c r="J45" i="41"/>
  <c r="K45" i="41"/>
  <c r="L45" i="41"/>
  <c r="M45" i="41"/>
  <c r="N45" i="41"/>
  <c r="O45" i="41"/>
  <c r="P45" i="41"/>
  <c r="Q45" i="41"/>
  <c r="R45" i="41"/>
  <c r="S45" i="41"/>
  <c r="T45" i="41"/>
  <c r="U45" i="41"/>
  <c r="V45" i="41"/>
  <c r="W45" i="41"/>
  <c r="X45" i="41"/>
  <c r="Y45" i="41"/>
  <c r="Z45" i="41"/>
  <c r="AA45" i="41"/>
  <c r="AB45" i="41"/>
  <c r="AC45" i="41"/>
  <c r="AD45" i="41"/>
  <c r="AE45" i="41"/>
  <c r="AF45" i="41"/>
  <c r="AG45" i="41"/>
  <c r="AH45" i="41"/>
  <c r="AI45" i="41"/>
  <c r="AJ45" i="41"/>
  <c r="AK45" i="41"/>
  <c r="AL45" i="41"/>
  <c r="AM45" i="41"/>
  <c r="AN45" i="41"/>
  <c r="AO45" i="41"/>
  <c r="AP45" i="41"/>
  <c r="AQ45" i="41"/>
  <c r="AR45" i="41"/>
  <c r="AS45" i="41"/>
  <c r="AT45" i="41"/>
  <c r="AU45" i="41"/>
  <c r="AV45" i="41"/>
  <c r="AW45" i="41"/>
  <c r="AX45" i="41"/>
  <c r="AY45" i="41"/>
  <c r="AZ45" i="41"/>
  <c r="BA45" i="41"/>
  <c r="BB45" i="41"/>
  <c r="BC45" i="41"/>
  <c r="BD45" i="41"/>
  <c r="BE45" i="41"/>
  <c r="BF45" i="41"/>
  <c r="BG45" i="41"/>
  <c r="BH45" i="41"/>
  <c r="BI45" i="41"/>
  <c r="BJ45" i="41"/>
  <c r="BK45" i="41"/>
  <c r="BL45" i="41"/>
  <c r="BM45" i="41"/>
  <c r="BN45" i="41"/>
  <c r="BO45" i="41"/>
  <c r="BP45" i="41"/>
  <c r="AB21" i="41"/>
  <c r="E56" i="41" a="1"/>
  <c r="E56" i="41"/>
  <c r="F56" i="41" a="1"/>
  <c r="F56" i="41"/>
  <c r="G56" i="41" a="1"/>
  <c r="H56" i="41" a="1"/>
  <c r="I56" i="41" a="1"/>
  <c r="J56" i="41" a="1"/>
  <c r="K56" i="41" a="1"/>
  <c r="L56" i="41" a="1"/>
  <c r="M56" i="41" a="1"/>
  <c r="N56" i="41" a="1"/>
  <c r="O56" i="41" a="1"/>
  <c r="P56" i="41" a="1"/>
  <c r="Q56" i="41" a="1"/>
  <c r="R56" i="41" a="1"/>
  <c r="S56" i="41" a="1"/>
  <c r="T56" i="41" a="1"/>
  <c r="U56" i="41" a="1"/>
  <c r="V56" i="41" a="1"/>
  <c r="W56" i="41" a="1"/>
  <c r="X56" i="41" a="1"/>
  <c r="Y56" i="41" a="1"/>
  <c r="Z56" i="41" a="1"/>
  <c r="AA56" i="41" a="1"/>
  <c r="AB56" i="41" a="1"/>
  <c r="AC56" i="41" a="1"/>
  <c r="AD56" i="41" a="1"/>
  <c r="AE56" i="41" a="1"/>
  <c r="AF56" i="41" a="1"/>
  <c r="AG56" i="41" a="1"/>
  <c r="AH56" i="41" a="1"/>
  <c r="AI56" i="41" a="1"/>
  <c r="AJ56" i="41" a="1"/>
  <c r="AK56" i="41" a="1"/>
  <c r="AL56" i="41" a="1"/>
  <c r="AM56" i="41" a="1"/>
  <c r="AN56" i="41" a="1"/>
  <c r="AO56" i="41" a="1"/>
  <c r="AP56" i="41" a="1"/>
  <c r="AQ56" i="41" a="1"/>
  <c r="AR56" i="41" a="1"/>
  <c r="AS56" i="41" a="1"/>
  <c r="AT56" i="41" a="1"/>
  <c r="AU56" i="41" a="1"/>
  <c r="AV56" i="41" a="1"/>
  <c r="AW56" i="41" a="1"/>
  <c r="AX56" i="41" a="1"/>
  <c r="AY56" i="41" a="1"/>
  <c r="AZ56" i="41" a="1"/>
  <c r="BA56" i="41" a="1"/>
  <c r="BB56" i="41" a="1"/>
  <c r="BC56" i="41" a="1"/>
  <c r="BD56" i="41" a="1"/>
  <c r="BE56" i="41" a="1"/>
  <c r="BF56" i="41" a="1"/>
  <c r="BG56" i="41" a="1"/>
  <c r="BH56" i="41" a="1"/>
  <c r="BI56" i="41" a="1"/>
  <c r="BJ56" i="41" a="1"/>
  <c r="BK56" i="41" a="1"/>
  <c r="BL56" i="41" a="1"/>
  <c r="BM56" i="41" a="1"/>
  <c r="BN56" i="41" a="1"/>
  <c r="BO56" i="41" a="1"/>
  <c r="BP56" i="41" a="1"/>
  <c r="G56" i="41"/>
  <c r="H56" i="41"/>
  <c r="I56" i="41"/>
  <c r="J56" i="41"/>
  <c r="K56" i="41"/>
  <c r="L56" i="41"/>
  <c r="M56" i="41"/>
  <c r="N56" i="41"/>
  <c r="O56" i="41"/>
  <c r="P56" i="41"/>
  <c r="Q56" i="41"/>
  <c r="R56" i="41"/>
  <c r="S56" i="41"/>
  <c r="T56" i="41"/>
  <c r="U56" i="41"/>
  <c r="V56" i="41"/>
  <c r="W56" i="41"/>
  <c r="X56" i="41"/>
  <c r="Y56" i="41"/>
  <c r="Z56" i="41"/>
  <c r="AA56" i="41"/>
  <c r="AB56" i="41"/>
  <c r="AC56" i="41"/>
  <c r="AD56" i="41"/>
  <c r="AE56" i="41"/>
  <c r="AF56" i="41"/>
  <c r="AG56" i="41"/>
  <c r="AH56" i="41"/>
  <c r="AI56" i="41"/>
  <c r="AJ56" i="41"/>
  <c r="AK56" i="41"/>
  <c r="AL56" i="41"/>
  <c r="AM56" i="41"/>
  <c r="AN56" i="41"/>
  <c r="AO56" i="41"/>
  <c r="AP56" i="41"/>
  <c r="AQ56" i="41"/>
  <c r="AR56" i="41"/>
  <c r="AS56" i="41"/>
  <c r="AT56" i="41"/>
  <c r="AU56" i="41"/>
  <c r="AV56" i="41"/>
  <c r="AW56" i="41"/>
  <c r="AX56" i="41"/>
  <c r="AY56" i="41"/>
  <c r="AZ56" i="41"/>
  <c r="BA56" i="41"/>
  <c r="BB56" i="41"/>
  <c r="BC56" i="41"/>
  <c r="BD56" i="41"/>
  <c r="BE56" i="41"/>
  <c r="BF56" i="41"/>
  <c r="BG56" i="41"/>
  <c r="BH56" i="41"/>
  <c r="BI56" i="41"/>
  <c r="BJ56" i="41"/>
  <c r="BK56" i="41"/>
  <c r="BL56" i="41"/>
  <c r="BM56" i="41"/>
  <c r="BN56" i="41"/>
  <c r="BO56" i="41"/>
  <c r="BP56" i="41"/>
  <c r="AC21" i="41"/>
  <c r="E35" i="41" a="1"/>
  <c r="E35" i="41"/>
  <c r="F35" i="41" a="1"/>
  <c r="F35" i="41"/>
  <c r="G35" i="41" a="1"/>
  <c r="H35" i="41" a="1"/>
  <c r="I35" i="41" a="1"/>
  <c r="J35" i="41" a="1"/>
  <c r="K35" i="41" a="1"/>
  <c r="L35" i="41" a="1"/>
  <c r="M35" i="41" a="1"/>
  <c r="N35" i="41" a="1"/>
  <c r="O35" i="41" a="1"/>
  <c r="P35" i="41" a="1"/>
  <c r="Q35" i="41" a="1"/>
  <c r="R35" i="41" a="1"/>
  <c r="S35" i="41" a="1"/>
  <c r="T35" i="41" a="1"/>
  <c r="U35" i="41" a="1"/>
  <c r="V35" i="41" a="1"/>
  <c r="W35" i="41" a="1"/>
  <c r="X35" i="41" a="1"/>
  <c r="Y35" i="41" a="1"/>
  <c r="Z35" i="41" a="1"/>
  <c r="AA35" i="41" a="1"/>
  <c r="AB35" i="41" a="1"/>
  <c r="AC35" i="41" a="1"/>
  <c r="AD35" i="41" a="1"/>
  <c r="AE35" i="41" a="1"/>
  <c r="AF35" i="41" a="1"/>
  <c r="AG35" i="41" a="1"/>
  <c r="AH35" i="41" a="1"/>
  <c r="AI35" i="41" a="1"/>
  <c r="AJ35" i="41" a="1"/>
  <c r="AK35" i="41" a="1"/>
  <c r="AL35" i="41" a="1"/>
  <c r="AM35" i="41" a="1"/>
  <c r="AN35" i="41" a="1"/>
  <c r="AO35" i="41" a="1"/>
  <c r="AP35" i="41" a="1"/>
  <c r="AQ35" i="41" a="1"/>
  <c r="AR35" i="41" a="1"/>
  <c r="AS35" i="41" a="1"/>
  <c r="AT35" i="41" a="1"/>
  <c r="AU35" i="41" a="1"/>
  <c r="AV35" i="41" a="1"/>
  <c r="AW35" i="41" a="1"/>
  <c r="AX35" i="41" a="1"/>
  <c r="AY35" i="41" a="1"/>
  <c r="AZ35" i="41" a="1"/>
  <c r="BA35" i="41" a="1"/>
  <c r="BB35" i="41" a="1"/>
  <c r="BC35" i="41" a="1"/>
  <c r="BD35" i="41" a="1"/>
  <c r="BE35" i="41" a="1"/>
  <c r="BF35" i="41" a="1"/>
  <c r="BG35" i="41" a="1"/>
  <c r="BH35" i="41" a="1"/>
  <c r="BI35" i="41" a="1"/>
  <c r="BJ35" i="41" a="1"/>
  <c r="BK35" i="41" a="1"/>
  <c r="BL35" i="41" a="1"/>
  <c r="BM35" i="41" a="1"/>
  <c r="BN35" i="41" a="1"/>
  <c r="BO35" i="41" a="1"/>
  <c r="BP35" i="41" a="1"/>
  <c r="G35" i="41"/>
  <c r="H35" i="41"/>
  <c r="I35" i="41"/>
  <c r="J35" i="41"/>
  <c r="K35" i="41"/>
  <c r="L35" i="41"/>
  <c r="M35" i="41"/>
  <c r="N35" i="41"/>
  <c r="O35" i="41"/>
  <c r="P35" i="41"/>
  <c r="Q35" i="41"/>
  <c r="R35" i="41"/>
  <c r="S35" i="41"/>
  <c r="T35" i="41"/>
  <c r="U35" i="41"/>
  <c r="V35" i="41"/>
  <c r="W35" i="41"/>
  <c r="X35" i="41"/>
  <c r="Y35" i="41"/>
  <c r="Z35" i="41"/>
  <c r="AA35" i="41"/>
  <c r="AB35" i="41"/>
  <c r="AC35" i="41"/>
  <c r="AD35" i="41"/>
  <c r="AE35" i="41"/>
  <c r="AF35" i="41"/>
  <c r="AG35" i="41"/>
  <c r="AH35" i="41"/>
  <c r="AI35" i="41"/>
  <c r="AJ35" i="41"/>
  <c r="AK35" i="41"/>
  <c r="AL35" i="41"/>
  <c r="AM35" i="41"/>
  <c r="AN35" i="41"/>
  <c r="AO35" i="41"/>
  <c r="AP35" i="41"/>
  <c r="AQ35" i="41"/>
  <c r="AR35" i="41"/>
  <c r="AS35" i="41"/>
  <c r="AT35" i="41"/>
  <c r="AU35" i="41"/>
  <c r="AV35" i="41"/>
  <c r="AW35" i="41"/>
  <c r="AX35" i="41"/>
  <c r="AY35" i="41"/>
  <c r="AZ35" i="41"/>
  <c r="BA35" i="41"/>
  <c r="BB35" i="41"/>
  <c r="BC35" i="41"/>
  <c r="BD35" i="41"/>
  <c r="BE35" i="41"/>
  <c r="BF35" i="41"/>
  <c r="BG35" i="41"/>
  <c r="BH35" i="41"/>
  <c r="BI35" i="41"/>
  <c r="BJ35" i="41"/>
  <c r="BK35" i="41"/>
  <c r="BL35" i="41"/>
  <c r="BM35" i="41"/>
  <c r="BN35" i="41"/>
  <c r="BO35" i="41"/>
  <c r="BP35" i="41"/>
  <c r="AA22" i="41"/>
  <c r="E46" i="41" a="1"/>
  <c r="E46" i="41"/>
  <c r="F46" i="41" a="1"/>
  <c r="F46" i="41"/>
  <c r="G46" i="41" a="1"/>
  <c r="H46" i="41" a="1"/>
  <c r="I46" i="41" a="1"/>
  <c r="J46" i="41" a="1"/>
  <c r="K46" i="41" a="1"/>
  <c r="L46" i="41" a="1"/>
  <c r="M46" i="41" a="1"/>
  <c r="N46" i="41" a="1"/>
  <c r="O46" i="41" a="1"/>
  <c r="P46" i="41" a="1"/>
  <c r="Q46" i="41" a="1"/>
  <c r="R46" i="41" a="1"/>
  <c r="S46" i="41" a="1"/>
  <c r="T46" i="41" a="1"/>
  <c r="U46" i="41" a="1"/>
  <c r="V46" i="41" a="1"/>
  <c r="W46" i="41" a="1"/>
  <c r="X46" i="41" a="1"/>
  <c r="Y46" i="41" a="1"/>
  <c r="Z46" i="41" a="1"/>
  <c r="AA46" i="41" a="1"/>
  <c r="AB46" i="41" a="1"/>
  <c r="AC46" i="41" a="1"/>
  <c r="AD46" i="41" a="1"/>
  <c r="AE46" i="41" a="1"/>
  <c r="AF46" i="41" a="1"/>
  <c r="AG46" i="41" a="1"/>
  <c r="AH46" i="41" a="1"/>
  <c r="AI46" i="41" a="1"/>
  <c r="AJ46" i="41" a="1"/>
  <c r="AK46" i="41" a="1"/>
  <c r="AL46" i="41" a="1"/>
  <c r="AM46" i="41" a="1"/>
  <c r="AN46" i="41" a="1"/>
  <c r="AO46" i="41" a="1"/>
  <c r="AP46" i="41" a="1"/>
  <c r="AQ46" i="41" a="1"/>
  <c r="AR46" i="41" a="1"/>
  <c r="AS46" i="41" a="1"/>
  <c r="AT46" i="41" a="1"/>
  <c r="AU46" i="41" a="1"/>
  <c r="AV46" i="41" a="1"/>
  <c r="AW46" i="41" a="1"/>
  <c r="AX46" i="41" a="1"/>
  <c r="AY46" i="41" a="1"/>
  <c r="AZ46" i="41" a="1"/>
  <c r="BA46" i="41" a="1"/>
  <c r="BB46" i="41" a="1"/>
  <c r="BC46" i="41" a="1"/>
  <c r="BD46" i="41" a="1"/>
  <c r="BE46" i="41" a="1"/>
  <c r="BF46" i="41" a="1"/>
  <c r="BG46" i="41" a="1"/>
  <c r="BH46" i="41" a="1"/>
  <c r="BI46" i="41" a="1"/>
  <c r="BJ46" i="41" a="1"/>
  <c r="BK46" i="41" a="1"/>
  <c r="BL46" i="41" a="1"/>
  <c r="BM46" i="41" a="1"/>
  <c r="BN46" i="41" a="1"/>
  <c r="BO46" i="41" a="1"/>
  <c r="BP46" i="41" a="1"/>
  <c r="G46" i="41"/>
  <c r="H46" i="41"/>
  <c r="I46" i="41"/>
  <c r="J46" i="41"/>
  <c r="K46" i="41"/>
  <c r="L46" i="41"/>
  <c r="M46" i="41"/>
  <c r="N46" i="41"/>
  <c r="O46" i="41"/>
  <c r="P46" i="41"/>
  <c r="Q46" i="41"/>
  <c r="R46" i="41"/>
  <c r="S46" i="41"/>
  <c r="T46" i="41"/>
  <c r="U46" i="41"/>
  <c r="V46" i="41"/>
  <c r="W46" i="41"/>
  <c r="X46" i="41"/>
  <c r="Y46" i="41"/>
  <c r="Z46" i="41"/>
  <c r="AA46" i="41"/>
  <c r="AB46" i="41"/>
  <c r="AC46" i="41"/>
  <c r="AD46" i="41"/>
  <c r="AE46" i="41"/>
  <c r="AF46" i="41"/>
  <c r="AG46" i="41"/>
  <c r="AH46" i="41"/>
  <c r="AI46" i="41"/>
  <c r="AJ46" i="41"/>
  <c r="AK46" i="41"/>
  <c r="AL46" i="41"/>
  <c r="AM46" i="41"/>
  <c r="AN46" i="41"/>
  <c r="AO46" i="41"/>
  <c r="AP46" i="41"/>
  <c r="AQ46" i="41"/>
  <c r="AR46" i="41"/>
  <c r="AS46" i="41"/>
  <c r="AT46" i="41"/>
  <c r="AU46" i="41"/>
  <c r="AV46" i="41"/>
  <c r="AW46" i="41"/>
  <c r="AX46" i="41"/>
  <c r="AY46" i="41"/>
  <c r="AZ46" i="41"/>
  <c r="BA46" i="41"/>
  <c r="BB46" i="41"/>
  <c r="BC46" i="41"/>
  <c r="BD46" i="41"/>
  <c r="BE46" i="41"/>
  <c r="BF46" i="41"/>
  <c r="BG46" i="41"/>
  <c r="BH46" i="41"/>
  <c r="BI46" i="41"/>
  <c r="BJ46" i="41"/>
  <c r="BK46" i="41"/>
  <c r="BL46" i="41"/>
  <c r="BM46" i="41"/>
  <c r="BN46" i="41"/>
  <c r="BO46" i="41"/>
  <c r="BP46" i="41"/>
  <c r="AB22" i="41"/>
  <c r="E57" i="41" a="1"/>
  <c r="E57" i="41"/>
  <c r="F57" i="41" a="1"/>
  <c r="F57" i="41"/>
  <c r="G57" i="41" a="1"/>
  <c r="H57" i="41" a="1"/>
  <c r="I57" i="41" a="1"/>
  <c r="J57" i="41" a="1"/>
  <c r="K57" i="41" a="1"/>
  <c r="L57" i="41" a="1"/>
  <c r="M57" i="41" a="1"/>
  <c r="N57" i="41" a="1"/>
  <c r="O57" i="41" a="1"/>
  <c r="P57" i="41" a="1"/>
  <c r="Q57" i="41" a="1"/>
  <c r="R57" i="41" a="1"/>
  <c r="S57" i="41" a="1"/>
  <c r="T57" i="41" a="1"/>
  <c r="U57" i="41" a="1"/>
  <c r="V57" i="41" a="1"/>
  <c r="W57" i="41" a="1"/>
  <c r="X57" i="41" a="1"/>
  <c r="Y57" i="41" a="1"/>
  <c r="Z57" i="41" a="1"/>
  <c r="AA57" i="41" a="1"/>
  <c r="AB57" i="41" a="1"/>
  <c r="AC57" i="41" a="1"/>
  <c r="AD57" i="41" a="1"/>
  <c r="AE57" i="41" a="1"/>
  <c r="AF57" i="41" a="1"/>
  <c r="AG57" i="41" a="1"/>
  <c r="AH57" i="41" a="1"/>
  <c r="AI57" i="41" a="1"/>
  <c r="AJ57" i="41" a="1"/>
  <c r="AK57" i="41" a="1"/>
  <c r="AL57" i="41" a="1"/>
  <c r="AM57" i="41" a="1"/>
  <c r="AN57" i="41" a="1"/>
  <c r="AO57" i="41" a="1"/>
  <c r="AP57" i="41" a="1"/>
  <c r="AQ57" i="41" a="1"/>
  <c r="AR57" i="41" a="1"/>
  <c r="AS57" i="41" a="1"/>
  <c r="AT57" i="41" a="1"/>
  <c r="AU57" i="41" a="1"/>
  <c r="AV57" i="41" a="1"/>
  <c r="AW57" i="41" a="1"/>
  <c r="AX57" i="41" a="1"/>
  <c r="AY57" i="41" a="1"/>
  <c r="AZ57" i="41" a="1"/>
  <c r="BA57" i="41" a="1"/>
  <c r="BB57" i="41" a="1"/>
  <c r="BC57" i="41" a="1"/>
  <c r="BD57" i="41" a="1"/>
  <c r="BE57" i="41" a="1"/>
  <c r="BF57" i="41" a="1"/>
  <c r="BG57" i="41" a="1"/>
  <c r="BH57" i="41" a="1"/>
  <c r="BI57" i="41" a="1"/>
  <c r="BJ57" i="41" a="1"/>
  <c r="BK57" i="41" a="1"/>
  <c r="BL57" i="41" a="1"/>
  <c r="BM57" i="41" a="1"/>
  <c r="BN57" i="41" a="1"/>
  <c r="BO57" i="41" a="1"/>
  <c r="BP57" i="41" a="1"/>
  <c r="G57" i="41"/>
  <c r="H57" i="41"/>
  <c r="I57" i="41"/>
  <c r="J57" i="41"/>
  <c r="K57" i="41"/>
  <c r="L57" i="41"/>
  <c r="M57" i="41"/>
  <c r="N57" i="41"/>
  <c r="O57" i="41"/>
  <c r="P57" i="41"/>
  <c r="Q57" i="41"/>
  <c r="R57" i="41"/>
  <c r="S57" i="41"/>
  <c r="T57" i="41"/>
  <c r="U57" i="41"/>
  <c r="V57" i="41"/>
  <c r="W57" i="41"/>
  <c r="X57" i="41"/>
  <c r="Y57" i="41"/>
  <c r="Z57" i="41"/>
  <c r="AA57" i="41"/>
  <c r="AB57" i="41"/>
  <c r="AC57" i="41"/>
  <c r="AD57" i="41"/>
  <c r="AE57" i="41"/>
  <c r="AF57" i="41"/>
  <c r="AG57" i="41"/>
  <c r="AH57" i="41"/>
  <c r="AI57" i="41"/>
  <c r="AJ57" i="41"/>
  <c r="AK57" i="41"/>
  <c r="AL57" i="41"/>
  <c r="AM57" i="41"/>
  <c r="AN57" i="41"/>
  <c r="AO57" i="41"/>
  <c r="AP57" i="41"/>
  <c r="AQ57" i="41"/>
  <c r="AR57" i="41"/>
  <c r="AS57" i="41"/>
  <c r="AT57" i="41"/>
  <c r="AU57" i="41"/>
  <c r="AV57" i="41"/>
  <c r="AW57" i="41"/>
  <c r="AX57" i="41"/>
  <c r="AY57" i="41"/>
  <c r="AZ57" i="41"/>
  <c r="BA57" i="41"/>
  <c r="BB57" i="41"/>
  <c r="BC57" i="41"/>
  <c r="BD57" i="41"/>
  <c r="BE57" i="41"/>
  <c r="BF57" i="41"/>
  <c r="BG57" i="41"/>
  <c r="BH57" i="41"/>
  <c r="BI57" i="41"/>
  <c r="BJ57" i="41"/>
  <c r="BK57" i="41"/>
  <c r="BL57" i="41"/>
  <c r="BM57" i="41"/>
  <c r="BN57" i="41"/>
  <c r="BO57" i="41"/>
  <c r="BP57" i="41"/>
  <c r="AC22" i="41"/>
  <c r="U18" i="36"/>
  <c r="I12" i="36"/>
  <c r="U12" i="36"/>
  <c r="K12" i="36"/>
  <c r="AF12" i="36"/>
  <c r="AH12" i="36"/>
  <c r="I16" i="36"/>
  <c r="U19" i="36"/>
  <c r="I13" i="36"/>
  <c r="U20" i="36"/>
  <c r="K13" i="36"/>
  <c r="AF13" i="36"/>
  <c r="AH13" i="36"/>
  <c r="K16" i="36"/>
  <c r="AF16" i="36"/>
  <c r="AH16" i="36"/>
  <c r="I25" i="36"/>
  <c r="AG16" i="36"/>
  <c r="I24" i="36"/>
  <c r="AG12" i="36"/>
  <c r="I17" i="36"/>
  <c r="AG13" i="36"/>
  <c r="K17" i="36"/>
  <c r="AF17" i="36"/>
  <c r="AH17" i="36"/>
  <c r="I23" i="36"/>
  <c r="AG17" i="36"/>
  <c r="I22" i="36"/>
  <c r="AI17" i="36"/>
  <c r="AI16" i="36"/>
  <c r="AI13" i="36"/>
  <c r="AI12" i="36"/>
  <c r="U24" i="24"/>
  <c r="I12" i="24"/>
  <c r="U13" i="24"/>
  <c r="K12" i="24"/>
  <c r="AF12" i="24"/>
  <c r="AG12" i="24"/>
  <c r="I17" i="24"/>
  <c r="U26" i="24"/>
  <c r="I14" i="24"/>
  <c r="U18" i="24"/>
  <c r="K14" i="24"/>
  <c r="AF14" i="24"/>
  <c r="AG14" i="24"/>
  <c r="K17" i="24"/>
  <c r="AF17" i="24"/>
  <c r="AH17" i="24"/>
  <c r="I20" i="24"/>
  <c r="U25" i="24"/>
  <c r="I13" i="24"/>
  <c r="U12" i="24"/>
  <c r="K13" i="24"/>
  <c r="AF13" i="24"/>
  <c r="AG13" i="24"/>
  <c r="I18" i="24"/>
  <c r="U19" i="24"/>
  <c r="I15" i="24"/>
  <c r="U20" i="24"/>
  <c r="K15" i="24"/>
  <c r="AF15" i="24"/>
  <c r="AG15" i="24"/>
  <c r="K18" i="24"/>
  <c r="AF18" i="24"/>
  <c r="AH18" i="24"/>
  <c r="K20" i="24"/>
  <c r="AF20" i="24"/>
  <c r="AH20" i="24"/>
  <c r="I29" i="24"/>
  <c r="AG20" i="24"/>
  <c r="I28" i="24"/>
  <c r="AG17" i="24"/>
  <c r="I21" i="24"/>
  <c r="AG18" i="24"/>
  <c r="K21" i="24"/>
  <c r="AF21" i="24"/>
  <c r="AH21" i="24"/>
  <c r="I27" i="24"/>
  <c r="AG21" i="24"/>
  <c r="I26" i="24"/>
  <c r="T16" i="24"/>
  <c r="T22" i="24"/>
  <c r="B12" i="24"/>
  <c r="F17" i="24"/>
  <c r="B14" i="24"/>
  <c r="H17" i="24"/>
  <c r="B13" i="24"/>
  <c r="F18" i="24"/>
  <c r="B15" i="24"/>
  <c r="H18" i="24"/>
  <c r="T16" i="36"/>
  <c r="AI17" i="24"/>
  <c r="AI18" i="24"/>
  <c r="AI20" i="24"/>
  <c r="AI21" i="24"/>
  <c r="AI13" i="24"/>
  <c r="AI14" i="24"/>
  <c r="AI15" i="24"/>
  <c r="AI12" i="24"/>
  <c r="Q68" i="17"/>
  <c r="F8" i="17"/>
  <c r="F13" i="17"/>
  <c r="B13" i="17"/>
  <c r="Q68" i="25"/>
  <c r="F8" i="25"/>
  <c r="F13" i="25"/>
  <c r="B13" i="25"/>
  <c r="Q68" i="3"/>
  <c r="F8" i="3"/>
  <c r="F13" i="3"/>
  <c r="B13" i="3"/>
  <c r="B14" i="3"/>
  <c r="P50" i="22"/>
  <c r="F14" i="3"/>
  <c r="AD17" i="3"/>
  <c r="C3" i="9"/>
  <c r="C4" i="9"/>
  <c r="E89" i="9"/>
  <c r="AI15" i="3"/>
  <c r="C21" i="3"/>
  <c r="BW51" i="3"/>
  <c r="BR56" i="3"/>
  <c r="BW40" i="3"/>
  <c r="BW29" i="3"/>
  <c r="BR34" i="3"/>
  <c r="BR45" i="3"/>
  <c r="AG17" i="3"/>
  <c r="AE17" i="3"/>
  <c r="AE18" i="3"/>
  <c r="AE19" i="3"/>
  <c r="AE20" i="3"/>
  <c r="AE21" i="3"/>
  <c r="AE22"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AD17" i="17"/>
  <c r="AI15" i="17"/>
  <c r="BW51" i="17"/>
  <c r="BR56" i="17"/>
  <c r="C21" i="17"/>
  <c r="BW29" i="17"/>
  <c r="BR34" i="17"/>
  <c r="BW40" i="17"/>
  <c r="BR45" i="17"/>
  <c r="AG17" i="17"/>
  <c r="AE17" i="17"/>
  <c r="AE18" i="17"/>
  <c r="AE19" i="17"/>
  <c r="AE20" i="17"/>
  <c r="AE21" i="17"/>
  <c r="AE22"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AD17" i="25"/>
  <c r="AI15" i="25"/>
  <c r="BW51" i="25"/>
  <c r="BR56" i="25"/>
  <c r="BW29" i="25"/>
  <c r="BR34" i="25"/>
  <c r="C21" i="25"/>
  <c r="BW40" i="25"/>
  <c r="BR45" i="25"/>
  <c r="AG17" i="25"/>
  <c r="AE17" i="25"/>
  <c r="AE18" i="25"/>
  <c r="AE19" i="25"/>
  <c r="AE20" i="25"/>
  <c r="AE21" i="25"/>
  <c r="AE22" i="25"/>
  <c r="AF17" i="25"/>
  <c r="AH17" i="25"/>
  <c r="AD18" i="25"/>
  <c r="AG18" i="25"/>
  <c r="AF18" i="25"/>
  <c r="AH18" i="25"/>
  <c r="AD19" i="25"/>
  <c r="AG19" i="25"/>
  <c r="AF19" i="25"/>
  <c r="AH19" i="25"/>
  <c r="AD20" i="25"/>
  <c r="AG20" i="25"/>
  <c r="AF20" i="25"/>
  <c r="AH20" i="25"/>
  <c r="AD21" i="25"/>
  <c r="AG21" i="25"/>
  <c r="AF21" i="25"/>
  <c r="AH21" i="25"/>
  <c r="AD22" i="25"/>
  <c r="AG22" i="25"/>
  <c r="AF22" i="25"/>
  <c r="AH22" i="25"/>
  <c r="AD23" i="25"/>
  <c r="AG23" i="25"/>
  <c r="AF23" i="25"/>
  <c r="AH23" i="25"/>
  <c r="AD24" i="25"/>
  <c r="AG24" i="25"/>
  <c r="AF24" i="25"/>
  <c r="AH24" i="25"/>
  <c r="AD25" i="25"/>
  <c r="AG25" i="25"/>
  <c r="AF25" i="25"/>
  <c r="AH25" i="25"/>
  <c r="E60" i="9"/>
  <c r="AI16" i="39"/>
  <c r="E61" i="9"/>
  <c r="AI22" i="39"/>
  <c r="E62" i="9"/>
  <c r="AI28" i="39"/>
  <c r="E63" i="9"/>
  <c r="AI34" i="39"/>
  <c r="AI15" i="45"/>
  <c r="E10" i="9"/>
  <c r="AJ17" i="39"/>
  <c r="AI15" i="37"/>
  <c r="AJ23" i="39"/>
  <c r="AI15" i="33"/>
  <c r="AJ29" i="39"/>
  <c r="AI15" i="46"/>
  <c r="AJ35" i="39"/>
  <c r="AI15" i="47"/>
  <c r="E64" i="9"/>
  <c r="AI40" i="39"/>
  <c r="AJ41" i="39"/>
  <c r="E16" i="9"/>
  <c r="Q18" i="39"/>
  <c r="AD18" i="39"/>
  <c r="Q26" i="39"/>
  <c r="AD26" i="39"/>
  <c r="Q34" i="39"/>
  <c r="AD34" i="39"/>
  <c r="Q42" i="39"/>
  <c r="AD42" i="39"/>
  <c r="AA64" i="44"/>
  <c r="AE64" i="44"/>
  <c r="AD17" i="47"/>
  <c r="BR52" i="47"/>
  <c r="BS51" i="47"/>
  <c r="BT51" i="47"/>
  <c r="BT52" i="47"/>
  <c r="BU51" i="47"/>
  <c r="BU52" i="47"/>
  <c r="BV52" i="47"/>
  <c r="BW52" i="47"/>
  <c r="BX52" i="47"/>
  <c r="BY52" i="47"/>
  <c r="BZ52" i="47"/>
  <c r="CA52" i="47"/>
  <c r="BR53" i="47"/>
  <c r="BS53" i="47"/>
  <c r="BU53" i="47"/>
  <c r="BV53" i="47"/>
  <c r="BW53" i="47"/>
  <c r="BX53" i="47"/>
  <c r="BY53" i="47"/>
  <c r="BZ53" i="47"/>
  <c r="CA53" i="47"/>
  <c r="BR54" i="47"/>
  <c r="BS54" i="47"/>
  <c r="BT54" i="47"/>
  <c r="BV54" i="47"/>
  <c r="BW54" i="47"/>
  <c r="BX54" i="47"/>
  <c r="BY54" i="47"/>
  <c r="BZ54" i="47"/>
  <c r="CA54" i="47"/>
  <c r="BS55" i="47"/>
  <c r="BT55" i="47"/>
  <c r="BU55" i="47"/>
  <c r="BW55" i="47"/>
  <c r="BX55" i="47"/>
  <c r="BY55" i="47"/>
  <c r="BZ55" i="47"/>
  <c r="CA55" i="47"/>
  <c r="BS56" i="47"/>
  <c r="BT56" i="47"/>
  <c r="BU56" i="47"/>
  <c r="BV56" i="47"/>
  <c r="BX56" i="47"/>
  <c r="BY56" i="47"/>
  <c r="BZ56" i="47"/>
  <c r="CA56" i="47"/>
  <c r="BS57" i="47"/>
  <c r="BT57" i="47"/>
  <c r="BU57" i="47"/>
  <c r="BV57" i="47"/>
  <c r="BW57" i="47"/>
  <c r="BY57" i="47"/>
  <c r="BZ57" i="47"/>
  <c r="CA57" i="47"/>
  <c r="BS58" i="47"/>
  <c r="BT58" i="47"/>
  <c r="BU58" i="47"/>
  <c r="BV58" i="47"/>
  <c r="BW58" i="47"/>
  <c r="BX58" i="47"/>
  <c r="BZ58" i="47"/>
  <c r="CA58" i="47"/>
  <c r="BS59" i="47"/>
  <c r="BT59" i="47"/>
  <c r="BU59" i="47"/>
  <c r="BV59" i="47"/>
  <c r="BW59" i="47"/>
  <c r="BX59" i="47"/>
  <c r="BY59" i="47"/>
  <c r="CA59" i="47"/>
  <c r="BS60" i="47"/>
  <c r="BT60" i="47"/>
  <c r="BU60" i="47"/>
  <c r="BV60" i="47"/>
  <c r="BW60" i="47"/>
  <c r="BX60" i="47"/>
  <c r="BY60" i="47"/>
  <c r="BZ60" i="47"/>
  <c r="M20" i="47"/>
  <c r="N20" i="47" a="1"/>
  <c r="N20" i="47"/>
  <c r="O20" i="47"/>
  <c r="M21" i="47"/>
  <c r="N21" i="47" a="1"/>
  <c r="N21" i="47"/>
  <c r="O21" i="47"/>
  <c r="M22" i="47"/>
  <c r="N22" i="47" a="1"/>
  <c r="N22" i="47"/>
  <c r="O22" i="47"/>
  <c r="M23" i="47"/>
  <c r="N23" i="47" a="1"/>
  <c r="N23" i="47"/>
  <c r="O23" i="47"/>
  <c r="M24" i="47"/>
  <c r="N24" i="47" a="1"/>
  <c r="N24" i="47"/>
  <c r="O24" i="47"/>
  <c r="M25" i="47"/>
  <c r="N25" i="47" a="1"/>
  <c r="N25" i="47"/>
  <c r="O25" i="47"/>
  <c r="P20" i="47"/>
  <c r="P21" i="47"/>
  <c r="P22" i="47"/>
  <c r="P23" i="47"/>
  <c r="P24" i="47"/>
  <c r="P25" i="47"/>
  <c r="Q20" i="47"/>
  <c r="Q21" i="47"/>
  <c r="Q22" i="47"/>
  <c r="Q23" i="47"/>
  <c r="Q24" i="47"/>
  <c r="Q25" i="47"/>
  <c r="R20" i="47"/>
  <c r="R21" i="47"/>
  <c r="R22" i="47"/>
  <c r="R23" i="47"/>
  <c r="R24" i="47"/>
  <c r="R25" i="47"/>
  <c r="S20" i="47"/>
  <c r="S21" i="47"/>
  <c r="S22" i="47"/>
  <c r="S23" i="47"/>
  <c r="S24" i="47"/>
  <c r="S25" i="47"/>
  <c r="T20" i="47"/>
  <c r="T21" i="47"/>
  <c r="T22" i="47"/>
  <c r="T23" i="47"/>
  <c r="T24" i="47"/>
  <c r="T25" i="47"/>
  <c r="U20" i="47"/>
  <c r="U21" i="47"/>
  <c r="U22" i="47"/>
  <c r="U23" i="47"/>
  <c r="U24" i="47"/>
  <c r="U25" i="47"/>
  <c r="V20" i="47"/>
  <c r="V21" i="47"/>
  <c r="V22" i="47"/>
  <c r="V23" i="47"/>
  <c r="V24" i="47"/>
  <c r="V25" i="47"/>
  <c r="BR41" i="47"/>
  <c r="BS40" i="47"/>
  <c r="BT40" i="47"/>
  <c r="BR30" i="47"/>
  <c r="BT29" i="47"/>
  <c r="BT30" i="47"/>
  <c r="BR31" i="47"/>
  <c r="BS29" i="47"/>
  <c r="BS31" i="47"/>
  <c r="BT41" i="47"/>
  <c r="BU40" i="47"/>
  <c r="BU29" i="47"/>
  <c r="BU30" i="47"/>
  <c r="BR32" i="47"/>
  <c r="BS32" i="47"/>
  <c r="BU41" i="47"/>
  <c r="BV30" i="47"/>
  <c r="BS33" i="47"/>
  <c r="BV41" i="47"/>
  <c r="BW30" i="47"/>
  <c r="BS34" i="47"/>
  <c r="BW41" i="47"/>
  <c r="BX30" i="47"/>
  <c r="BS35" i="47"/>
  <c r="BX41" i="47"/>
  <c r="BY30" i="47"/>
  <c r="BS36" i="47"/>
  <c r="BY41" i="47"/>
  <c r="BZ30" i="47"/>
  <c r="BS37" i="47"/>
  <c r="BZ41" i="47"/>
  <c r="CA30" i="47"/>
  <c r="BS38" i="47"/>
  <c r="CA41" i="47"/>
  <c r="BR42" i="47"/>
  <c r="BS42" i="47"/>
  <c r="BU31" i="47"/>
  <c r="BT32" i="47"/>
  <c r="BU42" i="47"/>
  <c r="BV31" i="47"/>
  <c r="BT33" i="47"/>
  <c r="BV42" i="47"/>
  <c r="BW31" i="47"/>
  <c r="BT34" i="47"/>
  <c r="BW42" i="47"/>
  <c r="BX31" i="47"/>
  <c r="BT35" i="47"/>
  <c r="BX42" i="47"/>
  <c r="BY31" i="47"/>
  <c r="BT36" i="47"/>
  <c r="BY42" i="47"/>
  <c r="BZ31" i="47"/>
  <c r="BT37" i="47"/>
  <c r="BZ42" i="47"/>
  <c r="CA31" i="47"/>
  <c r="BT38" i="47"/>
  <c r="CA42" i="47"/>
  <c r="BR43" i="47"/>
  <c r="BS43" i="47"/>
  <c r="BT43" i="47"/>
  <c r="BV32" i="47"/>
  <c r="BU33" i="47"/>
  <c r="BV43" i="47"/>
  <c r="BW32" i="47"/>
  <c r="BU34" i="47"/>
  <c r="BW43" i="47"/>
  <c r="BX32" i="47"/>
  <c r="BU35" i="47"/>
  <c r="BX43" i="47"/>
  <c r="BY32" i="47"/>
  <c r="BU36" i="47"/>
  <c r="BY43" i="47"/>
  <c r="BZ32" i="47"/>
  <c r="BU37" i="47"/>
  <c r="BZ43" i="47"/>
  <c r="CA32" i="47"/>
  <c r="BU38" i="47"/>
  <c r="CA43" i="47"/>
  <c r="BS44" i="47"/>
  <c r="BT44" i="47"/>
  <c r="BU44" i="47"/>
  <c r="BW33" i="47"/>
  <c r="BV34" i="47"/>
  <c r="BW44" i="47"/>
  <c r="BX33" i="47"/>
  <c r="BV35" i="47"/>
  <c r="BX44" i="47"/>
  <c r="BY33" i="47"/>
  <c r="BV36" i="47"/>
  <c r="BY44" i="47"/>
  <c r="BZ33" i="47"/>
  <c r="BV37" i="47"/>
  <c r="BZ44" i="47"/>
  <c r="CA33" i="47"/>
  <c r="BV38" i="47"/>
  <c r="CA44" i="47"/>
  <c r="BS45" i="47"/>
  <c r="BT45" i="47"/>
  <c r="BU45" i="47"/>
  <c r="BV45" i="47"/>
  <c r="BX34" i="47"/>
  <c r="BW35" i="47"/>
  <c r="BX45" i="47"/>
  <c r="BY34" i="47"/>
  <c r="BW36" i="47"/>
  <c r="BY45" i="47"/>
  <c r="BZ34" i="47"/>
  <c r="BW37" i="47"/>
  <c r="BZ45" i="47"/>
  <c r="CA34" i="47"/>
  <c r="BW38" i="47"/>
  <c r="CA45" i="47"/>
  <c r="BS46" i="47"/>
  <c r="BT46" i="47"/>
  <c r="BU46" i="47"/>
  <c r="BV46" i="47"/>
  <c r="BW46" i="47"/>
  <c r="BY35" i="47"/>
  <c r="BX36" i="47"/>
  <c r="BY46" i="47"/>
  <c r="BZ35" i="47"/>
  <c r="BX37" i="47"/>
  <c r="BZ46" i="47"/>
  <c r="CA35" i="47"/>
  <c r="BX38" i="47"/>
  <c r="CA46" i="47"/>
  <c r="BS47" i="47"/>
  <c r="BT47" i="47"/>
  <c r="BU47" i="47"/>
  <c r="BV47" i="47"/>
  <c r="BW47" i="47"/>
  <c r="BX47" i="47"/>
  <c r="BZ36" i="47"/>
  <c r="BY37" i="47"/>
  <c r="BZ47" i="47"/>
  <c r="CA36" i="47"/>
  <c r="BY38" i="47"/>
  <c r="CA47" i="47"/>
  <c r="BS48" i="47"/>
  <c r="BT48" i="47"/>
  <c r="BU48" i="47"/>
  <c r="BV48" i="47"/>
  <c r="BW48" i="47"/>
  <c r="BX48" i="47"/>
  <c r="BY48" i="47"/>
  <c r="CA37" i="47"/>
  <c r="BZ38" i="47"/>
  <c r="CA48" i="47"/>
  <c r="BS49" i="47"/>
  <c r="BT49" i="47"/>
  <c r="BU49" i="47"/>
  <c r="BV49" i="47"/>
  <c r="BW49" i="47"/>
  <c r="BX49" i="47"/>
  <c r="BY49" i="47"/>
  <c r="BZ49" i="47"/>
  <c r="AG17" i="47"/>
  <c r="AE17" i="47"/>
  <c r="AE18" i="47"/>
  <c r="AE19" i="47"/>
  <c r="AE20" i="47"/>
  <c r="AE21" i="47"/>
  <c r="AE22" i="47"/>
  <c r="AF17" i="47"/>
  <c r="AH17" i="47"/>
  <c r="AD18" i="47"/>
  <c r="AG18" i="47"/>
  <c r="AF18" i="47"/>
  <c r="AH18" i="47"/>
  <c r="AD19" i="47"/>
  <c r="AG19" i="47"/>
  <c r="AF19" i="47"/>
  <c r="AH19" i="47"/>
  <c r="AD20" i="47"/>
  <c r="AG20" i="47"/>
  <c r="AF20" i="47"/>
  <c r="AH20" i="47"/>
  <c r="AD21" i="47"/>
  <c r="AG21" i="47"/>
  <c r="AF21" i="47"/>
  <c r="AH21" i="47"/>
  <c r="AD22" i="47"/>
  <c r="AG22" i="47"/>
  <c r="AF22" i="47"/>
  <c r="AH22" i="47"/>
  <c r="AD23" i="47"/>
  <c r="AG23" i="47"/>
  <c r="AF23" i="47"/>
  <c r="AH23" i="47"/>
  <c r="AD24" i="47"/>
  <c r="AG24" i="47"/>
  <c r="AF24" i="47"/>
  <c r="AH24" i="47"/>
  <c r="AD25" i="47"/>
  <c r="AG25" i="47"/>
  <c r="AF25" i="47"/>
  <c r="AH25" i="47"/>
  <c r="AD17" i="33"/>
  <c r="BR52" i="33"/>
  <c r="BS51" i="33"/>
  <c r="BT51" i="33"/>
  <c r="BT52" i="33"/>
  <c r="BU51" i="33"/>
  <c r="BU52" i="33"/>
  <c r="BV52" i="33"/>
  <c r="BW52" i="33"/>
  <c r="BX52" i="33"/>
  <c r="BY52" i="33"/>
  <c r="BZ52" i="33"/>
  <c r="CA52" i="33"/>
  <c r="BR53" i="33"/>
  <c r="BS53" i="33"/>
  <c r="BU53" i="33"/>
  <c r="BV53" i="33"/>
  <c r="BW53" i="33"/>
  <c r="BX53" i="33"/>
  <c r="BY53" i="33"/>
  <c r="BZ53" i="33"/>
  <c r="CA53" i="33"/>
  <c r="BR54" i="33"/>
  <c r="BS54" i="33"/>
  <c r="BT54" i="33"/>
  <c r="BV54" i="33"/>
  <c r="BW54" i="33"/>
  <c r="BX54" i="33"/>
  <c r="BY54" i="33"/>
  <c r="BZ54" i="33"/>
  <c r="CA54"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M20" i="33"/>
  <c r="N20" i="33" a="1"/>
  <c r="N20" i="33"/>
  <c r="O20" i="33"/>
  <c r="M21" i="33"/>
  <c r="N21" i="33" a="1"/>
  <c r="N21" i="33"/>
  <c r="O21" i="33"/>
  <c r="M22" i="33"/>
  <c r="N22" i="33" a="1"/>
  <c r="N22" i="33"/>
  <c r="O22" i="33"/>
  <c r="M23" i="33"/>
  <c r="N23" i="33" a="1"/>
  <c r="N23" i="33"/>
  <c r="O23" i="33"/>
  <c r="M24" i="33"/>
  <c r="N24" i="33" a="1"/>
  <c r="N24" i="33"/>
  <c r="O24" i="33"/>
  <c r="M25" i="33"/>
  <c r="N25" i="33" a="1"/>
  <c r="N25" i="33"/>
  <c r="O25" i="33"/>
  <c r="BR41" i="33"/>
  <c r="BS40" i="33"/>
  <c r="BT40" i="33"/>
  <c r="BR30" i="33"/>
  <c r="BT29" i="33"/>
  <c r="BT30" i="33"/>
  <c r="BR31" i="33"/>
  <c r="BS29" i="33"/>
  <c r="BS31" i="33"/>
  <c r="BT41" i="33"/>
  <c r="BU40" i="33"/>
  <c r="BU29" i="33"/>
  <c r="BU30" i="33"/>
  <c r="BR32" i="33"/>
  <c r="BS32" i="33"/>
  <c r="BU41" i="33"/>
  <c r="BV30" i="33"/>
  <c r="BS33" i="33"/>
  <c r="BV41" i="33"/>
  <c r="BW30" i="33"/>
  <c r="BS34" i="33"/>
  <c r="BW41" i="33"/>
  <c r="BX30" i="33"/>
  <c r="BS35" i="33"/>
  <c r="BX41" i="33"/>
  <c r="BY30" i="33"/>
  <c r="BS36" i="33"/>
  <c r="BY41" i="33"/>
  <c r="BZ30" i="33"/>
  <c r="BS37" i="33"/>
  <c r="BZ41" i="33"/>
  <c r="CA30" i="33"/>
  <c r="BS38" i="33"/>
  <c r="CA41" i="33"/>
  <c r="BR42" i="33"/>
  <c r="BS42" i="33"/>
  <c r="BU31" i="33"/>
  <c r="BT32" i="33"/>
  <c r="BU42" i="33"/>
  <c r="BV31" i="33"/>
  <c r="BT33" i="33"/>
  <c r="BV42" i="33"/>
  <c r="BW31" i="33"/>
  <c r="BT34" i="33"/>
  <c r="BW42" i="33"/>
  <c r="BX31" i="33"/>
  <c r="BT35" i="33"/>
  <c r="BX42" i="33"/>
  <c r="BY31" i="33"/>
  <c r="BT36" i="33"/>
  <c r="BY42" i="33"/>
  <c r="BZ31" i="33"/>
  <c r="BT37" i="33"/>
  <c r="BZ42" i="33"/>
  <c r="CA31" i="33"/>
  <c r="BT38" i="33"/>
  <c r="CA42" i="33"/>
  <c r="BR43" i="33"/>
  <c r="BS43" i="33"/>
  <c r="BT43" i="33"/>
  <c r="BV32" i="33"/>
  <c r="BU33" i="33"/>
  <c r="BV43" i="33"/>
  <c r="BW32" i="33"/>
  <c r="BU34" i="33"/>
  <c r="BW43" i="33"/>
  <c r="BX32" i="33"/>
  <c r="BU35" i="33"/>
  <c r="BX43" i="33"/>
  <c r="BY32" i="33"/>
  <c r="BU36" i="33"/>
  <c r="BY43" i="33"/>
  <c r="BZ32" i="33"/>
  <c r="BU37" i="33"/>
  <c r="BZ43" i="33"/>
  <c r="CA32" i="33"/>
  <c r="BU38" i="33"/>
  <c r="CA43" i="33"/>
  <c r="BS44" i="33"/>
  <c r="BT44" i="33"/>
  <c r="BU44" i="33"/>
  <c r="BW33" i="33"/>
  <c r="BV34" i="33"/>
  <c r="BW44" i="33"/>
  <c r="BX33" i="33"/>
  <c r="BV35" i="33"/>
  <c r="BX44" i="33"/>
  <c r="BY33" i="33"/>
  <c r="BV36" i="33"/>
  <c r="BY44" i="33"/>
  <c r="BZ33" i="33"/>
  <c r="BV37" i="33"/>
  <c r="BZ44" i="33"/>
  <c r="CA33" i="33"/>
  <c r="BV38" i="33"/>
  <c r="CA44" i="33"/>
  <c r="BS45" i="33"/>
  <c r="BT45" i="33"/>
  <c r="BU45" i="33"/>
  <c r="BV45" i="33"/>
  <c r="BX34" i="33"/>
  <c r="BW35" i="33"/>
  <c r="BX45" i="33"/>
  <c r="BY34" i="33"/>
  <c r="BW36" i="33"/>
  <c r="BY45" i="33"/>
  <c r="BZ34" i="33"/>
  <c r="BW37" i="33"/>
  <c r="BZ45" i="33"/>
  <c r="CA34" i="33"/>
  <c r="BW38" i="33"/>
  <c r="CA45" i="33"/>
  <c r="BS46" i="33"/>
  <c r="BT46" i="33"/>
  <c r="BU46" i="33"/>
  <c r="BV46" i="33"/>
  <c r="BW46" i="33"/>
  <c r="BY35" i="33"/>
  <c r="BX36" i="33"/>
  <c r="BY46" i="33"/>
  <c r="BZ35" i="33"/>
  <c r="BX37" i="33"/>
  <c r="BZ46" i="33"/>
  <c r="CA35" i="33"/>
  <c r="BX38" i="33"/>
  <c r="CA46" i="33"/>
  <c r="BS47" i="33"/>
  <c r="BT47" i="33"/>
  <c r="BU47" i="33"/>
  <c r="BV47" i="33"/>
  <c r="BW47" i="33"/>
  <c r="BX47" i="33"/>
  <c r="BZ36" i="33"/>
  <c r="BY37" i="33"/>
  <c r="BZ47" i="33"/>
  <c r="CA36" i="33"/>
  <c r="BY38" i="33"/>
  <c r="CA47" i="33"/>
  <c r="BS48" i="33"/>
  <c r="BT48" i="33"/>
  <c r="BU48" i="33"/>
  <c r="BV48" i="33"/>
  <c r="BW48" i="33"/>
  <c r="BX48" i="33"/>
  <c r="BY48" i="33"/>
  <c r="CA37" i="33"/>
  <c r="BZ38" i="33"/>
  <c r="CA48" i="33"/>
  <c r="BS49" i="33"/>
  <c r="BT49" i="33"/>
  <c r="BU49" i="33"/>
  <c r="BV49" i="33"/>
  <c r="BW49" i="33"/>
  <c r="BX49" i="33"/>
  <c r="BY49" i="33"/>
  <c r="BZ49" i="33"/>
  <c r="AG17" i="33"/>
  <c r="AE17" i="33"/>
  <c r="AE18" i="33"/>
  <c r="AE19" i="33"/>
  <c r="AE20" i="33"/>
  <c r="AE21" i="33"/>
  <c r="AE22" i="33"/>
  <c r="AF17" i="33"/>
  <c r="AH17" i="33"/>
  <c r="AD18" i="33"/>
  <c r="AG18" i="33"/>
  <c r="AF18" i="33"/>
  <c r="AH18" i="33"/>
  <c r="AD19" i="33"/>
  <c r="AG19" i="33"/>
  <c r="AF19" i="33"/>
  <c r="AH19" i="33"/>
  <c r="AD20" i="33"/>
  <c r="AG20" i="33"/>
  <c r="AF20" i="33"/>
  <c r="AH20" i="33"/>
  <c r="AD21" i="33"/>
  <c r="AG21" i="33"/>
  <c r="AF21" i="33"/>
  <c r="AH21" i="33"/>
  <c r="AD22" i="33"/>
  <c r="AG22" i="33"/>
  <c r="AF22" i="33"/>
  <c r="AH22" i="33"/>
  <c r="AD23" i="33"/>
  <c r="AG23" i="33"/>
  <c r="AF23" i="33"/>
  <c r="AH23" i="33"/>
  <c r="AD24" i="33"/>
  <c r="AG24" i="33"/>
  <c r="AF24" i="33"/>
  <c r="AH24" i="33"/>
  <c r="AD25" i="33"/>
  <c r="AG25" i="33"/>
  <c r="AF25" i="33"/>
  <c r="AH25" i="33"/>
  <c r="AD17" i="37"/>
  <c r="BR52" i="37"/>
  <c r="BS51" i="37"/>
  <c r="BT51" i="37"/>
  <c r="BT52" i="37"/>
  <c r="BU51" i="37"/>
  <c r="BU52" i="37"/>
  <c r="BV52" i="37"/>
  <c r="BW52" i="37"/>
  <c r="BX52" i="37"/>
  <c r="BY52" i="37"/>
  <c r="BZ52" i="37"/>
  <c r="CA52" i="37"/>
  <c r="BR53" i="37"/>
  <c r="BS53" i="37"/>
  <c r="BU53" i="37"/>
  <c r="BV53" i="37"/>
  <c r="BW53" i="37"/>
  <c r="BX53" i="37"/>
  <c r="BY53" i="37"/>
  <c r="BZ53" i="37"/>
  <c r="CA53" i="37"/>
  <c r="BR54" i="37"/>
  <c r="BS54" i="37"/>
  <c r="BT54" i="37"/>
  <c r="BV54" i="37"/>
  <c r="BW54" i="37"/>
  <c r="BX54" i="37"/>
  <c r="BY54" i="37"/>
  <c r="BZ54" i="37"/>
  <c r="CA54" i="37"/>
  <c r="BS55" i="37"/>
  <c r="BT55" i="37"/>
  <c r="BU55" i="37"/>
  <c r="BW55" i="37"/>
  <c r="BX55" i="37"/>
  <c r="BY55" i="37"/>
  <c r="BZ55" i="37"/>
  <c r="CA55" i="37"/>
  <c r="BS56" i="37"/>
  <c r="BT56" i="37"/>
  <c r="BU56" i="37"/>
  <c r="BV56" i="37"/>
  <c r="BX56" i="37"/>
  <c r="BY56" i="37"/>
  <c r="BZ56" i="37"/>
  <c r="CA56" i="37"/>
  <c r="BS57" i="37"/>
  <c r="BT57" i="37"/>
  <c r="BU57" i="37"/>
  <c r="BV57" i="37"/>
  <c r="BW57" i="37"/>
  <c r="BY57" i="37"/>
  <c r="BZ57" i="37"/>
  <c r="CA57" i="37"/>
  <c r="BS58" i="37"/>
  <c r="BT58" i="37"/>
  <c r="BU58" i="37"/>
  <c r="BV58" i="37"/>
  <c r="BW58" i="37"/>
  <c r="BX58" i="37"/>
  <c r="BZ58" i="37"/>
  <c r="CA58" i="37"/>
  <c r="BS59" i="37"/>
  <c r="BT59" i="37"/>
  <c r="BU59" i="37"/>
  <c r="BV59" i="37"/>
  <c r="BW59" i="37"/>
  <c r="BX59" i="37"/>
  <c r="BY59" i="37"/>
  <c r="CA59" i="37"/>
  <c r="BS60" i="37"/>
  <c r="BT60" i="37"/>
  <c r="BU60" i="37"/>
  <c r="BV60" i="37"/>
  <c r="BW60" i="37"/>
  <c r="BX60" i="37"/>
  <c r="BY60" i="37"/>
  <c r="BZ60" i="37"/>
  <c r="M20" i="37"/>
  <c r="N20" i="37" a="1"/>
  <c r="N20" i="37"/>
  <c r="O20" i="37"/>
  <c r="M21" i="37"/>
  <c r="N21" i="37" a="1"/>
  <c r="N21" i="37"/>
  <c r="O21" i="37"/>
  <c r="M22" i="37"/>
  <c r="N22" i="37" a="1"/>
  <c r="N22" i="37"/>
  <c r="O22" i="37"/>
  <c r="M23" i="37"/>
  <c r="N23" i="37" a="1"/>
  <c r="N23" i="37"/>
  <c r="O23" i="37"/>
  <c r="M24" i="37"/>
  <c r="N24" i="37" a="1"/>
  <c r="N24" i="37"/>
  <c r="O24" i="37"/>
  <c r="M25" i="37"/>
  <c r="N25" i="37" a="1"/>
  <c r="N25" i="37"/>
  <c r="O25" i="37"/>
  <c r="BR41" i="37"/>
  <c r="BS40" i="37"/>
  <c r="BT40" i="37"/>
  <c r="BR30" i="37"/>
  <c r="BT29" i="37"/>
  <c r="BT30" i="37"/>
  <c r="BR31" i="37"/>
  <c r="BS29" i="37"/>
  <c r="BS31" i="37"/>
  <c r="BT41" i="37"/>
  <c r="BU40" i="37"/>
  <c r="BU29" i="37"/>
  <c r="BU30" i="37"/>
  <c r="BR32" i="37"/>
  <c r="BS32" i="37"/>
  <c r="BU41" i="37"/>
  <c r="BV30" i="37"/>
  <c r="BS33" i="37"/>
  <c r="BV41" i="37"/>
  <c r="BW30" i="37"/>
  <c r="BS34" i="37"/>
  <c r="BW41" i="37"/>
  <c r="BX30" i="37"/>
  <c r="BS35" i="37"/>
  <c r="BX41" i="37"/>
  <c r="BY30" i="37"/>
  <c r="BS36" i="37"/>
  <c r="BY41" i="37"/>
  <c r="BZ30" i="37"/>
  <c r="BS37" i="37"/>
  <c r="BZ41" i="37"/>
  <c r="CA30" i="37"/>
  <c r="BS38" i="37"/>
  <c r="CA41" i="37"/>
  <c r="BR42" i="37"/>
  <c r="BS42" i="37"/>
  <c r="BU31" i="37"/>
  <c r="BT32" i="37"/>
  <c r="BU42" i="37"/>
  <c r="BV31" i="37"/>
  <c r="BT33" i="37"/>
  <c r="BV42" i="37"/>
  <c r="BW31" i="37"/>
  <c r="BT34" i="37"/>
  <c r="BW42" i="37"/>
  <c r="BX31" i="37"/>
  <c r="BT35" i="37"/>
  <c r="BX42" i="37"/>
  <c r="BY31" i="37"/>
  <c r="BT36" i="37"/>
  <c r="BY42" i="37"/>
  <c r="BZ31" i="37"/>
  <c r="BT37" i="37"/>
  <c r="BZ42" i="37"/>
  <c r="CA31" i="37"/>
  <c r="BT38" i="37"/>
  <c r="CA42" i="37"/>
  <c r="BR43" i="37"/>
  <c r="BS43" i="37"/>
  <c r="BT43" i="37"/>
  <c r="BV32" i="37"/>
  <c r="BU33" i="37"/>
  <c r="BV43" i="37"/>
  <c r="BW32" i="37"/>
  <c r="BU34" i="37"/>
  <c r="BW43" i="37"/>
  <c r="BX32" i="37"/>
  <c r="BU35" i="37"/>
  <c r="BX43" i="37"/>
  <c r="BY32" i="37"/>
  <c r="BU36" i="37"/>
  <c r="BY43" i="37"/>
  <c r="BZ32" i="37"/>
  <c r="BU37" i="37"/>
  <c r="BZ43" i="37"/>
  <c r="CA32" i="37"/>
  <c r="BU38" i="37"/>
  <c r="CA43" i="37"/>
  <c r="BS44" i="37"/>
  <c r="BT44" i="37"/>
  <c r="BU44" i="37"/>
  <c r="BW33" i="37"/>
  <c r="BV34" i="37"/>
  <c r="BW44" i="37"/>
  <c r="BX33" i="37"/>
  <c r="BV35" i="37"/>
  <c r="BX44" i="37"/>
  <c r="BY33" i="37"/>
  <c r="BV36" i="37"/>
  <c r="BY44" i="37"/>
  <c r="BZ33" i="37"/>
  <c r="BV37" i="37"/>
  <c r="BZ44" i="37"/>
  <c r="CA33" i="37"/>
  <c r="BV38" i="37"/>
  <c r="CA44" i="37"/>
  <c r="BS45" i="37"/>
  <c r="BT45" i="37"/>
  <c r="BU45" i="37"/>
  <c r="BV45" i="37"/>
  <c r="BX34" i="37"/>
  <c r="BW35" i="37"/>
  <c r="BX45" i="37"/>
  <c r="BY34" i="37"/>
  <c r="BW36" i="37"/>
  <c r="BY45" i="37"/>
  <c r="BZ34" i="37"/>
  <c r="BW37" i="37"/>
  <c r="BZ45" i="37"/>
  <c r="CA34" i="37"/>
  <c r="BW38" i="37"/>
  <c r="CA45" i="37"/>
  <c r="BS46" i="37"/>
  <c r="BT46" i="37"/>
  <c r="BU46" i="37"/>
  <c r="BV46" i="37"/>
  <c r="BW46" i="37"/>
  <c r="BY35" i="37"/>
  <c r="BX36" i="37"/>
  <c r="BY46" i="37"/>
  <c r="BZ35" i="37"/>
  <c r="BX37" i="37"/>
  <c r="BZ46" i="37"/>
  <c r="CA35" i="37"/>
  <c r="BX38" i="37"/>
  <c r="CA46" i="37"/>
  <c r="BS47" i="37"/>
  <c r="BT47" i="37"/>
  <c r="BU47" i="37"/>
  <c r="BV47" i="37"/>
  <c r="BW47" i="37"/>
  <c r="BX47" i="37"/>
  <c r="BZ36" i="37"/>
  <c r="BY37" i="37"/>
  <c r="BZ47" i="37"/>
  <c r="CA36" i="37"/>
  <c r="BY38" i="37"/>
  <c r="CA47" i="37"/>
  <c r="BS48" i="37"/>
  <c r="BT48" i="37"/>
  <c r="BU48" i="37"/>
  <c r="BV48" i="37"/>
  <c r="BW48" i="37"/>
  <c r="BX48" i="37"/>
  <c r="BY48" i="37"/>
  <c r="CA37" i="37"/>
  <c r="BZ38" i="37"/>
  <c r="CA48" i="37"/>
  <c r="BS49" i="37"/>
  <c r="BT49" i="37"/>
  <c r="BU49" i="37"/>
  <c r="BV49" i="37"/>
  <c r="BW49" i="37"/>
  <c r="BX49" i="37"/>
  <c r="BY49" i="37"/>
  <c r="BZ49" i="37"/>
  <c r="AG17" i="37"/>
  <c r="AE17" i="37"/>
  <c r="AE18" i="37"/>
  <c r="AE19" i="37"/>
  <c r="AE20" i="37"/>
  <c r="AE21" i="37"/>
  <c r="AE22" i="37"/>
  <c r="AF17" i="37"/>
  <c r="AH17" i="37"/>
  <c r="AD18" i="37"/>
  <c r="AG18" i="37"/>
  <c r="AF18" i="37"/>
  <c r="AH18" i="37"/>
  <c r="AD19" i="37"/>
  <c r="AG19" i="37"/>
  <c r="AF19" i="37"/>
  <c r="AH19" i="37"/>
  <c r="AD20" i="37"/>
  <c r="AG20" i="37"/>
  <c r="AF20" i="37"/>
  <c r="AH20" i="37"/>
  <c r="AD21" i="37"/>
  <c r="AG21" i="37"/>
  <c r="AF21" i="37"/>
  <c r="AH21" i="37"/>
  <c r="AD22" i="37"/>
  <c r="AG22" i="37"/>
  <c r="AF22" i="37"/>
  <c r="AH22" i="37"/>
  <c r="AD23" i="37"/>
  <c r="AG23" i="37"/>
  <c r="AF23" i="37"/>
  <c r="AH23" i="37"/>
  <c r="AD24" i="37"/>
  <c r="AG24" i="37"/>
  <c r="AF24" i="37"/>
  <c r="AH24" i="37"/>
  <c r="AD25" i="37"/>
  <c r="AG25" i="37"/>
  <c r="AF25" i="37"/>
  <c r="AH25" i="37"/>
  <c r="AD17" i="45"/>
  <c r="BR52" i="45"/>
  <c r="BS51" i="45"/>
  <c r="BT51" i="45"/>
  <c r="BT52" i="45"/>
  <c r="BU51" i="45"/>
  <c r="BU52" i="45"/>
  <c r="BV52" i="45"/>
  <c r="BW52" i="45"/>
  <c r="BX52" i="45"/>
  <c r="BY52" i="45"/>
  <c r="BZ52" i="45"/>
  <c r="CA52" i="45"/>
  <c r="BR53" i="45"/>
  <c r="BS53" i="45"/>
  <c r="BU53" i="45"/>
  <c r="BV53" i="45"/>
  <c r="BW53" i="45"/>
  <c r="BX53" i="45"/>
  <c r="BY53" i="45"/>
  <c r="BZ53" i="45"/>
  <c r="CA53" i="45"/>
  <c r="BR54" i="45"/>
  <c r="BS54" i="45"/>
  <c r="BT54" i="45"/>
  <c r="BV54" i="45"/>
  <c r="BW54" i="45"/>
  <c r="BX54" i="45"/>
  <c r="BY54" i="45"/>
  <c r="BZ54" i="45"/>
  <c r="CA54" i="45"/>
  <c r="BS55" i="45"/>
  <c r="BT55" i="45"/>
  <c r="BU55" i="45"/>
  <c r="BW55" i="45"/>
  <c r="BX55" i="45"/>
  <c r="BY55" i="45"/>
  <c r="BZ55" i="45"/>
  <c r="CA55" i="45"/>
  <c r="BS56" i="45"/>
  <c r="BT56" i="45"/>
  <c r="BU56" i="45"/>
  <c r="BV56" i="45"/>
  <c r="BX56" i="45"/>
  <c r="BY56" i="45"/>
  <c r="BZ56" i="45"/>
  <c r="CA56" i="45"/>
  <c r="BS57" i="45"/>
  <c r="BT57" i="45"/>
  <c r="BU57" i="45"/>
  <c r="BV57" i="45"/>
  <c r="BW57" i="45"/>
  <c r="BY57" i="45"/>
  <c r="BZ57" i="45"/>
  <c r="CA57" i="45"/>
  <c r="BS58" i="45"/>
  <c r="BT58" i="45"/>
  <c r="BU58" i="45"/>
  <c r="BV58" i="45"/>
  <c r="BW58" i="45"/>
  <c r="BX58" i="45"/>
  <c r="BZ58" i="45"/>
  <c r="CA58" i="45"/>
  <c r="BS59" i="45"/>
  <c r="BT59" i="45"/>
  <c r="BU59" i="45"/>
  <c r="BV59" i="45"/>
  <c r="BW59" i="45"/>
  <c r="BX59" i="45"/>
  <c r="BY59" i="45"/>
  <c r="CA59" i="45"/>
  <c r="BS60" i="45"/>
  <c r="BT60" i="45"/>
  <c r="BU60" i="45"/>
  <c r="BV60" i="45"/>
  <c r="BW60" i="45"/>
  <c r="BX60" i="45"/>
  <c r="BY60" i="45"/>
  <c r="BZ60" i="45"/>
  <c r="M20" i="45"/>
  <c r="N20" i="45" a="1"/>
  <c r="N20" i="45"/>
  <c r="O20" i="45"/>
  <c r="M21" i="45"/>
  <c r="N21" i="45" a="1"/>
  <c r="N21" i="45"/>
  <c r="O21" i="45"/>
  <c r="M22" i="45"/>
  <c r="N22" i="45" a="1"/>
  <c r="N22" i="45"/>
  <c r="O22" i="45"/>
  <c r="M23" i="45"/>
  <c r="N23" i="45" a="1"/>
  <c r="N23" i="45"/>
  <c r="O23" i="45"/>
  <c r="M24" i="45"/>
  <c r="N24" i="45" a="1"/>
  <c r="N24" i="45"/>
  <c r="O24" i="45"/>
  <c r="M25" i="45"/>
  <c r="N25" i="45" a="1"/>
  <c r="N25" i="45"/>
  <c r="O25" i="45"/>
  <c r="BR41" i="45"/>
  <c r="BS40" i="45"/>
  <c r="BT40" i="45"/>
  <c r="BR30" i="45"/>
  <c r="BT29" i="45"/>
  <c r="BT30" i="45"/>
  <c r="BR31" i="45"/>
  <c r="BS29" i="45"/>
  <c r="BS31" i="45"/>
  <c r="BT41" i="45"/>
  <c r="BU40" i="45"/>
  <c r="BU29" i="45"/>
  <c r="BU30" i="45"/>
  <c r="BR32" i="45"/>
  <c r="BS32" i="45"/>
  <c r="BU41" i="45"/>
  <c r="BV30" i="45"/>
  <c r="BS33" i="45"/>
  <c r="BV41" i="45"/>
  <c r="BW30" i="45"/>
  <c r="BS34" i="45"/>
  <c r="BW41" i="45"/>
  <c r="BX30" i="45"/>
  <c r="BS35" i="45"/>
  <c r="BX41" i="45"/>
  <c r="BY30" i="45"/>
  <c r="BS36" i="45"/>
  <c r="BY41" i="45"/>
  <c r="BZ30" i="45"/>
  <c r="BS37" i="45"/>
  <c r="BZ41" i="45"/>
  <c r="CA30" i="45"/>
  <c r="BS38" i="45"/>
  <c r="CA41" i="45"/>
  <c r="BR42" i="45"/>
  <c r="BS42" i="45"/>
  <c r="BU31" i="45"/>
  <c r="BT32" i="45"/>
  <c r="BU42" i="45"/>
  <c r="BV31" i="45"/>
  <c r="BT33" i="45"/>
  <c r="BV42" i="45"/>
  <c r="BW31" i="45"/>
  <c r="BT34" i="45"/>
  <c r="BW42" i="45"/>
  <c r="BX31" i="45"/>
  <c r="BT35" i="45"/>
  <c r="BX42" i="45"/>
  <c r="BY31" i="45"/>
  <c r="BT36" i="45"/>
  <c r="BY42" i="45"/>
  <c r="BZ31" i="45"/>
  <c r="BT37" i="45"/>
  <c r="BZ42" i="45"/>
  <c r="CA31" i="45"/>
  <c r="BT38" i="45"/>
  <c r="CA42" i="45"/>
  <c r="BR43" i="45"/>
  <c r="BS43" i="45"/>
  <c r="BT43" i="45"/>
  <c r="BV32" i="45"/>
  <c r="BU33" i="45"/>
  <c r="BV43" i="45"/>
  <c r="BW32" i="45"/>
  <c r="BU34" i="45"/>
  <c r="BW43" i="45"/>
  <c r="BX32" i="45"/>
  <c r="BU35" i="45"/>
  <c r="BX43" i="45"/>
  <c r="BY32" i="45"/>
  <c r="BU36" i="45"/>
  <c r="BY43" i="45"/>
  <c r="BZ32" i="45"/>
  <c r="BU37" i="45"/>
  <c r="BZ43" i="45"/>
  <c r="CA32" i="45"/>
  <c r="BU38" i="45"/>
  <c r="CA43" i="45"/>
  <c r="BS44" i="45"/>
  <c r="BT44" i="45"/>
  <c r="BU44" i="45"/>
  <c r="BW33" i="45"/>
  <c r="BV34" i="45"/>
  <c r="BW44" i="45"/>
  <c r="BX33" i="45"/>
  <c r="BV35" i="45"/>
  <c r="BX44" i="45"/>
  <c r="BY33" i="45"/>
  <c r="BV36" i="45"/>
  <c r="BY44" i="45"/>
  <c r="BZ33" i="45"/>
  <c r="BV37" i="45"/>
  <c r="BZ44" i="45"/>
  <c r="CA33" i="45"/>
  <c r="BV38" i="45"/>
  <c r="CA44" i="45"/>
  <c r="BS45" i="45"/>
  <c r="BT45" i="45"/>
  <c r="BU45" i="45"/>
  <c r="BV45" i="45"/>
  <c r="BX34" i="45"/>
  <c r="BW35" i="45"/>
  <c r="BX45" i="45"/>
  <c r="BY34" i="45"/>
  <c r="BW36" i="45"/>
  <c r="BY45" i="45"/>
  <c r="BZ34" i="45"/>
  <c r="BW37" i="45"/>
  <c r="BZ45" i="45"/>
  <c r="CA34" i="45"/>
  <c r="BW38" i="45"/>
  <c r="CA45" i="45"/>
  <c r="BS46" i="45"/>
  <c r="BT46" i="45"/>
  <c r="BU46" i="45"/>
  <c r="BV46" i="45"/>
  <c r="BW46" i="45"/>
  <c r="BY35" i="45"/>
  <c r="BX36" i="45"/>
  <c r="BY46" i="45"/>
  <c r="BZ35" i="45"/>
  <c r="BX37" i="45"/>
  <c r="BZ46" i="45"/>
  <c r="CA35" i="45"/>
  <c r="BX38" i="45"/>
  <c r="CA46" i="45"/>
  <c r="BS47" i="45"/>
  <c r="BT47" i="45"/>
  <c r="BU47" i="45"/>
  <c r="BV47" i="45"/>
  <c r="BW47" i="45"/>
  <c r="BX47" i="45"/>
  <c r="BZ36" i="45"/>
  <c r="BY37" i="45"/>
  <c r="BZ47" i="45"/>
  <c r="CA36" i="45"/>
  <c r="BY38" i="45"/>
  <c r="CA47" i="45"/>
  <c r="BS48" i="45"/>
  <c r="BT48" i="45"/>
  <c r="BU48" i="45"/>
  <c r="BV48" i="45"/>
  <c r="BW48" i="45"/>
  <c r="BX48" i="45"/>
  <c r="BY48" i="45"/>
  <c r="CA37" i="45"/>
  <c r="BZ38" i="45"/>
  <c r="CA48" i="45"/>
  <c r="BS49" i="45"/>
  <c r="BT49" i="45"/>
  <c r="BU49" i="45"/>
  <c r="BV49" i="45"/>
  <c r="BW49" i="45"/>
  <c r="BX49" i="45"/>
  <c r="BY49" i="45"/>
  <c r="BZ49" i="45"/>
  <c r="AG17" i="45"/>
  <c r="AE17" i="45"/>
  <c r="AE18" i="45"/>
  <c r="AE19" i="45"/>
  <c r="AE20" i="45"/>
  <c r="AE21" i="45"/>
  <c r="AE22" i="45"/>
  <c r="AF17" i="45"/>
  <c r="AH17" i="45"/>
  <c r="AD18" i="45"/>
  <c r="AG18" i="45"/>
  <c r="AF18" i="45"/>
  <c r="AH18" i="45"/>
  <c r="AD19" i="45"/>
  <c r="AG19" i="45"/>
  <c r="AF19" i="45"/>
  <c r="AH19" i="45"/>
  <c r="AD20" i="45"/>
  <c r="AG20" i="45"/>
  <c r="AF20" i="45"/>
  <c r="AH20" i="45"/>
  <c r="AD21" i="45"/>
  <c r="AG21" i="45"/>
  <c r="AF21" i="45"/>
  <c r="AH21" i="45"/>
  <c r="AD22" i="45"/>
  <c r="AG22" i="45"/>
  <c r="AF22" i="45"/>
  <c r="AH22" i="45"/>
  <c r="AD23" i="45"/>
  <c r="AG23" i="45"/>
  <c r="AF23" i="45"/>
  <c r="AH23" i="45"/>
  <c r="AD24" i="45"/>
  <c r="AG24" i="45"/>
  <c r="AF24" i="45"/>
  <c r="AH24" i="45"/>
  <c r="AD25" i="45"/>
  <c r="AG25" i="45"/>
  <c r="AF25" i="45"/>
  <c r="AH25" i="45"/>
  <c r="AD17" i="46"/>
  <c r="BR52" i="46"/>
  <c r="BS51" i="46"/>
  <c r="BT51" i="46"/>
  <c r="BT52" i="46"/>
  <c r="BU51" i="46"/>
  <c r="BU52" i="46"/>
  <c r="BV52" i="46"/>
  <c r="BW52" i="46"/>
  <c r="BX52" i="46"/>
  <c r="BY52" i="46"/>
  <c r="BZ52" i="46"/>
  <c r="CA52" i="46"/>
  <c r="BR53" i="46"/>
  <c r="BS53" i="46"/>
  <c r="BU53" i="46"/>
  <c r="BV53" i="46"/>
  <c r="BW53" i="46"/>
  <c r="BX53" i="46"/>
  <c r="BY53" i="46"/>
  <c r="BZ53" i="46"/>
  <c r="CA53" i="46"/>
  <c r="BR54" i="46"/>
  <c r="BS54" i="46"/>
  <c r="BT54" i="46"/>
  <c r="BV54" i="46"/>
  <c r="BW54" i="46"/>
  <c r="BX54" i="46"/>
  <c r="BY54" i="46"/>
  <c r="BZ54" i="46"/>
  <c r="CA54" i="46"/>
  <c r="BS55" i="46"/>
  <c r="BT55" i="46"/>
  <c r="BU55" i="46"/>
  <c r="BW55" i="46"/>
  <c r="BX55" i="46"/>
  <c r="BY55" i="46"/>
  <c r="BZ55" i="46"/>
  <c r="CA55" i="46"/>
  <c r="BS56" i="46"/>
  <c r="BT56" i="46"/>
  <c r="BU56" i="46"/>
  <c r="BV56" i="46"/>
  <c r="BX56" i="46"/>
  <c r="BY56" i="46"/>
  <c r="BZ56" i="46"/>
  <c r="CA56" i="46"/>
  <c r="BS57" i="46"/>
  <c r="BT57" i="46"/>
  <c r="BU57" i="46"/>
  <c r="BV57" i="46"/>
  <c r="BW57" i="46"/>
  <c r="BY57" i="46"/>
  <c r="BZ57" i="46"/>
  <c r="CA57" i="46"/>
  <c r="BS58" i="46"/>
  <c r="BT58" i="46"/>
  <c r="BU58" i="46"/>
  <c r="BV58" i="46"/>
  <c r="BW58" i="46"/>
  <c r="BX58" i="46"/>
  <c r="BZ58" i="46"/>
  <c r="CA58" i="46"/>
  <c r="BS59" i="46"/>
  <c r="BT59" i="46"/>
  <c r="BU59" i="46"/>
  <c r="BV59" i="46"/>
  <c r="BW59" i="46"/>
  <c r="BX59" i="46"/>
  <c r="BY59" i="46"/>
  <c r="CA59" i="46"/>
  <c r="BS60" i="46"/>
  <c r="BT60" i="46"/>
  <c r="BU60" i="46"/>
  <c r="BV60" i="46"/>
  <c r="BW60" i="46"/>
  <c r="BX60" i="46"/>
  <c r="BY60" i="46"/>
  <c r="BZ60" i="46"/>
  <c r="M20" i="46"/>
  <c r="N20" i="46" a="1"/>
  <c r="N20" i="46"/>
  <c r="P20" i="46"/>
  <c r="M21" i="46"/>
  <c r="N21" i="46" a="1"/>
  <c r="N21" i="46"/>
  <c r="P21" i="46"/>
  <c r="M22" i="46"/>
  <c r="N22" i="46" a="1"/>
  <c r="N22" i="46"/>
  <c r="P22" i="46"/>
  <c r="M23" i="46"/>
  <c r="N23" i="46" a="1"/>
  <c r="N23" i="46"/>
  <c r="P23" i="46"/>
  <c r="M24" i="46"/>
  <c r="N24" i="46" a="1"/>
  <c r="N24" i="46"/>
  <c r="P24" i="46"/>
  <c r="M25" i="46"/>
  <c r="N25" i="46" a="1"/>
  <c r="N25" i="46"/>
  <c r="P25" i="46"/>
  <c r="BR41" i="46"/>
  <c r="BS40" i="46"/>
  <c r="BT40" i="46"/>
  <c r="BR30" i="46"/>
  <c r="BT29" i="46"/>
  <c r="BT30" i="46"/>
  <c r="BR31" i="46"/>
  <c r="BS29" i="46"/>
  <c r="BS31" i="46"/>
  <c r="BT41" i="46"/>
  <c r="BU40" i="46"/>
  <c r="BU29" i="46"/>
  <c r="BU30" i="46"/>
  <c r="BR32" i="46"/>
  <c r="BS32" i="46"/>
  <c r="BU41" i="46"/>
  <c r="BV30" i="46"/>
  <c r="BS33" i="46"/>
  <c r="BV41" i="46"/>
  <c r="BW30" i="46"/>
  <c r="BS34" i="46"/>
  <c r="BW41" i="46"/>
  <c r="BX30" i="46"/>
  <c r="BS35" i="46"/>
  <c r="BX41" i="46"/>
  <c r="BY30" i="46"/>
  <c r="BS36" i="46"/>
  <c r="BY41" i="46"/>
  <c r="BZ30" i="46"/>
  <c r="BS37" i="46"/>
  <c r="BZ41" i="46"/>
  <c r="CA30" i="46"/>
  <c r="BS38" i="46"/>
  <c r="CA41" i="46"/>
  <c r="BR42" i="46"/>
  <c r="BS42" i="46"/>
  <c r="BU31" i="46"/>
  <c r="BT32" i="46"/>
  <c r="BU42" i="46"/>
  <c r="BV31" i="46"/>
  <c r="BT33" i="46"/>
  <c r="BV42" i="46"/>
  <c r="BW31" i="46"/>
  <c r="BT34" i="46"/>
  <c r="BW42" i="46"/>
  <c r="BX31" i="46"/>
  <c r="BT35" i="46"/>
  <c r="BX42" i="46"/>
  <c r="BY31" i="46"/>
  <c r="BT36" i="46"/>
  <c r="BY42" i="46"/>
  <c r="BZ31" i="46"/>
  <c r="BT37" i="46"/>
  <c r="BZ42" i="46"/>
  <c r="CA31" i="46"/>
  <c r="BT38" i="46"/>
  <c r="CA42" i="46"/>
  <c r="BR43" i="46"/>
  <c r="BS43" i="46"/>
  <c r="BT43" i="46"/>
  <c r="BV32" i="46"/>
  <c r="BU33" i="46"/>
  <c r="BV43" i="46"/>
  <c r="BW32" i="46"/>
  <c r="BU34" i="46"/>
  <c r="BW43" i="46"/>
  <c r="BX32" i="46"/>
  <c r="BU35" i="46"/>
  <c r="BX43" i="46"/>
  <c r="BY32" i="46"/>
  <c r="BU36" i="46"/>
  <c r="BY43" i="46"/>
  <c r="BZ32" i="46"/>
  <c r="BU37" i="46"/>
  <c r="BZ43" i="46"/>
  <c r="CA32" i="46"/>
  <c r="BU38" i="46"/>
  <c r="CA43" i="46"/>
  <c r="BS44" i="46"/>
  <c r="BT44" i="46"/>
  <c r="BU44" i="46"/>
  <c r="BW33" i="46"/>
  <c r="BV34" i="46"/>
  <c r="BW44" i="46"/>
  <c r="BX33" i="46"/>
  <c r="BV35" i="46"/>
  <c r="BX44" i="46"/>
  <c r="BY33" i="46"/>
  <c r="BV36" i="46"/>
  <c r="BY44" i="46"/>
  <c r="BZ33" i="46"/>
  <c r="BV37" i="46"/>
  <c r="BZ44" i="46"/>
  <c r="CA33" i="46"/>
  <c r="BV38" i="46"/>
  <c r="CA44" i="46"/>
  <c r="BS45" i="46"/>
  <c r="BT45" i="46"/>
  <c r="BU45" i="46"/>
  <c r="BV45" i="46"/>
  <c r="BX34" i="46"/>
  <c r="BW35" i="46"/>
  <c r="BX45" i="46"/>
  <c r="BY34" i="46"/>
  <c r="BW36" i="46"/>
  <c r="BY45" i="46"/>
  <c r="BZ34" i="46"/>
  <c r="BW37" i="46"/>
  <c r="BZ45" i="46"/>
  <c r="CA34" i="46"/>
  <c r="BW38" i="46"/>
  <c r="CA45" i="46"/>
  <c r="BS46" i="46"/>
  <c r="BT46" i="46"/>
  <c r="BU46" i="46"/>
  <c r="BV46" i="46"/>
  <c r="BW46" i="46"/>
  <c r="BY35" i="46"/>
  <c r="BX36" i="46"/>
  <c r="BY46" i="46"/>
  <c r="BZ35" i="46"/>
  <c r="BX37" i="46"/>
  <c r="BZ46" i="46"/>
  <c r="CA35" i="46"/>
  <c r="BX38" i="46"/>
  <c r="CA46" i="46"/>
  <c r="BS47" i="46"/>
  <c r="BT47" i="46"/>
  <c r="BU47" i="46"/>
  <c r="BV47" i="46"/>
  <c r="BW47" i="46"/>
  <c r="BX47" i="46"/>
  <c r="BZ36" i="46"/>
  <c r="BY37" i="46"/>
  <c r="BZ47" i="46"/>
  <c r="CA36" i="46"/>
  <c r="BY38" i="46"/>
  <c r="CA47" i="46"/>
  <c r="BS48" i="46"/>
  <c r="BT48" i="46"/>
  <c r="BU48" i="46"/>
  <c r="BV48" i="46"/>
  <c r="BW48" i="46"/>
  <c r="BX48" i="46"/>
  <c r="BY48" i="46"/>
  <c r="CA37" i="46"/>
  <c r="BZ38" i="46"/>
  <c r="CA48" i="46"/>
  <c r="BS49" i="46"/>
  <c r="BT49" i="46"/>
  <c r="BU49" i="46"/>
  <c r="BV49" i="46"/>
  <c r="BW49" i="46"/>
  <c r="BX49" i="46"/>
  <c r="BY49" i="46"/>
  <c r="BZ49" i="46"/>
  <c r="AG17" i="46"/>
  <c r="AE17" i="46"/>
  <c r="AE18" i="46"/>
  <c r="AE19" i="46"/>
  <c r="AE20" i="46"/>
  <c r="AE21" i="46"/>
  <c r="AE22" i="46"/>
  <c r="AF17" i="46"/>
  <c r="AH17" i="46"/>
  <c r="AD18" i="46"/>
  <c r="AG18" i="46"/>
  <c r="AF18" i="46"/>
  <c r="AH18" i="46"/>
  <c r="AD19" i="46"/>
  <c r="AG19" i="46"/>
  <c r="AF19" i="46"/>
  <c r="AH19" i="46"/>
  <c r="AD20" i="46"/>
  <c r="AG20" i="46"/>
  <c r="AF20" i="46"/>
  <c r="AH20" i="46"/>
  <c r="AD21" i="46"/>
  <c r="AG21" i="46"/>
  <c r="AF21" i="46"/>
  <c r="AH21" i="46"/>
  <c r="AD22" i="46"/>
  <c r="AG22" i="46"/>
  <c r="AF22" i="46"/>
  <c r="AH22" i="46"/>
  <c r="AD23" i="46"/>
  <c r="AG23" i="46"/>
  <c r="AF23" i="46"/>
  <c r="AH23" i="46"/>
  <c r="AD24" i="46"/>
  <c r="AG24" i="46"/>
  <c r="AF24" i="46"/>
  <c r="AH24" i="46"/>
  <c r="AD25" i="46"/>
  <c r="AG25" i="46"/>
  <c r="AF25" i="46"/>
  <c r="AH25" i="46"/>
  <c r="AA65" i="44"/>
  <c r="AE65" i="44"/>
  <c r="AA66" i="44"/>
  <c r="AE66" i="44"/>
  <c r="AA67" i="44"/>
  <c r="AE67" i="44"/>
  <c r="AA68" i="44"/>
  <c r="AE68" i="44"/>
  <c r="AA69" i="44"/>
  <c r="AE69" i="44"/>
  <c r="AA70" i="44"/>
  <c r="AE70" i="44"/>
  <c r="AA71" i="44"/>
  <c r="AE71" i="44"/>
  <c r="AA72" i="44"/>
  <c r="AE72" i="44"/>
  <c r="AA73" i="44"/>
  <c r="AE73" i="44"/>
  <c r="AA74" i="44"/>
  <c r="AE74" i="44"/>
  <c r="AA75" i="44"/>
  <c r="AE75" i="44"/>
  <c r="AA76" i="44"/>
  <c r="AE76" i="44"/>
  <c r="AA77" i="44"/>
  <c r="AE77" i="44"/>
  <c r="AA78" i="44"/>
  <c r="AE78" i="44"/>
  <c r="AA79" i="44"/>
  <c r="AE79" i="44"/>
  <c r="AA80" i="44"/>
  <c r="AE80" i="44"/>
  <c r="AA81" i="44"/>
  <c r="AE81" i="44"/>
  <c r="AA82" i="44"/>
  <c r="AE82" i="44"/>
  <c r="AA83" i="44"/>
  <c r="AE83" i="44"/>
  <c r="AA84" i="44"/>
  <c r="AE84" i="44"/>
  <c r="AA85" i="44"/>
  <c r="AE85" i="44"/>
  <c r="AA86" i="44"/>
  <c r="AE86" i="44"/>
  <c r="AA87" i="44"/>
  <c r="AE87" i="44"/>
  <c r="AA88" i="44"/>
  <c r="AE88" i="44"/>
  <c r="AF64" i="44"/>
  <c r="AF65" i="44"/>
  <c r="AF66" i="44"/>
  <c r="AF67" i="44"/>
  <c r="AF68" i="44"/>
  <c r="AF69" i="44"/>
  <c r="AF70" i="44"/>
  <c r="AF71" i="44"/>
  <c r="AF72" i="44"/>
  <c r="AF73" i="44"/>
  <c r="AF74" i="44"/>
  <c r="AF75" i="44"/>
  <c r="AF76" i="44"/>
  <c r="AF77" i="44"/>
  <c r="AF78" i="44"/>
  <c r="AF79" i="44"/>
  <c r="AF80" i="44"/>
  <c r="AF81" i="44"/>
  <c r="AF82" i="44"/>
  <c r="AF83" i="44"/>
  <c r="AF84" i="44"/>
  <c r="AF85" i="44"/>
  <c r="AF86" i="44"/>
  <c r="AF87" i="44"/>
  <c r="AF88" i="44"/>
  <c r="J4" i="44"/>
  <c r="K17" i="44"/>
  <c r="J5" i="44"/>
  <c r="K18" i="44"/>
  <c r="J6" i="44"/>
  <c r="K19" i="44"/>
  <c r="J7" i="44"/>
  <c r="K20" i="44"/>
  <c r="J8" i="44"/>
  <c r="K21" i="44"/>
  <c r="J9" i="44"/>
  <c r="K22" i="44"/>
  <c r="J10" i="44"/>
  <c r="K23" i="44"/>
  <c r="J11" i="44"/>
  <c r="K24" i="44"/>
  <c r="J12" i="44"/>
  <c r="K25" i="44"/>
  <c r="AI15" i="44"/>
  <c r="G4" i="44"/>
  <c r="H4" i="44"/>
  <c r="I4" i="44"/>
  <c r="J17" i="44"/>
  <c r="H17" i="44"/>
  <c r="G5" i="44"/>
  <c r="H5" i="44"/>
  <c r="I5" i="44"/>
  <c r="J18" i="44"/>
  <c r="H18" i="44"/>
  <c r="G6" i="44"/>
  <c r="H6" i="44"/>
  <c r="I6" i="44"/>
  <c r="J19" i="44"/>
  <c r="H19" i="44"/>
  <c r="G7" i="44"/>
  <c r="H7" i="44"/>
  <c r="I7" i="44"/>
  <c r="J20" i="44"/>
  <c r="H20" i="44"/>
  <c r="G8" i="44"/>
  <c r="H8" i="44"/>
  <c r="I8" i="44"/>
  <c r="J21" i="44"/>
  <c r="H21" i="44"/>
  <c r="G9" i="44"/>
  <c r="H9" i="44"/>
  <c r="I9" i="44"/>
  <c r="J22" i="44"/>
  <c r="H22" i="44"/>
  <c r="G10" i="44"/>
  <c r="H10" i="44"/>
  <c r="I10" i="44"/>
  <c r="J23" i="44"/>
  <c r="H23" i="44"/>
  <c r="G11" i="44"/>
  <c r="H11" i="44"/>
  <c r="I11" i="44"/>
  <c r="J24" i="44"/>
  <c r="H24" i="44"/>
  <c r="G12" i="44"/>
  <c r="H12" i="44"/>
  <c r="I12" i="44"/>
  <c r="J25" i="44"/>
  <c r="H25" i="44"/>
  <c r="AD17" i="44"/>
  <c r="BR52" i="44"/>
  <c r="BS51" i="44"/>
  <c r="BT51" i="44"/>
  <c r="BT52" i="44"/>
  <c r="BU52" i="44"/>
  <c r="BV52" i="44"/>
  <c r="BW52" i="44"/>
  <c r="BX52" i="44"/>
  <c r="BY52" i="44"/>
  <c r="BZ52" i="44"/>
  <c r="CA52" i="44"/>
  <c r="BR53" i="44"/>
  <c r="BS53" i="44"/>
  <c r="BU53" i="44"/>
  <c r="BV53" i="44"/>
  <c r="BW53" i="44"/>
  <c r="BX53" i="44"/>
  <c r="BY53" i="44"/>
  <c r="BZ53" i="44"/>
  <c r="CA53" i="44"/>
  <c r="BS54" i="44"/>
  <c r="BT54" i="44"/>
  <c r="BV54" i="44"/>
  <c r="BW54" i="44"/>
  <c r="BX54" i="44"/>
  <c r="BY54" i="44"/>
  <c r="BZ54" i="44"/>
  <c r="CA54" i="44"/>
  <c r="BS55" i="44"/>
  <c r="BT55" i="44"/>
  <c r="BU55" i="44"/>
  <c r="BW55" i="44"/>
  <c r="BX55" i="44"/>
  <c r="BY55" i="44"/>
  <c r="BZ55" i="44"/>
  <c r="CA55" i="44"/>
  <c r="BS56" i="44"/>
  <c r="BT56" i="44"/>
  <c r="BU56" i="44"/>
  <c r="BV56" i="44"/>
  <c r="BX56" i="44"/>
  <c r="BY56" i="44"/>
  <c r="BZ56" i="44"/>
  <c r="CA56" i="44"/>
  <c r="BS57" i="44"/>
  <c r="BT57" i="44"/>
  <c r="BU57" i="44"/>
  <c r="BV57" i="44"/>
  <c r="BW57" i="44"/>
  <c r="BY57" i="44"/>
  <c r="BZ57" i="44"/>
  <c r="CA57" i="44"/>
  <c r="BS58" i="44"/>
  <c r="BT58" i="44"/>
  <c r="BU58" i="44"/>
  <c r="BV58" i="44"/>
  <c r="BW58" i="44"/>
  <c r="BX58" i="44"/>
  <c r="BZ58" i="44"/>
  <c r="CA58" i="44"/>
  <c r="BS59" i="44"/>
  <c r="BT59" i="44"/>
  <c r="BU59" i="44"/>
  <c r="BV59" i="44"/>
  <c r="BW59" i="44"/>
  <c r="BX59" i="44"/>
  <c r="BY59" i="44"/>
  <c r="CA59" i="44"/>
  <c r="BS60" i="44"/>
  <c r="BT60" i="44"/>
  <c r="BU60" i="44"/>
  <c r="BV60" i="44"/>
  <c r="BW60" i="44"/>
  <c r="BX60" i="44"/>
  <c r="BY60" i="44"/>
  <c r="BZ60" i="44"/>
  <c r="E30" i="44" a="1"/>
  <c r="E30" i="44"/>
  <c r="F30" i="44" a="1"/>
  <c r="F30" i="44"/>
  <c r="G30" i="44" a="1"/>
  <c r="H30" i="44" a="1"/>
  <c r="I30" i="44" a="1"/>
  <c r="J30" i="44" a="1"/>
  <c r="K30" i="44" a="1"/>
  <c r="L30" i="44" a="1"/>
  <c r="M30" i="44" a="1"/>
  <c r="N30" i="44" a="1"/>
  <c r="O30" i="44" a="1"/>
  <c r="P30" i="44" a="1"/>
  <c r="Q30" i="44" a="1"/>
  <c r="R30" i="44" a="1"/>
  <c r="S30" i="44" a="1"/>
  <c r="T30" i="44" a="1"/>
  <c r="U30" i="44" a="1"/>
  <c r="V30" i="44" a="1"/>
  <c r="W30" i="44" a="1"/>
  <c r="X30" i="44" a="1"/>
  <c r="Y30" i="44" a="1"/>
  <c r="Z30" i="44" a="1"/>
  <c r="AA30" i="44" a="1"/>
  <c r="AB30" i="44" a="1"/>
  <c r="AC30" i="44" a="1"/>
  <c r="AD30" i="44" a="1"/>
  <c r="AE30" i="44" a="1"/>
  <c r="AF30" i="44" a="1"/>
  <c r="AG30" i="44" a="1"/>
  <c r="AH30" i="44" a="1"/>
  <c r="AI30" i="44" a="1"/>
  <c r="AJ30" i="44" a="1"/>
  <c r="AK30" i="44" a="1"/>
  <c r="AL30" i="44" a="1"/>
  <c r="AM30" i="44" a="1"/>
  <c r="AN30" i="44" a="1"/>
  <c r="AO30" i="44" a="1"/>
  <c r="AP30" i="44" a="1"/>
  <c r="AQ30" i="44" a="1"/>
  <c r="AR30" i="44" a="1"/>
  <c r="AS30" i="44" a="1"/>
  <c r="AT30" i="44" a="1"/>
  <c r="AU30" i="44" a="1"/>
  <c r="AV30" i="44" a="1"/>
  <c r="AW30" i="44" a="1"/>
  <c r="AX30" i="44" a="1"/>
  <c r="AY30" i="44" a="1"/>
  <c r="AZ30" i="44" a="1"/>
  <c r="BA30" i="44" a="1"/>
  <c r="BB30" i="44" a="1"/>
  <c r="BC30" i="44" a="1"/>
  <c r="BD30" i="44" a="1"/>
  <c r="BE30" i="44" a="1"/>
  <c r="BF30" i="44" a="1"/>
  <c r="BG30" i="44" a="1"/>
  <c r="BH30" i="44" a="1"/>
  <c r="BI30" i="44" a="1"/>
  <c r="BJ30" i="44" a="1"/>
  <c r="BK30" i="44" a="1"/>
  <c r="BL30" i="44" a="1"/>
  <c r="BM30" i="44" a="1"/>
  <c r="BN30" i="44" a="1"/>
  <c r="BO30" i="44" a="1"/>
  <c r="BP30" i="44" a="1"/>
  <c r="G30" i="44"/>
  <c r="H30" i="44"/>
  <c r="I30" i="44"/>
  <c r="J30" i="44"/>
  <c r="K30" i="44"/>
  <c r="L30" i="44"/>
  <c r="M30" i="44"/>
  <c r="N30" i="44"/>
  <c r="O30" i="44"/>
  <c r="P30" i="44"/>
  <c r="Q30" i="44"/>
  <c r="R30" i="44"/>
  <c r="S30" i="44"/>
  <c r="T30" i="44"/>
  <c r="U30" i="44"/>
  <c r="V30" i="44"/>
  <c r="W30" i="44"/>
  <c r="X30" i="44"/>
  <c r="Y30" i="44"/>
  <c r="Z30" i="44"/>
  <c r="AA30" i="44"/>
  <c r="AB30" i="44"/>
  <c r="AC30" i="44"/>
  <c r="AD30" i="44"/>
  <c r="AE30" i="44"/>
  <c r="AF30" i="44"/>
  <c r="AG30" i="44"/>
  <c r="AH30" i="44"/>
  <c r="AI30" i="44"/>
  <c r="AJ30" i="44"/>
  <c r="AK30" i="44"/>
  <c r="AL30" i="44"/>
  <c r="AM30" i="44"/>
  <c r="AN30" i="44"/>
  <c r="AO30" i="44"/>
  <c r="AP30" i="44"/>
  <c r="AQ30" i="44"/>
  <c r="AR30" i="44"/>
  <c r="AS30" i="44"/>
  <c r="AT30" i="44"/>
  <c r="AU30" i="44"/>
  <c r="AV30" i="44"/>
  <c r="AW30" i="44"/>
  <c r="AX30" i="44"/>
  <c r="AY30" i="44"/>
  <c r="AZ30" i="44"/>
  <c r="BA30" i="44"/>
  <c r="BB30" i="44"/>
  <c r="BC30" i="44"/>
  <c r="BD30" i="44"/>
  <c r="BE30" i="44"/>
  <c r="BF30" i="44"/>
  <c r="BG30" i="44"/>
  <c r="BH30" i="44"/>
  <c r="BI30" i="44"/>
  <c r="BJ30" i="44"/>
  <c r="BK30" i="44"/>
  <c r="BL30" i="44"/>
  <c r="BM30" i="44"/>
  <c r="BN30" i="44"/>
  <c r="BO30" i="44"/>
  <c r="BP30" i="44"/>
  <c r="AA17" i="44"/>
  <c r="BR41" i="44"/>
  <c r="BS40" i="44"/>
  <c r="BT40" i="44"/>
  <c r="BR30" i="44"/>
  <c r="BT29" i="44"/>
  <c r="BT30" i="44"/>
  <c r="BR31" i="44"/>
  <c r="BS29" i="44"/>
  <c r="BS31" i="44"/>
  <c r="BT41" i="44"/>
  <c r="BU30" i="44"/>
  <c r="BS32" i="44"/>
  <c r="BU41" i="44"/>
  <c r="BV30" i="44"/>
  <c r="BS33" i="44"/>
  <c r="BV41" i="44"/>
  <c r="BW30" i="44"/>
  <c r="BS34" i="44"/>
  <c r="BW41" i="44"/>
  <c r="BX30" i="44"/>
  <c r="BS35" i="44"/>
  <c r="BX41" i="44"/>
  <c r="BY30" i="44"/>
  <c r="BS36" i="44"/>
  <c r="BY41" i="44"/>
  <c r="BZ30" i="44"/>
  <c r="BS37" i="44"/>
  <c r="BZ41" i="44"/>
  <c r="CA30" i="44"/>
  <c r="BS38" i="44"/>
  <c r="CA41" i="44"/>
  <c r="BR42" i="44"/>
  <c r="BS42" i="44"/>
  <c r="BU31" i="44"/>
  <c r="BT32" i="44"/>
  <c r="BU42" i="44"/>
  <c r="BV31" i="44"/>
  <c r="BT33" i="44"/>
  <c r="BV42" i="44"/>
  <c r="BW31" i="44"/>
  <c r="BT34" i="44"/>
  <c r="BW42" i="44"/>
  <c r="BX31" i="44"/>
  <c r="BT35" i="44"/>
  <c r="BX42" i="44"/>
  <c r="BY31" i="44"/>
  <c r="BT36" i="44"/>
  <c r="BY42" i="44"/>
  <c r="BZ31" i="44"/>
  <c r="BT37" i="44"/>
  <c r="BZ42" i="44"/>
  <c r="CA31" i="44"/>
  <c r="BT38" i="44"/>
  <c r="CA42" i="44"/>
  <c r="BS43" i="44"/>
  <c r="BT43" i="44"/>
  <c r="BV32" i="44"/>
  <c r="BU33" i="44"/>
  <c r="BV43" i="44"/>
  <c r="BW32" i="44"/>
  <c r="BU34" i="44"/>
  <c r="BW43" i="44"/>
  <c r="BX32" i="44"/>
  <c r="BU35" i="44"/>
  <c r="BX43" i="44"/>
  <c r="BY32" i="44"/>
  <c r="BU36" i="44"/>
  <c r="BY43" i="44"/>
  <c r="BZ32" i="44"/>
  <c r="BU37" i="44"/>
  <c r="BZ43" i="44"/>
  <c r="CA32" i="44"/>
  <c r="BU38" i="44"/>
  <c r="CA43" i="44"/>
  <c r="BS44" i="44"/>
  <c r="BT44" i="44"/>
  <c r="BU44" i="44"/>
  <c r="BW33" i="44"/>
  <c r="BV34" i="44"/>
  <c r="BW44" i="44"/>
  <c r="BX33" i="44"/>
  <c r="BV35" i="44"/>
  <c r="BX44" i="44"/>
  <c r="BY33" i="44"/>
  <c r="BV36" i="44"/>
  <c r="BY44" i="44"/>
  <c r="BZ33" i="44"/>
  <c r="BV37" i="44"/>
  <c r="BZ44" i="44"/>
  <c r="CA33" i="44"/>
  <c r="BV38" i="44"/>
  <c r="CA44" i="44"/>
  <c r="BS45" i="44"/>
  <c r="BT45" i="44"/>
  <c r="BU45" i="44"/>
  <c r="BV45" i="44"/>
  <c r="BX34" i="44"/>
  <c r="BW35" i="44"/>
  <c r="BX45" i="44"/>
  <c r="BY34" i="44"/>
  <c r="BW36" i="44"/>
  <c r="BY45" i="44"/>
  <c r="BZ34" i="44"/>
  <c r="BW37" i="44"/>
  <c r="BZ45" i="44"/>
  <c r="CA34" i="44"/>
  <c r="BW38" i="44"/>
  <c r="CA45" i="44"/>
  <c r="BS46" i="44"/>
  <c r="BT46" i="44"/>
  <c r="BU46" i="44"/>
  <c r="BV46" i="44"/>
  <c r="BW46" i="44"/>
  <c r="BY35" i="44"/>
  <c r="BX36" i="44"/>
  <c r="BY46" i="44"/>
  <c r="BZ35" i="44"/>
  <c r="BX37" i="44"/>
  <c r="BZ46" i="44"/>
  <c r="CA35" i="44"/>
  <c r="BX38" i="44"/>
  <c r="CA46" i="44"/>
  <c r="BS47" i="44"/>
  <c r="BT47" i="44"/>
  <c r="BU47" i="44"/>
  <c r="BV47" i="44"/>
  <c r="BW47" i="44"/>
  <c r="BX47" i="44"/>
  <c r="BZ36" i="44"/>
  <c r="BY37" i="44"/>
  <c r="BZ47" i="44"/>
  <c r="CA36" i="44"/>
  <c r="BY38" i="44"/>
  <c r="CA47" i="44"/>
  <c r="BS48" i="44"/>
  <c r="BT48" i="44"/>
  <c r="BU48" i="44"/>
  <c r="BV48" i="44"/>
  <c r="BW48" i="44"/>
  <c r="BX48" i="44"/>
  <c r="BY48" i="44"/>
  <c r="CA37" i="44"/>
  <c r="BZ38" i="44"/>
  <c r="CA48" i="44"/>
  <c r="BS49" i="44"/>
  <c r="BT49" i="44"/>
  <c r="BU49" i="44"/>
  <c r="BV49" i="44"/>
  <c r="BW49" i="44"/>
  <c r="BX49" i="44"/>
  <c r="BY49" i="44"/>
  <c r="BZ49" i="44"/>
  <c r="E41" i="44" a="1"/>
  <c r="E41" i="44"/>
  <c r="F41" i="44" a="1"/>
  <c r="F41" i="44"/>
  <c r="G41" i="44" a="1"/>
  <c r="H41" i="44" a="1"/>
  <c r="I41" i="44" a="1"/>
  <c r="J41" i="44" a="1"/>
  <c r="K41" i="44" a="1"/>
  <c r="L41" i="44" a="1"/>
  <c r="M41" i="44" a="1"/>
  <c r="N41" i="44" a="1"/>
  <c r="O41" i="44" a="1"/>
  <c r="P41" i="44" a="1"/>
  <c r="Q41" i="44" a="1"/>
  <c r="R41" i="44" a="1"/>
  <c r="S41" i="44" a="1"/>
  <c r="T41" i="44" a="1"/>
  <c r="U41" i="44" a="1"/>
  <c r="V41" i="44" a="1"/>
  <c r="W41" i="44" a="1"/>
  <c r="X41" i="44" a="1"/>
  <c r="Y41" i="44" a="1"/>
  <c r="Z41" i="44" a="1"/>
  <c r="AA41" i="44" a="1"/>
  <c r="AB41" i="44" a="1"/>
  <c r="AC41" i="44" a="1"/>
  <c r="AD41" i="44" a="1"/>
  <c r="AE41" i="44" a="1"/>
  <c r="AF41" i="44" a="1"/>
  <c r="AG41" i="44" a="1"/>
  <c r="AH41" i="44" a="1"/>
  <c r="AI41" i="44" a="1"/>
  <c r="AJ41" i="44" a="1"/>
  <c r="AK41" i="44" a="1"/>
  <c r="AL41" i="44" a="1"/>
  <c r="AM41" i="44" a="1"/>
  <c r="AN41" i="44" a="1"/>
  <c r="AO41" i="44" a="1"/>
  <c r="AP41" i="44" a="1"/>
  <c r="AQ41" i="44" a="1"/>
  <c r="AR41" i="44" a="1"/>
  <c r="AS41" i="44" a="1"/>
  <c r="AT41" i="44" a="1"/>
  <c r="AU41" i="44" a="1"/>
  <c r="AV41" i="44" a="1"/>
  <c r="AW41" i="44" a="1"/>
  <c r="AX41" i="44" a="1"/>
  <c r="AY41" i="44" a="1"/>
  <c r="AZ41" i="44" a="1"/>
  <c r="BA41" i="44" a="1"/>
  <c r="BB41" i="44" a="1"/>
  <c r="BC41" i="44" a="1"/>
  <c r="BD41" i="44" a="1"/>
  <c r="BE41" i="44" a="1"/>
  <c r="BF41" i="44" a="1"/>
  <c r="BG41" i="44" a="1"/>
  <c r="BH41" i="44" a="1"/>
  <c r="BI41" i="44" a="1"/>
  <c r="BJ41" i="44" a="1"/>
  <c r="BK41" i="44" a="1"/>
  <c r="BL41" i="44" a="1"/>
  <c r="BM41" i="44" a="1"/>
  <c r="BN41" i="44" a="1"/>
  <c r="BO41" i="44" a="1"/>
  <c r="BP41" i="44" a="1"/>
  <c r="G41" i="44"/>
  <c r="H41" i="44"/>
  <c r="I41" i="44"/>
  <c r="J41" i="44"/>
  <c r="K41" i="44"/>
  <c r="L41" i="44"/>
  <c r="M41" i="44"/>
  <c r="N41" i="44"/>
  <c r="O41" i="44"/>
  <c r="P41" i="44"/>
  <c r="Q41" i="44"/>
  <c r="R41" i="44"/>
  <c r="S41" i="44"/>
  <c r="T41" i="44"/>
  <c r="U41" i="44"/>
  <c r="V41" i="44"/>
  <c r="W41" i="44"/>
  <c r="X41" i="44"/>
  <c r="Y41" i="44"/>
  <c r="Z41" i="44"/>
  <c r="AA41" i="44"/>
  <c r="AB41" i="44"/>
  <c r="AC41" i="44"/>
  <c r="AD41" i="44"/>
  <c r="AE41" i="44"/>
  <c r="AF41" i="44"/>
  <c r="AG41" i="44"/>
  <c r="AH41" i="44"/>
  <c r="AI41" i="44"/>
  <c r="AJ41" i="44"/>
  <c r="AK41" i="44"/>
  <c r="AL41" i="44"/>
  <c r="AM41" i="44"/>
  <c r="AN41" i="44"/>
  <c r="AO41" i="44"/>
  <c r="AP41" i="44"/>
  <c r="AQ41" i="44"/>
  <c r="AR41" i="44"/>
  <c r="AS41" i="44"/>
  <c r="AT41" i="44"/>
  <c r="AU41" i="44"/>
  <c r="AV41" i="44"/>
  <c r="AW41" i="44"/>
  <c r="AX41" i="44"/>
  <c r="AY41" i="44"/>
  <c r="AZ41" i="44"/>
  <c r="BA41" i="44"/>
  <c r="BB41" i="44"/>
  <c r="BC41" i="44"/>
  <c r="BD41" i="44"/>
  <c r="BE41" i="44"/>
  <c r="BF41" i="44"/>
  <c r="BG41" i="44"/>
  <c r="BH41" i="44"/>
  <c r="BI41" i="44"/>
  <c r="BJ41" i="44"/>
  <c r="BK41" i="44"/>
  <c r="BL41" i="44"/>
  <c r="BM41" i="44"/>
  <c r="BN41" i="44"/>
  <c r="BO41" i="44"/>
  <c r="BP41" i="44"/>
  <c r="AB17" i="44"/>
  <c r="E52" i="44" a="1"/>
  <c r="E52" i="44"/>
  <c r="F52" i="44" a="1"/>
  <c r="F52" i="44"/>
  <c r="G52" i="44" a="1"/>
  <c r="H52" i="44" a="1"/>
  <c r="I52" i="44" a="1"/>
  <c r="J52" i="44" a="1"/>
  <c r="K52" i="44" a="1"/>
  <c r="L52" i="44" a="1"/>
  <c r="M52" i="44" a="1"/>
  <c r="N52" i="44" a="1"/>
  <c r="O52" i="44" a="1"/>
  <c r="P52" i="44" a="1"/>
  <c r="Q52" i="44" a="1"/>
  <c r="R52" i="44" a="1"/>
  <c r="S52" i="44" a="1"/>
  <c r="T52" i="44" a="1"/>
  <c r="U52" i="44" a="1"/>
  <c r="V52" i="44" a="1"/>
  <c r="W52" i="44" a="1"/>
  <c r="X52" i="44" a="1"/>
  <c r="Y52" i="44" a="1"/>
  <c r="Z52" i="44" a="1"/>
  <c r="AA52" i="44" a="1"/>
  <c r="AB52" i="44" a="1"/>
  <c r="AC52" i="44" a="1"/>
  <c r="AD52" i="44" a="1"/>
  <c r="AE52" i="44" a="1"/>
  <c r="AF52" i="44" a="1"/>
  <c r="AG52" i="44" a="1"/>
  <c r="AH52" i="44" a="1"/>
  <c r="AI52" i="44" a="1"/>
  <c r="AJ52" i="44" a="1"/>
  <c r="AK52" i="44" a="1"/>
  <c r="AL52" i="44" a="1"/>
  <c r="AM52" i="44" a="1"/>
  <c r="AN52" i="44" a="1"/>
  <c r="AO52" i="44" a="1"/>
  <c r="AP52" i="44" a="1"/>
  <c r="AQ52" i="44" a="1"/>
  <c r="AR52" i="44" a="1"/>
  <c r="AS52" i="44" a="1"/>
  <c r="AT52" i="44" a="1"/>
  <c r="AU52" i="44" a="1"/>
  <c r="AV52" i="44" a="1"/>
  <c r="AW52" i="44" a="1"/>
  <c r="AX52" i="44" a="1"/>
  <c r="AY52" i="44" a="1"/>
  <c r="AZ52" i="44" a="1"/>
  <c r="BA52" i="44" a="1"/>
  <c r="BB52" i="44" a="1"/>
  <c r="BC52" i="44" a="1"/>
  <c r="BD52" i="44" a="1"/>
  <c r="BE52" i="44" a="1"/>
  <c r="BF52" i="44" a="1"/>
  <c r="BG52" i="44" a="1"/>
  <c r="BH52" i="44" a="1"/>
  <c r="BI52" i="44" a="1"/>
  <c r="BJ52" i="44" a="1"/>
  <c r="BK52" i="44" a="1"/>
  <c r="BL52" i="44" a="1"/>
  <c r="BM52" i="44" a="1"/>
  <c r="BN52" i="44" a="1"/>
  <c r="BO52" i="44" a="1"/>
  <c r="BP52" i="44" a="1"/>
  <c r="G52" i="44"/>
  <c r="H52" i="44"/>
  <c r="I52" i="44"/>
  <c r="J52" i="44"/>
  <c r="K52" i="44"/>
  <c r="L52" i="44"/>
  <c r="M52" i="44"/>
  <c r="N52" i="44"/>
  <c r="O52" i="44"/>
  <c r="P52" i="44"/>
  <c r="Q52" i="44"/>
  <c r="R52" i="44"/>
  <c r="S52" i="44"/>
  <c r="T52" i="44"/>
  <c r="U52" i="44"/>
  <c r="V52" i="44"/>
  <c r="W52" i="44"/>
  <c r="X52" i="44"/>
  <c r="Y52" i="44"/>
  <c r="Z52" i="44"/>
  <c r="AA52" i="44"/>
  <c r="AB52" i="44"/>
  <c r="AC52" i="44"/>
  <c r="AD52" i="44"/>
  <c r="AE52" i="44"/>
  <c r="AF52" i="44"/>
  <c r="AG52" i="44"/>
  <c r="AH52" i="44"/>
  <c r="AI52" i="44"/>
  <c r="AJ52" i="44"/>
  <c r="AK52" i="44"/>
  <c r="AL52" i="44"/>
  <c r="AM52" i="44"/>
  <c r="AN52" i="44"/>
  <c r="AO52" i="44"/>
  <c r="AP52" i="44"/>
  <c r="AQ52" i="44"/>
  <c r="AR52" i="44"/>
  <c r="AS52" i="44"/>
  <c r="AT52" i="44"/>
  <c r="AU52" i="44"/>
  <c r="AV52" i="44"/>
  <c r="AW52" i="44"/>
  <c r="AX52" i="44"/>
  <c r="AY52" i="44"/>
  <c r="AZ52" i="44"/>
  <c r="BA52" i="44"/>
  <c r="BB52" i="44"/>
  <c r="BC52" i="44"/>
  <c r="BD52" i="44"/>
  <c r="BE52" i="44"/>
  <c r="BF52" i="44"/>
  <c r="BG52" i="44"/>
  <c r="BH52" i="44"/>
  <c r="BI52" i="44"/>
  <c r="BJ52" i="44"/>
  <c r="BK52" i="44"/>
  <c r="BL52" i="44"/>
  <c r="BM52" i="44"/>
  <c r="BN52" i="44"/>
  <c r="BO52" i="44"/>
  <c r="BP52" i="44"/>
  <c r="AC17" i="44"/>
  <c r="E31" i="44" a="1"/>
  <c r="E31" i="44"/>
  <c r="F31" i="44" a="1"/>
  <c r="F31" i="44"/>
  <c r="G31" i="44" a="1"/>
  <c r="H31" i="44" a="1"/>
  <c r="I31" i="44" a="1"/>
  <c r="J31" i="44" a="1"/>
  <c r="K31" i="44" a="1"/>
  <c r="L31" i="44" a="1"/>
  <c r="M31" i="44" a="1"/>
  <c r="N31" i="44" a="1"/>
  <c r="O31" i="44" a="1"/>
  <c r="P31" i="44" a="1"/>
  <c r="Q31" i="44" a="1"/>
  <c r="R31" i="44" a="1"/>
  <c r="S31" i="44" a="1"/>
  <c r="T31" i="44" a="1"/>
  <c r="U31" i="44" a="1"/>
  <c r="V31" i="44" a="1"/>
  <c r="W31" i="44" a="1"/>
  <c r="X31" i="44" a="1"/>
  <c r="Y31" i="44" a="1"/>
  <c r="Z31" i="44" a="1"/>
  <c r="AA31" i="44" a="1"/>
  <c r="AB31" i="44" a="1"/>
  <c r="AC31" i="44" a="1"/>
  <c r="AD31" i="44" a="1"/>
  <c r="AE31" i="44" a="1"/>
  <c r="AF31" i="44" a="1"/>
  <c r="AG31" i="44" a="1"/>
  <c r="AH31" i="44" a="1"/>
  <c r="AI31" i="44" a="1"/>
  <c r="AJ31" i="44" a="1"/>
  <c r="AK31" i="44" a="1"/>
  <c r="AL31" i="44" a="1"/>
  <c r="AM31" i="44" a="1"/>
  <c r="AN31" i="44" a="1"/>
  <c r="AO31" i="44" a="1"/>
  <c r="AP31" i="44" a="1"/>
  <c r="AQ31" i="44" a="1"/>
  <c r="AR31" i="44" a="1"/>
  <c r="AS31" i="44" a="1"/>
  <c r="AT31" i="44" a="1"/>
  <c r="AU31" i="44" a="1"/>
  <c r="AV31" i="44" a="1"/>
  <c r="AW31" i="44" a="1"/>
  <c r="AX31" i="44" a="1"/>
  <c r="AY31" i="44" a="1"/>
  <c r="AZ31" i="44" a="1"/>
  <c r="BA31" i="44" a="1"/>
  <c r="BB31" i="44" a="1"/>
  <c r="BC31" i="44" a="1"/>
  <c r="BD31" i="44" a="1"/>
  <c r="BE31" i="44" a="1"/>
  <c r="BF31" i="44" a="1"/>
  <c r="BG31" i="44" a="1"/>
  <c r="BH31" i="44" a="1"/>
  <c r="BI31" i="44" a="1"/>
  <c r="BJ31" i="44" a="1"/>
  <c r="BK31" i="44" a="1"/>
  <c r="BL31" i="44" a="1"/>
  <c r="BM31" i="44" a="1"/>
  <c r="BN31" i="44" a="1"/>
  <c r="BO31" i="44" a="1"/>
  <c r="BP31" i="44" a="1"/>
  <c r="G31" i="44"/>
  <c r="H31" i="44"/>
  <c r="I31" i="44"/>
  <c r="J31" i="44"/>
  <c r="K31" i="44"/>
  <c r="L31" i="44"/>
  <c r="M31" i="44"/>
  <c r="N31" i="44"/>
  <c r="O31" i="44"/>
  <c r="P31" i="44"/>
  <c r="Q31" i="44"/>
  <c r="R31" i="44"/>
  <c r="S31" i="44"/>
  <c r="T31" i="44"/>
  <c r="U31" i="44"/>
  <c r="V31" i="44"/>
  <c r="W31" i="44"/>
  <c r="X31" i="44"/>
  <c r="Y31" i="44"/>
  <c r="Z31" i="44"/>
  <c r="AA31" i="44"/>
  <c r="AB31" i="44"/>
  <c r="AC31" i="44"/>
  <c r="AD31" i="44"/>
  <c r="AE31" i="44"/>
  <c r="AF31" i="44"/>
  <c r="AG31" i="44"/>
  <c r="AH31" i="44"/>
  <c r="AI31" i="44"/>
  <c r="AJ31" i="44"/>
  <c r="AK31" i="44"/>
  <c r="AL31" i="44"/>
  <c r="AM31" i="44"/>
  <c r="AN31" i="44"/>
  <c r="AO31" i="44"/>
  <c r="AP31" i="44"/>
  <c r="AQ31" i="44"/>
  <c r="AR31" i="44"/>
  <c r="AS31" i="44"/>
  <c r="AT31" i="44"/>
  <c r="AU31" i="44"/>
  <c r="AV31" i="44"/>
  <c r="AW31" i="44"/>
  <c r="AX31" i="44"/>
  <c r="AY31" i="44"/>
  <c r="AZ31" i="44"/>
  <c r="BA31" i="44"/>
  <c r="BB31" i="44"/>
  <c r="BC31" i="44"/>
  <c r="BD31" i="44"/>
  <c r="BE31" i="44"/>
  <c r="BF31" i="44"/>
  <c r="BG31" i="44"/>
  <c r="BH31" i="44"/>
  <c r="BI31" i="44"/>
  <c r="BJ31" i="44"/>
  <c r="BK31" i="44"/>
  <c r="BL31" i="44"/>
  <c r="BM31" i="44"/>
  <c r="BN31" i="44"/>
  <c r="BO31" i="44"/>
  <c r="BP31" i="44"/>
  <c r="AA18" i="44"/>
  <c r="E42" i="44" a="1"/>
  <c r="E42" i="44"/>
  <c r="F42" i="44" a="1"/>
  <c r="F42" i="44"/>
  <c r="G42" i="44" a="1"/>
  <c r="H42" i="44" a="1"/>
  <c r="I42" i="44" a="1"/>
  <c r="J42" i="44" a="1"/>
  <c r="K42" i="44" a="1"/>
  <c r="L42" i="44" a="1"/>
  <c r="M42" i="44" a="1"/>
  <c r="N42" i="44" a="1"/>
  <c r="O42" i="44" a="1"/>
  <c r="P42" i="44" a="1"/>
  <c r="Q42" i="44" a="1"/>
  <c r="R42" i="44" a="1"/>
  <c r="S42" i="44" a="1"/>
  <c r="T42" i="44" a="1"/>
  <c r="U42" i="44" a="1"/>
  <c r="V42" i="44" a="1"/>
  <c r="W42" i="44" a="1"/>
  <c r="X42" i="44" a="1"/>
  <c r="Y42" i="44" a="1"/>
  <c r="Z42" i="44" a="1"/>
  <c r="AA42" i="44" a="1"/>
  <c r="AB42" i="44" a="1"/>
  <c r="AC42" i="44" a="1"/>
  <c r="AD42" i="44" a="1"/>
  <c r="AE42" i="44" a="1"/>
  <c r="AF42" i="44" a="1"/>
  <c r="AG42" i="44" a="1"/>
  <c r="AH42" i="44" a="1"/>
  <c r="AI42" i="44" a="1"/>
  <c r="AJ42" i="44" a="1"/>
  <c r="AK42" i="44" a="1"/>
  <c r="AL42" i="44" a="1"/>
  <c r="AM42" i="44" a="1"/>
  <c r="AN42" i="44" a="1"/>
  <c r="AO42" i="44" a="1"/>
  <c r="AP42" i="44" a="1"/>
  <c r="AQ42" i="44" a="1"/>
  <c r="AR42" i="44" a="1"/>
  <c r="AS42" i="44" a="1"/>
  <c r="AT42" i="44" a="1"/>
  <c r="AU42" i="44" a="1"/>
  <c r="AV42" i="44" a="1"/>
  <c r="AW42" i="44" a="1"/>
  <c r="AX42" i="44" a="1"/>
  <c r="AY42" i="44" a="1"/>
  <c r="AZ42" i="44" a="1"/>
  <c r="BA42" i="44" a="1"/>
  <c r="BB42" i="44" a="1"/>
  <c r="BC42" i="44" a="1"/>
  <c r="BD42" i="44" a="1"/>
  <c r="BE42" i="44" a="1"/>
  <c r="BF42" i="44" a="1"/>
  <c r="BG42" i="44" a="1"/>
  <c r="BH42" i="44" a="1"/>
  <c r="BI42" i="44" a="1"/>
  <c r="BJ42" i="44" a="1"/>
  <c r="BK42" i="44" a="1"/>
  <c r="BL42" i="44" a="1"/>
  <c r="BM42" i="44" a="1"/>
  <c r="BN42" i="44" a="1"/>
  <c r="BO42" i="44" a="1"/>
  <c r="BP42" i="44" a="1"/>
  <c r="G42" i="44"/>
  <c r="H42" i="44"/>
  <c r="I42" i="44"/>
  <c r="J42" i="44"/>
  <c r="K42" i="44"/>
  <c r="L42" i="44"/>
  <c r="M42" i="44"/>
  <c r="N42" i="44"/>
  <c r="O42" i="44"/>
  <c r="P42" i="44"/>
  <c r="Q42" i="44"/>
  <c r="R42" i="44"/>
  <c r="S42" i="44"/>
  <c r="T42" i="44"/>
  <c r="U42" i="44"/>
  <c r="V42" i="44"/>
  <c r="W42" i="44"/>
  <c r="X42" i="44"/>
  <c r="Y42" i="44"/>
  <c r="Z42" i="44"/>
  <c r="AA42" i="44"/>
  <c r="AB42" i="44"/>
  <c r="AC42" i="44"/>
  <c r="AD42" i="44"/>
  <c r="AE42" i="44"/>
  <c r="AF42" i="44"/>
  <c r="AG42" i="44"/>
  <c r="AH42" i="44"/>
  <c r="AI42" i="44"/>
  <c r="AJ42" i="44"/>
  <c r="AK42" i="44"/>
  <c r="AL42" i="44"/>
  <c r="AM42" i="44"/>
  <c r="AN42" i="44"/>
  <c r="AO42" i="44"/>
  <c r="AP42" i="44"/>
  <c r="AQ42" i="44"/>
  <c r="AR42" i="44"/>
  <c r="AS42" i="44"/>
  <c r="AT42" i="44"/>
  <c r="AU42" i="44"/>
  <c r="AV42" i="44"/>
  <c r="AW42" i="44"/>
  <c r="AX42" i="44"/>
  <c r="AY42" i="44"/>
  <c r="AZ42" i="44"/>
  <c r="BA42" i="44"/>
  <c r="BB42" i="44"/>
  <c r="BC42" i="44"/>
  <c r="BD42" i="44"/>
  <c r="BE42" i="44"/>
  <c r="BF42" i="44"/>
  <c r="BG42" i="44"/>
  <c r="BH42" i="44"/>
  <c r="BI42" i="44"/>
  <c r="BJ42" i="44"/>
  <c r="BK42" i="44"/>
  <c r="BL42" i="44"/>
  <c r="BM42" i="44"/>
  <c r="BN42" i="44"/>
  <c r="BO42" i="44"/>
  <c r="BP42" i="44"/>
  <c r="AB18" i="44"/>
  <c r="E53" i="44" a="1"/>
  <c r="E53" i="44"/>
  <c r="F53" i="44" a="1"/>
  <c r="F53" i="44"/>
  <c r="G53" i="44" a="1"/>
  <c r="H53" i="44" a="1"/>
  <c r="I53" i="44" a="1"/>
  <c r="J53" i="44" a="1"/>
  <c r="K53" i="44" a="1"/>
  <c r="L53" i="44" a="1"/>
  <c r="M53" i="44" a="1"/>
  <c r="N53" i="44" a="1"/>
  <c r="O53" i="44" a="1"/>
  <c r="P53" i="44" a="1"/>
  <c r="Q53" i="44" a="1"/>
  <c r="R53" i="44" a="1"/>
  <c r="S53" i="44" a="1"/>
  <c r="T53" i="44" a="1"/>
  <c r="U53" i="44" a="1"/>
  <c r="V53" i="44" a="1"/>
  <c r="W53" i="44" a="1"/>
  <c r="X53" i="44" a="1"/>
  <c r="Y53" i="44" a="1"/>
  <c r="Z53" i="44" a="1"/>
  <c r="AA53" i="44" a="1"/>
  <c r="AB53" i="44" a="1"/>
  <c r="AC53" i="44" a="1"/>
  <c r="AD53" i="44" a="1"/>
  <c r="AE53" i="44" a="1"/>
  <c r="AF53" i="44" a="1"/>
  <c r="AG53" i="44" a="1"/>
  <c r="AH53" i="44" a="1"/>
  <c r="AI53" i="44" a="1"/>
  <c r="AJ53" i="44" a="1"/>
  <c r="AK53" i="44" a="1"/>
  <c r="AL53" i="44" a="1"/>
  <c r="AM53" i="44" a="1"/>
  <c r="AN53" i="44" a="1"/>
  <c r="AO53" i="44" a="1"/>
  <c r="AP53" i="44" a="1"/>
  <c r="AQ53" i="44" a="1"/>
  <c r="AR53" i="44" a="1"/>
  <c r="AS53" i="44" a="1"/>
  <c r="AT53" i="44" a="1"/>
  <c r="AU53" i="44" a="1"/>
  <c r="AV53" i="44" a="1"/>
  <c r="AW53" i="44" a="1"/>
  <c r="AX53" i="44" a="1"/>
  <c r="AY53" i="44" a="1"/>
  <c r="AZ53" i="44" a="1"/>
  <c r="BA53" i="44" a="1"/>
  <c r="BB53" i="44" a="1"/>
  <c r="BC53" i="44" a="1"/>
  <c r="BD53" i="44" a="1"/>
  <c r="BE53" i="44" a="1"/>
  <c r="BF53" i="44" a="1"/>
  <c r="BG53" i="44" a="1"/>
  <c r="BH53" i="44" a="1"/>
  <c r="BI53" i="44" a="1"/>
  <c r="BJ53" i="44" a="1"/>
  <c r="BK53" i="44" a="1"/>
  <c r="BL53" i="44" a="1"/>
  <c r="BM53" i="44" a="1"/>
  <c r="BN53" i="44" a="1"/>
  <c r="BO53" i="44" a="1"/>
  <c r="BP53" i="44" a="1"/>
  <c r="G53" i="44"/>
  <c r="H53" i="44"/>
  <c r="I53" i="44"/>
  <c r="J53" i="44"/>
  <c r="K53" i="44"/>
  <c r="L53" i="44"/>
  <c r="M53" i="44"/>
  <c r="N53" i="44"/>
  <c r="O53" i="44"/>
  <c r="P53" i="44"/>
  <c r="Q53" i="44"/>
  <c r="R53" i="44"/>
  <c r="S53" i="44"/>
  <c r="T53" i="44"/>
  <c r="U53" i="44"/>
  <c r="V53" i="44"/>
  <c r="W53" i="44"/>
  <c r="X53" i="44"/>
  <c r="Y53" i="44"/>
  <c r="Z53" i="44"/>
  <c r="AA53" i="44"/>
  <c r="AB53" i="44"/>
  <c r="AC53" i="44"/>
  <c r="AD53" i="44"/>
  <c r="AE53" i="44"/>
  <c r="AF53" i="44"/>
  <c r="AG53" i="44"/>
  <c r="AH53" i="44"/>
  <c r="AI53" i="44"/>
  <c r="AJ53" i="44"/>
  <c r="AK53" i="44"/>
  <c r="AL53" i="44"/>
  <c r="AM53" i="44"/>
  <c r="AN53" i="44"/>
  <c r="AO53" i="44"/>
  <c r="AP53" i="44"/>
  <c r="AQ53" i="44"/>
  <c r="AR53" i="44"/>
  <c r="AS53" i="44"/>
  <c r="AT53" i="44"/>
  <c r="AU53" i="44"/>
  <c r="AV53" i="44"/>
  <c r="AW53" i="44"/>
  <c r="AX53" i="44"/>
  <c r="AY53" i="44"/>
  <c r="AZ53" i="44"/>
  <c r="BA53" i="44"/>
  <c r="BB53" i="44"/>
  <c r="BC53" i="44"/>
  <c r="BD53" i="44"/>
  <c r="BE53" i="44"/>
  <c r="BF53" i="44"/>
  <c r="BG53" i="44"/>
  <c r="BH53" i="44"/>
  <c r="BI53" i="44"/>
  <c r="BJ53" i="44"/>
  <c r="BK53" i="44"/>
  <c r="BL53" i="44"/>
  <c r="BM53" i="44"/>
  <c r="BN53" i="44"/>
  <c r="BO53" i="44"/>
  <c r="BP53" i="44"/>
  <c r="AC18" i="44"/>
  <c r="E32" i="44" a="1"/>
  <c r="E32" i="44"/>
  <c r="F32" i="44" a="1"/>
  <c r="F32" i="44"/>
  <c r="G32" i="44" a="1"/>
  <c r="H32" i="44" a="1"/>
  <c r="I32" i="44" a="1"/>
  <c r="J32" i="44" a="1"/>
  <c r="K32" i="44" a="1"/>
  <c r="L32" i="44" a="1"/>
  <c r="M32" i="44" a="1"/>
  <c r="N32" i="44" a="1"/>
  <c r="O32" i="44" a="1"/>
  <c r="P32" i="44" a="1"/>
  <c r="Q32" i="44" a="1"/>
  <c r="R32" i="44" a="1"/>
  <c r="S32" i="44" a="1"/>
  <c r="T32" i="44" a="1"/>
  <c r="U32" i="44" a="1"/>
  <c r="V32" i="44" a="1"/>
  <c r="W32" i="44" a="1"/>
  <c r="X32" i="44" a="1"/>
  <c r="Y32" i="44" a="1"/>
  <c r="Z32" i="44" a="1"/>
  <c r="AA32" i="44" a="1"/>
  <c r="AB32" i="44" a="1"/>
  <c r="AC32" i="44" a="1"/>
  <c r="AD32" i="44" a="1"/>
  <c r="AE32" i="44" a="1"/>
  <c r="AF32" i="44" a="1"/>
  <c r="AG32" i="44" a="1"/>
  <c r="AH32" i="44" a="1"/>
  <c r="AI32" i="44" a="1"/>
  <c r="AJ32" i="44" a="1"/>
  <c r="AK32" i="44" a="1"/>
  <c r="AL32" i="44" a="1"/>
  <c r="AM32" i="44" a="1"/>
  <c r="AN32" i="44" a="1"/>
  <c r="AO32" i="44" a="1"/>
  <c r="AP32" i="44" a="1"/>
  <c r="AQ32" i="44" a="1"/>
  <c r="AR32" i="44" a="1"/>
  <c r="AS32" i="44" a="1"/>
  <c r="AT32" i="44" a="1"/>
  <c r="AU32" i="44" a="1"/>
  <c r="AV32" i="44" a="1"/>
  <c r="AW32" i="44" a="1"/>
  <c r="AX32" i="44" a="1"/>
  <c r="AY32" i="44" a="1"/>
  <c r="AZ32" i="44" a="1"/>
  <c r="BA32" i="44" a="1"/>
  <c r="BB32" i="44" a="1"/>
  <c r="BC32" i="44" a="1"/>
  <c r="BD32" i="44" a="1"/>
  <c r="BE32" i="44" a="1"/>
  <c r="BF32" i="44" a="1"/>
  <c r="BG32" i="44" a="1"/>
  <c r="BH32" i="44" a="1"/>
  <c r="BI32" i="44" a="1"/>
  <c r="BJ32" i="44" a="1"/>
  <c r="BK32" i="44" a="1"/>
  <c r="BL32" i="44" a="1"/>
  <c r="BM32" i="44" a="1"/>
  <c r="BN32" i="44" a="1"/>
  <c r="BO32" i="44" a="1"/>
  <c r="BP32" i="44" a="1"/>
  <c r="G32" i="44"/>
  <c r="H32" i="44"/>
  <c r="I32" i="44"/>
  <c r="J32" i="44"/>
  <c r="K32" i="44"/>
  <c r="L32" i="44"/>
  <c r="M32" i="44"/>
  <c r="N32" i="44"/>
  <c r="O32" i="44"/>
  <c r="P32" i="44"/>
  <c r="Q32" i="44"/>
  <c r="R32" i="44"/>
  <c r="S32" i="44"/>
  <c r="T32" i="44"/>
  <c r="U32" i="44"/>
  <c r="V32" i="44"/>
  <c r="W32" i="44"/>
  <c r="X32" i="44"/>
  <c r="Y32" i="44"/>
  <c r="Z32" i="44"/>
  <c r="AA32" i="44"/>
  <c r="AB32" i="44"/>
  <c r="AC32" i="44"/>
  <c r="AD32" i="44"/>
  <c r="AE32" i="44"/>
  <c r="AF32" i="44"/>
  <c r="AG32" i="44"/>
  <c r="AH32" i="44"/>
  <c r="AI32" i="44"/>
  <c r="AJ32" i="44"/>
  <c r="AK32" i="44"/>
  <c r="AL32" i="44"/>
  <c r="AM32" i="44"/>
  <c r="AN32" i="44"/>
  <c r="AO32" i="44"/>
  <c r="AP32" i="44"/>
  <c r="AQ32" i="44"/>
  <c r="AR32" i="44"/>
  <c r="AS32" i="44"/>
  <c r="AT32" i="44"/>
  <c r="AU32" i="44"/>
  <c r="AV32" i="44"/>
  <c r="AW32" i="44"/>
  <c r="AX32" i="44"/>
  <c r="AY32" i="44"/>
  <c r="AZ32" i="44"/>
  <c r="BA32" i="44"/>
  <c r="BB32" i="44"/>
  <c r="BC32" i="44"/>
  <c r="BD32" i="44"/>
  <c r="BE32" i="44"/>
  <c r="BF32" i="44"/>
  <c r="BG32" i="44"/>
  <c r="BH32" i="44"/>
  <c r="BI32" i="44"/>
  <c r="BJ32" i="44"/>
  <c r="BK32" i="44"/>
  <c r="BL32" i="44"/>
  <c r="BM32" i="44"/>
  <c r="BN32" i="44"/>
  <c r="BO32" i="44"/>
  <c r="BP32" i="44"/>
  <c r="AA19" i="44"/>
  <c r="E43" i="44" a="1"/>
  <c r="E43" i="44"/>
  <c r="F43" i="44" a="1"/>
  <c r="F43" i="44"/>
  <c r="G43" i="44" a="1"/>
  <c r="H43" i="44" a="1"/>
  <c r="I43" i="44" a="1"/>
  <c r="J43" i="44" a="1"/>
  <c r="K43" i="44" a="1"/>
  <c r="L43" i="44" a="1"/>
  <c r="M43" i="44" a="1"/>
  <c r="N43" i="44" a="1"/>
  <c r="O43" i="44" a="1"/>
  <c r="P43" i="44" a="1"/>
  <c r="Q43" i="44" a="1"/>
  <c r="R43" i="44" a="1"/>
  <c r="S43" i="44" a="1"/>
  <c r="T43" i="44" a="1"/>
  <c r="U43" i="44" a="1"/>
  <c r="V43" i="44" a="1"/>
  <c r="W43" i="44" a="1"/>
  <c r="X43" i="44" a="1"/>
  <c r="Y43" i="44" a="1"/>
  <c r="Z43" i="44" a="1"/>
  <c r="AA43" i="44" a="1"/>
  <c r="AB43" i="44" a="1"/>
  <c r="AC43" i="44" a="1"/>
  <c r="AD43" i="44" a="1"/>
  <c r="AE43" i="44" a="1"/>
  <c r="AF43" i="44" a="1"/>
  <c r="AG43" i="44" a="1"/>
  <c r="AH43" i="44" a="1"/>
  <c r="AI43" i="44" a="1"/>
  <c r="AJ43" i="44" a="1"/>
  <c r="AK43" i="44" a="1"/>
  <c r="AL43" i="44" a="1"/>
  <c r="AM43" i="44" a="1"/>
  <c r="AN43" i="44" a="1"/>
  <c r="AO43" i="44" a="1"/>
  <c r="AP43" i="44" a="1"/>
  <c r="AQ43" i="44" a="1"/>
  <c r="AR43" i="44" a="1"/>
  <c r="AS43" i="44" a="1"/>
  <c r="AT43" i="44" a="1"/>
  <c r="AU43" i="44" a="1"/>
  <c r="AV43" i="44" a="1"/>
  <c r="AW43" i="44" a="1"/>
  <c r="AX43" i="44" a="1"/>
  <c r="AY43" i="44" a="1"/>
  <c r="AZ43" i="44" a="1"/>
  <c r="BA43" i="44" a="1"/>
  <c r="BB43" i="44" a="1"/>
  <c r="BC43" i="44" a="1"/>
  <c r="BD43" i="44" a="1"/>
  <c r="BE43" i="44" a="1"/>
  <c r="BF43" i="44" a="1"/>
  <c r="BG43" i="44" a="1"/>
  <c r="BH43" i="44" a="1"/>
  <c r="BI43" i="44" a="1"/>
  <c r="BJ43" i="44" a="1"/>
  <c r="BK43" i="44" a="1"/>
  <c r="BL43" i="44" a="1"/>
  <c r="BM43" i="44" a="1"/>
  <c r="BN43" i="44" a="1"/>
  <c r="BO43" i="44" a="1"/>
  <c r="BP43" i="44" a="1"/>
  <c r="G43" i="44"/>
  <c r="H43" i="44"/>
  <c r="I43" i="44"/>
  <c r="J43" i="44"/>
  <c r="K43" i="44"/>
  <c r="L43" i="44"/>
  <c r="M43" i="44"/>
  <c r="N43" i="44"/>
  <c r="O43" i="44"/>
  <c r="P43" i="44"/>
  <c r="Q43" i="44"/>
  <c r="R43" i="44"/>
  <c r="S43" i="44"/>
  <c r="T43" i="44"/>
  <c r="U43" i="44"/>
  <c r="V43" i="44"/>
  <c r="W43" i="44"/>
  <c r="X43" i="44"/>
  <c r="Y43" i="44"/>
  <c r="Z43" i="44"/>
  <c r="AA43" i="44"/>
  <c r="AB43" i="44"/>
  <c r="AC43" i="44"/>
  <c r="AD43" i="44"/>
  <c r="AE43" i="44"/>
  <c r="AF43" i="44"/>
  <c r="AG43" i="44"/>
  <c r="AH43" i="44"/>
  <c r="AI43" i="44"/>
  <c r="AJ43" i="44"/>
  <c r="AK43" i="44"/>
  <c r="AL43" i="44"/>
  <c r="AM43" i="44"/>
  <c r="AN43" i="44"/>
  <c r="AO43" i="44"/>
  <c r="AP43" i="44"/>
  <c r="AQ43" i="44"/>
  <c r="AR43" i="44"/>
  <c r="AS43" i="44"/>
  <c r="AT43" i="44"/>
  <c r="AU43" i="44"/>
  <c r="AV43" i="44"/>
  <c r="AW43" i="44"/>
  <c r="AX43" i="44"/>
  <c r="AY43" i="44"/>
  <c r="AZ43" i="44"/>
  <c r="BA43" i="44"/>
  <c r="BB43" i="44"/>
  <c r="BC43" i="44"/>
  <c r="BD43" i="44"/>
  <c r="BE43" i="44"/>
  <c r="BF43" i="44"/>
  <c r="BG43" i="44"/>
  <c r="BH43" i="44"/>
  <c r="BI43" i="44"/>
  <c r="BJ43" i="44"/>
  <c r="BK43" i="44"/>
  <c r="BL43" i="44"/>
  <c r="BM43" i="44"/>
  <c r="BN43" i="44"/>
  <c r="BO43" i="44"/>
  <c r="BP43" i="44"/>
  <c r="AB19" i="44"/>
  <c r="E54" i="44" a="1"/>
  <c r="E54" i="44"/>
  <c r="F54" i="44" a="1"/>
  <c r="F54" i="44"/>
  <c r="G54" i="44" a="1"/>
  <c r="H54" i="44" a="1"/>
  <c r="I54" i="44" a="1"/>
  <c r="J54" i="44" a="1"/>
  <c r="K54" i="44" a="1"/>
  <c r="L54" i="44" a="1"/>
  <c r="M54" i="44" a="1"/>
  <c r="N54" i="44" a="1"/>
  <c r="O54" i="44" a="1"/>
  <c r="P54" i="44" a="1"/>
  <c r="Q54" i="44" a="1"/>
  <c r="R54" i="44" a="1"/>
  <c r="S54" i="44" a="1"/>
  <c r="T54" i="44" a="1"/>
  <c r="U54" i="44" a="1"/>
  <c r="V54" i="44" a="1"/>
  <c r="W54" i="44" a="1"/>
  <c r="X54" i="44" a="1"/>
  <c r="Y54" i="44" a="1"/>
  <c r="Z54" i="44" a="1"/>
  <c r="AA54" i="44" a="1"/>
  <c r="AB54" i="44" a="1"/>
  <c r="AC54" i="44" a="1"/>
  <c r="AD54" i="44" a="1"/>
  <c r="AE54" i="44" a="1"/>
  <c r="AF54" i="44" a="1"/>
  <c r="AG54" i="44" a="1"/>
  <c r="AH54" i="44" a="1"/>
  <c r="AI54" i="44" a="1"/>
  <c r="AJ54" i="44" a="1"/>
  <c r="AK54" i="44" a="1"/>
  <c r="AL54" i="44" a="1"/>
  <c r="AM54" i="44" a="1"/>
  <c r="AN54" i="44" a="1"/>
  <c r="AO54" i="44" a="1"/>
  <c r="AP54" i="44" a="1"/>
  <c r="AQ54" i="44" a="1"/>
  <c r="AR54" i="44" a="1"/>
  <c r="AS54" i="44" a="1"/>
  <c r="AT54" i="44" a="1"/>
  <c r="AU54" i="44" a="1"/>
  <c r="AV54" i="44" a="1"/>
  <c r="AW54" i="44" a="1"/>
  <c r="AX54" i="44" a="1"/>
  <c r="AY54" i="44" a="1"/>
  <c r="AZ54" i="44" a="1"/>
  <c r="BA54" i="44" a="1"/>
  <c r="BB54" i="44" a="1"/>
  <c r="BC54" i="44" a="1"/>
  <c r="BD54" i="44" a="1"/>
  <c r="BE54" i="44" a="1"/>
  <c r="BF54" i="44" a="1"/>
  <c r="BG54" i="44" a="1"/>
  <c r="BH54" i="44" a="1"/>
  <c r="BI54" i="44" a="1"/>
  <c r="BJ54" i="44" a="1"/>
  <c r="BK54" i="44" a="1"/>
  <c r="BL54" i="44" a="1"/>
  <c r="BM54" i="44" a="1"/>
  <c r="BN54" i="44" a="1"/>
  <c r="BO54" i="44" a="1"/>
  <c r="BP54" i="44" a="1"/>
  <c r="G54" i="44"/>
  <c r="H54" i="44"/>
  <c r="I54" i="44"/>
  <c r="J54" i="44"/>
  <c r="K54" i="44"/>
  <c r="L54" i="44"/>
  <c r="M54" i="44"/>
  <c r="N54" i="44"/>
  <c r="O54" i="44"/>
  <c r="P54" i="44"/>
  <c r="Q54" i="44"/>
  <c r="R54" i="44"/>
  <c r="S54" i="44"/>
  <c r="T54" i="44"/>
  <c r="U54" i="44"/>
  <c r="V54" i="44"/>
  <c r="W54" i="44"/>
  <c r="X54" i="44"/>
  <c r="Y54" i="44"/>
  <c r="Z54" i="44"/>
  <c r="AA54" i="44"/>
  <c r="AB54" i="44"/>
  <c r="AC54" i="44"/>
  <c r="AD54" i="44"/>
  <c r="AE54" i="44"/>
  <c r="AF54" i="44"/>
  <c r="AG54" i="44"/>
  <c r="AH54" i="44"/>
  <c r="AI54" i="44"/>
  <c r="AJ54" i="44"/>
  <c r="AK54" i="44"/>
  <c r="AL54" i="44"/>
  <c r="AM54" i="44"/>
  <c r="AN54" i="44"/>
  <c r="AO54" i="44"/>
  <c r="AP54" i="44"/>
  <c r="AQ54" i="44"/>
  <c r="AR54" i="44"/>
  <c r="AS54" i="44"/>
  <c r="AT54" i="44"/>
  <c r="AU54" i="44"/>
  <c r="AV54" i="44"/>
  <c r="AW54" i="44"/>
  <c r="AX54" i="44"/>
  <c r="AY54" i="44"/>
  <c r="AZ54" i="44"/>
  <c r="BA54" i="44"/>
  <c r="BB54" i="44"/>
  <c r="BC54" i="44"/>
  <c r="BD54" i="44"/>
  <c r="BE54" i="44"/>
  <c r="BF54" i="44"/>
  <c r="BG54" i="44"/>
  <c r="BH54" i="44"/>
  <c r="BI54" i="44"/>
  <c r="BJ54" i="44"/>
  <c r="BK54" i="44"/>
  <c r="BL54" i="44"/>
  <c r="BM54" i="44"/>
  <c r="BN54" i="44"/>
  <c r="BO54" i="44"/>
  <c r="BP54" i="44"/>
  <c r="AC19" i="44"/>
  <c r="E33" i="44" a="1"/>
  <c r="E33" i="44"/>
  <c r="F33" i="44" a="1"/>
  <c r="F33" i="44"/>
  <c r="G33" i="44" a="1"/>
  <c r="H33" i="44" a="1"/>
  <c r="I33" i="44" a="1"/>
  <c r="J33" i="44" a="1"/>
  <c r="K33" i="44" a="1"/>
  <c r="L33" i="44" a="1"/>
  <c r="M33" i="44" a="1"/>
  <c r="N33" i="44" a="1"/>
  <c r="O33" i="44" a="1"/>
  <c r="P33" i="44" a="1"/>
  <c r="Q33" i="44" a="1"/>
  <c r="R33" i="44" a="1"/>
  <c r="S33" i="44" a="1"/>
  <c r="T33" i="44" a="1"/>
  <c r="U33" i="44" a="1"/>
  <c r="V33" i="44" a="1"/>
  <c r="W33" i="44" a="1"/>
  <c r="X33" i="44" a="1"/>
  <c r="Y33" i="44" a="1"/>
  <c r="Z33" i="44" a="1"/>
  <c r="AA33" i="44" a="1"/>
  <c r="AB33" i="44" a="1"/>
  <c r="AC33" i="44" a="1"/>
  <c r="AD33" i="44" a="1"/>
  <c r="AE33" i="44" a="1"/>
  <c r="AF33" i="44" a="1"/>
  <c r="AG33" i="44" a="1"/>
  <c r="AH33" i="44" a="1"/>
  <c r="AI33" i="44" a="1"/>
  <c r="AJ33" i="44" a="1"/>
  <c r="AK33" i="44" a="1"/>
  <c r="AL33" i="44" a="1"/>
  <c r="AM33" i="44" a="1"/>
  <c r="AN33" i="44" a="1"/>
  <c r="AO33" i="44" a="1"/>
  <c r="AP33" i="44" a="1"/>
  <c r="AQ33" i="44" a="1"/>
  <c r="AR33" i="44" a="1"/>
  <c r="AS33" i="44" a="1"/>
  <c r="AT33" i="44" a="1"/>
  <c r="AU33" i="44" a="1"/>
  <c r="AV33" i="44" a="1"/>
  <c r="AW33" i="44" a="1"/>
  <c r="AX33" i="44" a="1"/>
  <c r="AY33" i="44" a="1"/>
  <c r="AZ33" i="44" a="1"/>
  <c r="BA33" i="44" a="1"/>
  <c r="BB33" i="44" a="1"/>
  <c r="BC33" i="44" a="1"/>
  <c r="BD33" i="44" a="1"/>
  <c r="BE33" i="44" a="1"/>
  <c r="BF33" i="44" a="1"/>
  <c r="BG33" i="44" a="1"/>
  <c r="BH33" i="44" a="1"/>
  <c r="BI33" i="44" a="1"/>
  <c r="BJ33" i="44" a="1"/>
  <c r="BK33" i="44" a="1"/>
  <c r="BL33" i="44" a="1"/>
  <c r="BM33" i="44" a="1"/>
  <c r="BN33" i="44" a="1"/>
  <c r="BO33" i="44" a="1"/>
  <c r="BP33" i="44" a="1"/>
  <c r="G33" i="44"/>
  <c r="H33" i="44"/>
  <c r="I33" i="44"/>
  <c r="J33" i="44"/>
  <c r="K33" i="44"/>
  <c r="L33" i="44"/>
  <c r="M33" i="44"/>
  <c r="N33" i="44"/>
  <c r="O33" i="44"/>
  <c r="P33" i="44"/>
  <c r="Q33" i="44"/>
  <c r="R33" i="44"/>
  <c r="S33" i="44"/>
  <c r="T33" i="44"/>
  <c r="U33" i="44"/>
  <c r="V33" i="44"/>
  <c r="W33" i="44"/>
  <c r="X33" i="44"/>
  <c r="Y33" i="44"/>
  <c r="Z33" i="44"/>
  <c r="AA33" i="44"/>
  <c r="AB33" i="44"/>
  <c r="AC33" i="44"/>
  <c r="AD33" i="44"/>
  <c r="AE33" i="44"/>
  <c r="AF33" i="44"/>
  <c r="AG33" i="44"/>
  <c r="AH33" i="44"/>
  <c r="AI33" i="44"/>
  <c r="AJ33" i="44"/>
  <c r="AK33" i="44"/>
  <c r="AL33" i="44"/>
  <c r="AM33" i="44"/>
  <c r="AN33" i="44"/>
  <c r="AO33" i="44"/>
  <c r="AP33" i="44"/>
  <c r="AQ33" i="44"/>
  <c r="AR33" i="44"/>
  <c r="AS33" i="44"/>
  <c r="AT33" i="44"/>
  <c r="AU33" i="44"/>
  <c r="AV33" i="44"/>
  <c r="AW33" i="44"/>
  <c r="AX33" i="44"/>
  <c r="AY33" i="44"/>
  <c r="AZ33" i="44"/>
  <c r="BA33" i="44"/>
  <c r="BB33" i="44"/>
  <c r="BC33" i="44"/>
  <c r="BD33" i="44"/>
  <c r="BE33" i="44"/>
  <c r="BF33" i="44"/>
  <c r="BG33" i="44"/>
  <c r="BH33" i="44"/>
  <c r="BI33" i="44"/>
  <c r="BJ33" i="44"/>
  <c r="BK33" i="44"/>
  <c r="BL33" i="44"/>
  <c r="BM33" i="44"/>
  <c r="BN33" i="44"/>
  <c r="BO33" i="44"/>
  <c r="BP33" i="44"/>
  <c r="AA20" i="44"/>
  <c r="E44" i="44" a="1"/>
  <c r="E44" i="44"/>
  <c r="F44" i="44" a="1"/>
  <c r="F44" i="44"/>
  <c r="G44" i="44" a="1"/>
  <c r="H44" i="44" a="1"/>
  <c r="I44" i="44" a="1"/>
  <c r="J44" i="44" a="1"/>
  <c r="K44" i="44" a="1"/>
  <c r="L44" i="44" a="1"/>
  <c r="M44" i="44" a="1"/>
  <c r="N44" i="44" a="1"/>
  <c r="O44" i="44" a="1"/>
  <c r="P44" i="44" a="1"/>
  <c r="Q44" i="44" a="1"/>
  <c r="R44" i="44" a="1"/>
  <c r="S44" i="44" a="1"/>
  <c r="T44" i="44" a="1"/>
  <c r="U44" i="44" a="1"/>
  <c r="V44" i="44" a="1"/>
  <c r="W44" i="44" a="1"/>
  <c r="X44" i="44" a="1"/>
  <c r="Y44" i="44" a="1"/>
  <c r="Z44" i="44" a="1"/>
  <c r="AA44" i="44" a="1"/>
  <c r="AB44" i="44" a="1"/>
  <c r="AC44" i="44" a="1"/>
  <c r="AD44" i="44" a="1"/>
  <c r="AE44" i="44" a="1"/>
  <c r="AF44" i="44" a="1"/>
  <c r="AG44" i="44" a="1"/>
  <c r="AH44" i="44" a="1"/>
  <c r="AI44" i="44" a="1"/>
  <c r="AJ44" i="44" a="1"/>
  <c r="AK44" i="44" a="1"/>
  <c r="AL44" i="44" a="1"/>
  <c r="AM44" i="44" a="1"/>
  <c r="AN44" i="44" a="1"/>
  <c r="AO44" i="44" a="1"/>
  <c r="AP44" i="44" a="1"/>
  <c r="AQ44" i="44" a="1"/>
  <c r="AR44" i="44" a="1"/>
  <c r="AS44" i="44" a="1"/>
  <c r="AT44" i="44" a="1"/>
  <c r="AU44" i="44" a="1"/>
  <c r="AV44" i="44" a="1"/>
  <c r="AW44" i="44" a="1"/>
  <c r="AX44" i="44" a="1"/>
  <c r="AY44" i="44" a="1"/>
  <c r="AZ44" i="44" a="1"/>
  <c r="BA44" i="44" a="1"/>
  <c r="BB44" i="44" a="1"/>
  <c r="BC44" i="44" a="1"/>
  <c r="BD44" i="44" a="1"/>
  <c r="BE44" i="44" a="1"/>
  <c r="BF44" i="44" a="1"/>
  <c r="BG44" i="44" a="1"/>
  <c r="BH44" i="44" a="1"/>
  <c r="BI44" i="44" a="1"/>
  <c r="BJ44" i="44" a="1"/>
  <c r="BK44" i="44" a="1"/>
  <c r="BL44" i="44" a="1"/>
  <c r="BM44" i="44" a="1"/>
  <c r="BN44" i="44" a="1"/>
  <c r="BO44" i="44" a="1"/>
  <c r="BP44" i="44" a="1"/>
  <c r="G44" i="44"/>
  <c r="H44" i="44"/>
  <c r="I44" i="44"/>
  <c r="J44" i="44"/>
  <c r="K44" i="44"/>
  <c r="L44" i="44"/>
  <c r="M44" i="44"/>
  <c r="N44" i="44"/>
  <c r="O44" i="44"/>
  <c r="P44" i="44"/>
  <c r="Q44" i="44"/>
  <c r="R44" i="44"/>
  <c r="S44" i="44"/>
  <c r="T44" i="44"/>
  <c r="U44" i="44"/>
  <c r="V44" i="44"/>
  <c r="W44" i="44"/>
  <c r="X44" i="44"/>
  <c r="Y44" i="44"/>
  <c r="Z44" i="44"/>
  <c r="AA44" i="44"/>
  <c r="AB44" i="44"/>
  <c r="AC44" i="44"/>
  <c r="AD44" i="44"/>
  <c r="AE44" i="44"/>
  <c r="AF44" i="44"/>
  <c r="AG44" i="44"/>
  <c r="AH44" i="44"/>
  <c r="AI44" i="44"/>
  <c r="AJ44" i="44"/>
  <c r="AK44" i="44"/>
  <c r="AL44" i="44"/>
  <c r="AM44" i="44"/>
  <c r="AN44" i="44"/>
  <c r="AO44" i="44"/>
  <c r="AP44" i="44"/>
  <c r="AQ44" i="44"/>
  <c r="AR44" i="44"/>
  <c r="AS44" i="44"/>
  <c r="AT44" i="44"/>
  <c r="AU44" i="44"/>
  <c r="AV44" i="44"/>
  <c r="AW44" i="44"/>
  <c r="AX44" i="44"/>
  <c r="AY44" i="44"/>
  <c r="AZ44" i="44"/>
  <c r="BA44" i="44"/>
  <c r="BB44" i="44"/>
  <c r="BC44" i="44"/>
  <c r="BD44" i="44"/>
  <c r="BE44" i="44"/>
  <c r="BF44" i="44"/>
  <c r="BG44" i="44"/>
  <c r="BH44" i="44"/>
  <c r="BI44" i="44"/>
  <c r="BJ44" i="44"/>
  <c r="BK44" i="44"/>
  <c r="BL44" i="44"/>
  <c r="BM44" i="44"/>
  <c r="BN44" i="44"/>
  <c r="BO44" i="44"/>
  <c r="BP44" i="44"/>
  <c r="AB20" i="44"/>
  <c r="E55" i="44" a="1"/>
  <c r="E55" i="44"/>
  <c r="F55" i="44" a="1"/>
  <c r="F55" i="44"/>
  <c r="G55" i="44" a="1"/>
  <c r="H55" i="44" a="1"/>
  <c r="I55" i="44" a="1"/>
  <c r="J55" i="44" a="1"/>
  <c r="K55" i="44" a="1"/>
  <c r="L55" i="44" a="1"/>
  <c r="M55" i="44" a="1"/>
  <c r="N55" i="44" a="1"/>
  <c r="O55" i="44" a="1"/>
  <c r="P55" i="44" a="1"/>
  <c r="Q55" i="44" a="1"/>
  <c r="R55" i="44" a="1"/>
  <c r="S55" i="44" a="1"/>
  <c r="T55" i="44" a="1"/>
  <c r="U55" i="44" a="1"/>
  <c r="V55" i="44" a="1"/>
  <c r="W55" i="44" a="1"/>
  <c r="X55" i="44" a="1"/>
  <c r="Y55" i="44" a="1"/>
  <c r="Z55" i="44" a="1"/>
  <c r="AA55" i="44" a="1"/>
  <c r="AB55" i="44" a="1"/>
  <c r="AC55" i="44" a="1"/>
  <c r="AD55" i="44" a="1"/>
  <c r="AE55" i="44" a="1"/>
  <c r="AF55" i="44" a="1"/>
  <c r="AG55" i="44" a="1"/>
  <c r="AH55" i="44" a="1"/>
  <c r="AI55" i="44" a="1"/>
  <c r="AJ55" i="44" a="1"/>
  <c r="AK55" i="44" a="1"/>
  <c r="AL55" i="44" a="1"/>
  <c r="AM55" i="44" a="1"/>
  <c r="AN55" i="44" a="1"/>
  <c r="AO55" i="44" a="1"/>
  <c r="AP55" i="44" a="1"/>
  <c r="AQ55" i="44" a="1"/>
  <c r="AR55" i="44" a="1"/>
  <c r="AS55" i="44" a="1"/>
  <c r="AT55" i="44" a="1"/>
  <c r="AU55" i="44" a="1"/>
  <c r="AV55" i="44" a="1"/>
  <c r="AW55" i="44" a="1"/>
  <c r="AX55" i="44" a="1"/>
  <c r="AY55" i="44" a="1"/>
  <c r="AZ55" i="44" a="1"/>
  <c r="BA55" i="44" a="1"/>
  <c r="BB55" i="44" a="1"/>
  <c r="BC55" i="44" a="1"/>
  <c r="BD55" i="44" a="1"/>
  <c r="BE55" i="44" a="1"/>
  <c r="BF55" i="44" a="1"/>
  <c r="BG55" i="44" a="1"/>
  <c r="BH55" i="44" a="1"/>
  <c r="BI55" i="44" a="1"/>
  <c r="BJ55" i="44" a="1"/>
  <c r="BK55" i="44" a="1"/>
  <c r="BL55" i="44" a="1"/>
  <c r="BM55" i="44" a="1"/>
  <c r="BN55" i="44" a="1"/>
  <c r="BO55" i="44" a="1"/>
  <c r="BP55" i="44" a="1"/>
  <c r="G55" i="44"/>
  <c r="H55" i="44"/>
  <c r="I55" i="44"/>
  <c r="J55" i="44"/>
  <c r="K55" i="44"/>
  <c r="L55" i="44"/>
  <c r="M55" i="44"/>
  <c r="N55" i="44"/>
  <c r="O55" i="44"/>
  <c r="P55" i="44"/>
  <c r="Q55" i="44"/>
  <c r="R55" i="44"/>
  <c r="S55" i="44"/>
  <c r="T55" i="44"/>
  <c r="U55" i="44"/>
  <c r="V55" i="44"/>
  <c r="W55" i="44"/>
  <c r="X55" i="44"/>
  <c r="Y55" i="44"/>
  <c r="Z55" i="44"/>
  <c r="AA55" i="44"/>
  <c r="AB55" i="44"/>
  <c r="AC55" i="44"/>
  <c r="AD55" i="44"/>
  <c r="AE55" i="44"/>
  <c r="AF55" i="44"/>
  <c r="AG55" i="44"/>
  <c r="AH55" i="44"/>
  <c r="AI55" i="44"/>
  <c r="AJ55" i="44"/>
  <c r="AK55" i="44"/>
  <c r="AL55" i="44"/>
  <c r="AM55" i="44"/>
  <c r="AN55" i="44"/>
  <c r="AO55" i="44"/>
  <c r="AP55" i="44"/>
  <c r="AQ55" i="44"/>
  <c r="AR55" i="44"/>
  <c r="AS55" i="44"/>
  <c r="AT55" i="44"/>
  <c r="AU55" i="44"/>
  <c r="AV55" i="44"/>
  <c r="AW55" i="44"/>
  <c r="AX55" i="44"/>
  <c r="AY55" i="44"/>
  <c r="AZ55" i="44"/>
  <c r="BA55" i="44"/>
  <c r="BB55" i="44"/>
  <c r="BC55" i="44"/>
  <c r="BD55" i="44"/>
  <c r="BE55" i="44"/>
  <c r="BF55" i="44"/>
  <c r="BG55" i="44"/>
  <c r="BH55" i="44"/>
  <c r="BI55" i="44"/>
  <c r="BJ55" i="44"/>
  <c r="BK55" i="44"/>
  <c r="BL55" i="44"/>
  <c r="BM55" i="44"/>
  <c r="BN55" i="44"/>
  <c r="BO55" i="44"/>
  <c r="BP55" i="44"/>
  <c r="AC20" i="44"/>
  <c r="E34" i="44" a="1"/>
  <c r="E34" i="44"/>
  <c r="F34" i="44" a="1"/>
  <c r="F34" i="44"/>
  <c r="G34" i="44" a="1"/>
  <c r="H34" i="44" a="1"/>
  <c r="I34" i="44" a="1"/>
  <c r="J34" i="44" a="1"/>
  <c r="K34" i="44" a="1"/>
  <c r="L34" i="44" a="1"/>
  <c r="M34" i="44" a="1"/>
  <c r="N34" i="44" a="1"/>
  <c r="O34" i="44" a="1"/>
  <c r="P34" i="44" a="1"/>
  <c r="Q34" i="44" a="1"/>
  <c r="R34" i="44" a="1"/>
  <c r="S34" i="44" a="1"/>
  <c r="T34" i="44" a="1"/>
  <c r="U34" i="44" a="1"/>
  <c r="V34" i="44" a="1"/>
  <c r="W34" i="44" a="1"/>
  <c r="X34" i="44" a="1"/>
  <c r="Y34" i="44" a="1"/>
  <c r="Z34" i="44" a="1"/>
  <c r="AA34" i="44" a="1"/>
  <c r="AB34" i="44" a="1"/>
  <c r="AC34" i="44" a="1"/>
  <c r="AD34" i="44" a="1"/>
  <c r="AE34" i="44" a="1"/>
  <c r="AF34" i="44" a="1"/>
  <c r="AG34" i="44" a="1"/>
  <c r="AH34" i="44" a="1"/>
  <c r="AI34" i="44" a="1"/>
  <c r="AJ34" i="44" a="1"/>
  <c r="AK34" i="44" a="1"/>
  <c r="AL34" i="44" a="1"/>
  <c r="AM34" i="44" a="1"/>
  <c r="AN34" i="44" a="1"/>
  <c r="AO34" i="44" a="1"/>
  <c r="AP34" i="44" a="1"/>
  <c r="AQ34" i="44" a="1"/>
  <c r="AR34" i="44" a="1"/>
  <c r="AS34" i="44" a="1"/>
  <c r="AT34" i="44" a="1"/>
  <c r="AU34" i="44" a="1"/>
  <c r="AV34" i="44" a="1"/>
  <c r="AW34" i="44" a="1"/>
  <c r="AX34" i="44" a="1"/>
  <c r="AY34" i="44" a="1"/>
  <c r="AZ34" i="44" a="1"/>
  <c r="BA34" i="44" a="1"/>
  <c r="BB34" i="44" a="1"/>
  <c r="BC34" i="44" a="1"/>
  <c r="BD34" i="44" a="1"/>
  <c r="BE34" i="44" a="1"/>
  <c r="BF34" i="44" a="1"/>
  <c r="BG34" i="44" a="1"/>
  <c r="BH34" i="44" a="1"/>
  <c r="BI34" i="44" a="1"/>
  <c r="BJ34" i="44" a="1"/>
  <c r="BK34" i="44" a="1"/>
  <c r="BL34" i="44" a="1"/>
  <c r="BM34" i="44" a="1"/>
  <c r="BN34" i="44" a="1"/>
  <c r="BO34" i="44" a="1"/>
  <c r="BP34" i="44" a="1"/>
  <c r="G34" i="44"/>
  <c r="H34" i="44"/>
  <c r="I34" i="44"/>
  <c r="J34" i="44"/>
  <c r="K34" i="44"/>
  <c r="L34" i="44"/>
  <c r="M34" i="44"/>
  <c r="N34" i="44"/>
  <c r="O34" i="44"/>
  <c r="P34" i="44"/>
  <c r="Q34" i="44"/>
  <c r="R34" i="44"/>
  <c r="S34" i="44"/>
  <c r="T34" i="44"/>
  <c r="U34" i="44"/>
  <c r="V34" i="44"/>
  <c r="W34" i="44"/>
  <c r="X34" i="44"/>
  <c r="Y34" i="44"/>
  <c r="Z34" i="44"/>
  <c r="AA34" i="44"/>
  <c r="AB34" i="44"/>
  <c r="AC34" i="44"/>
  <c r="AD34" i="44"/>
  <c r="AE34" i="44"/>
  <c r="AF34" i="44"/>
  <c r="AG34" i="44"/>
  <c r="AH34" i="44"/>
  <c r="AI34" i="44"/>
  <c r="AJ34" i="44"/>
  <c r="AK34" i="44"/>
  <c r="AL34" i="44"/>
  <c r="AM34" i="44"/>
  <c r="AN34" i="44"/>
  <c r="AO34" i="44"/>
  <c r="AP34" i="44"/>
  <c r="AQ34" i="44"/>
  <c r="AR34" i="44"/>
  <c r="AS34" i="44"/>
  <c r="AT34" i="44"/>
  <c r="AU34" i="44"/>
  <c r="AV34" i="44"/>
  <c r="AW34" i="44"/>
  <c r="AX34" i="44"/>
  <c r="AY34" i="44"/>
  <c r="AZ34" i="44"/>
  <c r="BA34" i="44"/>
  <c r="BB34" i="44"/>
  <c r="BC34" i="44"/>
  <c r="BD34" i="44"/>
  <c r="BE34" i="44"/>
  <c r="BF34" i="44"/>
  <c r="BG34" i="44"/>
  <c r="BH34" i="44"/>
  <c r="BI34" i="44"/>
  <c r="BJ34" i="44"/>
  <c r="BK34" i="44"/>
  <c r="BL34" i="44"/>
  <c r="BM34" i="44"/>
  <c r="BN34" i="44"/>
  <c r="BO34" i="44"/>
  <c r="BP34" i="44"/>
  <c r="AA21" i="44"/>
  <c r="E45" i="44" a="1"/>
  <c r="E45" i="44"/>
  <c r="F45" i="44" a="1"/>
  <c r="F45" i="44"/>
  <c r="G45" i="44" a="1"/>
  <c r="H45" i="44" a="1"/>
  <c r="I45" i="44" a="1"/>
  <c r="J45" i="44" a="1"/>
  <c r="K45" i="44" a="1"/>
  <c r="L45" i="44" a="1"/>
  <c r="M45" i="44" a="1"/>
  <c r="N45" i="44" a="1"/>
  <c r="O45" i="44" a="1"/>
  <c r="P45" i="44" a="1"/>
  <c r="Q45" i="44" a="1"/>
  <c r="R45" i="44" a="1"/>
  <c r="S45" i="44" a="1"/>
  <c r="T45" i="44" a="1"/>
  <c r="U45" i="44" a="1"/>
  <c r="V45" i="44" a="1"/>
  <c r="W45" i="44" a="1"/>
  <c r="X45" i="44" a="1"/>
  <c r="Y45" i="44" a="1"/>
  <c r="Z45" i="44" a="1"/>
  <c r="AA45" i="44" a="1"/>
  <c r="AB45" i="44" a="1"/>
  <c r="AC45" i="44" a="1"/>
  <c r="AD45" i="44" a="1"/>
  <c r="AE45" i="44" a="1"/>
  <c r="AF45" i="44" a="1"/>
  <c r="AG45" i="44" a="1"/>
  <c r="AH45" i="44" a="1"/>
  <c r="AI45" i="44" a="1"/>
  <c r="AJ45" i="44" a="1"/>
  <c r="AK45" i="44" a="1"/>
  <c r="AL45" i="44" a="1"/>
  <c r="AM45" i="44" a="1"/>
  <c r="AN45" i="44" a="1"/>
  <c r="AO45" i="44" a="1"/>
  <c r="AP45" i="44" a="1"/>
  <c r="AQ45" i="44" a="1"/>
  <c r="AR45" i="44" a="1"/>
  <c r="AS45" i="44" a="1"/>
  <c r="AT45" i="44" a="1"/>
  <c r="AU45" i="44" a="1"/>
  <c r="AV45" i="44" a="1"/>
  <c r="AW45" i="44" a="1"/>
  <c r="AX45" i="44" a="1"/>
  <c r="AY45" i="44" a="1"/>
  <c r="AZ45" i="44" a="1"/>
  <c r="BA45" i="44" a="1"/>
  <c r="BB45" i="44" a="1"/>
  <c r="BC45" i="44" a="1"/>
  <c r="BD45" i="44" a="1"/>
  <c r="BE45" i="44" a="1"/>
  <c r="BF45" i="44" a="1"/>
  <c r="BG45" i="44" a="1"/>
  <c r="BH45" i="44" a="1"/>
  <c r="BI45" i="44" a="1"/>
  <c r="BJ45" i="44" a="1"/>
  <c r="BK45" i="44" a="1"/>
  <c r="BL45" i="44" a="1"/>
  <c r="BM45" i="44" a="1"/>
  <c r="BN45" i="44" a="1"/>
  <c r="BO45" i="44" a="1"/>
  <c r="BP45" i="44" a="1"/>
  <c r="G45" i="44"/>
  <c r="H45" i="44"/>
  <c r="I45" i="44"/>
  <c r="J45" i="44"/>
  <c r="K45" i="44"/>
  <c r="L45" i="44"/>
  <c r="M45" i="44"/>
  <c r="N45" i="44"/>
  <c r="O45" i="44"/>
  <c r="P45" i="44"/>
  <c r="Q45" i="44"/>
  <c r="R45" i="44"/>
  <c r="S45" i="44"/>
  <c r="T45" i="44"/>
  <c r="U45" i="44"/>
  <c r="V45" i="44"/>
  <c r="W45" i="44"/>
  <c r="X45" i="44"/>
  <c r="Y45" i="44"/>
  <c r="Z45" i="44"/>
  <c r="AA45" i="44"/>
  <c r="AB45" i="44"/>
  <c r="AC45" i="44"/>
  <c r="AD45" i="44"/>
  <c r="AE45" i="44"/>
  <c r="AF45" i="44"/>
  <c r="AG45" i="44"/>
  <c r="AH45" i="44"/>
  <c r="AI45" i="44"/>
  <c r="AJ45" i="44"/>
  <c r="AK45" i="44"/>
  <c r="AL45" i="44"/>
  <c r="AM45" i="44"/>
  <c r="AN45" i="44"/>
  <c r="AO45" i="44"/>
  <c r="AP45" i="44"/>
  <c r="AQ45" i="44"/>
  <c r="AR45" i="44"/>
  <c r="AS45" i="44"/>
  <c r="AT45" i="44"/>
  <c r="AU45" i="44"/>
  <c r="AV45" i="44"/>
  <c r="AW45" i="44"/>
  <c r="AX45" i="44"/>
  <c r="AY45" i="44"/>
  <c r="AZ45" i="44"/>
  <c r="BA45" i="44"/>
  <c r="BB45" i="44"/>
  <c r="BC45" i="44"/>
  <c r="BD45" i="44"/>
  <c r="BE45" i="44"/>
  <c r="BF45" i="44"/>
  <c r="BG45" i="44"/>
  <c r="BH45" i="44"/>
  <c r="BI45" i="44"/>
  <c r="BJ45" i="44"/>
  <c r="BK45" i="44"/>
  <c r="BL45" i="44"/>
  <c r="BM45" i="44"/>
  <c r="BN45" i="44"/>
  <c r="BO45" i="44"/>
  <c r="BP45" i="44"/>
  <c r="AB21" i="44"/>
  <c r="E56" i="44" a="1"/>
  <c r="E56" i="44"/>
  <c r="F56" i="44" a="1"/>
  <c r="F56" i="44"/>
  <c r="G56" i="44" a="1"/>
  <c r="H56" i="44" a="1"/>
  <c r="I56" i="44" a="1"/>
  <c r="J56" i="44" a="1"/>
  <c r="K56" i="44" a="1"/>
  <c r="L56" i="44" a="1"/>
  <c r="M56" i="44" a="1"/>
  <c r="N56" i="44" a="1"/>
  <c r="O56" i="44" a="1"/>
  <c r="P56" i="44" a="1"/>
  <c r="Q56" i="44" a="1"/>
  <c r="R56" i="44" a="1"/>
  <c r="S56" i="44" a="1"/>
  <c r="T56" i="44" a="1"/>
  <c r="U56" i="44" a="1"/>
  <c r="V56" i="44" a="1"/>
  <c r="W56" i="44" a="1"/>
  <c r="X56" i="44" a="1"/>
  <c r="Y56" i="44" a="1"/>
  <c r="Z56" i="44" a="1"/>
  <c r="AA56" i="44" a="1"/>
  <c r="AB56" i="44" a="1"/>
  <c r="AC56" i="44" a="1"/>
  <c r="AD56" i="44" a="1"/>
  <c r="AE56" i="44" a="1"/>
  <c r="AF56" i="44" a="1"/>
  <c r="AG56" i="44" a="1"/>
  <c r="AH56" i="44" a="1"/>
  <c r="AI56" i="44" a="1"/>
  <c r="AJ56" i="44" a="1"/>
  <c r="AK56" i="44" a="1"/>
  <c r="AL56" i="44" a="1"/>
  <c r="AM56" i="44" a="1"/>
  <c r="AN56" i="44" a="1"/>
  <c r="AO56" i="44" a="1"/>
  <c r="AP56" i="44" a="1"/>
  <c r="AQ56" i="44" a="1"/>
  <c r="AR56" i="44" a="1"/>
  <c r="AS56" i="44" a="1"/>
  <c r="AT56" i="44" a="1"/>
  <c r="AU56" i="44" a="1"/>
  <c r="AV56" i="44" a="1"/>
  <c r="AW56" i="44" a="1"/>
  <c r="AX56" i="44" a="1"/>
  <c r="AY56" i="44" a="1"/>
  <c r="AZ56" i="44" a="1"/>
  <c r="BA56" i="44" a="1"/>
  <c r="BB56" i="44" a="1"/>
  <c r="BC56" i="44" a="1"/>
  <c r="BD56" i="44" a="1"/>
  <c r="BE56" i="44" a="1"/>
  <c r="BF56" i="44" a="1"/>
  <c r="BG56" i="44" a="1"/>
  <c r="BH56" i="44" a="1"/>
  <c r="BI56" i="44" a="1"/>
  <c r="BJ56" i="44" a="1"/>
  <c r="BK56" i="44" a="1"/>
  <c r="BL56" i="44" a="1"/>
  <c r="BM56" i="44" a="1"/>
  <c r="BN56" i="44" a="1"/>
  <c r="BO56" i="44" a="1"/>
  <c r="BP56" i="44" a="1"/>
  <c r="G56" i="44"/>
  <c r="H56" i="44"/>
  <c r="I56" i="44"/>
  <c r="J56" i="44"/>
  <c r="K56" i="44"/>
  <c r="L56" i="44"/>
  <c r="M56" i="44"/>
  <c r="N56" i="44"/>
  <c r="O56" i="44"/>
  <c r="P56" i="44"/>
  <c r="Q56" i="44"/>
  <c r="R56" i="44"/>
  <c r="S56" i="44"/>
  <c r="T56" i="44"/>
  <c r="U56" i="44"/>
  <c r="V56" i="44"/>
  <c r="W56" i="44"/>
  <c r="X56" i="44"/>
  <c r="Y56" i="44"/>
  <c r="Z56" i="44"/>
  <c r="AA56" i="44"/>
  <c r="AB56" i="44"/>
  <c r="AC56" i="44"/>
  <c r="AD56" i="44"/>
  <c r="AE56" i="44"/>
  <c r="AF56" i="44"/>
  <c r="AG56" i="44"/>
  <c r="AH56" i="44"/>
  <c r="AI56" i="44"/>
  <c r="AJ56" i="44"/>
  <c r="AK56" i="44"/>
  <c r="AL56" i="44"/>
  <c r="AM56" i="44"/>
  <c r="AN56" i="44"/>
  <c r="AO56" i="44"/>
  <c r="AP56" i="44"/>
  <c r="AQ56" i="44"/>
  <c r="AR56" i="44"/>
  <c r="AS56" i="44"/>
  <c r="AT56" i="44"/>
  <c r="AU56" i="44"/>
  <c r="AV56" i="44"/>
  <c r="AW56" i="44"/>
  <c r="AX56" i="44"/>
  <c r="AY56" i="44"/>
  <c r="AZ56" i="44"/>
  <c r="BA56" i="44"/>
  <c r="BB56" i="44"/>
  <c r="BC56" i="44"/>
  <c r="BD56" i="44"/>
  <c r="BE56" i="44"/>
  <c r="BF56" i="44"/>
  <c r="BG56" i="44"/>
  <c r="BH56" i="44"/>
  <c r="BI56" i="44"/>
  <c r="BJ56" i="44"/>
  <c r="BK56" i="44"/>
  <c r="BL56" i="44"/>
  <c r="BM56" i="44"/>
  <c r="BN56" i="44"/>
  <c r="BO56" i="44"/>
  <c r="BP56" i="44"/>
  <c r="AC21" i="44"/>
  <c r="E35" i="44" a="1"/>
  <c r="E35" i="44"/>
  <c r="F35" i="44" a="1"/>
  <c r="F35" i="44"/>
  <c r="G35" i="44" a="1"/>
  <c r="H35" i="44" a="1"/>
  <c r="I35" i="44" a="1"/>
  <c r="J35" i="44" a="1"/>
  <c r="K35" i="44" a="1"/>
  <c r="L35" i="44" a="1"/>
  <c r="M35" i="44" a="1"/>
  <c r="N35" i="44" a="1"/>
  <c r="O35" i="44" a="1"/>
  <c r="P35" i="44" a="1"/>
  <c r="Q35" i="44" a="1"/>
  <c r="R35" i="44" a="1"/>
  <c r="S35" i="44" a="1"/>
  <c r="T35" i="44" a="1"/>
  <c r="U35" i="44" a="1"/>
  <c r="V35" i="44" a="1"/>
  <c r="W35" i="44" a="1"/>
  <c r="X35" i="44" a="1"/>
  <c r="Y35" i="44" a="1"/>
  <c r="Z35" i="44" a="1"/>
  <c r="AA35" i="44" a="1"/>
  <c r="AB35" i="44" a="1"/>
  <c r="AC35" i="44" a="1"/>
  <c r="AD35" i="44" a="1"/>
  <c r="AE35" i="44" a="1"/>
  <c r="AF35" i="44" a="1"/>
  <c r="AG35" i="44" a="1"/>
  <c r="AH35" i="44" a="1"/>
  <c r="AI35" i="44" a="1"/>
  <c r="AJ35" i="44" a="1"/>
  <c r="AK35" i="44" a="1"/>
  <c r="AL35" i="44" a="1"/>
  <c r="AM35" i="44" a="1"/>
  <c r="AN35" i="44" a="1"/>
  <c r="AO35" i="44" a="1"/>
  <c r="AP35" i="44" a="1"/>
  <c r="AQ35" i="44" a="1"/>
  <c r="AR35" i="44" a="1"/>
  <c r="AS35" i="44" a="1"/>
  <c r="AT35" i="44" a="1"/>
  <c r="AU35" i="44" a="1"/>
  <c r="AV35" i="44" a="1"/>
  <c r="AW35" i="44" a="1"/>
  <c r="AX35" i="44" a="1"/>
  <c r="AY35" i="44" a="1"/>
  <c r="AZ35" i="44" a="1"/>
  <c r="BA35" i="44" a="1"/>
  <c r="BB35" i="44" a="1"/>
  <c r="BC35" i="44" a="1"/>
  <c r="BD35" i="44" a="1"/>
  <c r="BE35" i="44" a="1"/>
  <c r="BF35" i="44" a="1"/>
  <c r="BG35" i="44" a="1"/>
  <c r="BH35" i="44" a="1"/>
  <c r="BI35" i="44" a="1"/>
  <c r="BJ35" i="44" a="1"/>
  <c r="BK35" i="44" a="1"/>
  <c r="BL35" i="44" a="1"/>
  <c r="BM35" i="44" a="1"/>
  <c r="BN35" i="44" a="1"/>
  <c r="BO35" i="44" a="1"/>
  <c r="BP35" i="44" a="1"/>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BM35" i="44"/>
  <c r="BN35" i="44"/>
  <c r="BO35" i="44"/>
  <c r="BP35" i="44"/>
  <c r="AA22" i="44"/>
  <c r="E46" i="44" a="1"/>
  <c r="E46" i="44"/>
  <c r="F46" i="44" a="1"/>
  <c r="F46" i="44"/>
  <c r="G46" i="44" a="1"/>
  <c r="H46" i="44" a="1"/>
  <c r="I46" i="44" a="1"/>
  <c r="J46" i="44" a="1"/>
  <c r="K46" i="44" a="1"/>
  <c r="L46" i="44" a="1"/>
  <c r="M46" i="44" a="1"/>
  <c r="N46" i="44" a="1"/>
  <c r="O46" i="44" a="1"/>
  <c r="P46" i="44" a="1"/>
  <c r="Q46" i="44" a="1"/>
  <c r="R46" i="44" a="1"/>
  <c r="S46" i="44" a="1"/>
  <c r="T46" i="44" a="1"/>
  <c r="U46" i="44" a="1"/>
  <c r="V46" i="44" a="1"/>
  <c r="W46" i="44" a="1"/>
  <c r="X46" i="44" a="1"/>
  <c r="Y46" i="44" a="1"/>
  <c r="Z46" i="44" a="1"/>
  <c r="AA46" i="44" a="1"/>
  <c r="AB46" i="44" a="1"/>
  <c r="AC46" i="44" a="1"/>
  <c r="AD46" i="44" a="1"/>
  <c r="AE46" i="44" a="1"/>
  <c r="AF46" i="44" a="1"/>
  <c r="AG46" i="44" a="1"/>
  <c r="AH46" i="44" a="1"/>
  <c r="AI46" i="44" a="1"/>
  <c r="AJ46" i="44" a="1"/>
  <c r="AK46" i="44" a="1"/>
  <c r="AL46" i="44" a="1"/>
  <c r="AM46" i="44" a="1"/>
  <c r="AN46" i="44" a="1"/>
  <c r="AO46" i="44" a="1"/>
  <c r="AP46" i="44" a="1"/>
  <c r="AQ46" i="44" a="1"/>
  <c r="AR46" i="44" a="1"/>
  <c r="AS46" i="44" a="1"/>
  <c r="AT46" i="44" a="1"/>
  <c r="AU46" i="44" a="1"/>
  <c r="AV46" i="44" a="1"/>
  <c r="AW46" i="44" a="1"/>
  <c r="AX46" i="44" a="1"/>
  <c r="AY46" i="44" a="1"/>
  <c r="AZ46" i="44" a="1"/>
  <c r="BA46" i="44" a="1"/>
  <c r="BB46" i="44" a="1"/>
  <c r="BC46" i="44" a="1"/>
  <c r="BD46" i="44" a="1"/>
  <c r="BE46" i="44" a="1"/>
  <c r="BF46" i="44" a="1"/>
  <c r="BG46" i="44" a="1"/>
  <c r="BH46" i="44" a="1"/>
  <c r="BI46" i="44" a="1"/>
  <c r="BJ46" i="44" a="1"/>
  <c r="BK46" i="44" a="1"/>
  <c r="BL46" i="44" a="1"/>
  <c r="BM46" i="44" a="1"/>
  <c r="BN46" i="44" a="1"/>
  <c r="BO46" i="44" a="1"/>
  <c r="BP46" i="44" a="1"/>
  <c r="G46" i="44"/>
  <c r="H46" i="44"/>
  <c r="I46" i="44"/>
  <c r="J46" i="44"/>
  <c r="K46" i="44"/>
  <c r="L46" i="44"/>
  <c r="M46" i="44"/>
  <c r="N46" i="44"/>
  <c r="O46" i="44"/>
  <c r="P46" i="44"/>
  <c r="Q46" i="44"/>
  <c r="R46" i="44"/>
  <c r="S46" i="44"/>
  <c r="T46" i="44"/>
  <c r="U46" i="44"/>
  <c r="V46" i="44"/>
  <c r="W46" i="44"/>
  <c r="X46" i="44"/>
  <c r="Y46" i="44"/>
  <c r="Z46" i="44"/>
  <c r="AA46" i="44"/>
  <c r="AB46" i="44"/>
  <c r="AC46" i="44"/>
  <c r="AD46" i="44"/>
  <c r="AE46" i="44"/>
  <c r="AF46" i="44"/>
  <c r="AG46" i="44"/>
  <c r="AH46" i="44"/>
  <c r="AI46" i="44"/>
  <c r="AJ46" i="44"/>
  <c r="AK46" i="44"/>
  <c r="AL46" i="44"/>
  <c r="AM46" i="44"/>
  <c r="AN46" i="44"/>
  <c r="AO46" i="44"/>
  <c r="AP46" i="44"/>
  <c r="AQ46" i="44"/>
  <c r="AR46" i="44"/>
  <c r="AS46" i="44"/>
  <c r="AT46" i="44"/>
  <c r="AU46" i="44"/>
  <c r="AV46" i="44"/>
  <c r="AW46" i="44"/>
  <c r="AX46" i="44"/>
  <c r="AY46" i="44"/>
  <c r="AZ46" i="44"/>
  <c r="BA46" i="44"/>
  <c r="BB46" i="44"/>
  <c r="BC46" i="44"/>
  <c r="BD46" i="44"/>
  <c r="BE46" i="44"/>
  <c r="BF46" i="44"/>
  <c r="BG46" i="44"/>
  <c r="BH46" i="44"/>
  <c r="BI46" i="44"/>
  <c r="BJ46" i="44"/>
  <c r="BK46" i="44"/>
  <c r="BL46" i="44"/>
  <c r="BM46" i="44"/>
  <c r="BN46" i="44"/>
  <c r="BO46" i="44"/>
  <c r="BP46" i="44"/>
  <c r="AB22" i="44"/>
  <c r="E57" i="44" a="1"/>
  <c r="E57" i="44"/>
  <c r="F57" i="44" a="1"/>
  <c r="F57" i="44"/>
  <c r="G57" i="44" a="1"/>
  <c r="H57" i="44" a="1"/>
  <c r="I57" i="44" a="1"/>
  <c r="J57" i="44" a="1"/>
  <c r="K57" i="44" a="1"/>
  <c r="L57" i="44" a="1"/>
  <c r="M57" i="44" a="1"/>
  <c r="N57" i="44" a="1"/>
  <c r="O57" i="44" a="1"/>
  <c r="P57" i="44" a="1"/>
  <c r="Q57" i="44" a="1"/>
  <c r="R57" i="44" a="1"/>
  <c r="S57" i="44" a="1"/>
  <c r="T57" i="44" a="1"/>
  <c r="U57" i="44" a="1"/>
  <c r="V57" i="44" a="1"/>
  <c r="W57" i="44" a="1"/>
  <c r="X57" i="44" a="1"/>
  <c r="Y57" i="44" a="1"/>
  <c r="Z57" i="44" a="1"/>
  <c r="AA57" i="44" a="1"/>
  <c r="AB57" i="44" a="1"/>
  <c r="AC57" i="44" a="1"/>
  <c r="AD57" i="44" a="1"/>
  <c r="AE57" i="44" a="1"/>
  <c r="AF57" i="44" a="1"/>
  <c r="AG57" i="44" a="1"/>
  <c r="AH57" i="44" a="1"/>
  <c r="AI57" i="44" a="1"/>
  <c r="AJ57" i="44" a="1"/>
  <c r="AK57" i="44" a="1"/>
  <c r="AL57" i="44" a="1"/>
  <c r="AM57" i="44" a="1"/>
  <c r="AN57" i="44" a="1"/>
  <c r="AO57" i="44" a="1"/>
  <c r="AP57" i="44" a="1"/>
  <c r="AQ57" i="44" a="1"/>
  <c r="AR57" i="44" a="1"/>
  <c r="AS57" i="44" a="1"/>
  <c r="AT57" i="44" a="1"/>
  <c r="AU57" i="44" a="1"/>
  <c r="AV57" i="44" a="1"/>
  <c r="AW57" i="44" a="1"/>
  <c r="AX57" i="44" a="1"/>
  <c r="AY57" i="44" a="1"/>
  <c r="AZ57" i="44" a="1"/>
  <c r="BA57" i="44" a="1"/>
  <c r="BB57" i="44" a="1"/>
  <c r="BC57" i="44" a="1"/>
  <c r="BD57" i="44" a="1"/>
  <c r="BE57" i="44" a="1"/>
  <c r="BF57" i="44" a="1"/>
  <c r="BG57" i="44" a="1"/>
  <c r="BH57" i="44" a="1"/>
  <c r="BI57" i="44" a="1"/>
  <c r="BJ57" i="44" a="1"/>
  <c r="BK57" i="44" a="1"/>
  <c r="BL57" i="44" a="1"/>
  <c r="BM57" i="44" a="1"/>
  <c r="BN57" i="44" a="1"/>
  <c r="BO57" i="44" a="1"/>
  <c r="BP57" i="44" a="1"/>
  <c r="G57" i="44"/>
  <c r="H57" i="44"/>
  <c r="I57" i="44"/>
  <c r="J57" i="44"/>
  <c r="K57" i="44"/>
  <c r="L57" i="44"/>
  <c r="M57" i="44"/>
  <c r="N57" i="44"/>
  <c r="O57" i="44"/>
  <c r="P57" i="44"/>
  <c r="Q57" i="44"/>
  <c r="R57" i="44"/>
  <c r="S57" i="44"/>
  <c r="T57" i="44"/>
  <c r="U57" i="44"/>
  <c r="V57" i="44"/>
  <c r="W57" i="44"/>
  <c r="X57" i="44"/>
  <c r="Y57" i="44"/>
  <c r="Z57" i="44"/>
  <c r="AA57" i="44"/>
  <c r="AB57" i="44"/>
  <c r="AC57" i="44"/>
  <c r="AD57" i="44"/>
  <c r="AE57" i="44"/>
  <c r="AF57" i="44"/>
  <c r="AG57" i="44"/>
  <c r="AH57" i="44"/>
  <c r="AI57" i="44"/>
  <c r="AJ57" i="44"/>
  <c r="AK57" i="44"/>
  <c r="AL57" i="44"/>
  <c r="AM57" i="44"/>
  <c r="AN57" i="44"/>
  <c r="AO57" i="44"/>
  <c r="AP57" i="44"/>
  <c r="AQ57" i="44"/>
  <c r="AR57" i="44"/>
  <c r="AS57" i="44"/>
  <c r="AT57" i="44"/>
  <c r="AU57" i="44"/>
  <c r="AV57" i="44"/>
  <c r="AW57" i="44"/>
  <c r="AX57" i="44"/>
  <c r="AY57" i="44"/>
  <c r="AZ57" i="44"/>
  <c r="BA57" i="44"/>
  <c r="BB57" i="44"/>
  <c r="BC57" i="44"/>
  <c r="BD57" i="44"/>
  <c r="BE57" i="44"/>
  <c r="BF57" i="44"/>
  <c r="BG57" i="44"/>
  <c r="BH57" i="44"/>
  <c r="BI57" i="44"/>
  <c r="BJ57" i="44"/>
  <c r="BK57" i="44"/>
  <c r="BL57" i="44"/>
  <c r="BM57" i="44"/>
  <c r="BN57" i="44"/>
  <c r="BO57" i="44"/>
  <c r="BP57" i="44"/>
  <c r="AC22" i="44"/>
  <c r="AG17" i="44"/>
  <c r="AE17" i="44"/>
  <c r="AE18" i="44"/>
  <c r="AE19" i="44"/>
  <c r="AE20" i="44"/>
  <c r="AE21" i="44"/>
  <c r="AE22" i="44"/>
  <c r="AF17" i="44"/>
  <c r="AH17" i="44"/>
  <c r="AD18" i="44"/>
  <c r="AG18" i="44"/>
  <c r="AF18" i="44"/>
  <c r="AH18" i="44"/>
  <c r="AD19" i="44"/>
  <c r="AG19" i="44"/>
  <c r="AF19" i="44"/>
  <c r="AH19" i="44"/>
  <c r="AD20" i="44"/>
  <c r="AG20" i="44"/>
  <c r="AF20" i="44"/>
  <c r="AH20" i="44"/>
  <c r="AD21" i="44"/>
  <c r="AG21" i="44"/>
  <c r="AF21" i="44"/>
  <c r="AH21" i="44"/>
  <c r="AD22" i="44"/>
  <c r="AG22" i="44"/>
  <c r="AF22" i="44"/>
  <c r="AH22" i="44"/>
  <c r="AD23" i="44"/>
  <c r="AG23" i="44"/>
  <c r="AF23" i="44"/>
  <c r="AH23" i="44"/>
  <c r="AD24" i="44"/>
  <c r="AG24" i="44"/>
  <c r="AF24" i="44"/>
  <c r="AH24" i="44"/>
  <c r="AD25" i="44"/>
  <c r="AG25" i="44"/>
  <c r="AF25" i="44"/>
  <c r="AH25" i="44"/>
  <c r="X17" i="44"/>
  <c r="X18" i="44"/>
  <c r="X19" i="44"/>
  <c r="X20" i="44"/>
  <c r="X21" i="44"/>
  <c r="X22" i="44"/>
  <c r="X23" i="44"/>
  <c r="X24" i="44"/>
  <c r="X25" i="44"/>
  <c r="E4" i="44"/>
  <c r="E5" i="44"/>
  <c r="E6" i="44"/>
  <c r="E7" i="44"/>
  <c r="E8" i="44"/>
  <c r="E9" i="44"/>
  <c r="E10" i="44"/>
  <c r="E11" i="44"/>
  <c r="E12" i="44"/>
  <c r="AI15" i="43"/>
  <c r="AD17" i="43"/>
  <c r="AG17" i="43"/>
  <c r="AE17" i="43"/>
  <c r="AE18" i="43"/>
  <c r="AE19" i="43"/>
  <c r="AE20" i="43"/>
  <c r="AE21" i="43"/>
  <c r="AE22" i="43"/>
  <c r="AF17" i="43"/>
  <c r="AH17" i="43"/>
  <c r="AD18" i="43"/>
  <c r="AG18" i="43"/>
  <c r="AF18" i="43"/>
  <c r="AH18" i="43"/>
  <c r="AD19" i="43"/>
  <c r="AG19" i="43"/>
  <c r="AF19" i="43"/>
  <c r="AH19" i="43"/>
  <c r="AD20" i="43"/>
  <c r="AG20" i="43"/>
  <c r="AF20" i="43"/>
  <c r="AH20" i="43"/>
  <c r="AD21" i="43"/>
  <c r="AG21" i="43"/>
  <c r="AF21" i="43"/>
  <c r="AH21" i="43"/>
  <c r="AD22" i="43"/>
  <c r="AG22" i="43"/>
  <c r="AF22" i="43"/>
  <c r="AH22" i="43"/>
  <c r="AD23" i="43"/>
  <c r="AG23" i="43"/>
  <c r="AF23" i="43"/>
  <c r="AH23" i="43"/>
  <c r="AD24" i="43"/>
  <c r="AG24" i="43"/>
  <c r="AF24" i="43"/>
  <c r="AH24" i="43"/>
  <c r="AD25" i="43"/>
  <c r="AG25" i="43"/>
  <c r="AF25" i="43"/>
  <c r="AH25" i="43"/>
  <c r="AI15" i="42"/>
  <c r="AD17" i="42"/>
  <c r="AG17" i="42"/>
  <c r="AE17" i="42"/>
  <c r="AE18" i="42"/>
  <c r="AE19" i="42"/>
  <c r="AE20" i="42"/>
  <c r="AE21" i="42"/>
  <c r="AE22" i="42"/>
  <c r="AF17" i="42"/>
  <c r="AH17" i="42"/>
  <c r="AD18" i="42"/>
  <c r="AG18" i="42"/>
  <c r="AF18" i="42"/>
  <c r="AH18" i="42"/>
  <c r="AD19" i="42"/>
  <c r="AG19" i="42"/>
  <c r="AF19" i="42"/>
  <c r="AH19" i="42"/>
  <c r="AD20" i="42"/>
  <c r="AG20" i="42"/>
  <c r="AF20" i="42"/>
  <c r="AH20" i="42"/>
  <c r="AD21" i="42"/>
  <c r="AG21" i="42"/>
  <c r="AF21" i="42"/>
  <c r="AH21" i="42"/>
  <c r="AD22" i="42"/>
  <c r="AG22" i="42"/>
  <c r="AF22" i="42"/>
  <c r="AH22" i="42"/>
  <c r="AD23" i="42"/>
  <c r="AG23" i="42"/>
  <c r="AF23" i="42"/>
  <c r="AH23" i="42"/>
  <c r="AD24" i="42"/>
  <c r="AG24" i="42"/>
  <c r="AF24" i="42"/>
  <c r="AH24" i="42"/>
  <c r="AD25" i="42"/>
  <c r="AG25" i="42"/>
  <c r="AF25" i="42"/>
  <c r="AH25" i="42"/>
  <c r="Z17" i="42"/>
  <c r="Z19" i="42"/>
  <c r="AI15" i="41"/>
  <c r="AD17" i="41"/>
  <c r="AG17" i="41"/>
  <c r="AE17" i="41"/>
  <c r="AE18" i="41"/>
  <c r="AE19" i="41"/>
  <c r="AE20" i="41"/>
  <c r="AE21" i="41"/>
  <c r="AE22" i="41"/>
  <c r="AF17" i="41"/>
  <c r="AH17" i="41"/>
  <c r="AD18" i="41"/>
  <c r="AG18" i="41"/>
  <c r="AF18" i="41"/>
  <c r="AH18" i="41"/>
  <c r="AD19" i="41"/>
  <c r="AG19" i="41"/>
  <c r="AF19" i="41"/>
  <c r="AH19" i="41"/>
  <c r="AD20" i="41"/>
  <c r="AG20" i="41"/>
  <c r="AF20" i="41"/>
  <c r="AH20" i="41"/>
  <c r="AD21" i="41"/>
  <c r="AG21" i="41"/>
  <c r="AF21" i="41"/>
  <c r="AH21" i="41"/>
  <c r="AD22" i="41"/>
  <c r="AG22" i="41"/>
  <c r="AF22" i="41"/>
  <c r="AH22" i="41"/>
  <c r="AD23" i="41"/>
  <c r="AG23" i="41"/>
  <c r="AF23" i="41"/>
  <c r="AH23" i="41"/>
  <c r="AD24" i="41"/>
  <c r="AG24" i="41"/>
  <c r="AF24" i="41"/>
  <c r="AH24" i="41"/>
  <c r="AD25" i="41"/>
  <c r="AG25" i="41"/>
  <c r="AF25" i="41"/>
  <c r="AH25" i="41"/>
  <c r="J8" i="40"/>
  <c r="K21" i="40"/>
  <c r="J9" i="40"/>
  <c r="K22" i="40"/>
  <c r="J10" i="40"/>
  <c r="K23" i="40"/>
  <c r="J11" i="40"/>
  <c r="K24" i="40"/>
  <c r="J12" i="40"/>
  <c r="K25" i="40"/>
  <c r="AI15" i="40"/>
  <c r="G8" i="40"/>
  <c r="H8" i="40"/>
  <c r="I8" i="40"/>
  <c r="J21" i="40"/>
  <c r="H21" i="40"/>
  <c r="G9" i="40"/>
  <c r="H9" i="40"/>
  <c r="I9" i="40"/>
  <c r="J22" i="40"/>
  <c r="H22" i="40"/>
  <c r="G10" i="40"/>
  <c r="H10" i="40"/>
  <c r="I10" i="40"/>
  <c r="J23" i="40"/>
  <c r="H23" i="40"/>
  <c r="G11" i="40"/>
  <c r="H11" i="40"/>
  <c r="I11" i="40"/>
  <c r="J24" i="40"/>
  <c r="H24" i="40"/>
  <c r="G12" i="40"/>
  <c r="H12" i="40"/>
  <c r="I12" i="40"/>
  <c r="J25" i="40"/>
  <c r="H25" i="40"/>
  <c r="O21" i="40"/>
  <c r="O22" i="40"/>
  <c r="O23" i="40"/>
  <c r="O24" i="40"/>
  <c r="O25" i="40"/>
  <c r="Q21" i="40"/>
  <c r="Q22" i="40"/>
  <c r="Q23" i="40"/>
  <c r="Q24" i="40"/>
  <c r="Q25" i="40"/>
  <c r="R21" i="40"/>
  <c r="R22" i="40"/>
  <c r="R23" i="40"/>
  <c r="R24" i="40"/>
  <c r="R25" i="40"/>
  <c r="S21" i="40"/>
  <c r="S22" i="40"/>
  <c r="S23" i="40"/>
  <c r="S24" i="40"/>
  <c r="S25" i="40"/>
  <c r="T21" i="40"/>
  <c r="T22" i="40"/>
  <c r="T23" i="40"/>
  <c r="T24" i="40"/>
  <c r="T25" i="40"/>
  <c r="U21" i="40"/>
  <c r="U22" i="40"/>
  <c r="U23" i="40"/>
  <c r="U24" i="40"/>
  <c r="U25" i="40"/>
  <c r="V21" i="40"/>
  <c r="V22" i="40"/>
  <c r="V23" i="40"/>
  <c r="V24" i="40"/>
  <c r="V25" i="40"/>
  <c r="AD17" i="40"/>
  <c r="E34" i="40" a="1"/>
  <c r="E34" i="40"/>
  <c r="F34" i="40" a="1"/>
  <c r="F34" i="40"/>
  <c r="G34" i="40" a="1"/>
  <c r="H34" i="40" a="1"/>
  <c r="I34" i="40" a="1"/>
  <c r="J34" i="40" a="1"/>
  <c r="K34" i="40" a="1"/>
  <c r="L34" i="40" a="1"/>
  <c r="M34" i="40" a="1"/>
  <c r="N34" i="40" a="1"/>
  <c r="O34" i="40" a="1"/>
  <c r="P34" i="40" a="1"/>
  <c r="Q34" i="40" a="1"/>
  <c r="R34" i="40" a="1"/>
  <c r="S34" i="40" a="1"/>
  <c r="T34" i="40" a="1"/>
  <c r="U34" i="40" a="1"/>
  <c r="V34" i="40" a="1"/>
  <c r="W34" i="40" a="1"/>
  <c r="X34" i="40" a="1"/>
  <c r="Y34" i="40" a="1"/>
  <c r="Z34" i="40" a="1"/>
  <c r="AA34" i="40" a="1"/>
  <c r="AB34" i="40" a="1"/>
  <c r="AC34" i="40" a="1"/>
  <c r="AD34" i="40" a="1"/>
  <c r="AE34" i="40" a="1"/>
  <c r="AF34" i="40" a="1"/>
  <c r="AG34" i="40" a="1"/>
  <c r="AH34" i="40" a="1"/>
  <c r="AI34" i="40" a="1"/>
  <c r="AJ34" i="40" a="1"/>
  <c r="AK34" i="40" a="1"/>
  <c r="AL34" i="40" a="1"/>
  <c r="AM34" i="40" a="1"/>
  <c r="AN34" i="40" a="1"/>
  <c r="AO34" i="40" a="1"/>
  <c r="AP34" i="40" a="1"/>
  <c r="AQ34" i="40" a="1"/>
  <c r="AR34" i="40" a="1"/>
  <c r="AS34" i="40" a="1"/>
  <c r="AT34" i="40" a="1"/>
  <c r="AU34" i="40" a="1"/>
  <c r="AV34" i="40" a="1"/>
  <c r="AW34" i="40" a="1"/>
  <c r="AX34" i="40" a="1"/>
  <c r="AY34" i="40" a="1"/>
  <c r="AZ34" i="40" a="1"/>
  <c r="BA34" i="40" a="1"/>
  <c r="BB34" i="40" a="1"/>
  <c r="BC34" i="40" a="1"/>
  <c r="BD34" i="40" a="1"/>
  <c r="BE34" i="40" a="1"/>
  <c r="BF34" i="40" a="1"/>
  <c r="BG34" i="40" a="1"/>
  <c r="BH34" i="40" a="1"/>
  <c r="BI34" i="40" a="1"/>
  <c r="BJ34" i="40" a="1"/>
  <c r="BK34" i="40" a="1"/>
  <c r="BL34" i="40" a="1"/>
  <c r="BM34" i="40" a="1"/>
  <c r="BN34" i="40" a="1"/>
  <c r="BO34" i="40" a="1"/>
  <c r="BP34" i="40" a="1"/>
  <c r="G34" i="40"/>
  <c r="H34" i="40"/>
  <c r="I34" i="40"/>
  <c r="J34" i="40"/>
  <c r="K34" i="40"/>
  <c r="L34" i="40"/>
  <c r="M34" i="40"/>
  <c r="N34" i="40"/>
  <c r="O34" i="40"/>
  <c r="P34" i="40"/>
  <c r="Q34" i="40"/>
  <c r="R34" i="40"/>
  <c r="S34" i="40"/>
  <c r="T34" i="40"/>
  <c r="U34" i="40"/>
  <c r="V34" i="40"/>
  <c r="W34" i="40"/>
  <c r="X34" i="40"/>
  <c r="Y34" i="40"/>
  <c r="Z34" i="40"/>
  <c r="AA34" i="40"/>
  <c r="AB34" i="40"/>
  <c r="AC34" i="40"/>
  <c r="AD34" i="40"/>
  <c r="AE34" i="40"/>
  <c r="AF34" i="40"/>
  <c r="AG34" i="40"/>
  <c r="AH34" i="40"/>
  <c r="AI34" i="40"/>
  <c r="AJ34" i="40"/>
  <c r="AK34" i="40"/>
  <c r="AL34" i="40"/>
  <c r="AM34" i="40"/>
  <c r="AN34" i="40"/>
  <c r="AO34" i="40"/>
  <c r="AP34" i="40"/>
  <c r="AQ34" i="40"/>
  <c r="AR34" i="40"/>
  <c r="AS34" i="40"/>
  <c r="AT34" i="40"/>
  <c r="AU34" i="40"/>
  <c r="AV34" i="40"/>
  <c r="AW34" i="40"/>
  <c r="AX34" i="40"/>
  <c r="AY34" i="40"/>
  <c r="AZ34" i="40"/>
  <c r="BA34" i="40"/>
  <c r="BB34" i="40"/>
  <c r="BC34" i="40"/>
  <c r="BD34" i="40"/>
  <c r="BE34" i="40"/>
  <c r="BF34" i="40"/>
  <c r="BG34" i="40"/>
  <c r="BH34" i="40"/>
  <c r="BI34" i="40"/>
  <c r="BJ34" i="40"/>
  <c r="BK34" i="40"/>
  <c r="BL34" i="40"/>
  <c r="BM34" i="40"/>
  <c r="BN34" i="40"/>
  <c r="BO34" i="40"/>
  <c r="BP34" i="40"/>
  <c r="AA21" i="40"/>
  <c r="E45" i="40" a="1"/>
  <c r="E45" i="40"/>
  <c r="F45" i="40" a="1"/>
  <c r="F45" i="40"/>
  <c r="G45" i="40" a="1"/>
  <c r="H45" i="40" a="1"/>
  <c r="I45" i="40" a="1"/>
  <c r="J45" i="40" a="1"/>
  <c r="K45" i="40" a="1"/>
  <c r="L45" i="40" a="1"/>
  <c r="M45" i="40" a="1"/>
  <c r="N45" i="40" a="1"/>
  <c r="O45" i="40" a="1"/>
  <c r="P45" i="40" a="1"/>
  <c r="Q45" i="40" a="1"/>
  <c r="R45" i="40" a="1"/>
  <c r="S45" i="40" a="1"/>
  <c r="T45" i="40" a="1"/>
  <c r="U45" i="40" a="1"/>
  <c r="V45" i="40" a="1"/>
  <c r="W45" i="40" a="1"/>
  <c r="X45" i="40" a="1"/>
  <c r="Y45" i="40" a="1"/>
  <c r="Z45" i="40" a="1"/>
  <c r="AA45" i="40" a="1"/>
  <c r="AB45" i="40" a="1"/>
  <c r="AC45" i="40" a="1"/>
  <c r="AD45" i="40" a="1"/>
  <c r="AE45" i="40" a="1"/>
  <c r="AF45" i="40" a="1"/>
  <c r="AG45" i="40" a="1"/>
  <c r="AH45" i="40" a="1"/>
  <c r="AI45" i="40" a="1"/>
  <c r="AJ45" i="40" a="1"/>
  <c r="AK45" i="40" a="1"/>
  <c r="AL45" i="40" a="1"/>
  <c r="AM45" i="40" a="1"/>
  <c r="AN45" i="40" a="1"/>
  <c r="AO45" i="40" a="1"/>
  <c r="AP45" i="40" a="1"/>
  <c r="AQ45" i="40" a="1"/>
  <c r="AR45" i="40" a="1"/>
  <c r="AS45" i="40" a="1"/>
  <c r="AT45" i="40" a="1"/>
  <c r="AU45" i="40" a="1"/>
  <c r="AV45" i="40" a="1"/>
  <c r="AW45" i="40" a="1"/>
  <c r="AX45" i="40" a="1"/>
  <c r="AY45" i="40" a="1"/>
  <c r="AZ45" i="40" a="1"/>
  <c r="BA45" i="40" a="1"/>
  <c r="BB45" i="40" a="1"/>
  <c r="BC45" i="40" a="1"/>
  <c r="BD45" i="40" a="1"/>
  <c r="BE45" i="40" a="1"/>
  <c r="BF45" i="40" a="1"/>
  <c r="BG45" i="40" a="1"/>
  <c r="BH45" i="40" a="1"/>
  <c r="BI45" i="40" a="1"/>
  <c r="BJ45" i="40" a="1"/>
  <c r="BK45" i="40" a="1"/>
  <c r="BL45" i="40" a="1"/>
  <c r="BM45" i="40" a="1"/>
  <c r="BN45" i="40" a="1"/>
  <c r="BO45" i="40" a="1"/>
  <c r="BP45" i="40" a="1"/>
  <c r="G45" i="40"/>
  <c r="H45" i="40"/>
  <c r="I45" i="40"/>
  <c r="J45" i="40"/>
  <c r="K45" i="40"/>
  <c r="L45" i="40"/>
  <c r="M45" i="40"/>
  <c r="N45" i="40"/>
  <c r="O45" i="40"/>
  <c r="P45" i="40"/>
  <c r="Q45" i="40"/>
  <c r="R45" i="40"/>
  <c r="S45" i="40"/>
  <c r="T45" i="40"/>
  <c r="U45" i="40"/>
  <c r="V45" i="40"/>
  <c r="W45" i="40"/>
  <c r="X45" i="40"/>
  <c r="Y45" i="40"/>
  <c r="Z45" i="40"/>
  <c r="AA45" i="40"/>
  <c r="AB45" i="40"/>
  <c r="AC45" i="40"/>
  <c r="AD45" i="40"/>
  <c r="AE45" i="40"/>
  <c r="AF45" i="40"/>
  <c r="AG45" i="40"/>
  <c r="AH45" i="40"/>
  <c r="AI45" i="40"/>
  <c r="AJ45" i="40"/>
  <c r="AK45" i="40"/>
  <c r="AL45" i="40"/>
  <c r="AM45" i="40"/>
  <c r="AN45" i="40"/>
  <c r="AO45" i="40"/>
  <c r="AP45" i="40"/>
  <c r="AQ45" i="40"/>
  <c r="AR45" i="40"/>
  <c r="AS45" i="40"/>
  <c r="AT45" i="40"/>
  <c r="AU45" i="40"/>
  <c r="AV45" i="40"/>
  <c r="AW45" i="40"/>
  <c r="AX45" i="40"/>
  <c r="AY45" i="40"/>
  <c r="AZ45" i="40"/>
  <c r="BA45" i="40"/>
  <c r="BB45" i="40"/>
  <c r="BC45" i="40"/>
  <c r="BD45" i="40"/>
  <c r="BE45" i="40"/>
  <c r="BF45" i="40"/>
  <c r="BG45" i="40"/>
  <c r="BH45" i="40"/>
  <c r="BI45" i="40"/>
  <c r="BJ45" i="40"/>
  <c r="BK45" i="40"/>
  <c r="BL45" i="40"/>
  <c r="BM45" i="40"/>
  <c r="BN45" i="40"/>
  <c r="BO45" i="40"/>
  <c r="BP45" i="40"/>
  <c r="AB21" i="40"/>
  <c r="E56" i="40" a="1"/>
  <c r="E56" i="40"/>
  <c r="F56" i="40" a="1"/>
  <c r="F56" i="40"/>
  <c r="G56" i="40" a="1"/>
  <c r="H56" i="40" a="1"/>
  <c r="I56" i="40" a="1"/>
  <c r="J56" i="40" a="1"/>
  <c r="K56" i="40" a="1"/>
  <c r="L56" i="40" a="1"/>
  <c r="M56" i="40" a="1"/>
  <c r="N56" i="40" a="1"/>
  <c r="O56" i="40" a="1"/>
  <c r="P56" i="40" a="1"/>
  <c r="Q56" i="40" a="1"/>
  <c r="R56" i="40" a="1"/>
  <c r="S56" i="40" a="1"/>
  <c r="T56" i="40" a="1"/>
  <c r="U56" i="40" a="1"/>
  <c r="V56" i="40" a="1"/>
  <c r="W56" i="40" a="1"/>
  <c r="X56" i="40" a="1"/>
  <c r="Y56" i="40" a="1"/>
  <c r="Z56" i="40" a="1"/>
  <c r="AA56" i="40" a="1"/>
  <c r="AB56" i="40" a="1"/>
  <c r="AC56" i="40" a="1"/>
  <c r="AD56" i="40" a="1"/>
  <c r="AE56" i="40" a="1"/>
  <c r="AF56" i="40" a="1"/>
  <c r="AG56" i="40" a="1"/>
  <c r="AH56" i="40" a="1"/>
  <c r="AI56" i="40" a="1"/>
  <c r="AJ56" i="40" a="1"/>
  <c r="AK56" i="40" a="1"/>
  <c r="AL56" i="40" a="1"/>
  <c r="AM56" i="40" a="1"/>
  <c r="AN56" i="40" a="1"/>
  <c r="AO56" i="40" a="1"/>
  <c r="AP56" i="40" a="1"/>
  <c r="AQ56" i="40" a="1"/>
  <c r="AR56" i="40" a="1"/>
  <c r="AS56" i="40" a="1"/>
  <c r="AT56" i="40" a="1"/>
  <c r="AU56" i="40" a="1"/>
  <c r="AV56" i="40" a="1"/>
  <c r="AW56" i="40" a="1"/>
  <c r="AX56" i="40" a="1"/>
  <c r="AY56" i="40" a="1"/>
  <c r="AZ56" i="40" a="1"/>
  <c r="BA56" i="40" a="1"/>
  <c r="BB56" i="40" a="1"/>
  <c r="BC56" i="40" a="1"/>
  <c r="BD56" i="40" a="1"/>
  <c r="BE56" i="40" a="1"/>
  <c r="BF56" i="40" a="1"/>
  <c r="BG56" i="40" a="1"/>
  <c r="BH56" i="40" a="1"/>
  <c r="BI56" i="40" a="1"/>
  <c r="BJ56" i="40" a="1"/>
  <c r="BK56" i="40" a="1"/>
  <c r="BL56" i="40" a="1"/>
  <c r="BM56" i="40" a="1"/>
  <c r="BN56" i="40" a="1"/>
  <c r="BO56" i="40" a="1"/>
  <c r="BP56" i="40" a="1"/>
  <c r="G56" i="40"/>
  <c r="H56" i="40"/>
  <c r="I56" i="40"/>
  <c r="J56" i="40"/>
  <c r="K56" i="40"/>
  <c r="L56" i="40"/>
  <c r="M56" i="40"/>
  <c r="N56" i="40"/>
  <c r="O56" i="40"/>
  <c r="P56" i="40"/>
  <c r="Q56" i="40"/>
  <c r="R56" i="40"/>
  <c r="S56" i="40"/>
  <c r="T56" i="40"/>
  <c r="U56" i="40"/>
  <c r="V56" i="40"/>
  <c r="W56" i="40"/>
  <c r="X56" i="40"/>
  <c r="Y56" i="40"/>
  <c r="Z56" i="40"/>
  <c r="AA56" i="40"/>
  <c r="AB56" i="40"/>
  <c r="AC56" i="40"/>
  <c r="AD56" i="40"/>
  <c r="AE56" i="40"/>
  <c r="AF56" i="40"/>
  <c r="AG56" i="40"/>
  <c r="AH56" i="40"/>
  <c r="AI56" i="40"/>
  <c r="AJ56" i="40"/>
  <c r="AK56" i="40"/>
  <c r="AL56" i="40"/>
  <c r="AM56" i="40"/>
  <c r="AN56" i="40"/>
  <c r="AO56" i="40"/>
  <c r="AP56" i="40"/>
  <c r="AQ56" i="40"/>
  <c r="AR56" i="40"/>
  <c r="AS56" i="40"/>
  <c r="AT56" i="40"/>
  <c r="AU56" i="40"/>
  <c r="AV56" i="40"/>
  <c r="AW56" i="40"/>
  <c r="AX56" i="40"/>
  <c r="AY56" i="40"/>
  <c r="AZ56" i="40"/>
  <c r="BA56" i="40"/>
  <c r="BB56" i="40"/>
  <c r="BC56" i="40"/>
  <c r="BD56" i="40"/>
  <c r="BE56" i="40"/>
  <c r="BF56" i="40"/>
  <c r="BG56" i="40"/>
  <c r="BH56" i="40"/>
  <c r="BI56" i="40"/>
  <c r="BJ56" i="40"/>
  <c r="BK56" i="40"/>
  <c r="BL56" i="40"/>
  <c r="BM56" i="40"/>
  <c r="BN56" i="40"/>
  <c r="BO56" i="40"/>
  <c r="BP56" i="40"/>
  <c r="AC21" i="40"/>
  <c r="E35" i="40" a="1"/>
  <c r="E35" i="40"/>
  <c r="F35" i="40" a="1"/>
  <c r="F35" i="40"/>
  <c r="G35" i="40" a="1"/>
  <c r="H35" i="40" a="1"/>
  <c r="I35" i="40" a="1"/>
  <c r="J35" i="40" a="1"/>
  <c r="K35" i="40" a="1"/>
  <c r="L35" i="40" a="1"/>
  <c r="M35" i="40" a="1"/>
  <c r="N35" i="40" a="1"/>
  <c r="O35" i="40" a="1"/>
  <c r="P35" i="40" a="1"/>
  <c r="Q35" i="40" a="1"/>
  <c r="R35" i="40" a="1"/>
  <c r="S35" i="40" a="1"/>
  <c r="T35" i="40" a="1"/>
  <c r="U35" i="40" a="1"/>
  <c r="V35" i="40" a="1"/>
  <c r="W35" i="40" a="1"/>
  <c r="X35" i="40" a="1"/>
  <c r="Y35" i="40" a="1"/>
  <c r="Z35" i="40" a="1"/>
  <c r="AA35" i="40" a="1"/>
  <c r="AB35" i="40" a="1"/>
  <c r="AC35" i="40" a="1"/>
  <c r="AD35" i="40" a="1"/>
  <c r="AE35" i="40" a="1"/>
  <c r="AF35" i="40" a="1"/>
  <c r="AG35" i="40" a="1"/>
  <c r="AH35" i="40" a="1"/>
  <c r="AI35" i="40" a="1"/>
  <c r="AJ35" i="40" a="1"/>
  <c r="AK35" i="40" a="1"/>
  <c r="AL35" i="40" a="1"/>
  <c r="AM35" i="40" a="1"/>
  <c r="AN35" i="40" a="1"/>
  <c r="AO35" i="40" a="1"/>
  <c r="AP35" i="40" a="1"/>
  <c r="AQ35" i="40" a="1"/>
  <c r="AR35" i="40" a="1"/>
  <c r="AS35" i="40" a="1"/>
  <c r="AT35" i="40" a="1"/>
  <c r="AU35" i="40" a="1"/>
  <c r="AV35" i="40" a="1"/>
  <c r="AW35" i="40" a="1"/>
  <c r="AX35" i="40" a="1"/>
  <c r="AY35" i="40" a="1"/>
  <c r="AZ35" i="40" a="1"/>
  <c r="BA35" i="40" a="1"/>
  <c r="BB35" i="40" a="1"/>
  <c r="BC35" i="40" a="1"/>
  <c r="BD35" i="40" a="1"/>
  <c r="BE35" i="40" a="1"/>
  <c r="BF35" i="40" a="1"/>
  <c r="BG35" i="40" a="1"/>
  <c r="BH35" i="40" a="1"/>
  <c r="BI35" i="40" a="1"/>
  <c r="BJ35" i="40" a="1"/>
  <c r="BK35" i="40" a="1"/>
  <c r="BL35" i="40" a="1"/>
  <c r="BM35" i="40" a="1"/>
  <c r="BN35" i="40" a="1"/>
  <c r="BO35" i="40" a="1"/>
  <c r="BP35" i="40" a="1"/>
  <c r="G35" i="40"/>
  <c r="H35" i="40"/>
  <c r="I35" i="40"/>
  <c r="J35" i="40"/>
  <c r="K35" i="40"/>
  <c r="L35" i="40"/>
  <c r="M35" i="40"/>
  <c r="N35" i="40"/>
  <c r="O35" i="40"/>
  <c r="P35" i="40"/>
  <c r="Q35" i="40"/>
  <c r="R35" i="40"/>
  <c r="S35" i="40"/>
  <c r="T35" i="40"/>
  <c r="U35" i="40"/>
  <c r="V35" i="40"/>
  <c r="W35" i="40"/>
  <c r="X35" i="40"/>
  <c r="Y35" i="40"/>
  <c r="Z35" i="40"/>
  <c r="AA35" i="40"/>
  <c r="AB35" i="40"/>
  <c r="AC35" i="40"/>
  <c r="AD35" i="40"/>
  <c r="AE35" i="40"/>
  <c r="AF35" i="40"/>
  <c r="AG35" i="40"/>
  <c r="AH35" i="40"/>
  <c r="AI35" i="40"/>
  <c r="AJ35" i="40"/>
  <c r="AK35" i="40"/>
  <c r="AL35" i="40"/>
  <c r="AM35" i="40"/>
  <c r="AN35" i="40"/>
  <c r="AO35" i="40"/>
  <c r="AP35" i="40"/>
  <c r="AQ35" i="40"/>
  <c r="AR35" i="40"/>
  <c r="AS35" i="40"/>
  <c r="AT35" i="40"/>
  <c r="AU35" i="40"/>
  <c r="AV35" i="40"/>
  <c r="AW35" i="40"/>
  <c r="AX35" i="40"/>
  <c r="AY35" i="40"/>
  <c r="AZ35" i="40"/>
  <c r="BA35" i="40"/>
  <c r="BB35" i="40"/>
  <c r="BC35" i="40"/>
  <c r="BD35" i="40"/>
  <c r="BE35" i="40"/>
  <c r="BF35" i="40"/>
  <c r="BG35" i="40"/>
  <c r="BH35" i="40"/>
  <c r="BI35" i="40"/>
  <c r="BJ35" i="40"/>
  <c r="BK35" i="40"/>
  <c r="BL35" i="40"/>
  <c r="BM35" i="40"/>
  <c r="BN35" i="40"/>
  <c r="BO35" i="40"/>
  <c r="BP35" i="40"/>
  <c r="AA22" i="40"/>
  <c r="E46" i="40" a="1"/>
  <c r="E46" i="40"/>
  <c r="F46" i="40" a="1"/>
  <c r="F46" i="40"/>
  <c r="G46" i="40" a="1"/>
  <c r="H46" i="40" a="1"/>
  <c r="I46" i="40" a="1"/>
  <c r="J46" i="40" a="1"/>
  <c r="K46" i="40" a="1"/>
  <c r="L46" i="40" a="1"/>
  <c r="M46" i="40" a="1"/>
  <c r="N46" i="40" a="1"/>
  <c r="O46" i="40" a="1"/>
  <c r="P46" i="40" a="1"/>
  <c r="Q46" i="40" a="1"/>
  <c r="R46" i="40" a="1"/>
  <c r="S46" i="40" a="1"/>
  <c r="T46" i="40" a="1"/>
  <c r="U46" i="40" a="1"/>
  <c r="V46" i="40" a="1"/>
  <c r="W46" i="40" a="1"/>
  <c r="X46" i="40" a="1"/>
  <c r="Y46" i="40" a="1"/>
  <c r="Z46" i="40" a="1"/>
  <c r="AA46" i="40" a="1"/>
  <c r="AB46" i="40" a="1"/>
  <c r="AC46" i="40" a="1"/>
  <c r="AD46" i="40" a="1"/>
  <c r="AE46" i="40" a="1"/>
  <c r="AF46" i="40" a="1"/>
  <c r="AG46" i="40" a="1"/>
  <c r="AH46" i="40" a="1"/>
  <c r="AI46" i="40" a="1"/>
  <c r="AJ46" i="40" a="1"/>
  <c r="AK46" i="40" a="1"/>
  <c r="AL46" i="40" a="1"/>
  <c r="AM46" i="40" a="1"/>
  <c r="AN46" i="40" a="1"/>
  <c r="AO46" i="40" a="1"/>
  <c r="AP46" i="40" a="1"/>
  <c r="AQ46" i="40" a="1"/>
  <c r="AR46" i="40" a="1"/>
  <c r="AS46" i="40" a="1"/>
  <c r="AT46" i="40" a="1"/>
  <c r="AU46" i="40" a="1"/>
  <c r="AV46" i="40" a="1"/>
  <c r="AW46" i="40" a="1"/>
  <c r="AX46" i="40" a="1"/>
  <c r="AY46" i="40" a="1"/>
  <c r="AZ46" i="40" a="1"/>
  <c r="BA46" i="40" a="1"/>
  <c r="BB46" i="40" a="1"/>
  <c r="BC46" i="40" a="1"/>
  <c r="BD46" i="40" a="1"/>
  <c r="BE46" i="40" a="1"/>
  <c r="BF46" i="40" a="1"/>
  <c r="BG46" i="40" a="1"/>
  <c r="BH46" i="40" a="1"/>
  <c r="BI46" i="40" a="1"/>
  <c r="BJ46" i="40" a="1"/>
  <c r="BK46" i="40" a="1"/>
  <c r="BL46" i="40" a="1"/>
  <c r="BM46" i="40" a="1"/>
  <c r="BN46" i="40" a="1"/>
  <c r="BO46" i="40" a="1"/>
  <c r="BP46" i="40" a="1"/>
  <c r="G46" i="40"/>
  <c r="H46" i="40"/>
  <c r="I46" i="40"/>
  <c r="J46" i="40"/>
  <c r="K46" i="40"/>
  <c r="L46" i="40"/>
  <c r="M46" i="40"/>
  <c r="N46" i="40"/>
  <c r="O46" i="40"/>
  <c r="P46" i="40"/>
  <c r="Q46" i="40"/>
  <c r="R46" i="40"/>
  <c r="S46" i="40"/>
  <c r="T46" i="40"/>
  <c r="U46" i="40"/>
  <c r="V46" i="40"/>
  <c r="W46" i="40"/>
  <c r="X46" i="40"/>
  <c r="Y46" i="40"/>
  <c r="Z46" i="40"/>
  <c r="AA46" i="40"/>
  <c r="AB46" i="40"/>
  <c r="AC46" i="40"/>
  <c r="AD46" i="40"/>
  <c r="AE46" i="40"/>
  <c r="AF46" i="40"/>
  <c r="AG46" i="40"/>
  <c r="AH46" i="40"/>
  <c r="AI46" i="40"/>
  <c r="AJ46" i="40"/>
  <c r="AK46" i="40"/>
  <c r="AL46" i="40"/>
  <c r="AM46" i="40"/>
  <c r="AN46" i="40"/>
  <c r="AO46" i="40"/>
  <c r="AP46" i="40"/>
  <c r="AQ46" i="40"/>
  <c r="AR46" i="40"/>
  <c r="AS46" i="40"/>
  <c r="AT46" i="40"/>
  <c r="AU46" i="40"/>
  <c r="AV46" i="40"/>
  <c r="AW46" i="40"/>
  <c r="AX46" i="40"/>
  <c r="AY46" i="40"/>
  <c r="AZ46" i="40"/>
  <c r="BA46" i="40"/>
  <c r="BB46" i="40"/>
  <c r="BC46" i="40"/>
  <c r="BD46" i="40"/>
  <c r="BE46" i="40"/>
  <c r="BF46" i="40"/>
  <c r="BG46" i="40"/>
  <c r="BH46" i="40"/>
  <c r="BI46" i="40"/>
  <c r="BJ46" i="40"/>
  <c r="BK46" i="40"/>
  <c r="BL46" i="40"/>
  <c r="BM46" i="40"/>
  <c r="BN46" i="40"/>
  <c r="BO46" i="40"/>
  <c r="BP46" i="40"/>
  <c r="AB22" i="40"/>
  <c r="E57" i="40" a="1"/>
  <c r="E57" i="40"/>
  <c r="F57" i="40" a="1"/>
  <c r="F57" i="40"/>
  <c r="G57" i="40" a="1"/>
  <c r="H57" i="40" a="1"/>
  <c r="I57" i="40" a="1"/>
  <c r="J57" i="40" a="1"/>
  <c r="K57" i="40" a="1"/>
  <c r="L57" i="40" a="1"/>
  <c r="M57" i="40" a="1"/>
  <c r="N57" i="40" a="1"/>
  <c r="O57" i="40" a="1"/>
  <c r="P57" i="40" a="1"/>
  <c r="Q57" i="40" a="1"/>
  <c r="R57" i="40" a="1"/>
  <c r="S57" i="40" a="1"/>
  <c r="T57" i="40" a="1"/>
  <c r="U57" i="40" a="1"/>
  <c r="V57" i="40" a="1"/>
  <c r="W57" i="40" a="1"/>
  <c r="X57" i="40" a="1"/>
  <c r="Y57" i="40" a="1"/>
  <c r="Z57" i="40" a="1"/>
  <c r="AA57" i="40" a="1"/>
  <c r="AB57" i="40" a="1"/>
  <c r="AC57" i="40" a="1"/>
  <c r="AD57" i="40" a="1"/>
  <c r="AE57" i="40" a="1"/>
  <c r="AF57" i="40" a="1"/>
  <c r="AG57" i="40" a="1"/>
  <c r="AH57" i="40" a="1"/>
  <c r="AI57" i="40" a="1"/>
  <c r="AJ57" i="40" a="1"/>
  <c r="AK57" i="40" a="1"/>
  <c r="AL57" i="40" a="1"/>
  <c r="AM57" i="40" a="1"/>
  <c r="AN57" i="40" a="1"/>
  <c r="AO57" i="40" a="1"/>
  <c r="AP57" i="40" a="1"/>
  <c r="AQ57" i="40" a="1"/>
  <c r="AR57" i="40" a="1"/>
  <c r="AS57" i="40" a="1"/>
  <c r="AT57" i="40" a="1"/>
  <c r="AU57" i="40" a="1"/>
  <c r="AV57" i="40" a="1"/>
  <c r="AW57" i="40" a="1"/>
  <c r="AX57" i="40" a="1"/>
  <c r="AY57" i="40" a="1"/>
  <c r="AZ57" i="40" a="1"/>
  <c r="BA57" i="40" a="1"/>
  <c r="BB57" i="40" a="1"/>
  <c r="BC57" i="40" a="1"/>
  <c r="BD57" i="40" a="1"/>
  <c r="BE57" i="40" a="1"/>
  <c r="BF57" i="40" a="1"/>
  <c r="BG57" i="40" a="1"/>
  <c r="BH57" i="40" a="1"/>
  <c r="BI57" i="40" a="1"/>
  <c r="BJ57" i="40" a="1"/>
  <c r="BK57" i="40" a="1"/>
  <c r="BL57" i="40" a="1"/>
  <c r="BM57" i="40" a="1"/>
  <c r="BN57" i="40" a="1"/>
  <c r="BO57" i="40" a="1"/>
  <c r="BP57" i="40" a="1"/>
  <c r="G57" i="40"/>
  <c r="H57" i="40"/>
  <c r="I57" i="40"/>
  <c r="J57" i="40"/>
  <c r="K57" i="40"/>
  <c r="L57" i="40"/>
  <c r="M57" i="40"/>
  <c r="N57" i="40"/>
  <c r="O57" i="40"/>
  <c r="P57" i="40"/>
  <c r="Q57" i="40"/>
  <c r="R57" i="40"/>
  <c r="S57" i="40"/>
  <c r="T57" i="40"/>
  <c r="U57" i="40"/>
  <c r="V57" i="40"/>
  <c r="W57" i="40"/>
  <c r="X57" i="40"/>
  <c r="Y57" i="40"/>
  <c r="Z57" i="40"/>
  <c r="AA57" i="40"/>
  <c r="AB57" i="40"/>
  <c r="AC57" i="40"/>
  <c r="AD57" i="40"/>
  <c r="AE57" i="40"/>
  <c r="AF57" i="40"/>
  <c r="AG57" i="40"/>
  <c r="AH57" i="40"/>
  <c r="AI57" i="40"/>
  <c r="AJ57" i="40"/>
  <c r="AK57" i="40"/>
  <c r="AL57" i="40"/>
  <c r="AM57" i="40"/>
  <c r="AN57" i="40"/>
  <c r="AO57" i="40"/>
  <c r="AP57" i="40"/>
  <c r="AQ57" i="40"/>
  <c r="AR57" i="40"/>
  <c r="AS57" i="40"/>
  <c r="AT57" i="40"/>
  <c r="AU57" i="40"/>
  <c r="AV57" i="40"/>
  <c r="AW57" i="40"/>
  <c r="AX57" i="40"/>
  <c r="AY57" i="40"/>
  <c r="AZ57" i="40"/>
  <c r="BA57" i="40"/>
  <c r="BB57" i="40"/>
  <c r="BC57" i="40"/>
  <c r="BD57" i="40"/>
  <c r="BE57" i="40"/>
  <c r="BF57" i="40"/>
  <c r="BG57" i="40"/>
  <c r="BH57" i="40"/>
  <c r="BI57" i="40"/>
  <c r="BJ57" i="40"/>
  <c r="BK57" i="40"/>
  <c r="BL57" i="40"/>
  <c r="BM57" i="40"/>
  <c r="BN57" i="40"/>
  <c r="BO57" i="40"/>
  <c r="BP57" i="40"/>
  <c r="AC22" i="40"/>
  <c r="AG17" i="40"/>
  <c r="AE17" i="40"/>
  <c r="AE18" i="40"/>
  <c r="AE19" i="40"/>
  <c r="AE20" i="40"/>
  <c r="AE21" i="40"/>
  <c r="AE22" i="40"/>
  <c r="AF17" i="40"/>
  <c r="AH17" i="40"/>
  <c r="AD18" i="40"/>
  <c r="AG18" i="40"/>
  <c r="AF18" i="40"/>
  <c r="AH18" i="40"/>
  <c r="AD19" i="40"/>
  <c r="AG19" i="40"/>
  <c r="AF19" i="40"/>
  <c r="AH19" i="40"/>
  <c r="AD20" i="40"/>
  <c r="AG20" i="40"/>
  <c r="AF20" i="40"/>
  <c r="AH20" i="40"/>
  <c r="AD21" i="40"/>
  <c r="AG21" i="40"/>
  <c r="AF21" i="40"/>
  <c r="AH21" i="40"/>
  <c r="AD22" i="40"/>
  <c r="AG22" i="40"/>
  <c r="AF22" i="40"/>
  <c r="AH22" i="40"/>
  <c r="AD23" i="40"/>
  <c r="AG23" i="40"/>
  <c r="AF23" i="40"/>
  <c r="AH23" i="40"/>
  <c r="AD24" i="40"/>
  <c r="AG24" i="40"/>
  <c r="AF24" i="40"/>
  <c r="AH24" i="40"/>
  <c r="AD25" i="40"/>
  <c r="AG25" i="40"/>
  <c r="AF25" i="40"/>
  <c r="AH25" i="40"/>
  <c r="X17" i="40"/>
  <c r="X18" i="40"/>
  <c r="X19" i="40"/>
  <c r="X20" i="40"/>
  <c r="X21" i="40"/>
  <c r="X22" i="40"/>
  <c r="X23" i="40"/>
  <c r="X24" i="40"/>
  <c r="X25" i="40"/>
  <c r="E4" i="40"/>
  <c r="E5" i="40"/>
  <c r="E6" i="40"/>
  <c r="E7" i="40"/>
  <c r="E8" i="40"/>
  <c r="E9" i="40"/>
  <c r="E10" i="40"/>
  <c r="E11" i="40"/>
  <c r="E12" i="40"/>
  <c r="AE47" i="21"/>
  <c r="Q64" i="31"/>
  <c r="F4" i="31"/>
  <c r="E66" i="9"/>
  <c r="AD17" i="21"/>
  <c r="E67" i="9"/>
  <c r="AD24" i="21"/>
  <c r="E68" i="9"/>
  <c r="AD31" i="21"/>
  <c r="E69" i="9"/>
  <c r="AD38" i="21"/>
  <c r="AE12" i="21"/>
  <c r="AE13" i="21"/>
  <c r="AE14" i="21"/>
  <c r="AE18" i="21"/>
  <c r="AE19" i="21"/>
  <c r="AE20" i="21"/>
  <c r="AE21" i="21"/>
  <c r="AE22" i="21"/>
  <c r="AE25" i="21"/>
  <c r="AE26" i="21"/>
  <c r="AE27" i="21"/>
  <c r="AE28" i="21"/>
  <c r="AE29" i="21"/>
  <c r="AE32" i="21"/>
  <c r="AE33" i="21"/>
  <c r="AE34" i="21"/>
  <c r="AE35" i="21"/>
  <c r="AE36" i="21"/>
  <c r="AE39" i="21"/>
  <c r="AE40" i="21"/>
  <c r="AE41" i="21"/>
  <c r="AE42" i="21"/>
  <c r="AE43" i="21"/>
  <c r="E70" i="9"/>
  <c r="AD45" i="21"/>
  <c r="AE46" i="21"/>
  <c r="AE48" i="21"/>
  <c r="AE49" i="21"/>
  <c r="I12" i="21"/>
  <c r="V64" i="31"/>
  <c r="K12" i="21"/>
  <c r="W64" i="31"/>
  <c r="X64" i="31"/>
  <c r="Y64" i="31"/>
  <c r="AA64" i="31"/>
  <c r="AE64" i="31"/>
  <c r="I13" i="21"/>
  <c r="V65" i="31"/>
  <c r="I14" i="21"/>
  <c r="V66" i="31"/>
  <c r="I15" i="21"/>
  <c r="V67" i="31"/>
  <c r="I16" i="21"/>
  <c r="V68" i="31"/>
  <c r="I17" i="21"/>
  <c r="V69" i="31"/>
  <c r="I18" i="21"/>
  <c r="V70" i="31"/>
  <c r="I19" i="21"/>
  <c r="V71" i="31"/>
  <c r="I20" i="21"/>
  <c r="V72" i="31"/>
  <c r="I21" i="21"/>
  <c r="V73" i="31"/>
  <c r="I22" i="21"/>
  <c r="V74" i="31"/>
  <c r="I23" i="21"/>
  <c r="V75" i="31"/>
  <c r="I24" i="21"/>
  <c r="V76" i="31"/>
  <c r="I25" i="21"/>
  <c r="V77" i="31"/>
  <c r="I26" i="21"/>
  <c r="V78" i="31"/>
  <c r="I27" i="21"/>
  <c r="V79" i="31"/>
  <c r="I28" i="21"/>
  <c r="V80" i="31"/>
  <c r="I29" i="21"/>
  <c r="V81" i="31"/>
  <c r="K13" i="21"/>
  <c r="W65" i="31"/>
  <c r="X65" i="31"/>
  <c r="Y65" i="31"/>
  <c r="AA65" i="31"/>
  <c r="AE65" i="31"/>
  <c r="K14" i="21"/>
  <c r="W66" i="31"/>
  <c r="X66" i="31"/>
  <c r="Y66" i="31"/>
  <c r="AA66" i="31"/>
  <c r="AE66" i="31"/>
  <c r="K15" i="21"/>
  <c r="W67" i="31"/>
  <c r="X67" i="31"/>
  <c r="Y67" i="31"/>
  <c r="AA67" i="31"/>
  <c r="AE67" i="31"/>
  <c r="K16" i="21"/>
  <c r="W68" i="31"/>
  <c r="X68" i="31"/>
  <c r="Y68" i="31"/>
  <c r="AA68" i="31"/>
  <c r="AE68" i="31"/>
  <c r="K17" i="21"/>
  <c r="W69" i="31"/>
  <c r="X69" i="31"/>
  <c r="Y69" i="31"/>
  <c r="AA69" i="31"/>
  <c r="AE69" i="31"/>
  <c r="K18" i="21"/>
  <c r="W70" i="31"/>
  <c r="X70" i="31"/>
  <c r="Y70" i="31"/>
  <c r="AA70" i="31"/>
  <c r="AE70" i="31"/>
  <c r="K19" i="21"/>
  <c r="W71" i="31"/>
  <c r="X71" i="31"/>
  <c r="Y71" i="31"/>
  <c r="AA71" i="31"/>
  <c r="AE71" i="31"/>
  <c r="K20" i="21"/>
  <c r="W72" i="31"/>
  <c r="X72" i="31"/>
  <c r="Y72" i="31"/>
  <c r="AA72" i="31"/>
  <c r="AE72" i="31"/>
  <c r="K21" i="21"/>
  <c r="W73" i="31"/>
  <c r="X73" i="31"/>
  <c r="Y73" i="31"/>
  <c r="AA73" i="31"/>
  <c r="AE73" i="31"/>
  <c r="K22" i="21"/>
  <c r="W74" i="31"/>
  <c r="X74" i="31"/>
  <c r="Y74" i="31"/>
  <c r="AA74" i="31"/>
  <c r="AE74" i="31"/>
  <c r="K23" i="21"/>
  <c r="W75" i="31"/>
  <c r="X75" i="31"/>
  <c r="Y75" i="31"/>
  <c r="AA75" i="31"/>
  <c r="AE75" i="31"/>
  <c r="K24" i="21"/>
  <c r="W76" i="31"/>
  <c r="X76" i="31"/>
  <c r="Y76" i="31"/>
  <c r="AA76" i="31"/>
  <c r="AE76" i="31"/>
  <c r="K25" i="21"/>
  <c r="W77" i="31"/>
  <c r="X77" i="31"/>
  <c r="Y77" i="31"/>
  <c r="AA77" i="31"/>
  <c r="AE77" i="31"/>
  <c r="K26" i="21"/>
  <c r="W78" i="31"/>
  <c r="X78" i="31"/>
  <c r="Y78" i="31"/>
  <c r="AA78" i="31"/>
  <c r="AE78" i="31"/>
  <c r="K27" i="21"/>
  <c r="W79" i="31"/>
  <c r="X79" i="31"/>
  <c r="Y79" i="31"/>
  <c r="AA79" i="31"/>
  <c r="AE79" i="31"/>
  <c r="K28" i="21"/>
  <c r="W80" i="31"/>
  <c r="X80" i="31"/>
  <c r="Y80" i="31"/>
  <c r="AA80" i="31"/>
  <c r="AE80" i="31"/>
  <c r="K29" i="21"/>
  <c r="W81" i="31"/>
  <c r="X81" i="31"/>
  <c r="Y81" i="31"/>
  <c r="AA81" i="31"/>
  <c r="AE81" i="31"/>
  <c r="AF64" i="31"/>
  <c r="AF65" i="31"/>
  <c r="AF66" i="31"/>
  <c r="AF67" i="31"/>
  <c r="AF68" i="31"/>
  <c r="AF69" i="31"/>
  <c r="AF70" i="31"/>
  <c r="AF71" i="31"/>
  <c r="AF72" i="31"/>
  <c r="AF73" i="31"/>
  <c r="AF74" i="31"/>
  <c r="AF75" i="31"/>
  <c r="AF76" i="31"/>
  <c r="AF77" i="31"/>
  <c r="AF78" i="31"/>
  <c r="AF79" i="31"/>
  <c r="AF80" i="31"/>
  <c r="AF81" i="31"/>
  <c r="J4" i="31"/>
  <c r="K17" i="31"/>
  <c r="Q65" i="31"/>
  <c r="F5" i="31"/>
  <c r="J5" i="31"/>
  <c r="K18" i="31"/>
  <c r="Q66" i="31"/>
  <c r="F6" i="31"/>
  <c r="J6" i="31"/>
  <c r="K19" i="31"/>
  <c r="J7" i="31"/>
  <c r="K20" i="31"/>
  <c r="J8" i="31"/>
  <c r="K21" i="31"/>
  <c r="J9" i="31"/>
  <c r="K22" i="31"/>
  <c r="J10" i="31"/>
  <c r="K23" i="31"/>
  <c r="J11" i="31"/>
  <c r="K24" i="31"/>
  <c r="J12" i="31"/>
  <c r="K25" i="31"/>
  <c r="AI15" i="31"/>
  <c r="G4" i="31"/>
  <c r="H4" i="31"/>
  <c r="I4" i="31"/>
  <c r="J17" i="31"/>
  <c r="H17" i="31"/>
  <c r="L17" i="31"/>
  <c r="G5" i="31"/>
  <c r="H5" i="31"/>
  <c r="I5" i="31"/>
  <c r="J18" i="31"/>
  <c r="H18" i="31"/>
  <c r="L18" i="31"/>
  <c r="G6" i="31"/>
  <c r="H6" i="31"/>
  <c r="I6" i="31"/>
  <c r="J19" i="31"/>
  <c r="H19" i="31"/>
  <c r="L19" i="31"/>
  <c r="G7" i="31"/>
  <c r="H7" i="31"/>
  <c r="I7" i="31"/>
  <c r="J20" i="31"/>
  <c r="H20" i="31"/>
  <c r="L20" i="31"/>
  <c r="G8" i="31"/>
  <c r="H8" i="31"/>
  <c r="I8" i="31"/>
  <c r="J21" i="31"/>
  <c r="H21" i="31"/>
  <c r="L21" i="31"/>
  <c r="G9" i="31"/>
  <c r="H9" i="31"/>
  <c r="I9" i="31"/>
  <c r="J22" i="31"/>
  <c r="H22" i="31"/>
  <c r="L22" i="31"/>
  <c r="G10" i="31"/>
  <c r="H10" i="31"/>
  <c r="I10" i="31"/>
  <c r="J23" i="31"/>
  <c r="H23" i="31"/>
  <c r="L23" i="31"/>
  <c r="G11" i="31"/>
  <c r="H11" i="31"/>
  <c r="I11" i="31"/>
  <c r="J24" i="31"/>
  <c r="H24" i="31"/>
  <c r="L24" i="31"/>
  <c r="G12" i="31"/>
  <c r="H12" i="31"/>
  <c r="I12" i="31"/>
  <c r="J25" i="31"/>
  <c r="H25" i="31"/>
  <c r="L25" i="31"/>
  <c r="M17" i="31"/>
  <c r="N17" i="31" a="1"/>
  <c r="N17" i="31"/>
  <c r="C17" i="31"/>
  <c r="O17" i="31"/>
  <c r="M18" i="31"/>
  <c r="N18" i="31" a="1"/>
  <c r="N18" i="31"/>
  <c r="C18" i="31"/>
  <c r="O18" i="31"/>
  <c r="M19" i="31"/>
  <c r="N19" i="31" a="1"/>
  <c r="N19" i="31"/>
  <c r="C19" i="31"/>
  <c r="O19" i="31"/>
  <c r="M20" i="31"/>
  <c r="N20" i="31" a="1"/>
  <c r="N20" i="31"/>
  <c r="O20" i="31"/>
  <c r="M21" i="31"/>
  <c r="N21" i="31" a="1"/>
  <c r="N21" i="31"/>
  <c r="O21" i="31"/>
  <c r="M22" i="31"/>
  <c r="N22" i="31" a="1"/>
  <c r="N22" i="31"/>
  <c r="O22" i="31"/>
  <c r="M23" i="31"/>
  <c r="N23" i="31" a="1"/>
  <c r="N23" i="31"/>
  <c r="O23" i="31"/>
  <c r="M24" i="31"/>
  <c r="N24" i="31" a="1"/>
  <c r="N24" i="31"/>
  <c r="O24" i="31"/>
  <c r="M25" i="31"/>
  <c r="N25" i="31" a="1"/>
  <c r="N25" i="31"/>
  <c r="O25" i="31"/>
  <c r="P17" i="31"/>
  <c r="P18" i="31"/>
  <c r="P19" i="31"/>
  <c r="P20" i="31"/>
  <c r="P21" i="31"/>
  <c r="P22" i="31"/>
  <c r="P23" i="31"/>
  <c r="P24" i="31"/>
  <c r="P25" i="31"/>
  <c r="Q17" i="31"/>
  <c r="Q18" i="31"/>
  <c r="Q19" i="31"/>
  <c r="Q20" i="31"/>
  <c r="Q21" i="31"/>
  <c r="Q22" i="31"/>
  <c r="Q23" i="31"/>
  <c r="Q24" i="31"/>
  <c r="Q25" i="31"/>
  <c r="R17" i="31"/>
  <c r="R18" i="31"/>
  <c r="R19" i="31"/>
  <c r="R20" i="31"/>
  <c r="R21" i="31"/>
  <c r="R22" i="31"/>
  <c r="R23" i="31"/>
  <c r="R24" i="31"/>
  <c r="R25" i="31"/>
  <c r="S17" i="31"/>
  <c r="S18" i="31"/>
  <c r="S19" i="31"/>
  <c r="S20" i="31"/>
  <c r="S21" i="31"/>
  <c r="S22" i="31"/>
  <c r="S23" i="31"/>
  <c r="S24" i="31"/>
  <c r="S25" i="31"/>
  <c r="T17" i="31"/>
  <c r="T18" i="31"/>
  <c r="T19" i="31"/>
  <c r="T20" i="31"/>
  <c r="T21" i="31"/>
  <c r="T22" i="31"/>
  <c r="T23" i="31"/>
  <c r="T24" i="31"/>
  <c r="T25" i="31"/>
  <c r="U17" i="31"/>
  <c r="U18" i="31"/>
  <c r="U19" i="31"/>
  <c r="U20" i="31"/>
  <c r="U21" i="31"/>
  <c r="U22" i="31"/>
  <c r="U23" i="31"/>
  <c r="U24" i="31"/>
  <c r="U25" i="31"/>
  <c r="V17" i="31"/>
  <c r="V18" i="31"/>
  <c r="V19" i="31"/>
  <c r="V20" i="31"/>
  <c r="V21" i="31"/>
  <c r="V22" i="31"/>
  <c r="V23" i="31"/>
  <c r="V24" i="31"/>
  <c r="V25" i="31"/>
  <c r="AD17" i="31"/>
  <c r="BR52" i="31"/>
  <c r="BS51" i="31"/>
  <c r="BT51" i="31"/>
  <c r="BT52" i="31"/>
  <c r="BU51" i="31"/>
  <c r="BU52" i="31"/>
  <c r="BV52" i="31"/>
  <c r="BW52" i="31"/>
  <c r="BX52" i="31"/>
  <c r="BY52" i="31"/>
  <c r="BZ52" i="31"/>
  <c r="CA52" i="31"/>
  <c r="BR53" i="31"/>
  <c r="BS53" i="31"/>
  <c r="BU53" i="31"/>
  <c r="BV53" i="31"/>
  <c r="BW53" i="31"/>
  <c r="BX53" i="31"/>
  <c r="BY53" i="31"/>
  <c r="BZ53" i="31"/>
  <c r="CA53" i="31"/>
  <c r="BR54" i="31"/>
  <c r="BS54" i="31"/>
  <c r="BT54" i="31"/>
  <c r="BV54" i="31"/>
  <c r="BW54" i="31"/>
  <c r="BX54" i="31"/>
  <c r="BY54" i="31"/>
  <c r="BZ54" i="31"/>
  <c r="CA54" i="31"/>
  <c r="BS55" i="31"/>
  <c r="BT55" i="31"/>
  <c r="BU55" i="31"/>
  <c r="BW55" i="31"/>
  <c r="BX55" i="31"/>
  <c r="BY55" i="31"/>
  <c r="BZ55" i="31"/>
  <c r="CA55" i="31"/>
  <c r="BS56" i="31"/>
  <c r="BT56" i="31"/>
  <c r="BU56" i="31"/>
  <c r="BV56" i="31"/>
  <c r="BX56" i="31"/>
  <c r="BY56" i="31"/>
  <c r="BZ56" i="31"/>
  <c r="CA56" i="31"/>
  <c r="BS57" i="31"/>
  <c r="BT57" i="31"/>
  <c r="BU57" i="31"/>
  <c r="BV57" i="31"/>
  <c r="BW57" i="31"/>
  <c r="BY57" i="31"/>
  <c r="BZ57" i="31"/>
  <c r="CA57" i="31"/>
  <c r="BS58" i="31"/>
  <c r="BT58" i="31"/>
  <c r="BU58" i="31"/>
  <c r="BV58" i="31"/>
  <c r="BW58" i="31"/>
  <c r="BX58" i="31"/>
  <c r="BZ58" i="31"/>
  <c r="CA58" i="31"/>
  <c r="BS59" i="31"/>
  <c r="BT59" i="31"/>
  <c r="BU59" i="31"/>
  <c r="BV59" i="31"/>
  <c r="BW59" i="31"/>
  <c r="BX59" i="31"/>
  <c r="BY59" i="31"/>
  <c r="CA59" i="31"/>
  <c r="BS60" i="31"/>
  <c r="BT60" i="31"/>
  <c r="BU60" i="31"/>
  <c r="BV60" i="31"/>
  <c r="BW60" i="31"/>
  <c r="BX60" i="31"/>
  <c r="BY60" i="31"/>
  <c r="BZ60" i="31"/>
  <c r="E30" i="31" a="1"/>
  <c r="E30" i="31"/>
  <c r="F30" i="31" a="1"/>
  <c r="F30" i="31"/>
  <c r="G30" i="31" a="1"/>
  <c r="H30" i="31" a="1"/>
  <c r="I30" i="31" a="1"/>
  <c r="J30" i="31" a="1"/>
  <c r="K30" i="31" a="1"/>
  <c r="L30" i="31" a="1"/>
  <c r="M30" i="31" a="1"/>
  <c r="N30" i="31" a="1"/>
  <c r="O30" i="31" a="1"/>
  <c r="P30" i="31" a="1"/>
  <c r="Q30" i="31" a="1"/>
  <c r="R30" i="31" a="1"/>
  <c r="S30" i="31" a="1"/>
  <c r="T30" i="31" a="1"/>
  <c r="U30" i="31" a="1"/>
  <c r="V30" i="31" a="1"/>
  <c r="W30" i="31" a="1"/>
  <c r="X30" i="31" a="1"/>
  <c r="Y30" i="31" a="1"/>
  <c r="Z30" i="31" a="1"/>
  <c r="AA30" i="31" a="1"/>
  <c r="AB30" i="31" a="1"/>
  <c r="AC30" i="31" a="1"/>
  <c r="AD30" i="31" a="1"/>
  <c r="AE30" i="31" a="1"/>
  <c r="AF30" i="31" a="1"/>
  <c r="AG30" i="31" a="1"/>
  <c r="AH30" i="31" a="1"/>
  <c r="AI30" i="31" a="1"/>
  <c r="AJ30" i="31" a="1"/>
  <c r="AK30" i="31" a="1"/>
  <c r="AL30" i="31" a="1"/>
  <c r="AM30" i="31" a="1"/>
  <c r="AN30" i="31" a="1"/>
  <c r="AO30" i="31" a="1"/>
  <c r="AP30" i="31" a="1"/>
  <c r="AQ30" i="31" a="1"/>
  <c r="AR30" i="31" a="1"/>
  <c r="AS30" i="31" a="1"/>
  <c r="AT30" i="31" a="1"/>
  <c r="AU30" i="31" a="1"/>
  <c r="AV30" i="31" a="1"/>
  <c r="AW30" i="31" a="1"/>
  <c r="AX30" i="31" a="1"/>
  <c r="AY30" i="31" a="1"/>
  <c r="AZ30" i="31" a="1"/>
  <c r="BA30" i="31" a="1"/>
  <c r="BB30" i="31" a="1"/>
  <c r="BC30" i="31" a="1"/>
  <c r="BD30" i="31" a="1"/>
  <c r="BE30" i="31" a="1"/>
  <c r="BF30" i="31" a="1"/>
  <c r="BG30" i="31" a="1"/>
  <c r="BH30" i="31" a="1"/>
  <c r="BI30" i="31" a="1"/>
  <c r="BJ30" i="31" a="1"/>
  <c r="BK30" i="31" a="1"/>
  <c r="BL30" i="31" a="1"/>
  <c r="BM30" i="31" a="1"/>
  <c r="BN30" i="31" a="1"/>
  <c r="BO30" i="31" a="1"/>
  <c r="BP30" i="31" a="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AA17" i="31"/>
  <c r="BR41" i="31"/>
  <c r="BS40" i="31"/>
  <c r="BT40" i="31"/>
  <c r="BR30" i="31"/>
  <c r="BT29" i="31"/>
  <c r="BT30" i="31"/>
  <c r="BR31" i="31"/>
  <c r="BS29" i="31"/>
  <c r="BS31" i="31"/>
  <c r="BT41" i="31"/>
  <c r="BU40" i="31"/>
  <c r="BU29" i="31"/>
  <c r="BU30" i="31"/>
  <c r="BR32" i="31"/>
  <c r="BS32" i="31"/>
  <c r="BU41" i="31"/>
  <c r="BV30" i="31"/>
  <c r="BS33" i="31"/>
  <c r="BV41" i="31"/>
  <c r="BW30" i="31"/>
  <c r="BS34" i="31"/>
  <c r="BW41" i="31"/>
  <c r="BX30" i="31"/>
  <c r="BS35" i="31"/>
  <c r="BX41" i="31"/>
  <c r="BY30" i="31"/>
  <c r="BS36" i="31"/>
  <c r="BY41" i="31"/>
  <c r="BZ30" i="31"/>
  <c r="BS37" i="31"/>
  <c r="BZ41" i="31"/>
  <c r="CA30" i="31"/>
  <c r="BS38" i="31"/>
  <c r="CA41" i="31"/>
  <c r="BR42" i="31"/>
  <c r="BS42" i="31"/>
  <c r="BU31" i="31"/>
  <c r="BT32" i="31"/>
  <c r="BU42" i="31"/>
  <c r="BV31" i="31"/>
  <c r="BT33" i="31"/>
  <c r="BV42" i="31"/>
  <c r="BW31" i="31"/>
  <c r="BT34" i="31"/>
  <c r="BW42" i="31"/>
  <c r="BX31" i="31"/>
  <c r="BT35" i="31"/>
  <c r="BX42" i="31"/>
  <c r="BY31" i="31"/>
  <c r="BT36" i="31"/>
  <c r="BY42" i="31"/>
  <c r="BZ31" i="31"/>
  <c r="BT37" i="31"/>
  <c r="BZ42" i="31"/>
  <c r="CA31" i="31"/>
  <c r="BT38" i="31"/>
  <c r="CA42" i="31"/>
  <c r="BR43" i="31"/>
  <c r="BS43" i="31"/>
  <c r="BT43" i="31"/>
  <c r="BV32" i="31"/>
  <c r="BU33" i="31"/>
  <c r="BV43" i="31"/>
  <c r="BW32" i="31"/>
  <c r="BU34" i="31"/>
  <c r="BW43" i="31"/>
  <c r="BX32" i="31"/>
  <c r="BU35" i="31"/>
  <c r="BX43" i="31"/>
  <c r="BY32" i="31"/>
  <c r="BU36" i="31"/>
  <c r="BY43" i="31"/>
  <c r="BZ32" i="31"/>
  <c r="BU37" i="31"/>
  <c r="BZ43" i="31"/>
  <c r="CA32" i="31"/>
  <c r="BU38" i="31"/>
  <c r="CA43" i="31"/>
  <c r="BS44" i="31"/>
  <c r="BT44" i="31"/>
  <c r="BU44" i="31"/>
  <c r="BW33" i="31"/>
  <c r="BV34" i="31"/>
  <c r="BW44" i="31"/>
  <c r="BX33" i="31"/>
  <c r="BV35" i="31"/>
  <c r="BX44" i="31"/>
  <c r="BY33" i="31"/>
  <c r="BV36" i="31"/>
  <c r="BY44" i="31"/>
  <c r="BZ33" i="31"/>
  <c r="BV37" i="31"/>
  <c r="BZ44" i="31"/>
  <c r="CA33" i="31"/>
  <c r="BV38" i="31"/>
  <c r="CA44" i="31"/>
  <c r="BS45" i="31"/>
  <c r="BT45" i="31"/>
  <c r="BU45" i="31"/>
  <c r="BV45" i="31"/>
  <c r="BX34" i="31"/>
  <c r="BW35" i="31"/>
  <c r="BX45" i="31"/>
  <c r="BY34" i="31"/>
  <c r="BW36" i="31"/>
  <c r="BY45" i="31"/>
  <c r="BZ34" i="31"/>
  <c r="BW37" i="31"/>
  <c r="BZ45" i="31"/>
  <c r="CA34" i="31"/>
  <c r="BW38" i="31"/>
  <c r="CA45" i="31"/>
  <c r="BS46" i="31"/>
  <c r="BT46" i="31"/>
  <c r="BU46" i="31"/>
  <c r="BV46" i="31"/>
  <c r="BW46" i="31"/>
  <c r="BY35" i="31"/>
  <c r="BX36" i="31"/>
  <c r="BY46" i="31"/>
  <c r="BZ35" i="31"/>
  <c r="BX37" i="31"/>
  <c r="BZ46" i="31"/>
  <c r="CA35" i="31"/>
  <c r="BX38" i="31"/>
  <c r="CA46" i="31"/>
  <c r="BS47" i="31"/>
  <c r="BT47" i="31"/>
  <c r="BU47" i="31"/>
  <c r="BV47" i="31"/>
  <c r="BW47" i="31"/>
  <c r="BX47" i="31"/>
  <c r="BZ36" i="31"/>
  <c r="BY37" i="31"/>
  <c r="BZ47" i="31"/>
  <c r="CA36" i="31"/>
  <c r="BY38" i="31"/>
  <c r="CA47" i="31"/>
  <c r="BS48" i="31"/>
  <c r="BT48" i="31"/>
  <c r="BU48" i="31"/>
  <c r="BV48" i="31"/>
  <c r="BW48" i="31"/>
  <c r="BX48" i="31"/>
  <c r="BY48" i="31"/>
  <c r="CA37" i="31"/>
  <c r="BZ38" i="31"/>
  <c r="CA48" i="31"/>
  <c r="BS49" i="31"/>
  <c r="BT49" i="31"/>
  <c r="BU49" i="31"/>
  <c r="BV49" i="31"/>
  <c r="BW49" i="31"/>
  <c r="BX49" i="31"/>
  <c r="BY49" i="31"/>
  <c r="BZ49" i="31"/>
  <c r="E41" i="31" a="1"/>
  <c r="E41" i="31"/>
  <c r="F41" i="31" a="1"/>
  <c r="F41" i="31"/>
  <c r="G41" i="31" a="1"/>
  <c r="H41" i="31" a="1"/>
  <c r="I41" i="31" a="1"/>
  <c r="J41" i="31" a="1"/>
  <c r="K41" i="31" a="1"/>
  <c r="L41" i="31" a="1"/>
  <c r="M41" i="31" a="1"/>
  <c r="N41" i="31" a="1"/>
  <c r="O41" i="31" a="1"/>
  <c r="P41" i="31" a="1"/>
  <c r="Q41" i="31" a="1"/>
  <c r="R41" i="31" a="1"/>
  <c r="S41" i="31" a="1"/>
  <c r="T41" i="31" a="1"/>
  <c r="U41" i="31" a="1"/>
  <c r="V41" i="31" a="1"/>
  <c r="W41" i="31" a="1"/>
  <c r="X41" i="31" a="1"/>
  <c r="Y41" i="31" a="1"/>
  <c r="Z41" i="31" a="1"/>
  <c r="AA41" i="31" a="1"/>
  <c r="AB41" i="31" a="1"/>
  <c r="AC41" i="31" a="1"/>
  <c r="AD41" i="31" a="1"/>
  <c r="AE41" i="31" a="1"/>
  <c r="AF41" i="31" a="1"/>
  <c r="AG41" i="31" a="1"/>
  <c r="AH41" i="31" a="1"/>
  <c r="AI41" i="31" a="1"/>
  <c r="AJ41" i="31" a="1"/>
  <c r="AK41" i="31" a="1"/>
  <c r="AL41" i="31" a="1"/>
  <c r="AM41" i="31" a="1"/>
  <c r="AN41" i="31" a="1"/>
  <c r="AO41" i="31" a="1"/>
  <c r="AP41" i="31" a="1"/>
  <c r="AQ41" i="31" a="1"/>
  <c r="AR41" i="31" a="1"/>
  <c r="AS41" i="31" a="1"/>
  <c r="AT41" i="31" a="1"/>
  <c r="AU41" i="31" a="1"/>
  <c r="AV41" i="31" a="1"/>
  <c r="AW41" i="31" a="1"/>
  <c r="AX41" i="31" a="1"/>
  <c r="AY41" i="31" a="1"/>
  <c r="AZ41" i="31" a="1"/>
  <c r="BA41" i="31" a="1"/>
  <c r="BB41" i="31" a="1"/>
  <c r="BC41" i="31" a="1"/>
  <c r="BD41" i="31" a="1"/>
  <c r="BE41" i="31" a="1"/>
  <c r="BF41" i="31" a="1"/>
  <c r="BG41" i="31" a="1"/>
  <c r="BH41" i="31" a="1"/>
  <c r="BI41" i="31" a="1"/>
  <c r="BJ41" i="31" a="1"/>
  <c r="BK41" i="31" a="1"/>
  <c r="BL41" i="31" a="1"/>
  <c r="BM41" i="31" a="1"/>
  <c r="BN41" i="31" a="1"/>
  <c r="BO41" i="31" a="1"/>
  <c r="BP41" i="31" a="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AB17" i="31"/>
  <c r="E52" i="31" a="1"/>
  <c r="E52" i="31"/>
  <c r="F52" i="31" a="1"/>
  <c r="F52" i="31"/>
  <c r="G52" i="31" a="1"/>
  <c r="H52" i="31" a="1"/>
  <c r="I52" i="31" a="1"/>
  <c r="J52" i="31" a="1"/>
  <c r="K52" i="31" a="1"/>
  <c r="L52" i="31" a="1"/>
  <c r="M52" i="31" a="1"/>
  <c r="N52" i="31" a="1"/>
  <c r="O52" i="31" a="1"/>
  <c r="P52" i="31" a="1"/>
  <c r="Q52" i="31" a="1"/>
  <c r="R52" i="31" a="1"/>
  <c r="S52" i="31" a="1"/>
  <c r="T52" i="31" a="1"/>
  <c r="U52" i="31" a="1"/>
  <c r="V52" i="31" a="1"/>
  <c r="W52" i="31" a="1"/>
  <c r="X52" i="31" a="1"/>
  <c r="Y52" i="31" a="1"/>
  <c r="Z52" i="31" a="1"/>
  <c r="AA52" i="31" a="1"/>
  <c r="AB52" i="31" a="1"/>
  <c r="AC52" i="31" a="1"/>
  <c r="AD52" i="31" a="1"/>
  <c r="AE52" i="31" a="1"/>
  <c r="AF52" i="31" a="1"/>
  <c r="AG52" i="31" a="1"/>
  <c r="AH52" i="31" a="1"/>
  <c r="AI52" i="31" a="1"/>
  <c r="AJ52" i="31" a="1"/>
  <c r="AK52" i="31" a="1"/>
  <c r="AL52" i="31" a="1"/>
  <c r="AM52" i="31" a="1"/>
  <c r="AN52" i="31" a="1"/>
  <c r="AO52" i="31" a="1"/>
  <c r="AP52" i="31" a="1"/>
  <c r="AQ52" i="31" a="1"/>
  <c r="AR52" i="31" a="1"/>
  <c r="AS52" i="31" a="1"/>
  <c r="AT52" i="31" a="1"/>
  <c r="AU52" i="31" a="1"/>
  <c r="AV52" i="31" a="1"/>
  <c r="AW52" i="31" a="1"/>
  <c r="AX52" i="31" a="1"/>
  <c r="AY52" i="31" a="1"/>
  <c r="AZ52" i="31" a="1"/>
  <c r="BA52" i="31" a="1"/>
  <c r="BB52" i="31" a="1"/>
  <c r="BC52" i="31" a="1"/>
  <c r="BD52" i="31" a="1"/>
  <c r="BE52" i="31" a="1"/>
  <c r="BF52" i="31" a="1"/>
  <c r="BG52" i="31" a="1"/>
  <c r="BH52" i="31" a="1"/>
  <c r="BI52" i="31" a="1"/>
  <c r="BJ52" i="31" a="1"/>
  <c r="BK52" i="31" a="1"/>
  <c r="BL52" i="31" a="1"/>
  <c r="BM52" i="31" a="1"/>
  <c r="BN52" i="31" a="1"/>
  <c r="BO52" i="31" a="1"/>
  <c r="BP52" i="31" a="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AC17" i="31"/>
  <c r="W17" i="31"/>
  <c r="E31" i="31" a="1"/>
  <c r="E31" i="31"/>
  <c r="F31" i="31" a="1"/>
  <c r="F31" i="31"/>
  <c r="G31" i="31" a="1"/>
  <c r="H31" i="31" a="1"/>
  <c r="I31" i="31" a="1"/>
  <c r="J31" i="31" a="1"/>
  <c r="K31" i="31" a="1"/>
  <c r="L31" i="31" a="1"/>
  <c r="M31" i="31" a="1"/>
  <c r="N31" i="31" a="1"/>
  <c r="O31" i="31" a="1"/>
  <c r="P31" i="31" a="1"/>
  <c r="Q31" i="31" a="1"/>
  <c r="R31" i="31" a="1"/>
  <c r="S31" i="31" a="1"/>
  <c r="T31" i="31" a="1"/>
  <c r="U31" i="31" a="1"/>
  <c r="V31" i="31" a="1"/>
  <c r="W31" i="31" a="1"/>
  <c r="X31" i="31" a="1"/>
  <c r="Y31" i="31" a="1"/>
  <c r="Z31" i="31" a="1"/>
  <c r="AA31" i="31" a="1"/>
  <c r="AB31" i="31" a="1"/>
  <c r="AC31" i="31" a="1"/>
  <c r="AD31" i="31" a="1"/>
  <c r="AE31" i="31" a="1"/>
  <c r="AF31" i="31" a="1"/>
  <c r="AG31" i="31" a="1"/>
  <c r="AH31" i="31" a="1"/>
  <c r="AI31" i="31" a="1"/>
  <c r="AJ31" i="31" a="1"/>
  <c r="AK31" i="31" a="1"/>
  <c r="AL31" i="31" a="1"/>
  <c r="AM31" i="31" a="1"/>
  <c r="AN31" i="31" a="1"/>
  <c r="AO31" i="31" a="1"/>
  <c r="AP31" i="31" a="1"/>
  <c r="AQ31" i="31" a="1"/>
  <c r="AR31" i="31" a="1"/>
  <c r="AS31" i="31" a="1"/>
  <c r="AT31" i="31" a="1"/>
  <c r="AU31" i="31" a="1"/>
  <c r="AV31" i="31" a="1"/>
  <c r="AW31" i="31" a="1"/>
  <c r="AX31" i="31" a="1"/>
  <c r="AY31" i="31" a="1"/>
  <c r="AZ31" i="31" a="1"/>
  <c r="BA31" i="31" a="1"/>
  <c r="BB31" i="31" a="1"/>
  <c r="BC31" i="31" a="1"/>
  <c r="BD31" i="31" a="1"/>
  <c r="BE31" i="31" a="1"/>
  <c r="BF31" i="31" a="1"/>
  <c r="BG31" i="31" a="1"/>
  <c r="BH31" i="31" a="1"/>
  <c r="BI31" i="31" a="1"/>
  <c r="BJ31" i="31" a="1"/>
  <c r="BK31" i="31" a="1"/>
  <c r="BL31" i="31" a="1"/>
  <c r="BM31" i="31" a="1"/>
  <c r="BN31" i="31" a="1"/>
  <c r="BO31" i="31" a="1"/>
  <c r="BP31" i="31" a="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AA18" i="31"/>
  <c r="E42" i="31" a="1"/>
  <c r="E42" i="31"/>
  <c r="F42" i="31" a="1"/>
  <c r="F42" i="31"/>
  <c r="G42" i="31" a="1"/>
  <c r="H42" i="31" a="1"/>
  <c r="I42" i="31" a="1"/>
  <c r="J42" i="31" a="1"/>
  <c r="K42" i="31" a="1"/>
  <c r="L42" i="31" a="1"/>
  <c r="M42" i="31" a="1"/>
  <c r="N42" i="31" a="1"/>
  <c r="O42" i="31" a="1"/>
  <c r="P42" i="31" a="1"/>
  <c r="Q42" i="31" a="1"/>
  <c r="R42" i="31" a="1"/>
  <c r="S42" i="31" a="1"/>
  <c r="T42" i="31" a="1"/>
  <c r="U42" i="31" a="1"/>
  <c r="V42" i="31" a="1"/>
  <c r="W42" i="31" a="1"/>
  <c r="X42" i="31" a="1"/>
  <c r="Y42" i="31" a="1"/>
  <c r="Z42" i="31" a="1"/>
  <c r="AA42" i="31" a="1"/>
  <c r="AB42" i="31" a="1"/>
  <c r="AC42" i="31" a="1"/>
  <c r="AD42" i="31" a="1"/>
  <c r="AE42" i="31" a="1"/>
  <c r="AF42" i="31" a="1"/>
  <c r="AG42" i="31" a="1"/>
  <c r="AH42" i="31" a="1"/>
  <c r="AI42" i="31" a="1"/>
  <c r="AJ42" i="31" a="1"/>
  <c r="AK42" i="31" a="1"/>
  <c r="AL42" i="31" a="1"/>
  <c r="AM42" i="31" a="1"/>
  <c r="AN42" i="31" a="1"/>
  <c r="AO42" i="31" a="1"/>
  <c r="AP42" i="31" a="1"/>
  <c r="AQ42" i="31" a="1"/>
  <c r="AR42" i="31" a="1"/>
  <c r="AS42" i="31" a="1"/>
  <c r="AT42" i="31" a="1"/>
  <c r="AU42" i="31" a="1"/>
  <c r="AV42" i="31" a="1"/>
  <c r="AW42" i="31" a="1"/>
  <c r="AX42" i="31" a="1"/>
  <c r="AY42" i="31" a="1"/>
  <c r="AZ42" i="31" a="1"/>
  <c r="BA42" i="31" a="1"/>
  <c r="BB42" i="31" a="1"/>
  <c r="BC42" i="31" a="1"/>
  <c r="BD42" i="31" a="1"/>
  <c r="BE42" i="31" a="1"/>
  <c r="BF42" i="31" a="1"/>
  <c r="BG42" i="31" a="1"/>
  <c r="BH42" i="31" a="1"/>
  <c r="BI42" i="31" a="1"/>
  <c r="BJ42" i="31" a="1"/>
  <c r="BK42" i="31" a="1"/>
  <c r="BL42" i="31" a="1"/>
  <c r="BM42" i="31" a="1"/>
  <c r="BN42" i="31" a="1"/>
  <c r="BO42" i="31" a="1"/>
  <c r="BP42" i="31" a="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AB18" i="31"/>
  <c r="E53" i="31" a="1"/>
  <c r="E53" i="31"/>
  <c r="F53" i="31" a="1"/>
  <c r="F53" i="31"/>
  <c r="G53" i="31" a="1"/>
  <c r="H53" i="31" a="1"/>
  <c r="I53" i="31" a="1"/>
  <c r="J53" i="31" a="1"/>
  <c r="K53" i="31" a="1"/>
  <c r="L53" i="31" a="1"/>
  <c r="M53" i="31" a="1"/>
  <c r="N53" i="31" a="1"/>
  <c r="O53" i="31" a="1"/>
  <c r="P53" i="31" a="1"/>
  <c r="Q53" i="31" a="1"/>
  <c r="R53" i="31" a="1"/>
  <c r="S53" i="31" a="1"/>
  <c r="T53" i="31" a="1"/>
  <c r="U53" i="31" a="1"/>
  <c r="V53" i="31" a="1"/>
  <c r="W53" i="31" a="1"/>
  <c r="X53" i="31" a="1"/>
  <c r="Y53" i="31" a="1"/>
  <c r="Z53" i="31" a="1"/>
  <c r="AA53" i="31" a="1"/>
  <c r="AB53" i="31" a="1"/>
  <c r="AC53" i="31" a="1"/>
  <c r="AD53" i="31" a="1"/>
  <c r="AE53" i="31" a="1"/>
  <c r="AF53" i="31" a="1"/>
  <c r="AG53" i="31" a="1"/>
  <c r="AH53" i="31" a="1"/>
  <c r="AI53" i="31" a="1"/>
  <c r="AJ53" i="31" a="1"/>
  <c r="AK53" i="31" a="1"/>
  <c r="AL53" i="31" a="1"/>
  <c r="AM53" i="31" a="1"/>
  <c r="AN53" i="31" a="1"/>
  <c r="AO53" i="31" a="1"/>
  <c r="AP53" i="31" a="1"/>
  <c r="AQ53" i="31" a="1"/>
  <c r="AR53" i="31" a="1"/>
  <c r="AS53" i="31" a="1"/>
  <c r="AT53" i="31" a="1"/>
  <c r="AU53" i="31" a="1"/>
  <c r="AV53" i="31" a="1"/>
  <c r="AW53" i="31" a="1"/>
  <c r="AX53" i="31" a="1"/>
  <c r="AY53" i="31" a="1"/>
  <c r="AZ53" i="31" a="1"/>
  <c r="BA53" i="31" a="1"/>
  <c r="BB53" i="31" a="1"/>
  <c r="BC53" i="31" a="1"/>
  <c r="BD53" i="31" a="1"/>
  <c r="BE53" i="31" a="1"/>
  <c r="BF53" i="31" a="1"/>
  <c r="BG53" i="31" a="1"/>
  <c r="BH53" i="31" a="1"/>
  <c r="BI53" i="31" a="1"/>
  <c r="BJ53" i="31" a="1"/>
  <c r="BK53" i="31" a="1"/>
  <c r="BL53" i="31" a="1"/>
  <c r="BM53" i="31" a="1"/>
  <c r="BN53" i="31" a="1"/>
  <c r="BO53" i="31" a="1"/>
  <c r="BP53" i="31" a="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AC18" i="31"/>
  <c r="W18" i="31"/>
  <c r="E32" i="31" a="1"/>
  <c r="E32" i="31"/>
  <c r="F32" i="31" a="1"/>
  <c r="F32" i="31"/>
  <c r="G32" i="31" a="1"/>
  <c r="H32" i="31" a="1"/>
  <c r="I32" i="31" a="1"/>
  <c r="J32" i="31" a="1"/>
  <c r="K32" i="31" a="1"/>
  <c r="L32" i="31" a="1"/>
  <c r="M32" i="31" a="1"/>
  <c r="N32" i="31" a="1"/>
  <c r="O32" i="31" a="1"/>
  <c r="P32" i="31" a="1"/>
  <c r="Q32" i="31" a="1"/>
  <c r="R32" i="31" a="1"/>
  <c r="S32" i="31" a="1"/>
  <c r="T32" i="31" a="1"/>
  <c r="U32" i="31" a="1"/>
  <c r="V32" i="31" a="1"/>
  <c r="W32" i="31" a="1"/>
  <c r="X32" i="31" a="1"/>
  <c r="Y32" i="31" a="1"/>
  <c r="Z32" i="31" a="1"/>
  <c r="AA32" i="31" a="1"/>
  <c r="AB32" i="31" a="1"/>
  <c r="AC32" i="31" a="1"/>
  <c r="AD32" i="31" a="1"/>
  <c r="AE32" i="31" a="1"/>
  <c r="AF32" i="31" a="1"/>
  <c r="AG32" i="31" a="1"/>
  <c r="AH32" i="31" a="1"/>
  <c r="AI32" i="31" a="1"/>
  <c r="AJ32" i="31" a="1"/>
  <c r="AK32" i="31" a="1"/>
  <c r="AL32" i="31" a="1"/>
  <c r="AM32" i="31" a="1"/>
  <c r="AN32" i="31" a="1"/>
  <c r="AO32" i="31" a="1"/>
  <c r="AP32" i="31" a="1"/>
  <c r="AQ32" i="31" a="1"/>
  <c r="AR32" i="31" a="1"/>
  <c r="AS32" i="31" a="1"/>
  <c r="AT32" i="31" a="1"/>
  <c r="AU32" i="31" a="1"/>
  <c r="AV32" i="31" a="1"/>
  <c r="AW32" i="31" a="1"/>
  <c r="AX32" i="31" a="1"/>
  <c r="AY32" i="31" a="1"/>
  <c r="AZ32" i="31" a="1"/>
  <c r="BA32" i="31" a="1"/>
  <c r="BB32" i="31" a="1"/>
  <c r="BC32" i="31" a="1"/>
  <c r="BD32" i="31" a="1"/>
  <c r="BE32" i="31" a="1"/>
  <c r="BF32" i="31" a="1"/>
  <c r="BG32" i="31" a="1"/>
  <c r="BH32" i="31" a="1"/>
  <c r="BI32" i="31" a="1"/>
  <c r="BJ32" i="31" a="1"/>
  <c r="BK32" i="31" a="1"/>
  <c r="BL32" i="31" a="1"/>
  <c r="BM32" i="31" a="1"/>
  <c r="BN32" i="31" a="1"/>
  <c r="BO32" i="31" a="1"/>
  <c r="BP32" i="31" a="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AA19" i="31"/>
  <c r="E43" i="31" a="1"/>
  <c r="E43" i="31"/>
  <c r="F43" i="31" a="1"/>
  <c r="F43" i="31"/>
  <c r="G43" i="31" a="1"/>
  <c r="H43" i="31" a="1"/>
  <c r="I43" i="31" a="1"/>
  <c r="J43" i="31" a="1"/>
  <c r="K43" i="31" a="1"/>
  <c r="L43" i="31" a="1"/>
  <c r="M43" i="31" a="1"/>
  <c r="N43" i="31" a="1"/>
  <c r="O43" i="31" a="1"/>
  <c r="P43" i="31" a="1"/>
  <c r="Q43" i="31" a="1"/>
  <c r="R43" i="31" a="1"/>
  <c r="S43" i="31" a="1"/>
  <c r="T43" i="31" a="1"/>
  <c r="U43" i="31" a="1"/>
  <c r="V43" i="31" a="1"/>
  <c r="W43" i="31" a="1"/>
  <c r="X43" i="31" a="1"/>
  <c r="Y43" i="31" a="1"/>
  <c r="Z43" i="31" a="1"/>
  <c r="AA43" i="31" a="1"/>
  <c r="AB43" i="31" a="1"/>
  <c r="AC43" i="31" a="1"/>
  <c r="AD43" i="31" a="1"/>
  <c r="AE43" i="31" a="1"/>
  <c r="AF43" i="31" a="1"/>
  <c r="AG43" i="31" a="1"/>
  <c r="AH43" i="31" a="1"/>
  <c r="AI43" i="31" a="1"/>
  <c r="AJ43" i="31" a="1"/>
  <c r="AK43" i="31" a="1"/>
  <c r="AL43" i="31" a="1"/>
  <c r="AM43" i="31" a="1"/>
  <c r="AN43" i="31" a="1"/>
  <c r="AO43" i="31" a="1"/>
  <c r="AP43" i="31" a="1"/>
  <c r="AQ43" i="31" a="1"/>
  <c r="AR43" i="31" a="1"/>
  <c r="AS43" i="31" a="1"/>
  <c r="AT43" i="31" a="1"/>
  <c r="AU43" i="31" a="1"/>
  <c r="AV43" i="31" a="1"/>
  <c r="AW43" i="31" a="1"/>
  <c r="AX43" i="31" a="1"/>
  <c r="AY43" i="31" a="1"/>
  <c r="AZ43" i="31" a="1"/>
  <c r="BA43" i="31" a="1"/>
  <c r="BB43" i="31" a="1"/>
  <c r="BC43" i="31" a="1"/>
  <c r="BD43" i="31" a="1"/>
  <c r="BE43" i="31" a="1"/>
  <c r="BF43" i="31" a="1"/>
  <c r="BG43" i="31" a="1"/>
  <c r="BH43" i="31" a="1"/>
  <c r="BI43" i="31" a="1"/>
  <c r="BJ43" i="31" a="1"/>
  <c r="BK43" i="31" a="1"/>
  <c r="BL43" i="31" a="1"/>
  <c r="BM43" i="31" a="1"/>
  <c r="BN43" i="31" a="1"/>
  <c r="BO43" i="31" a="1"/>
  <c r="BP43" i="31" a="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AB19" i="31"/>
  <c r="E54" i="31" a="1"/>
  <c r="E54" i="31"/>
  <c r="F54" i="31" a="1"/>
  <c r="F54" i="31"/>
  <c r="G54" i="31" a="1"/>
  <c r="H54" i="31" a="1"/>
  <c r="I54" i="31" a="1"/>
  <c r="J54" i="31" a="1"/>
  <c r="K54" i="31" a="1"/>
  <c r="L54" i="31" a="1"/>
  <c r="M54" i="31" a="1"/>
  <c r="N54" i="31" a="1"/>
  <c r="O54" i="31" a="1"/>
  <c r="P54" i="31" a="1"/>
  <c r="Q54" i="31" a="1"/>
  <c r="R54" i="31" a="1"/>
  <c r="S54" i="31" a="1"/>
  <c r="T54" i="31" a="1"/>
  <c r="U54" i="31" a="1"/>
  <c r="V54" i="31" a="1"/>
  <c r="W54" i="31" a="1"/>
  <c r="X54" i="31" a="1"/>
  <c r="Y54" i="31" a="1"/>
  <c r="Z54" i="31" a="1"/>
  <c r="AA54" i="31" a="1"/>
  <c r="AB54" i="31" a="1"/>
  <c r="AC54" i="31" a="1"/>
  <c r="AD54" i="31" a="1"/>
  <c r="AE54" i="31" a="1"/>
  <c r="AF54" i="31" a="1"/>
  <c r="AG54" i="31" a="1"/>
  <c r="AH54" i="31" a="1"/>
  <c r="AI54" i="31" a="1"/>
  <c r="AJ54" i="31" a="1"/>
  <c r="AK54" i="31" a="1"/>
  <c r="AL54" i="31" a="1"/>
  <c r="AM54" i="31" a="1"/>
  <c r="AN54" i="31" a="1"/>
  <c r="AO54" i="31" a="1"/>
  <c r="AP54" i="31" a="1"/>
  <c r="AQ54" i="31" a="1"/>
  <c r="AR54" i="31" a="1"/>
  <c r="AS54" i="31" a="1"/>
  <c r="AT54" i="31" a="1"/>
  <c r="AU54" i="31" a="1"/>
  <c r="AV54" i="31" a="1"/>
  <c r="AW54" i="31" a="1"/>
  <c r="AX54" i="31" a="1"/>
  <c r="AY54" i="31" a="1"/>
  <c r="AZ54" i="31" a="1"/>
  <c r="BA54" i="31" a="1"/>
  <c r="BB54" i="31" a="1"/>
  <c r="BC54" i="31" a="1"/>
  <c r="BD54" i="31" a="1"/>
  <c r="BE54" i="31" a="1"/>
  <c r="BF54" i="31" a="1"/>
  <c r="BG54" i="31" a="1"/>
  <c r="BH54" i="31" a="1"/>
  <c r="BI54" i="31" a="1"/>
  <c r="BJ54" i="31" a="1"/>
  <c r="BK54" i="31" a="1"/>
  <c r="BL54" i="31" a="1"/>
  <c r="BM54" i="31" a="1"/>
  <c r="BN54" i="31" a="1"/>
  <c r="BO54" i="31" a="1"/>
  <c r="BP54" i="31" a="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AC19" i="31"/>
  <c r="W19" i="31"/>
  <c r="E33" i="31" a="1"/>
  <c r="E33" i="31"/>
  <c r="F33" i="31" a="1"/>
  <c r="F33" i="31"/>
  <c r="G33" i="31" a="1"/>
  <c r="H33" i="31" a="1"/>
  <c r="I33" i="31" a="1"/>
  <c r="J33" i="31" a="1"/>
  <c r="K33" i="31" a="1"/>
  <c r="L33" i="31" a="1"/>
  <c r="M33" i="31" a="1"/>
  <c r="N33" i="31" a="1"/>
  <c r="O33" i="31" a="1"/>
  <c r="P33" i="31" a="1"/>
  <c r="Q33" i="31" a="1"/>
  <c r="R33" i="31" a="1"/>
  <c r="S33" i="31" a="1"/>
  <c r="T33" i="31" a="1"/>
  <c r="U33" i="31" a="1"/>
  <c r="V33" i="31" a="1"/>
  <c r="W33" i="31" a="1"/>
  <c r="X33" i="31" a="1"/>
  <c r="Y33" i="31" a="1"/>
  <c r="Z33" i="31" a="1"/>
  <c r="AA33" i="31" a="1"/>
  <c r="AB33" i="31" a="1"/>
  <c r="AC33" i="31" a="1"/>
  <c r="AD33" i="31" a="1"/>
  <c r="AE33" i="31" a="1"/>
  <c r="AF33" i="31" a="1"/>
  <c r="AG33" i="31" a="1"/>
  <c r="AH33" i="31" a="1"/>
  <c r="AI33" i="31" a="1"/>
  <c r="AJ33" i="31" a="1"/>
  <c r="AK33" i="31" a="1"/>
  <c r="AL33" i="31" a="1"/>
  <c r="AM33" i="31" a="1"/>
  <c r="AN33" i="31" a="1"/>
  <c r="AO33" i="31" a="1"/>
  <c r="AP33" i="31" a="1"/>
  <c r="AQ33" i="31" a="1"/>
  <c r="AR33" i="31" a="1"/>
  <c r="AS33" i="31" a="1"/>
  <c r="AT33" i="31" a="1"/>
  <c r="AU33" i="31" a="1"/>
  <c r="AV33" i="31" a="1"/>
  <c r="AW33" i="31" a="1"/>
  <c r="AX33" i="31" a="1"/>
  <c r="AY33" i="31" a="1"/>
  <c r="AZ33" i="31" a="1"/>
  <c r="BA33" i="31" a="1"/>
  <c r="BB33" i="31" a="1"/>
  <c r="BC33" i="31" a="1"/>
  <c r="BD33" i="31" a="1"/>
  <c r="BE33" i="31" a="1"/>
  <c r="BF33" i="31" a="1"/>
  <c r="BG33" i="31" a="1"/>
  <c r="BH33" i="31" a="1"/>
  <c r="BI33" i="31" a="1"/>
  <c r="BJ33" i="31" a="1"/>
  <c r="BK33" i="31" a="1"/>
  <c r="BL33" i="31" a="1"/>
  <c r="BM33" i="31" a="1"/>
  <c r="BN33" i="31" a="1"/>
  <c r="BO33" i="31" a="1"/>
  <c r="BP33" i="31" a="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BG33" i="31"/>
  <c r="BH33" i="31"/>
  <c r="BI33" i="31"/>
  <c r="BJ33" i="31"/>
  <c r="BK33" i="31"/>
  <c r="BL33" i="31"/>
  <c r="BM33" i="31"/>
  <c r="BN33" i="31"/>
  <c r="BO33" i="31"/>
  <c r="BP33" i="31"/>
  <c r="AA20" i="31"/>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W20" i="31"/>
  <c r="E34" i="31" a="1"/>
  <c r="E34" i="31"/>
  <c r="F34" i="31" a="1"/>
  <c r="F34" i="31"/>
  <c r="G34" i="31" a="1"/>
  <c r="H34" i="31" a="1"/>
  <c r="I34" i="31" a="1"/>
  <c r="J34" i="31" a="1"/>
  <c r="K34" i="31" a="1"/>
  <c r="L34" i="31" a="1"/>
  <c r="M34" i="31" a="1"/>
  <c r="N34" i="31" a="1"/>
  <c r="O34" i="31" a="1"/>
  <c r="P34" i="31" a="1"/>
  <c r="Q34" i="31" a="1"/>
  <c r="R34" i="31" a="1"/>
  <c r="S34" i="31" a="1"/>
  <c r="T34" i="31" a="1"/>
  <c r="U34" i="31" a="1"/>
  <c r="V34" i="31" a="1"/>
  <c r="W34" i="31" a="1"/>
  <c r="X34" i="31" a="1"/>
  <c r="Y34" i="31" a="1"/>
  <c r="Z34" i="31" a="1"/>
  <c r="AA34" i="31" a="1"/>
  <c r="AB34" i="31" a="1"/>
  <c r="AC34" i="31" a="1"/>
  <c r="AD34" i="31" a="1"/>
  <c r="AE34" i="31" a="1"/>
  <c r="AF34" i="31" a="1"/>
  <c r="AG34" i="31" a="1"/>
  <c r="AH34" i="31" a="1"/>
  <c r="AI34" i="31" a="1"/>
  <c r="AJ34" i="31" a="1"/>
  <c r="AK34" i="31" a="1"/>
  <c r="AL34" i="31" a="1"/>
  <c r="AM34" i="31" a="1"/>
  <c r="AN34" i="31" a="1"/>
  <c r="AO34" i="31" a="1"/>
  <c r="AP34" i="31" a="1"/>
  <c r="AQ34" i="31" a="1"/>
  <c r="AR34" i="31" a="1"/>
  <c r="AS34" i="31" a="1"/>
  <c r="AT34" i="31" a="1"/>
  <c r="AU34" i="31" a="1"/>
  <c r="AV34" i="31" a="1"/>
  <c r="AW34" i="31" a="1"/>
  <c r="AX34" i="31" a="1"/>
  <c r="AY34" i="31" a="1"/>
  <c r="AZ34" i="31" a="1"/>
  <c r="BA34" i="31" a="1"/>
  <c r="BB34" i="31" a="1"/>
  <c r="BC34" i="31" a="1"/>
  <c r="BD34" i="31" a="1"/>
  <c r="BE34" i="31" a="1"/>
  <c r="BF34" i="31" a="1"/>
  <c r="BG34" i="31" a="1"/>
  <c r="BH34" i="31" a="1"/>
  <c r="BI34" i="31" a="1"/>
  <c r="BJ34" i="31" a="1"/>
  <c r="BK34" i="31" a="1"/>
  <c r="BL34" i="31" a="1"/>
  <c r="BM34" i="31" a="1"/>
  <c r="BN34" i="31" a="1"/>
  <c r="BO34" i="31" a="1"/>
  <c r="BP34" i="31" a="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BG34" i="31"/>
  <c r="BH34" i="31"/>
  <c r="BI34" i="31"/>
  <c r="BJ34" i="31"/>
  <c r="BK34" i="31"/>
  <c r="BL34" i="31"/>
  <c r="BM34" i="31"/>
  <c r="BN34" i="31"/>
  <c r="BO34" i="31"/>
  <c r="BP34" i="31"/>
  <c r="AA21"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W21" i="31"/>
  <c r="E35" i="31" a="1"/>
  <c r="E35" i="31"/>
  <c r="F35" i="31" a="1"/>
  <c r="F35" i="31"/>
  <c r="G35" i="31" a="1"/>
  <c r="H35" i="31" a="1"/>
  <c r="I35" i="31" a="1"/>
  <c r="J35" i="31" a="1"/>
  <c r="K35" i="31" a="1"/>
  <c r="L35" i="31" a="1"/>
  <c r="M35" i="31" a="1"/>
  <c r="N35" i="31" a="1"/>
  <c r="O35" i="31" a="1"/>
  <c r="P35" i="31" a="1"/>
  <c r="Q35" i="31" a="1"/>
  <c r="R35" i="31" a="1"/>
  <c r="S35" i="31" a="1"/>
  <c r="T35" i="31" a="1"/>
  <c r="U35" i="31" a="1"/>
  <c r="V35" i="31" a="1"/>
  <c r="W35" i="31" a="1"/>
  <c r="X35" i="31" a="1"/>
  <c r="Y35" i="31" a="1"/>
  <c r="Z35" i="31" a="1"/>
  <c r="AA35" i="31" a="1"/>
  <c r="AB35" i="31" a="1"/>
  <c r="AC35" i="31" a="1"/>
  <c r="AD35" i="31" a="1"/>
  <c r="AE35" i="31" a="1"/>
  <c r="AF35" i="31" a="1"/>
  <c r="AG35" i="31" a="1"/>
  <c r="AH35" i="31" a="1"/>
  <c r="AI35" i="31" a="1"/>
  <c r="AJ35" i="31" a="1"/>
  <c r="AK35" i="31" a="1"/>
  <c r="AL35" i="31" a="1"/>
  <c r="AM35" i="31" a="1"/>
  <c r="AN35" i="31" a="1"/>
  <c r="AO35" i="31" a="1"/>
  <c r="AP35" i="31" a="1"/>
  <c r="AQ35" i="31" a="1"/>
  <c r="AR35" i="31" a="1"/>
  <c r="AS35" i="31" a="1"/>
  <c r="AT35" i="31" a="1"/>
  <c r="AU35" i="31" a="1"/>
  <c r="AV35" i="31" a="1"/>
  <c r="AW35" i="31" a="1"/>
  <c r="AX35" i="31" a="1"/>
  <c r="AY35" i="31" a="1"/>
  <c r="AZ35" i="31" a="1"/>
  <c r="BA35" i="31" a="1"/>
  <c r="BB35" i="31" a="1"/>
  <c r="BC35" i="31" a="1"/>
  <c r="BD35" i="31" a="1"/>
  <c r="BE35" i="31" a="1"/>
  <c r="BF35" i="31" a="1"/>
  <c r="BG35" i="31" a="1"/>
  <c r="BH35" i="31" a="1"/>
  <c r="BI35" i="31" a="1"/>
  <c r="BJ35" i="31" a="1"/>
  <c r="BK35" i="31" a="1"/>
  <c r="BL35" i="31" a="1"/>
  <c r="BM35" i="31" a="1"/>
  <c r="BN35" i="31" a="1"/>
  <c r="BO35" i="31" a="1"/>
  <c r="BP35" i="31" a="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AA22"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W22" i="31"/>
  <c r="AG17" i="31"/>
  <c r="AE17" i="31"/>
  <c r="AE18" i="31"/>
  <c r="AE19" i="31"/>
  <c r="AE20" i="31"/>
  <c r="AE21" i="31"/>
  <c r="AE22" i="31"/>
  <c r="AF17" i="31"/>
  <c r="AH17" i="31"/>
  <c r="AD18" i="31"/>
  <c r="AG18" i="31"/>
  <c r="AF18" i="31"/>
  <c r="AH18" i="31"/>
  <c r="AD19" i="31"/>
  <c r="AG19" i="31"/>
  <c r="AF19" i="31"/>
  <c r="AH19" i="31"/>
  <c r="AD20" i="31"/>
  <c r="AG20" i="31"/>
  <c r="AF20" i="31"/>
  <c r="AH20" i="31"/>
  <c r="AD21" i="31"/>
  <c r="AG21" i="31"/>
  <c r="AF21" i="31"/>
  <c r="AH21" i="31"/>
  <c r="AD22" i="31"/>
  <c r="AG22" i="31"/>
  <c r="AF22" i="31"/>
  <c r="AH22" i="31"/>
  <c r="AD23" i="31"/>
  <c r="AG23" i="31"/>
  <c r="AF23" i="31"/>
  <c r="AH23" i="31"/>
  <c r="AD24" i="31"/>
  <c r="AG24" i="31"/>
  <c r="AF24" i="31"/>
  <c r="AH24" i="31"/>
  <c r="AD25" i="31"/>
  <c r="AG25" i="31"/>
  <c r="AF25" i="31"/>
  <c r="AH25" i="31"/>
  <c r="X17" i="31"/>
  <c r="X18" i="31"/>
  <c r="X19" i="31"/>
  <c r="X20" i="31"/>
  <c r="X21" i="31"/>
  <c r="X22" i="31"/>
  <c r="X23" i="31"/>
  <c r="X24" i="31"/>
  <c r="X25" i="31"/>
  <c r="E4" i="31"/>
  <c r="E5" i="31"/>
  <c r="E6" i="31"/>
  <c r="E7" i="31"/>
  <c r="E8" i="31"/>
  <c r="E9" i="31"/>
  <c r="E10" i="31"/>
  <c r="E11" i="31"/>
  <c r="E12" i="31"/>
  <c r="Q64" i="30"/>
  <c r="F4" i="30"/>
  <c r="V64" i="30"/>
  <c r="V65" i="30"/>
  <c r="W65" i="30"/>
  <c r="X65" i="30"/>
  <c r="Y65" i="30"/>
  <c r="AA65" i="30"/>
  <c r="AE65" i="30"/>
  <c r="V66" i="30"/>
  <c r="V67" i="30"/>
  <c r="V68" i="30"/>
  <c r="V69" i="30"/>
  <c r="V70" i="30"/>
  <c r="V71" i="30"/>
  <c r="V72" i="30"/>
  <c r="V73" i="30"/>
  <c r="V74" i="30"/>
  <c r="V75" i="30"/>
  <c r="V76" i="30"/>
  <c r="V77" i="30"/>
  <c r="V78" i="30"/>
  <c r="V79" i="30"/>
  <c r="V80" i="30"/>
  <c r="V81" i="30"/>
  <c r="W64" i="30"/>
  <c r="X64" i="30"/>
  <c r="Y64" i="30"/>
  <c r="AA64" i="30"/>
  <c r="AE64"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AF64" i="30"/>
  <c r="AF65" i="30"/>
  <c r="AF66" i="30"/>
  <c r="AF67" i="30"/>
  <c r="AF68" i="30"/>
  <c r="AF69" i="30"/>
  <c r="AF70" i="30"/>
  <c r="AF71" i="30"/>
  <c r="AF72" i="30"/>
  <c r="AF73" i="30"/>
  <c r="AF74" i="30"/>
  <c r="AF75" i="30"/>
  <c r="AF76" i="30"/>
  <c r="AF77" i="30"/>
  <c r="AF78" i="30"/>
  <c r="AF79" i="30"/>
  <c r="AF80" i="30"/>
  <c r="AF81" i="30"/>
  <c r="J4" i="30"/>
  <c r="K17" i="30"/>
  <c r="Q65" i="30"/>
  <c r="F5" i="30"/>
  <c r="J5" i="30"/>
  <c r="K18" i="30"/>
  <c r="Q66" i="30"/>
  <c r="F6" i="30"/>
  <c r="J6" i="30"/>
  <c r="K19" i="30"/>
  <c r="J7" i="30"/>
  <c r="K20" i="30"/>
  <c r="J8" i="30"/>
  <c r="K21" i="30"/>
  <c r="J9" i="30"/>
  <c r="K22" i="30"/>
  <c r="J10" i="30"/>
  <c r="K23" i="30"/>
  <c r="J11" i="30"/>
  <c r="K24" i="30"/>
  <c r="J12" i="30"/>
  <c r="K25" i="30"/>
  <c r="AI15" i="30"/>
  <c r="G4" i="30"/>
  <c r="H4" i="30"/>
  <c r="I4" i="30"/>
  <c r="J17" i="30"/>
  <c r="H17" i="30"/>
  <c r="L17" i="30"/>
  <c r="G5" i="30"/>
  <c r="H5" i="30"/>
  <c r="I5" i="30"/>
  <c r="J18" i="30"/>
  <c r="H18" i="30"/>
  <c r="L18" i="30"/>
  <c r="G6" i="30"/>
  <c r="H6" i="30"/>
  <c r="I6" i="30"/>
  <c r="J19" i="30"/>
  <c r="H19" i="30"/>
  <c r="L19" i="30"/>
  <c r="G7" i="30"/>
  <c r="H7" i="30"/>
  <c r="I7" i="30"/>
  <c r="J20" i="30"/>
  <c r="H20" i="30"/>
  <c r="L20" i="30"/>
  <c r="G8" i="30"/>
  <c r="H8" i="30"/>
  <c r="I8" i="30"/>
  <c r="J21" i="30"/>
  <c r="H21" i="30"/>
  <c r="L21" i="30"/>
  <c r="G9" i="30"/>
  <c r="H9" i="30"/>
  <c r="I9" i="30"/>
  <c r="J22" i="30"/>
  <c r="H22" i="30"/>
  <c r="L22" i="30"/>
  <c r="G10" i="30"/>
  <c r="H10" i="30"/>
  <c r="I10" i="30"/>
  <c r="J23" i="30"/>
  <c r="H23" i="30"/>
  <c r="L23" i="30"/>
  <c r="G11" i="30"/>
  <c r="H11" i="30"/>
  <c r="I11" i="30"/>
  <c r="J24" i="30"/>
  <c r="H24" i="30"/>
  <c r="L24" i="30"/>
  <c r="G12" i="30"/>
  <c r="H12" i="30"/>
  <c r="I12" i="30"/>
  <c r="J25" i="30"/>
  <c r="H25" i="30"/>
  <c r="L25" i="30"/>
  <c r="M17" i="30"/>
  <c r="N17" i="30" a="1"/>
  <c r="N17" i="30"/>
  <c r="C17" i="30"/>
  <c r="O17" i="30"/>
  <c r="M18" i="30"/>
  <c r="N18" i="30" a="1"/>
  <c r="N18" i="30"/>
  <c r="C18" i="30"/>
  <c r="O18" i="30"/>
  <c r="M19" i="30"/>
  <c r="N19" i="30" a="1"/>
  <c r="N19" i="30"/>
  <c r="C19" i="30"/>
  <c r="O19" i="30"/>
  <c r="M20" i="30"/>
  <c r="N20" i="30" a="1"/>
  <c r="N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AD17" i="30"/>
  <c r="BR52" i="30"/>
  <c r="BS51" i="30"/>
  <c r="BT51" i="30"/>
  <c r="BT52" i="30"/>
  <c r="BU51" i="30"/>
  <c r="BU52"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BR41" i="30"/>
  <c r="BS40" i="30"/>
  <c r="BT40" i="30"/>
  <c r="BR30" i="30"/>
  <c r="BT29" i="30"/>
  <c r="BT30" i="30"/>
  <c r="BR31" i="30"/>
  <c r="BS29" i="30"/>
  <c r="BS31" i="30"/>
  <c r="BT41" i="30"/>
  <c r="BU40" i="30"/>
  <c r="BU29" i="30"/>
  <c r="BU30" i="30"/>
  <c r="BR32" i="30"/>
  <c r="BS32" i="30"/>
  <c r="BU41" i="30"/>
  <c r="BV30"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W22" i="30"/>
  <c r="AG17" i="30"/>
  <c r="AE17" i="30"/>
  <c r="AE18" i="30"/>
  <c r="AE19" i="30"/>
  <c r="AE20" i="30"/>
  <c r="AE21" i="30"/>
  <c r="AE22" i="30"/>
  <c r="AF17" i="30"/>
  <c r="AH17" i="30"/>
  <c r="AD18" i="30"/>
  <c r="AG18" i="30"/>
  <c r="AF18" i="30"/>
  <c r="AH18" i="30"/>
  <c r="AD19" i="30"/>
  <c r="AG19" i="30"/>
  <c r="AF19" i="30"/>
  <c r="AH19" i="30"/>
  <c r="AD20" i="30"/>
  <c r="AG20" i="30"/>
  <c r="AF20" i="30"/>
  <c r="AH20" i="30"/>
  <c r="AD21" i="30"/>
  <c r="AG21" i="30"/>
  <c r="AF21" i="30"/>
  <c r="AH21" i="30"/>
  <c r="AD22" i="30"/>
  <c r="AG22" i="30"/>
  <c r="AF22" i="30"/>
  <c r="AH22" i="30"/>
  <c r="AD23" i="30"/>
  <c r="AG23" i="30"/>
  <c r="AF23" i="30"/>
  <c r="AH23" i="30"/>
  <c r="AD24" i="30"/>
  <c r="AG24" i="30"/>
  <c r="AF24" i="30"/>
  <c r="AH24" i="30"/>
  <c r="AD25" i="30"/>
  <c r="AG25" i="30"/>
  <c r="AF25" i="30"/>
  <c r="AH25" i="30"/>
  <c r="X17" i="30"/>
  <c r="X18" i="30"/>
  <c r="X19" i="30"/>
  <c r="X20" i="30"/>
  <c r="X21" i="30"/>
  <c r="X22" i="30"/>
  <c r="X23" i="30"/>
  <c r="X24" i="30"/>
  <c r="X25" i="30"/>
  <c r="E4" i="30"/>
  <c r="E5" i="30"/>
  <c r="E6" i="30"/>
  <c r="E7" i="30"/>
  <c r="E8" i="30"/>
  <c r="E9" i="30"/>
  <c r="E10" i="30"/>
  <c r="E11" i="30"/>
  <c r="E12" i="30"/>
  <c r="Q64" i="29"/>
  <c r="F4" i="29"/>
  <c r="V64" i="29"/>
  <c r="V65" i="29"/>
  <c r="V66" i="29"/>
  <c r="V67" i="29"/>
  <c r="V68" i="29"/>
  <c r="V69" i="29"/>
  <c r="V70" i="29"/>
  <c r="V71" i="29"/>
  <c r="V72" i="29"/>
  <c r="V73" i="29"/>
  <c r="V74" i="29"/>
  <c r="V75" i="29"/>
  <c r="V76" i="29"/>
  <c r="V77" i="29"/>
  <c r="V78" i="29"/>
  <c r="V79" i="29"/>
  <c r="V80" i="29"/>
  <c r="V81" i="29"/>
  <c r="W64" i="29"/>
  <c r="X64" i="29"/>
  <c r="Y64" i="29"/>
  <c r="AA64" i="29"/>
  <c r="AE64" i="29"/>
  <c r="W65" i="29"/>
  <c r="X65" i="29"/>
  <c r="Y65" i="29"/>
  <c r="AA65" i="29"/>
  <c r="AE65"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AF64" i="29"/>
  <c r="AF65" i="29"/>
  <c r="AF66" i="29"/>
  <c r="AF67" i="29"/>
  <c r="AF68" i="29"/>
  <c r="AF69" i="29"/>
  <c r="AF70" i="29"/>
  <c r="AF71" i="29"/>
  <c r="AF72" i="29"/>
  <c r="AF73" i="29"/>
  <c r="AF74" i="29"/>
  <c r="AF75" i="29"/>
  <c r="AF76" i="29"/>
  <c r="AF77" i="29"/>
  <c r="AF78" i="29"/>
  <c r="AF79" i="29"/>
  <c r="AF80" i="29"/>
  <c r="AF81" i="29"/>
  <c r="J4" i="29"/>
  <c r="K17" i="29"/>
  <c r="Q65" i="29"/>
  <c r="F5" i="29"/>
  <c r="J5" i="29"/>
  <c r="K18" i="29"/>
  <c r="Q66" i="29"/>
  <c r="F6" i="29"/>
  <c r="J6" i="29"/>
  <c r="K19" i="29"/>
  <c r="J7" i="29"/>
  <c r="K20" i="29"/>
  <c r="J8" i="29"/>
  <c r="K21" i="29"/>
  <c r="J9" i="29"/>
  <c r="K22" i="29"/>
  <c r="J10" i="29"/>
  <c r="K23" i="29"/>
  <c r="J11" i="29"/>
  <c r="K24" i="29"/>
  <c r="J12" i="29"/>
  <c r="K25" i="29"/>
  <c r="AI15" i="29"/>
  <c r="G4" i="29"/>
  <c r="H4" i="29"/>
  <c r="I4" i="29"/>
  <c r="J17" i="29"/>
  <c r="H17" i="29"/>
  <c r="L17" i="29"/>
  <c r="G5" i="29"/>
  <c r="H5" i="29"/>
  <c r="I5" i="29"/>
  <c r="J18" i="29"/>
  <c r="H18" i="29"/>
  <c r="L18" i="29"/>
  <c r="G6" i="29"/>
  <c r="H6" i="29"/>
  <c r="I6" i="29"/>
  <c r="J19" i="29"/>
  <c r="H19" i="29"/>
  <c r="L19" i="29"/>
  <c r="G7" i="29"/>
  <c r="H7" i="29"/>
  <c r="I7" i="29"/>
  <c r="J20" i="29"/>
  <c r="H20" i="29"/>
  <c r="L20" i="29"/>
  <c r="G8" i="29"/>
  <c r="H8" i="29"/>
  <c r="I8" i="29"/>
  <c r="J21" i="29"/>
  <c r="H21" i="29"/>
  <c r="L21" i="29"/>
  <c r="G9" i="29"/>
  <c r="H9" i="29"/>
  <c r="I9" i="29"/>
  <c r="J22" i="29"/>
  <c r="H22" i="29"/>
  <c r="L22" i="29"/>
  <c r="G10" i="29"/>
  <c r="H10" i="29"/>
  <c r="I10" i="29"/>
  <c r="J23" i="29"/>
  <c r="H23" i="29"/>
  <c r="L23" i="29"/>
  <c r="G11" i="29"/>
  <c r="H11" i="29"/>
  <c r="I11" i="29"/>
  <c r="J24" i="29"/>
  <c r="H24" i="29"/>
  <c r="L24" i="29"/>
  <c r="G12" i="29"/>
  <c r="H12" i="29"/>
  <c r="I12" i="29"/>
  <c r="J25" i="29"/>
  <c r="H25" i="29"/>
  <c r="L25" i="29"/>
  <c r="M17" i="29"/>
  <c r="N17" i="29" a="1"/>
  <c r="N17" i="29"/>
  <c r="C17" i="29"/>
  <c r="O17" i="29"/>
  <c r="M18" i="29"/>
  <c r="N18" i="29" a="1"/>
  <c r="N18" i="29"/>
  <c r="C18" i="29"/>
  <c r="O18" i="29"/>
  <c r="M19" i="29"/>
  <c r="N19" i="29" a="1"/>
  <c r="N19" i="29"/>
  <c r="C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R19"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AD17" i="29"/>
  <c r="BR52" i="29"/>
  <c r="BS51" i="29"/>
  <c r="BT51" i="29"/>
  <c r="BT52" i="29"/>
  <c r="BU51" i="29"/>
  <c r="BU52"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BR41" i="29"/>
  <c r="BS40" i="29"/>
  <c r="BT40" i="29"/>
  <c r="BR30" i="29"/>
  <c r="BT29" i="29"/>
  <c r="BT30" i="29"/>
  <c r="BR31" i="29"/>
  <c r="BS29" i="29"/>
  <c r="BS31" i="29"/>
  <c r="BT41" i="29"/>
  <c r="BU40" i="29"/>
  <c r="BU29" i="29"/>
  <c r="BU30" i="29"/>
  <c r="BR32" i="29"/>
  <c r="BS32" i="29"/>
  <c r="BU41" i="29"/>
  <c r="BV30"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W22" i="29"/>
  <c r="AG17" i="29"/>
  <c r="AE17" i="29"/>
  <c r="AE18" i="29"/>
  <c r="AE19" i="29"/>
  <c r="AE20" i="29"/>
  <c r="AE21" i="29"/>
  <c r="AE22" i="29"/>
  <c r="AF17" i="29"/>
  <c r="AH17" i="29"/>
  <c r="AD18" i="29"/>
  <c r="AG18" i="29"/>
  <c r="AF18" i="29"/>
  <c r="AH18" i="29"/>
  <c r="AD19" i="29"/>
  <c r="AG19" i="29"/>
  <c r="AF19" i="29"/>
  <c r="AH19" i="29"/>
  <c r="AD20" i="29"/>
  <c r="AG20" i="29"/>
  <c r="AF20" i="29"/>
  <c r="AH20" i="29"/>
  <c r="AD21" i="29"/>
  <c r="AG21" i="29"/>
  <c r="AF21" i="29"/>
  <c r="AH21" i="29"/>
  <c r="AD22" i="29"/>
  <c r="AG22" i="29"/>
  <c r="AF22" i="29"/>
  <c r="AH22" i="29"/>
  <c r="AD23" i="29"/>
  <c r="AG23" i="29"/>
  <c r="AF23" i="29"/>
  <c r="AH23" i="29"/>
  <c r="AD24" i="29"/>
  <c r="AG24" i="29"/>
  <c r="AF24" i="29"/>
  <c r="AH24" i="29"/>
  <c r="AD25" i="29"/>
  <c r="AG25" i="29"/>
  <c r="AF25" i="29"/>
  <c r="AH25" i="29"/>
  <c r="X17" i="29"/>
  <c r="X18" i="29"/>
  <c r="X19" i="29"/>
  <c r="X20" i="29"/>
  <c r="X21" i="29"/>
  <c r="X22" i="29"/>
  <c r="X23" i="29"/>
  <c r="X24" i="29"/>
  <c r="X25" i="29"/>
  <c r="E4" i="29"/>
  <c r="E5" i="29"/>
  <c r="E6" i="29"/>
  <c r="E7" i="29"/>
  <c r="E8" i="29"/>
  <c r="E9" i="29"/>
  <c r="E10" i="29"/>
  <c r="E11" i="29"/>
  <c r="E12" i="29"/>
  <c r="Z17" i="29"/>
  <c r="Z18" i="29"/>
  <c r="Z19" i="29"/>
  <c r="Q64" i="28"/>
  <c r="F4" i="28"/>
  <c r="V64" i="28"/>
  <c r="V65" i="28"/>
  <c r="V66" i="28"/>
  <c r="V67" i="28"/>
  <c r="V68" i="28"/>
  <c r="V69" i="28"/>
  <c r="V70" i="28"/>
  <c r="V71" i="28"/>
  <c r="V72" i="28"/>
  <c r="V73" i="28"/>
  <c r="V74" i="28"/>
  <c r="V75" i="28"/>
  <c r="V76" i="28"/>
  <c r="V77" i="28"/>
  <c r="V78" i="28"/>
  <c r="V79" i="28"/>
  <c r="V80" i="28"/>
  <c r="V81"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AF64" i="28"/>
  <c r="AF65" i="28"/>
  <c r="AF66" i="28"/>
  <c r="AF67" i="28"/>
  <c r="AF68" i="28"/>
  <c r="AF69" i="28"/>
  <c r="AF70" i="28"/>
  <c r="AF71" i="28"/>
  <c r="AF72" i="28"/>
  <c r="AF73" i="28"/>
  <c r="AF74" i="28"/>
  <c r="AF75" i="28"/>
  <c r="AF76" i="28"/>
  <c r="AF77" i="28"/>
  <c r="AF78" i="28"/>
  <c r="AF79" i="28"/>
  <c r="AF80" i="28"/>
  <c r="AF81" i="28"/>
  <c r="J4" i="28"/>
  <c r="K17" i="28"/>
  <c r="Q65" i="28"/>
  <c r="F5" i="28"/>
  <c r="J5" i="28"/>
  <c r="K18" i="28"/>
  <c r="Q66" i="28"/>
  <c r="F6" i="28"/>
  <c r="J6" i="28"/>
  <c r="K19" i="28"/>
  <c r="J7" i="28"/>
  <c r="K20" i="28"/>
  <c r="J8" i="28"/>
  <c r="K21" i="28"/>
  <c r="J9" i="28"/>
  <c r="K22" i="28"/>
  <c r="J10" i="28"/>
  <c r="K23" i="28"/>
  <c r="J11" i="28"/>
  <c r="K24" i="28"/>
  <c r="J12" i="28"/>
  <c r="K25" i="28"/>
  <c r="AI15" i="28"/>
  <c r="G4" i="28"/>
  <c r="H4" i="28"/>
  <c r="I4" i="28"/>
  <c r="J17" i="28"/>
  <c r="H17" i="28"/>
  <c r="L17" i="28"/>
  <c r="G5" i="28"/>
  <c r="H5" i="28"/>
  <c r="I5" i="28"/>
  <c r="J18" i="28"/>
  <c r="H18" i="28"/>
  <c r="L18" i="28"/>
  <c r="G6" i="28"/>
  <c r="H6" i="28"/>
  <c r="I6" i="28"/>
  <c r="J19" i="28"/>
  <c r="H19" i="28"/>
  <c r="L19" i="28"/>
  <c r="G7" i="28"/>
  <c r="H7" i="28"/>
  <c r="I7" i="28"/>
  <c r="J20" i="28"/>
  <c r="H20" i="28"/>
  <c r="L20" i="28"/>
  <c r="G8" i="28"/>
  <c r="H8" i="28"/>
  <c r="I8" i="28"/>
  <c r="J21" i="28"/>
  <c r="H21" i="28"/>
  <c r="L21" i="28"/>
  <c r="G9" i="28"/>
  <c r="H9" i="28"/>
  <c r="I9" i="28"/>
  <c r="J22" i="28"/>
  <c r="H22" i="28"/>
  <c r="L22" i="28"/>
  <c r="G10" i="28"/>
  <c r="H10" i="28"/>
  <c r="I10" i="28"/>
  <c r="J23" i="28"/>
  <c r="H23" i="28"/>
  <c r="L23" i="28"/>
  <c r="G11" i="28"/>
  <c r="H11" i="28"/>
  <c r="I11" i="28"/>
  <c r="J24" i="28"/>
  <c r="H24" i="28"/>
  <c r="L24" i="28"/>
  <c r="G12" i="28"/>
  <c r="H12" i="28"/>
  <c r="I12" i="28"/>
  <c r="J25" i="28"/>
  <c r="H25" i="28"/>
  <c r="L25" i="28"/>
  <c r="M17" i="28"/>
  <c r="N17" i="28" a="1"/>
  <c r="N17" i="28"/>
  <c r="O17" i="28"/>
  <c r="M18" i="28"/>
  <c r="N18" i="28" a="1"/>
  <c r="N18" i="28"/>
  <c r="C18" i="28"/>
  <c r="O18" i="28"/>
  <c r="M19" i="28"/>
  <c r="N19" i="28" a="1"/>
  <c r="N19" i="28"/>
  <c r="C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C17" i="28"/>
  <c r="P17" i="28"/>
  <c r="P18" i="28"/>
  <c r="P19" i="28"/>
  <c r="P20" i="28"/>
  <c r="P21" i="28"/>
  <c r="P22" i="28"/>
  <c r="P23" i="28"/>
  <c r="P24" i="28"/>
  <c r="P25" i="28"/>
  <c r="Q17" i="28"/>
  <c r="Q18" i="28"/>
  <c r="Q19" i="28"/>
  <c r="Q20" i="28"/>
  <c r="Q21" i="28"/>
  <c r="Q22" i="28"/>
  <c r="Q23" i="28"/>
  <c r="Q24" i="28"/>
  <c r="Q25" i="28"/>
  <c r="R17" i="28"/>
  <c r="R18" i="28"/>
  <c r="R19" i="28"/>
  <c r="R20" i="28"/>
  <c r="R21" i="28"/>
  <c r="R22" i="28"/>
  <c r="R23" i="28"/>
  <c r="R24" i="28"/>
  <c r="R25" i="28"/>
  <c r="S17" i="28"/>
  <c r="S18" i="28"/>
  <c r="S19" i="28"/>
  <c r="S20" i="28"/>
  <c r="S21" i="28"/>
  <c r="S22" i="28"/>
  <c r="S23" i="28"/>
  <c r="S24" i="28"/>
  <c r="S25" i="28"/>
  <c r="T17" i="28"/>
  <c r="T18" i="28"/>
  <c r="T19" i="28"/>
  <c r="T20" i="28"/>
  <c r="T21" i="28"/>
  <c r="T22" i="28"/>
  <c r="T23" i="28"/>
  <c r="T24" i="28"/>
  <c r="T25" i="28"/>
  <c r="U17" i="28"/>
  <c r="U18" i="28"/>
  <c r="U19" i="28"/>
  <c r="U20" i="28"/>
  <c r="U21" i="28"/>
  <c r="U22" i="28"/>
  <c r="U23" i="28"/>
  <c r="U24" i="28"/>
  <c r="U25" i="28"/>
  <c r="V17" i="28"/>
  <c r="V18" i="28"/>
  <c r="V19" i="28"/>
  <c r="V20" i="28"/>
  <c r="V21" i="28"/>
  <c r="V22" i="28"/>
  <c r="V23" i="28"/>
  <c r="V24" i="28"/>
  <c r="V25" i="28"/>
  <c r="AD17" i="28"/>
  <c r="E30" i="28" a="1"/>
  <c r="E30" i="28"/>
  <c r="F30" i="28" a="1"/>
  <c r="F30" i="28"/>
  <c r="G30" i="28" a="1"/>
  <c r="H30" i="28" a="1"/>
  <c r="I30" i="28" a="1"/>
  <c r="J30" i="28" a="1"/>
  <c r="K30" i="28" a="1"/>
  <c r="L30" i="28" a="1"/>
  <c r="BR52" i="28"/>
  <c r="BS51" i="28"/>
  <c r="BT51" i="28"/>
  <c r="BT52" i="28"/>
  <c r="BU51" i="28"/>
  <c r="BU52"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BR41" i="28"/>
  <c r="BS40" i="28"/>
  <c r="BT40" i="28"/>
  <c r="BR30" i="28"/>
  <c r="BT29" i="28"/>
  <c r="BT30" i="28"/>
  <c r="BR31" i="28"/>
  <c r="BS29" i="28"/>
  <c r="BS31" i="28"/>
  <c r="BT41" i="28"/>
  <c r="BU40" i="28"/>
  <c r="BU29" i="28"/>
  <c r="BU30" i="28"/>
  <c r="BR32" i="28"/>
  <c r="BS32" i="28"/>
  <c r="BU41" i="28"/>
  <c r="BV30"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W22" i="28"/>
  <c r="AG17" i="28"/>
  <c r="AE17" i="28"/>
  <c r="AE18" i="28"/>
  <c r="AE19" i="28"/>
  <c r="AE20" i="28"/>
  <c r="AE21" i="28"/>
  <c r="AE22" i="28"/>
  <c r="AF17" i="28"/>
  <c r="AH17" i="28"/>
  <c r="AD18" i="28"/>
  <c r="AG18" i="28"/>
  <c r="AF18" i="28"/>
  <c r="AH18" i="28"/>
  <c r="AD19" i="28"/>
  <c r="AG19" i="28"/>
  <c r="AF19" i="28"/>
  <c r="AH19" i="28"/>
  <c r="AD20" i="28"/>
  <c r="AG20" i="28"/>
  <c r="AF20" i="28"/>
  <c r="AH20" i="28"/>
  <c r="AD21" i="28"/>
  <c r="AG21" i="28"/>
  <c r="AF21" i="28"/>
  <c r="AH21" i="28"/>
  <c r="AD22" i="28"/>
  <c r="AG22" i="28"/>
  <c r="AF22" i="28"/>
  <c r="AH22" i="28"/>
  <c r="AD23" i="28"/>
  <c r="AG23" i="28"/>
  <c r="AF23" i="28"/>
  <c r="AH23" i="28"/>
  <c r="AD24" i="28"/>
  <c r="AG24" i="28"/>
  <c r="AF24" i="28"/>
  <c r="AH24" i="28"/>
  <c r="AD25" i="28"/>
  <c r="AG25" i="28"/>
  <c r="AF25" i="28"/>
  <c r="AH25" i="28"/>
  <c r="X17" i="28"/>
  <c r="X18" i="28"/>
  <c r="X19" i="28"/>
  <c r="X20" i="28"/>
  <c r="X21" i="28"/>
  <c r="X22" i="28"/>
  <c r="X23" i="28"/>
  <c r="X24" i="28"/>
  <c r="X25" i="28"/>
  <c r="E4" i="28"/>
  <c r="E5" i="28"/>
  <c r="E6" i="28"/>
  <c r="E7" i="28"/>
  <c r="E8" i="28"/>
  <c r="E9" i="28"/>
  <c r="E10" i="28"/>
  <c r="E11" i="28"/>
  <c r="E12" i="28"/>
  <c r="Z18" i="28"/>
  <c r="Z19" i="28"/>
  <c r="Q64" i="27"/>
  <c r="F4" i="27"/>
  <c r="V64" i="27"/>
  <c r="V65" i="27"/>
  <c r="V66" i="27"/>
  <c r="V67" i="27"/>
  <c r="V68" i="27"/>
  <c r="V69" i="27"/>
  <c r="V70" i="27"/>
  <c r="V71" i="27"/>
  <c r="V72" i="27"/>
  <c r="V73" i="27"/>
  <c r="V74" i="27"/>
  <c r="V75" i="27"/>
  <c r="V76" i="27"/>
  <c r="V77" i="27"/>
  <c r="V78" i="27"/>
  <c r="V79" i="27"/>
  <c r="V80" i="27"/>
  <c r="V81" i="27"/>
  <c r="W64" i="27"/>
  <c r="X64" i="27"/>
  <c r="Y64" i="27"/>
  <c r="AA64" i="27"/>
  <c r="AE64" i="27"/>
  <c r="W65" i="27"/>
  <c r="X65" i="27"/>
  <c r="Y65" i="27"/>
  <c r="AA65" i="27"/>
  <c r="AE65" i="27"/>
  <c r="W66" i="27"/>
  <c r="X66" i="27"/>
  <c r="Y66" i="27"/>
  <c r="AA66" i="27"/>
  <c r="AE66" i="27"/>
  <c r="W67" i="27"/>
  <c r="X67" i="27"/>
  <c r="Y67" i="27"/>
  <c r="AA67" i="27"/>
  <c r="AE67" i="27"/>
  <c r="W68" i="27"/>
  <c r="X68" i="27"/>
  <c r="Y68" i="27"/>
  <c r="AA68" i="27"/>
  <c r="AE68" i="27"/>
  <c r="W69" i="27"/>
  <c r="X69" i="27"/>
  <c r="Y69" i="27"/>
  <c r="AA69" i="27"/>
  <c r="AE69" i="27"/>
  <c r="W70" i="27"/>
  <c r="X70" i="27"/>
  <c r="Y70" i="27"/>
  <c r="AA70" i="27"/>
  <c r="AE70" i="27"/>
  <c r="W71" i="27"/>
  <c r="X71" i="27"/>
  <c r="Y71" i="27"/>
  <c r="AA71" i="27"/>
  <c r="AE71" i="27"/>
  <c r="W72" i="27"/>
  <c r="X72" i="27"/>
  <c r="Y72" i="27"/>
  <c r="AA72" i="27"/>
  <c r="AE72" i="27"/>
  <c r="W73" i="27"/>
  <c r="X73" i="27"/>
  <c r="Y73" i="27"/>
  <c r="AA73" i="27"/>
  <c r="AE73" i="27"/>
  <c r="W74" i="27"/>
  <c r="X74" i="27"/>
  <c r="Y74" i="27"/>
  <c r="AA74" i="27"/>
  <c r="AE74" i="27"/>
  <c r="W75" i="27"/>
  <c r="X75" i="27"/>
  <c r="Y75" i="27"/>
  <c r="AA75" i="27"/>
  <c r="AE75" i="27"/>
  <c r="W76" i="27"/>
  <c r="X76" i="27"/>
  <c r="Y76" i="27"/>
  <c r="AA76" i="27"/>
  <c r="AE76" i="27"/>
  <c r="W77" i="27"/>
  <c r="X77" i="27"/>
  <c r="Y77" i="27"/>
  <c r="AA77" i="27"/>
  <c r="AE77" i="27"/>
  <c r="W78" i="27"/>
  <c r="X78" i="27"/>
  <c r="Y78" i="27"/>
  <c r="AA78" i="27"/>
  <c r="AE78" i="27"/>
  <c r="W79" i="27"/>
  <c r="X79" i="27"/>
  <c r="Y79" i="27"/>
  <c r="AA79" i="27"/>
  <c r="AE79" i="27"/>
  <c r="W80" i="27"/>
  <c r="X80" i="27"/>
  <c r="Y80" i="27"/>
  <c r="AA80" i="27"/>
  <c r="AE80" i="27"/>
  <c r="W81" i="27"/>
  <c r="X81" i="27"/>
  <c r="Y81" i="27"/>
  <c r="AA81" i="27"/>
  <c r="AE81" i="27"/>
  <c r="AF64" i="27"/>
  <c r="AF65" i="27"/>
  <c r="AF66" i="27"/>
  <c r="AF67" i="27"/>
  <c r="AF68" i="27"/>
  <c r="AF69" i="27"/>
  <c r="AF70" i="27"/>
  <c r="AF71" i="27"/>
  <c r="AF72" i="27"/>
  <c r="AF73" i="27"/>
  <c r="AF74" i="27"/>
  <c r="AF75" i="27"/>
  <c r="AF76" i="27"/>
  <c r="AF77" i="27"/>
  <c r="AF78" i="27"/>
  <c r="AF79" i="27"/>
  <c r="AF80" i="27"/>
  <c r="AF81" i="27"/>
  <c r="J4" i="27"/>
  <c r="K17" i="27"/>
  <c r="Q65" i="27"/>
  <c r="F5" i="27"/>
  <c r="J5" i="27"/>
  <c r="K18" i="27"/>
  <c r="Q66" i="27"/>
  <c r="F6" i="27"/>
  <c r="J6" i="27"/>
  <c r="K19" i="27"/>
  <c r="J7" i="27"/>
  <c r="K20" i="27"/>
  <c r="J8" i="27"/>
  <c r="K21" i="27"/>
  <c r="J9" i="27"/>
  <c r="K22" i="27"/>
  <c r="J10" i="27"/>
  <c r="K23" i="27"/>
  <c r="J11" i="27"/>
  <c r="K24" i="27"/>
  <c r="J12" i="27"/>
  <c r="K25" i="27"/>
  <c r="AI15" i="27"/>
  <c r="G4" i="27"/>
  <c r="H4" i="27"/>
  <c r="I4" i="27"/>
  <c r="J17" i="27"/>
  <c r="H17" i="27"/>
  <c r="L17" i="27"/>
  <c r="G5" i="27"/>
  <c r="H5" i="27"/>
  <c r="I5" i="27"/>
  <c r="J18" i="27"/>
  <c r="H18" i="27"/>
  <c r="L18" i="27"/>
  <c r="G6" i="27"/>
  <c r="H6" i="27"/>
  <c r="I6" i="27"/>
  <c r="J19" i="27"/>
  <c r="H19" i="27"/>
  <c r="L19" i="27"/>
  <c r="G7" i="27"/>
  <c r="H7" i="27"/>
  <c r="I7" i="27"/>
  <c r="J20" i="27"/>
  <c r="H20" i="27"/>
  <c r="L20" i="27"/>
  <c r="G8" i="27"/>
  <c r="H8" i="27"/>
  <c r="I8" i="27"/>
  <c r="J21" i="27"/>
  <c r="H21" i="27"/>
  <c r="L21" i="27"/>
  <c r="G9" i="27"/>
  <c r="H9" i="27"/>
  <c r="I9" i="27"/>
  <c r="J22" i="27"/>
  <c r="H22" i="27"/>
  <c r="L22" i="27"/>
  <c r="G10" i="27"/>
  <c r="H10" i="27"/>
  <c r="I10" i="27"/>
  <c r="J23" i="27"/>
  <c r="H23" i="27"/>
  <c r="L23" i="27"/>
  <c r="G11" i="27"/>
  <c r="H11" i="27"/>
  <c r="I11" i="27"/>
  <c r="J24" i="27"/>
  <c r="H24" i="27"/>
  <c r="L24" i="27"/>
  <c r="G12" i="27"/>
  <c r="H12" i="27"/>
  <c r="I12" i="27"/>
  <c r="J25" i="27"/>
  <c r="H25" i="27"/>
  <c r="L25" i="27"/>
  <c r="M17" i="27"/>
  <c r="N17" i="27" a="1"/>
  <c r="N17" i="27"/>
  <c r="O17" i="27"/>
  <c r="M18" i="27"/>
  <c r="N18" i="27" a="1"/>
  <c r="N18" i="27"/>
  <c r="O18" i="27"/>
  <c r="M19" i="27"/>
  <c r="N19" i="27" a="1"/>
  <c r="N19" i="27"/>
  <c r="O19" i="27"/>
  <c r="M20" i="27"/>
  <c r="N20" i="27" a="1"/>
  <c r="N20" i="27"/>
  <c r="O20" i="27"/>
  <c r="M21" i="27"/>
  <c r="N21" i="27" a="1"/>
  <c r="N21" i="27"/>
  <c r="O21" i="27"/>
  <c r="M22" i="27"/>
  <c r="N22" i="27" a="1"/>
  <c r="N22" i="27"/>
  <c r="O22" i="27"/>
  <c r="M23" i="27"/>
  <c r="N23" i="27" a="1"/>
  <c r="N23" i="27"/>
  <c r="O23" i="27"/>
  <c r="M24" i="27"/>
  <c r="N24" i="27" a="1"/>
  <c r="N24" i="27"/>
  <c r="O24" i="27"/>
  <c r="M25" i="27"/>
  <c r="N25" i="27" a="1"/>
  <c r="N25" i="27"/>
  <c r="O25" i="27"/>
  <c r="P17" i="27"/>
  <c r="P18" i="27"/>
  <c r="P19" i="27"/>
  <c r="P20" i="27"/>
  <c r="P21" i="27"/>
  <c r="P22" i="27"/>
  <c r="P23" i="27"/>
  <c r="P24" i="27"/>
  <c r="P25" i="27"/>
  <c r="Q17" i="27"/>
  <c r="Q18" i="27"/>
  <c r="Q19" i="27"/>
  <c r="Q20" i="27"/>
  <c r="Q21" i="27"/>
  <c r="Q22" i="27"/>
  <c r="Q23" i="27"/>
  <c r="Q24" i="27"/>
  <c r="Q25" i="27"/>
  <c r="R17" i="27"/>
  <c r="R18" i="27"/>
  <c r="R19" i="27"/>
  <c r="R20" i="27"/>
  <c r="R21" i="27"/>
  <c r="R22" i="27"/>
  <c r="R23" i="27"/>
  <c r="R24" i="27"/>
  <c r="R25" i="27"/>
  <c r="S17" i="27"/>
  <c r="S18" i="27"/>
  <c r="S19" i="27"/>
  <c r="S20" i="27"/>
  <c r="S21" i="27"/>
  <c r="S22" i="27"/>
  <c r="S23" i="27"/>
  <c r="S24" i="27"/>
  <c r="S25" i="27"/>
  <c r="T17" i="27"/>
  <c r="T18" i="27"/>
  <c r="T19" i="27"/>
  <c r="T20" i="27"/>
  <c r="T21" i="27"/>
  <c r="T22" i="27"/>
  <c r="T23" i="27"/>
  <c r="T24" i="27"/>
  <c r="T25" i="27"/>
  <c r="U17" i="27"/>
  <c r="U18" i="27"/>
  <c r="U19" i="27"/>
  <c r="U20" i="27"/>
  <c r="U21" i="27"/>
  <c r="U22" i="27"/>
  <c r="U23" i="27"/>
  <c r="U24" i="27"/>
  <c r="U25" i="27"/>
  <c r="V17" i="27"/>
  <c r="V18" i="27"/>
  <c r="V19" i="27"/>
  <c r="V20" i="27"/>
  <c r="V21" i="27"/>
  <c r="V22" i="27"/>
  <c r="V23" i="27"/>
  <c r="V24" i="27"/>
  <c r="V25" i="27"/>
  <c r="AD17" i="27"/>
  <c r="C17" i="27"/>
  <c r="E30" i="27" a="1"/>
  <c r="E30" i="27"/>
  <c r="F30" i="27" a="1"/>
  <c r="F30" i="27"/>
  <c r="G30" i="27" a="1"/>
  <c r="H30" i="27" a="1"/>
  <c r="I30" i="27" a="1"/>
  <c r="J30" i="27" a="1"/>
  <c r="K30" i="27" a="1"/>
  <c r="L30" i="27" a="1"/>
  <c r="M30" i="27" a="1"/>
  <c r="N30" i="27" a="1"/>
  <c r="O30" i="27" a="1"/>
  <c r="P30" i="27" a="1"/>
  <c r="Q30" i="27" a="1"/>
  <c r="R30" i="27" a="1"/>
  <c r="S30" i="27" a="1"/>
  <c r="T30" i="27" a="1"/>
  <c r="U30" i="27" a="1"/>
  <c r="V30" i="27" a="1"/>
  <c r="W30" i="27" a="1"/>
  <c r="X30" i="27" a="1"/>
  <c r="Y30" i="27" a="1"/>
  <c r="Z30" i="27" a="1"/>
  <c r="AA30" i="27" a="1"/>
  <c r="AB30" i="27" a="1"/>
  <c r="AC30" i="27" a="1"/>
  <c r="AD30" i="27" a="1"/>
  <c r="AE30" i="27" a="1"/>
  <c r="AF30" i="27" a="1"/>
  <c r="AG30" i="27" a="1"/>
  <c r="AH30" i="27" a="1"/>
  <c r="AI30" i="27" a="1"/>
  <c r="AJ30" i="27" a="1"/>
  <c r="AK30" i="27" a="1"/>
  <c r="AL30" i="27" a="1"/>
  <c r="AM30" i="27" a="1"/>
  <c r="AN30" i="27" a="1"/>
  <c r="AO30" i="27" a="1"/>
  <c r="AP30" i="27" a="1"/>
  <c r="AQ30" i="27" a="1"/>
  <c r="AR30" i="27" a="1"/>
  <c r="AS30" i="27" a="1"/>
  <c r="AT30" i="27" a="1"/>
  <c r="AU30" i="27" a="1"/>
  <c r="AV30" i="27" a="1"/>
  <c r="AW30" i="27" a="1"/>
  <c r="AX30" i="27" a="1"/>
  <c r="AY30" i="27" a="1"/>
  <c r="AZ30" i="27" a="1"/>
  <c r="BA30" i="27" a="1"/>
  <c r="BB30" i="27" a="1"/>
  <c r="BC30" i="27" a="1"/>
  <c r="BD30" i="27" a="1"/>
  <c r="BE30" i="27" a="1"/>
  <c r="BF30" i="27" a="1"/>
  <c r="BG30" i="27" a="1"/>
  <c r="BH30" i="27" a="1"/>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E52" i="27" a="1"/>
  <c r="E52" i="27"/>
  <c r="F52" i="27" a="1"/>
  <c r="F52" i="27"/>
  <c r="G52" i="27" a="1"/>
  <c r="H52" i="27" a="1"/>
  <c r="I52" i="27" a="1"/>
  <c r="J52" i="27" a="1"/>
  <c r="K52" i="27" a="1"/>
  <c r="L52" i="27" a="1"/>
  <c r="M52" i="27" a="1"/>
  <c r="N52" i="27" a="1"/>
  <c r="O52" i="27" a="1"/>
  <c r="P52" i="27" a="1"/>
  <c r="Q52" i="27" a="1"/>
  <c r="R52" i="27" a="1"/>
  <c r="S52" i="27" a="1"/>
  <c r="T52" i="27" a="1"/>
  <c r="U52" i="27" a="1"/>
  <c r="V52" i="27" a="1"/>
  <c r="W52" i="27" a="1"/>
  <c r="X52" i="27" a="1"/>
  <c r="Y52" i="27" a="1"/>
  <c r="Z52" i="27" a="1"/>
  <c r="AA52" i="27" a="1"/>
  <c r="AB52" i="27" a="1"/>
  <c r="AC52" i="27" a="1"/>
  <c r="AD52" i="27" a="1"/>
  <c r="AE52" i="27" a="1"/>
  <c r="AF52" i="27" a="1"/>
  <c r="AG52" i="27" a="1"/>
  <c r="AH52" i="27" a="1"/>
  <c r="AI52" i="27" a="1"/>
  <c r="AJ52" i="27" a="1"/>
  <c r="AK52" i="27" a="1"/>
  <c r="AL52" i="27" a="1"/>
  <c r="AM52" i="27" a="1"/>
  <c r="AN52" i="27" a="1"/>
  <c r="AO52" i="27" a="1"/>
  <c r="AP52" i="27" a="1"/>
  <c r="AQ52" i="27" a="1"/>
  <c r="AR52" i="27" a="1"/>
  <c r="AS52" i="27" a="1"/>
  <c r="AT52" i="27" a="1"/>
  <c r="AU52" i="27" a="1"/>
  <c r="AV52" i="27" a="1"/>
  <c r="AW52" i="27" a="1"/>
  <c r="AX52" i="27" a="1"/>
  <c r="AY52" i="27" a="1"/>
  <c r="AZ52" i="27" a="1"/>
  <c r="BA52" i="27" a="1"/>
  <c r="BB52" i="27" a="1"/>
  <c r="BC52" i="27" a="1"/>
  <c r="BD52" i="27" a="1"/>
  <c r="BE52" i="27" a="1"/>
  <c r="BF52" i="27" a="1"/>
  <c r="BG52" i="27" a="1"/>
  <c r="BH52" i="27" a="1"/>
  <c r="BI52" i="27" a="1"/>
  <c r="BJ52" i="27" a="1"/>
  <c r="BK52" i="27" a="1"/>
  <c r="BL52" i="27" a="1"/>
  <c r="BM52" i="27" a="1"/>
  <c r="BN52" i="27" a="1"/>
  <c r="BO52" i="27" a="1"/>
  <c r="BP52" i="27" a="1"/>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T52" i="27"/>
  <c r="AU52" i="27"/>
  <c r="AV52" i="27"/>
  <c r="AW52" i="27"/>
  <c r="AX52" i="27"/>
  <c r="AY52" i="27"/>
  <c r="AZ52" i="27"/>
  <c r="BA52" i="27"/>
  <c r="BB52" i="27"/>
  <c r="BC52" i="27"/>
  <c r="BD52" i="27"/>
  <c r="BE52" i="27"/>
  <c r="BF52" i="27"/>
  <c r="BG52" i="27"/>
  <c r="BH52" i="27"/>
  <c r="BI52" i="27"/>
  <c r="BJ52" i="27"/>
  <c r="BK52" i="27"/>
  <c r="BL52" i="27"/>
  <c r="BM52" i="27"/>
  <c r="BN52" i="27"/>
  <c r="BO52" i="27"/>
  <c r="BP52" i="27"/>
  <c r="AC17" i="27"/>
  <c r="W17" i="27"/>
  <c r="C18" i="27"/>
  <c r="E31" i="27" a="1"/>
  <c r="E31" i="27"/>
  <c r="F31" i="27" a="1"/>
  <c r="F31" i="27"/>
  <c r="G31" i="27" a="1"/>
  <c r="H31" i="27" a="1"/>
  <c r="I31" i="27" a="1"/>
  <c r="J31" i="27" a="1"/>
  <c r="K31" i="27" a="1"/>
  <c r="L31" i="27" a="1"/>
  <c r="M31" i="27" a="1"/>
  <c r="N31" i="27" a="1"/>
  <c r="O31" i="27" a="1"/>
  <c r="P31" i="27" a="1"/>
  <c r="Q31" i="27" a="1"/>
  <c r="R31" i="27" a="1"/>
  <c r="S31" i="27" a="1"/>
  <c r="T31" i="27" a="1"/>
  <c r="U31" i="27" a="1"/>
  <c r="V31" i="27" a="1"/>
  <c r="W31" i="27" a="1"/>
  <c r="X31" i="27" a="1"/>
  <c r="Y31" i="27" a="1"/>
  <c r="Z31" i="27" a="1"/>
  <c r="AA31" i="27" a="1"/>
  <c r="AB31" i="27" a="1"/>
  <c r="AC31" i="27" a="1"/>
  <c r="AD31" i="27" a="1"/>
  <c r="AE31" i="27" a="1"/>
  <c r="AF31" i="27" a="1"/>
  <c r="AG31" i="27" a="1"/>
  <c r="AH31" i="27" a="1"/>
  <c r="AI31" i="27" a="1"/>
  <c r="AJ31" i="27" a="1"/>
  <c r="AK31" i="27" a="1"/>
  <c r="AL31" i="27" a="1"/>
  <c r="AM31" i="27" a="1"/>
  <c r="AN31" i="27" a="1"/>
  <c r="AO31" i="27" a="1"/>
  <c r="AP31" i="27" a="1"/>
  <c r="AQ31" i="27" a="1"/>
  <c r="AR31" i="27" a="1"/>
  <c r="AS31" i="27" a="1"/>
  <c r="AT31" i="27" a="1"/>
  <c r="AU31" i="27" a="1"/>
  <c r="AV31" i="27" a="1"/>
  <c r="AW31" i="27" a="1"/>
  <c r="AX31" i="27" a="1"/>
  <c r="AY31" i="27" a="1"/>
  <c r="AZ31" i="27" a="1"/>
  <c r="BA31" i="27" a="1"/>
  <c r="BB31" i="27" a="1"/>
  <c r="BC31" i="27" a="1"/>
  <c r="BD31" i="27" a="1"/>
  <c r="BE31" i="27" a="1"/>
  <c r="BF31" i="27" a="1"/>
  <c r="BG31" i="27" a="1"/>
  <c r="BH31" i="27" a="1"/>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E53" i="27" a="1"/>
  <c r="E53" i="27"/>
  <c r="F53" i="27" a="1"/>
  <c r="F53" i="27"/>
  <c r="G53" i="27" a="1"/>
  <c r="H53" i="27" a="1"/>
  <c r="I53" i="27" a="1"/>
  <c r="J53" i="27" a="1"/>
  <c r="K53" i="27" a="1"/>
  <c r="L53" i="27" a="1"/>
  <c r="M53" i="27" a="1"/>
  <c r="N53" i="27" a="1"/>
  <c r="O53" i="27" a="1"/>
  <c r="P53" i="27" a="1"/>
  <c r="Q53" i="27" a="1"/>
  <c r="R53" i="27" a="1"/>
  <c r="S53" i="27" a="1"/>
  <c r="T53" i="27" a="1"/>
  <c r="U53" i="27" a="1"/>
  <c r="V53" i="27" a="1"/>
  <c r="W53" i="27" a="1"/>
  <c r="X53" i="27" a="1"/>
  <c r="Y53" i="27" a="1"/>
  <c r="Z53" i="27" a="1"/>
  <c r="AA53" i="27" a="1"/>
  <c r="AB53" i="27" a="1"/>
  <c r="AC53" i="27" a="1"/>
  <c r="AD53" i="27" a="1"/>
  <c r="AE53" i="27" a="1"/>
  <c r="AF53" i="27" a="1"/>
  <c r="AG53" i="27" a="1"/>
  <c r="AH53" i="27" a="1"/>
  <c r="AI53" i="27" a="1"/>
  <c r="AJ53" i="27" a="1"/>
  <c r="AK53" i="27" a="1"/>
  <c r="AL53" i="27" a="1"/>
  <c r="AM53" i="27" a="1"/>
  <c r="AN53" i="27" a="1"/>
  <c r="AO53" i="27" a="1"/>
  <c r="AP53" i="27" a="1"/>
  <c r="AQ53" i="27" a="1"/>
  <c r="AR53" i="27" a="1"/>
  <c r="AS53" i="27" a="1"/>
  <c r="AT53" i="27" a="1"/>
  <c r="AU53" i="27" a="1"/>
  <c r="AV53" i="27" a="1"/>
  <c r="AW53" i="27" a="1"/>
  <c r="AX53" i="27" a="1"/>
  <c r="AY53" i="27" a="1"/>
  <c r="AZ53" i="27" a="1"/>
  <c r="BA53" i="27" a="1"/>
  <c r="BB53" i="27" a="1"/>
  <c r="BC53" i="27" a="1"/>
  <c r="BD53" i="27" a="1"/>
  <c r="BE53" i="27" a="1"/>
  <c r="BF53" i="27" a="1"/>
  <c r="BG53" i="27" a="1"/>
  <c r="BH53" i="27" a="1"/>
  <c r="BI53" i="27" a="1"/>
  <c r="BJ53" i="27" a="1"/>
  <c r="BK53" i="27" a="1"/>
  <c r="BL53" i="27" a="1"/>
  <c r="BM53" i="27" a="1"/>
  <c r="BN53" i="27" a="1"/>
  <c r="BO53" i="27" a="1"/>
  <c r="BP53" i="27" a="1"/>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T53" i="27"/>
  <c r="AU53" i="27"/>
  <c r="AV53" i="27"/>
  <c r="AW53" i="27"/>
  <c r="AX53" i="27"/>
  <c r="AY53" i="27"/>
  <c r="AZ53" i="27"/>
  <c r="BA53" i="27"/>
  <c r="BB53" i="27"/>
  <c r="BC53" i="27"/>
  <c r="BD53" i="27"/>
  <c r="BE53" i="27"/>
  <c r="BF53" i="27"/>
  <c r="BG53" i="27"/>
  <c r="BH53" i="27"/>
  <c r="BI53" i="27"/>
  <c r="BJ53" i="27"/>
  <c r="BK53" i="27"/>
  <c r="BL53" i="27"/>
  <c r="BM53" i="27"/>
  <c r="BN53" i="27"/>
  <c r="BO53" i="27"/>
  <c r="BP53" i="27"/>
  <c r="AC18" i="27"/>
  <c r="W18" i="27"/>
  <c r="C19" i="27"/>
  <c r="E32" i="27" a="1"/>
  <c r="E32" i="27"/>
  <c r="F32" i="27" a="1"/>
  <c r="F32" i="27"/>
  <c r="G32" i="27" a="1"/>
  <c r="H32" i="27" a="1"/>
  <c r="I32" i="27" a="1"/>
  <c r="J32" i="27" a="1"/>
  <c r="K32" i="27" a="1"/>
  <c r="L32" i="27" a="1"/>
  <c r="M32" i="27" a="1"/>
  <c r="N32" i="27" a="1"/>
  <c r="O32" i="27" a="1"/>
  <c r="P32" i="27" a="1"/>
  <c r="Q32" i="27" a="1"/>
  <c r="R32" i="27" a="1"/>
  <c r="S32" i="27" a="1"/>
  <c r="T32" i="27" a="1"/>
  <c r="U32" i="27" a="1"/>
  <c r="V32" i="27" a="1"/>
  <c r="W32" i="27" a="1"/>
  <c r="X32" i="27" a="1"/>
  <c r="Y32" i="27" a="1"/>
  <c r="Z32" i="27" a="1"/>
  <c r="AA32" i="27" a="1"/>
  <c r="AB32" i="27" a="1"/>
  <c r="AC32" i="27" a="1"/>
  <c r="AD32" i="27" a="1"/>
  <c r="AE32" i="27" a="1"/>
  <c r="AF32" i="27" a="1"/>
  <c r="AG32" i="27" a="1"/>
  <c r="AH32" i="27" a="1"/>
  <c r="AI32" i="27" a="1"/>
  <c r="AJ32" i="27" a="1"/>
  <c r="AK32" i="27" a="1"/>
  <c r="AL32" i="27" a="1"/>
  <c r="AM32" i="27" a="1"/>
  <c r="AN32" i="27" a="1"/>
  <c r="AO32" i="27" a="1"/>
  <c r="AP32" i="27" a="1"/>
  <c r="AQ32" i="27" a="1"/>
  <c r="AR32" i="27" a="1"/>
  <c r="AS32" i="27" a="1"/>
  <c r="AT32" i="27" a="1"/>
  <c r="AU32" i="27" a="1"/>
  <c r="AV32" i="27" a="1"/>
  <c r="AW32" i="27" a="1"/>
  <c r="AX32" i="27" a="1"/>
  <c r="AY32" i="27" a="1"/>
  <c r="AZ32" i="27" a="1"/>
  <c r="BA32" i="27" a="1"/>
  <c r="BB32" i="27" a="1"/>
  <c r="BC32" i="27" a="1"/>
  <c r="BD32" i="27" a="1"/>
  <c r="BE32" i="27" a="1"/>
  <c r="BF32" i="27" a="1"/>
  <c r="BG32" i="27" a="1"/>
  <c r="BH32" i="27" a="1"/>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E54" i="27" a="1"/>
  <c r="E54" i="27"/>
  <c r="F54" i="27" a="1"/>
  <c r="F54" i="27"/>
  <c r="G54" i="27" a="1"/>
  <c r="H54" i="27" a="1"/>
  <c r="I54" i="27" a="1"/>
  <c r="J54" i="27" a="1"/>
  <c r="K54" i="27" a="1"/>
  <c r="L54" i="27" a="1"/>
  <c r="M54" i="27" a="1"/>
  <c r="N54" i="27" a="1"/>
  <c r="O54" i="27" a="1"/>
  <c r="P54" i="27" a="1"/>
  <c r="Q54" i="27" a="1"/>
  <c r="R54" i="27" a="1"/>
  <c r="S54" i="27" a="1"/>
  <c r="T54" i="27" a="1"/>
  <c r="U54" i="27" a="1"/>
  <c r="V54" i="27" a="1"/>
  <c r="W54" i="27" a="1"/>
  <c r="X54" i="27" a="1"/>
  <c r="Y54" i="27" a="1"/>
  <c r="Z54" i="27" a="1"/>
  <c r="AA54" i="27" a="1"/>
  <c r="AB54" i="27" a="1"/>
  <c r="AC54" i="27" a="1"/>
  <c r="AD54" i="27" a="1"/>
  <c r="AE54" i="27" a="1"/>
  <c r="AF54" i="27" a="1"/>
  <c r="AG54" i="27" a="1"/>
  <c r="AH54" i="27" a="1"/>
  <c r="AI54" i="27" a="1"/>
  <c r="AJ54" i="27" a="1"/>
  <c r="AK54" i="27" a="1"/>
  <c r="AL54" i="27" a="1"/>
  <c r="AM54" i="27" a="1"/>
  <c r="AN54" i="27" a="1"/>
  <c r="AO54" i="27" a="1"/>
  <c r="AP54" i="27" a="1"/>
  <c r="AQ54" i="27" a="1"/>
  <c r="AR54" i="27" a="1"/>
  <c r="AS54" i="27" a="1"/>
  <c r="AT54" i="27" a="1"/>
  <c r="AU54" i="27" a="1"/>
  <c r="AV54" i="27" a="1"/>
  <c r="AW54" i="27" a="1"/>
  <c r="AX54" i="27" a="1"/>
  <c r="AY54" i="27" a="1"/>
  <c r="AZ54" i="27" a="1"/>
  <c r="BA54" i="27" a="1"/>
  <c r="BB54" i="27" a="1"/>
  <c r="BC54" i="27" a="1"/>
  <c r="BD54" i="27" a="1"/>
  <c r="BE54" i="27" a="1"/>
  <c r="BF54" i="27" a="1"/>
  <c r="BG54" i="27" a="1"/>
  <c r="BH54" i="27" a="1"/>
  <c r="BI54" i="27" a="1"/>
  <c r="BJ54" i="27" a="1"/>
  <c r="BK54" i="27" a="1"/>
  <c r="BL54" i="27" a="1"/>
  <c r="BM54" i="27" a="1"/>
  <c r="BN54" i="27" a="1"/>
  <c r="BO54" i="27" a="1"/>
  <c r="BP54" i="27" a="1"/>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T54" i="27"/>
  <c r="AU54" i="27"/>
  <c r="AV54" i="27"/>
  <c r="AW54" i="27"/>
  <c r="AX54" i="27"/>
  <c r="AY54" i="27"/>
  <c r="AZ54" i="27"/>
  <c r="BA54" i="27"/>
  <c r="BB54" i="27"/>
  <c r="BC54" i="27"/>
  <c r="BD54" i="27"/>
  <c r="BE54" i="27"/>
  <c r="BF54" i="27"/>
  <c r="BG54" i="27"/>
  <c r="BH54" i="27"/>
  <c r="BI54" i="27"/>
  <c r="BJ54" i="27"/>
  <c r="BK54" i="27"/>
  <c r="BL54" i="27"/>
  <c r="BM54" i="27"/>
  <c r="BN54" i="27"/>
  <c r="BO54" i="27"/>
  <c r="BP54" i="27"/>
  <c r="AC19" i="27"/>
  <c r="W19" i="27"/>
  <c r="BR52" i="27"/>
  <c r="BS51" i="27"/>
  <c r="BT51" i="27"/>
  <c r="BT52" i="27"/>
  <c r="BU51" i="27"/>
  <c r="BU52"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3" i="27" a="1"/>
  <c r="E33" i="27"/>
  <c r="F33" i="27" a="1"/>
  <c r="F33" i="27"/>
  <c r="G33" i="27" a="1"/>
  <c r="H33" i="27" a="1"/>
  <c r="I33" i="27" a="1"/>
  <c r="J33" i="27" a="1"/>
  <c r="K33" i="27" a="1"/>
  <c r="L33" i="27" a="1"/>
  <c r="M33" i="27" a="1"/>
  <c r="N33" i="27" a="1"/>
  <c r="O33" i="27" a="1"/>
  <c r="P33" i="27" a="1"/>
  <c r="Q33" i="27" a="1"/>
  <c r="R33" i="27" a="1"/>
  <c r="S33" i="27" a="1"/>
  <c r="T33" i="27" a="1"/>
  <c r="U33" i="27" a="1"/>
  <c r="V33" i="27" a="1"/>
  <c r="W33" i="27" a="1"/>
  <c r="X33" i="27" a="1"/>
  <c r="Y33" i="27" a="1"/>
  <c r="Z33" i="27" a="1"/>
  <c r="AA33" i="27" a="1"/>
  <c r="AB33" i="27" a="1"/>
  <c r="AC33" i="27" a="1"/>
  <c r="AD33" i="27" a="1"/>
  <c r="AE33" i="27" a="1"/>
  <c r="AF33" i="27" a="1"/>
  <c r="AG33" i="27" a="1"/>
  <c r="AH33" i="27" a="1"/>
  <c r="AI33" i="27" a="1"/>
  <c r="AJ33" i="27" a="1"/>
  <c r="AK33" i="27" a="1"/>
  <c r="AL33" i="27" a="1"/>
  <c r="AM33" i="27" a="1"/>
  <c r="AN33" i="27" a="1"/>
  <c r="AO33" i="27" a="1"/>
  <c r="AP33" i="27" a="1"/>
  <c r="AQ33" i="27" a="1"/>
  <c r="AR33" i="27" a="1"/>
  <c r="AS33" i="27" a="1"/>
  <c r="AT33" i="27" a="1"/>
  <c r="AU33" i="27" a="1"/>
  <c r="AV33" i="27" a="1"/>
  <c r="AW33" i="27" a="1"/>
  <c r="AX33" i="27" a="1"/>
  <c r="AY33" i="27" a="1"/>
  <c r="AZ33" i="27" a="1"/>
  <c r="BA33" i="27" a="1"/>
  <c r="BB33" i="27" a="1"/>
  <c r="BC33" i="27" a="1"/>
  <c r="BD33" i="27" a="1"/>
  <c r="BE33" i="27" a="1"/>
  <c r="BF33" i="27" a="1"/>
  <c r="BG33" i="27" a="1"/>
  <c r="BH33" i="27" a="1"/>
  <c r="BI33" i="27" a="1"/>
  <c r="BJ33" i="27" a="1"/>
  <c r="BK33" i="27" a="1"/>
  <c r="BL33" i="27" a="1"/>
  <c r="BM33" i="27" a="1"/>
  <c r="BN33" i="27" a="1"/>
  <c r="BO33" i="27" a="1"/>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BR41" i="27"/>
  <c r="BS40" i="27"/>
  <c r="BT40" i="27"/>
  <c r="BR30" i="27"/>
  <c r="BT29" i="27"/>
  <c r="BT30" i="27"/>
  <c r="BR31" i="27"/>
  <c r="BS29" i="27"/>
  <c r="BS31" i="27"/>
  <c r="BT41" i="27"/>
  <c r="BU40" i="27"/>
  <c r="BU29" i="27"/>
  <c r="BU30" i="27"/>
  <c r="BR32" i="27"/>
  <c r="BS32" i="27"/>
  <c r="BU41" i="27"/>
  <c r="BV30"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W2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W22" i="27"/>
  <c r="AG17" i="27"/>
  <c r="AE17" i="27"/>
  <c r="AE18" i="27"/>
  <c r="AE19" i="27"/>
  <c r="AE20" i="27"/>
  <c r="AE21" i="27"/>
  <c r="AE22" i="27"/>
  <c r="AF17" i="27"/>
  <c r="AH17" i="27"/>
  <c r="AD18" i="27"/>
  <c r="AG18" i="27"/>
  <c r="AF18" i="27"/>
  <c r="AH18" i="27"/>
  <c r="AD19" i="27"/>
  <c r="AG19" i="27"/>
  <c r="AF19" i="27"/>
  <c r="AH19" i="27"/>
  <c r="AD20" i="27"/>
  <c r="AG20" i="27"/>
  <c r="AF20" i="27"/>
  <c r="AH20" i="27"/>
  <c r="AD21" i="27"/>
  <c r="AG21" i="27"/>
  <c r="AF21" i="27"/>
  <c r="AH21" i="27"/>
  <c r="AD22" i="27"/>
  <c r="AG22" i="27"/>
  <c r="AF22" i="27"/>
  <c r="AH22" i="27"/>
  <c r="AD23" i="27"/>
  <c r="AG23" i="27"/>
  <c r="AF23" i="27"/>
  <c r="AH23" i="27"/>
  <c r="AD24" i="27"/>
  <c r="AG24" i="27"/>
  <c r="AF24" i="27"/>
  <c r="AH24" i="27"/>
  <c r="AD25" i="27"/>
  <c r="AG25" i="27"/>
  <c r="AF25" i="27"/>
  <c r="AH25" i="27"/>
  <c r="X17" i="27"/>
  <c r="X18" i="27"/>
  <c r="X19" i="27"/>
  <c r="X20" i="27"/>
  <c r="X21" i="27"/>
  <c r="X22" i="27"/>
  <c r="X23" i="27"/>
  <c r="X24" i="27"/>
  <c r="X25" i="27"/>
  <c r="E4" i="27"/>
  <c r="E5" i="27"/>
  <c r="E6" i="27"/>
  <c r="E7" i="27"/>
  <c r="E8" i="27"/>
  <c r="E9" i="27"/>
  <c r="E10" i="27"/>
  <c r="E11" i="27"/>
  <c r="E12" i="27"/>
  <c r="Q64" i="26"/>
  <c r="F4" i="26"/>
  <c r="V64" i="26"/>
  <c r="V65" i="26"/>
  <c r="V66" i="26"/>
  <c r="V67" i="26"/>
  <c r="V68" i="26"/>
  <c r="V69" i="26"/>
  <c r="V70" i="26"/>
  <c r="V71" i="26"/>
  <c r="V72" i="26"/>
  <c r="V73" i="26"/>
  <c r="V74" i="26"/>
  <c r="V75" i="26"/>
  <c r="V76" i="26"/>
  <c r="V77" i="26"/>
  <c r="V78" i="26"/>
  <c r="V79" i="26"/>
  <c r="V80" i="26"/>
  <c r="V81" i="26"/>
  <c r="W64" i="26"/>
  <c r="X64" i="26"/>
  <c r="Y64" i="26"/>
  <c r="AA64" i="26"/>
  <c r="AE64" i="26"/>
  <c r="W65" i="26"/>
  <c r="X65" i="26"/>
  <c r="Y65" i="26"/>
  <c r="AA65" i="26"/>
  <c r="AE65" i="26"/>
  <c r="W66" i="26"/>
  <c r="X66" i="26"/>
  <c r="Y66" i="26"/>
  <c r="AA66" i="26"/>
  <c r="AE66" i="26"/>
  <c r="W67" i="26"/>
  <c r="X67" i="26"/>
  <c r="Y67" i="26"/>
  <c r="AA67" i="26"/>
  <c r="AE67" i="26"/>
  <c r="W68" i="26"/>
  <c r="X68" i="26"/>
  <c r="Y68" i="26"/>
  <c r="AA68" i="26"/>
  <c r="AE68" i="26"/>
  <c r="W69" i="26"/>
  <c r="X69" i="26"/>
  <c r="Y69" i="26"/>
  <c r="AA69" i="26"/>
  <c r="AE69" i="26"/>
  <c r="W70" i="26"/>
  <c r="X70" i="26"/>
  <c r="Y70" i="26"/>
  <c r="AA70" i="26"/>
  <c r="AE70" i="26"/>
  <c r="W71" i="26"/>
  <c r="X71" i="26"/>
  <c r="Y71" i="26"/>
  <c r="AA71" i="26"/>
  <c r="AE71" i="26"/>
  <c r="W72" i="26"/>
  <c r="X72" i="26"/>
  <c r="Y72" i="26"/>
  <c r="AA72" i="26"/>
  <c r="AE72" i="26"/>
  <c r="W73" i="26"/>
  <c r="X73" i="26"/>
  <c r="Y73" i="26"/>
  <c r="AA73" i="26"/>
  <c r="AE73" i="26"/>
  <c r="W74" i="26"/>
  <c r="X74" i="26"/>
  <c r="Y74" i="26"/>
  <c r="AA74" i="26"/>
  <c r="AE74" i="26"/>
  <c r="W75" i="26"/>
  <c r="X75" i="26"/>
  <c r="Y75" i="26"/>
  <c r="AA75" i="26"/>
  <c r="AE75" i="26"/>
  <c r="W76" i="26"/>
  <c r="X76" i="26"/>
  <c r="Y76" i="26"/>
  <c r="AA76" i="26"/>
  <c r="AE76" i="26"/>
  <c r="W77" i="26"/>
  <c r="X77" i="26"/>
  <c r="Y77" i="26"/>
  <c r="AA77" i="26"/>
  <c r="AE77" i="26"/>
  <c r="W78" i="26"/>
  <c r="X78" i="26"/>
  <c r="Y78" i="26"/>
  <c r="AA78" i="26"/>
  <c r="AE78" i="26"/>
  <c r="W79" i="26"/>
  <c r="X79" i="26"/>
  <c r="Y79" i="26"/>
  <c r="AA79" i="26"/>
  <c r="AE79" i="26"/>
  <c r="W80" i="26"/>
  <c r="X80" i="26"/>
  <c r="Y80" i="26"/>
  <c r="AA80" i="26"/>
  <c r="AE80" i="26"/>
  <c r="W81" i="26"/>
  <c r="X81" i="26"/>
  <c r="Y81" i="26"/>
  <c r="AA81" i="26"/>
  <c r="AE81" i="26"/>
  <c r="AF64" i="26"/>
  <c r="AF65" i="26"/>
  <c r="AF66" i="26"/>
  <c r="AF67" i="26"/>
  <c r="AF68" i="26"/>
  <c r="AF69" i="26"/>
  <c r="AF70" i="26"/>
  <c r="AF71" i="26"/>
  <c r="AF72" i="26"/>
  <c r="AF73" i="26"/>
  <c r="AF74" i="26"/>
  <c r="AF75" i="26"/>
  <c r="AF76" i="26"/>
  <c r="AF77" i="26"/>
  <c r="AF78" i="26"/>
  <c r="AF79" i="26"/>
  <c r="AF80" i="26"/>
  <c r="AF81" i="26"/>
  <c r="J4" i="26"/>
  <c r="K17" i="26"/>
  <c r="Q65" i="26"/>
  <c r="F5" i="26"/>
  <c r="J5" i="26"/>
  <c r="K18" i="26"/>
  <c r="Q66" i="26"/>
  <c r="F6" i="26"/>
  <c r="J6" i="26"/>
  <c r="K19" i="26"/>
  <c r="J7" i="26"/>
  <c r="K20" i="26"/>
  <c r="J8" i="26"/>
  <c r="K21" i="26"/>
  <c r="J9" i="26"/>
  <c r="K22" i="26"/>
  <c r="J10" i="26"/>
  <c r="K23" i="26"/>
  <c r="J11" i="26"/>
  <c r="K24" i="26"/>
  <c r="J12" i="26"/>
  <c r="K25" i="26"/>
  <c r="AI15" i="26"/>
  <c r="G4" i="26"/>
  <c r="H4" i="26"/>
  <c r="I4" i="26"/>
  <c r="J17" i="26"/>
  <c r="H17" i="26"/>
  <c r="L17" i="26"/>
  <c r="G5" i="26"/>
  <c r="H5" i="26"/>
  <c r="I5" i="26"/>
  <c r="J18" i="26"/>
  <c r="H18" i="26"/>
  <c r="L18" i="26"/>
  <c r="G6" i="26"/>
  <c r="H6" i="26"/>
  <c r="I6" i="26"/>
  <c r="J19" i="26"/>
  <c r="H19" i="26"/>
  <c r="L19" i="26"/>
  <c r="G7" i="26"/>
  <c r="H7" i="26"/>
  <c r="I7" i="26"/>
  <c r="J20" i="26"/>
  <c r="H20" i="26"/>
  <c r="L20" i="26"/>
  <c r="G8" i="26"/>
  <c r="H8" i="26"/>
  <c r="I8" i="26"/>
  <c r="J21" i="26"/>
  <c r="H21" i="26"/>
  <c r="L21" i="26"/>
  <c r="G9" i="26"/>
  <c r="H9" i="26"/>
  <c r="I9" i="26"/>
  <c r="J22" i="26"/>
  <c r="H22" i="26"/>
  <c r="L22" i="26"/>
  <c r="G10" i="26"/>
  <c r="H10" i="26"/>
  <c r="I10" i="26"/>
  <c r="J23" i="26"/>
  <c r="H23" i="26"/>
  <c r="L23" i="26"/>
  <c r="G11" i="26"/>
  <c r="H11" i="26"/>
  <c r="I11" i="26"/>
  <c r="J24" i="26"/>
  <c r="H24" i="26"/>
  <c r="L24" i="26"/>
  <c r="G12" i="26"/>
  <c r="H12" i="26"/>
  <c r="I12" i="26"/>
  <c r="J25" i="26"/>
  <c r="H25" i="26"/>
  <c r="L25" i="26"/>
  <c r="M17" i="26"/>
  <c r="N17" i="26" a="1"/>
  <c r="N17" i="26"/>
  <c r="O17" i="26"/>
  <c r="M18" i="26"/>
  <c r="N18" i="26" a="1"/>
  <c r="N18" i="26"/>
  <c r="O18" i="26"/>
  <c r="M19" i="26"/>
  <c r="N19" i="26" a="1"/>
  <c r="N19" i="26"/>
  <c r="O19" i="26"/>
  <c r="M20" i="26"/>
  <c r="N20" i="26" a="1"/>
  <c r="N20" i="26"/>
  <c r="O20" i="26"/>
  <c r="M21" i="26"/>
  <c r="N21" i="26" a="1"/>
  <c r="N21" i="26"/>
  <c r="O21" i="26"/>
  <c r="M22" i="26"/>
  <c r="N22" i="26" a="1"/>
  <c r="N22" i="26"/>
  <c r="O22" i="26"/>
  <c r="M23" i="26"/>
  <c r="N23" i="26" a="1"/>
  <c r="N23" i="26"/>
  <c r="O23" i="26"/>
  <c r="M24" i="26"/>
  <c r="N24" i="26" a="1"/>
  <c r="N24" i="26"/>
  <c r="O24" i="26"/>
  <c r="M25" i="26"/>
  <c r="N25" i="26" a="1"/>
  <c r="N25" i="26"/>
  <c r="O25" i="26"/>
  <c r="P17" i="26"/>
  <c r="P18" i="26"/>
  <c r="P19" i="26"/>
  <c r="P20" i="26"/>
  <c r="P21" i="26"/>
  <c r="P22" i="26"/>
  <c r="P23" i="26"/>
  <c r="P24" i="26"/>
  <c r="P25" i="26"/>
  <c r="Q17" i="26"/>
  <c r="Q18" i="26"/>
  <c r="Q19" i="26"/>
  <c r="Q20" i="26"/>
  <c r="Q21" i="26"/>
  <c r="Q22" i="26"/>
  <c r="Q23" i="26"/>
  <c r="Q24" i="26"/>
  <c r="Q25" i="26"/>
  <c r="R17" i="26"/>
  <c r="R18" i="26"/>
  <c r="R19" i="26"/>
  <c r="R20" i="26"/>
  <c r="R21" i="26"/>
  <c r="R22" i="26"/>
  <c r="R23" i="26"/>
  <c r="R24" i="26"/>
  <c r="R25" i="26"/>
  <c r="S17" i="26"/>
  <c r="S18" i="26"/>
  <c r="S19" i="26"/>
  <c r="S20" i="26"/>
  <c r="S21" i="26"/>
  <c r="S22" i="26"/>
  <c r="S23" i="26"/>
  <c r="S24" i="26"/>
  <c r="S25" i="26"/>
  <c r="T17" i="26"/>
  <c r="T18" i="26"/>
  <c r="T19" i="26"/>
  <c r="T20" i="26"/>
  <c r="T21" i="26"/>
  <c r="T22" i="26"/>
  <c r="T23" i="26"/>
  <c r="T24" i="26"/>
  <c r="T25" i="26"/>
  <c r="U17" i="26"/>
  <c r="U18" i="26"/>
  <c r="U19" i="26"/>
  <c r="U20" i="26"/>
  <c r="U21" i="26"/>
  <c r="U22" i="26"/>
  <c r="U23" i="26"/>
  <c r="U24" i="26"/>
  <c r="U25" i="26"/>
  <c r="V17" i="26"/>
  <c r="V18" i="26"/>
  <c r="V19" i="26"/>
  <c r="V20" i="26"/>
  <c r="V21" i="26"/>
  <c r="V22" i="26"/>
  <c r="V23" i="26"/>
  <c r="V24" i="26"/>
  <c r="V25" i="26"/>
  <c r="AD17" i="26"/>
  <c r="C17" i="26"/>
  <c r="E30" i="26" a="1"/>
  <c r="E30" i="26"/>
  <c r="F30" i="26" a="1"/>
  <c r="F30" i="26"/>
  <c r="G30" i="26" a="1"/>
  <c r="H30" i="26" a="1"/>
  <c r="I30" i="26" a="1"/>
  <c r="J30" i="26" a="1"/>
  <c r="K30" i="26" a="1"/>
  <c r="L30" i="26" a="1"/>
  <c r="M30" i="26" a="1"/>
  <c r="N30" i="26" a="1"/>
  <c r="O30" i="26" a="1"/>
  <c r="P30" i="26" a="1"/>
  <c r="Q30" i="26" a="1"/>
  <c r="R30" i="26" a="1"/>
  <c r="S30" i="26" a="1"/>
  <c r="T30" i="26" a="1"/>
  <c r="U30" i="26" a="1"/>
  <c r="V30" i="26" a="1"/>
  <c r="W30" i="26" a="1"/>
  <c r="X30" i="26" a="1"/>
  <c r="Y30" i="26" a="1"/>
  <c r="Z30" i="26" a="1"/>
  <c r="AA30" i="26" a="1"/>
  <c r="AB30" i="26" a="1"/>
  <c r="AC30" i="26" a="1"/>
  <c r="AD30" i="26" a="1"/>
  <c r="AE30" i="26" a="1"/>
  <c r="AF30" i="26" a="1"/>
  <c r="AG30" i="26" a="1"/>
  <c r="AH30" i="26" a="1"/>
  <c r="AI30" i="26" a="1"/>
  <c r="AJ30" i="26" a="1"/>
  <c r="AK30" i="26" a="1"/>
  <c r="AL30" i="26" a="1"/>
  <c r="AM30" i="26" a="1"/>
  <c r="AN30" i="26" a="1"/>
  <c r="AO30" i="26" a="1"/>
  <c r="AP30" i="26" a="1"/>
  <c r="AQ30" i="26" a="1"/>
  <c r="AR30" i="26" a="1"/>
  <c r="AS30" i="26" a="1"/>
  <c r="AT30" i="26" a="1"/>
  <c r="AU30" i="26" a="1"/>
  <c r="AV30" i="26" a="1"/>
  <c r="AW30" i="26" a="1"/>
  <c r="AX30" i="26" a="1"/>
  <c r="AY30" i="26" a="1"/>
  <c r="AZ30" i="26" a="1"/>
  <c r="BA30" i="26" a="1"/>
  <c r="BB30" i="26" a="1"/>
  <c r="BC30" i="26" a="1"/>
  <c r="BD30" i="26" a="1"/>
  <c r="BE30" i="26" a="1"/>
  <c r="BF30" i="26" a="1"/>
  <c r="BG30" i="26" a="1"/>
  <c r="BH30" i="26" a="1"/>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E52" i="26" a="1"/>
  <c r="E52" i="26"/>
  <c r="F52" i="26" a="1"/>
  <c r="F52" i="26"/>
  <c r="G52" i="26" a="1"/>
  <c r="H52" i="26" a="1"/>
  <c r="I52" i="26" a="1"/>
  <c r="J52" i="26" a="1"/>
  <c r="K52" i="26" a="1"/>
  <c r="L52" i="26" a="1"/>
  <c r="M52" i="26" a="1"/>
  <c r="N52" i="26" a="1"/>
  <c r="O52" i="26" a="1"/>
  <c r="P52" i="26" a="1"/>
  <c r="Q52" i="26" a="1"/>
  <c r="R52" i="26" a="1"/>
  <c r="S52" i="26" a="1"/>
  <c r="T52" i="26" a="1"/>
  <c r="U52" i="26" a="1"/>
  <c r="V52" i="26" a="1"/>
  <c r="W52" i="26" a="1"/>
  <c r="X52" i="26" a="1"/>
  <c r="Y52" i="26" a="1"/>
  <c r="Z52" i="26" a="1"/>
  <c r="AA52" i="26" a="1"/>
  <c r="AB52" i="26" a="1"/>
  <c r="AC52" i="26" a="1"/>
  <c r="AD52" i="26" a="1"/>
  <c r="AE52" i="26" a="1"/>
  <c r="AF52" i="26" a="1"/>
  <c r="AG52" i="26" a="1"/>
  <c r="AH52" i="26" a="1"/>
  <c r="AI52" i="26" a="1"/>
  <c r="AJ52" i="26" a="1"/>
  <c r="AK52" i="26" a="1"/>
  <c r="AL52" i="26" a="1"/>
  <c r="AM52" i="26" a="1"/>
  <c r="AN52" i="26" a="1"/>
  <c r="AO52" i="26" a="1"/>
  <c r="AP52" i="26" a="1"/>
  <c r="AQ52" i="26" a="1"/>
  <c r="AR52" i="26" a="1"/>
  <c r="AS52" i="26" a="1"/>
  <c r="AT52" i="26" a="1"/>
  <c r="AU52" i="26" a="1"/>
  <c r="AV52" i="26" a="1"/>
  <c r="AW52" i="26" a="1"/>
  <c r="AX52" i="26" a="1"/>
  <c r="AY52" i="26" a="1"/>
  <c r="AZ52" i="26" a="1"/>
  <c r="BA52" i="26" a="1"/>
  <c r="BB52" i="26" a="1"/>
  <c r="BC52" i="26" a="1"/>
  <c r="BD52" i="26" a="1"/>
  <c r="BE52" i="26" a="1"/>
  <c r="BF52" i="26" a="1"/>
  <c r="BG52" i="26" a="1"/>
  <c r="BH52" i="26" a="1"/>
  <c r="BI52" i="26" a="1"/>
  <c r="BJ52" i="26" a="1"/>
  <c r="BK52" i="26" a="1"/>
  <c r="BL52" i="26" a="1"/>
  <c r="BM52" i="26" a="1"/>
  <c r="BN52" i="26" a="1"/>
  <c r="BO52" i="26" a="1"/>
  <c r="BP52" i="26" a="1"/>
  <c r="G52" i="26"/>
  <c r="H52" i="26"/>
  <c r="I52" i="26"/>
  <c r="J52" i="26"/>
  <c r="K52" i="26"/>
  <c r="L52" i="26"/>
  <c r="M52" i="26"/>
  <c r="N52" i="26"/>
  <c r="O52" i="26"/>
  <c r="P52" i="26"/>
  <c r="Q52" i="26"/>
  <c r="R52" i="26"/>
  <c r="S52" i="26"/>
  <c r="T52" i="26"/>
  <c r="U52" i="26"/>
  <c r="V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AT52" i="26"/>
  <c r="AU52" i="26"/>
  <c r="AV52" i="26"/>
  <c r="AW52" i="26"/>
  <c r="AX52" i="26"/>
  <c r="AY52" i="26"/>
  <c r="AZ52" i="26"/>
  <c r="BA52" i="26"/>
  <c r="BB52" i="26"/>
  <c r="BC52" i="26"/>
  <c r="BD52" i="26"/>
  <c r="BE52" i="26"/>
  <c r="BF52" i="26"/>
  <c r="BG52" i="26"/>
  <c r="BH52" i="26"/>
  <c r="BI52" i="26"/>
  <c r="BJ52" i="26"/>
  <c r="BK52" i="26"/>
  <c r="BL52" i="26"/>
  <c r="BM52" i="26"/>
  <c r="BN52" i="26"/>
  <c r="BO52" i="26"/>
  <c r="BP52" i="26"/>
  <c r="AC17" i="26"/>
  <c r="W17" i="26"/>
  <c r="C18" i="26"/>
  <c r="E31" i="26" a="1"/>
  <c r="E31" i="26"/>
  <c r="F31" i="26" a="1"/>
  <c r="F31" i="26"/>
  <c r="G31" i="26" a="1"/>
  <c r="H31" i="26" a="1"/>
  <c r="I31" i="26" a="1"/>
  <c r="J31" i="26" a="1"/>
  <c r="K31" i="26" a="1"/>
  <c r="L31" i="26" a="1"/>
  <c r="M31" i="26" a="1"/>
  <c r="N31" i="26" a="1"/>
  <c r="O31" i="26" a="1"/>
  <c r="P31" i="26" a="1"/>
  <c r="Q31" i="26" a="1"/>
  <c r="R31" i="26" a="1"/>
  <c r="S31" i="26" a="1"/>
  <c r="T31" i="26" a="1"/>
  <c r="U31" i="26" a="1"/>
  <c r="V31" i="26" a="1"/>
  <c r="W31" i="26" a="1"/>
  <c r="X31" i="26" a="1"/>
  <c r="Y31" i="26" a="1"/>
  <c r="Z31" i="26" a="1"/>
  <c r="AA31" i="26" a="1"/>
  <c r="AB31" i="26" a="1"/>
  <c r="AC31" i="26" a="1"/>
  <c r="AD31" i="26" a="1"/>
  <c r="AE31" i="26" a="1"/>
  <c r="AF31" i="26" a="1"/>
  <c r="AG31" i="26" a="1"/>
  <c r="AH31" i="26" a="1"/>
  <c r="AI31" i="26" a="1"/>
  <c r="AJ31" i="26" a="1"/>
  <c r="AK31" i="26" a="1"/>
  <c r="AL31" i="26" a="1"/>
  <c r="AM31" i="26" a="1"/>
  <c r="AN31" i="26" a="1"/>
  <c r="AO31" i="26" a="1"/>
  <c r="AP31" i="26" a="1"/>
  <c r="AQ31" i="26" a="1"/>
  <c r="AR31" i="26" a="1"/>
  <c r="AS31" i="26" a="1"/>
  <c r="AT31" i="26" a="1"/>
  <c r="AU31" i="26" a="1"/>
  <c r="AV31" i="26" a="1"/>
  <c r="AW31" i="26" a="1"/>
  <c r="AX31" i="26" a="1"/>
  <c r="AY31" i="26" a="1"/>
  <c r="AZ31" i="26" a="1"/>
  <c r="BA31" i="26" a="1"/>
  <c r="BB31" i="26" a="1"/>
  <c r="BC31" i="26" a="1"/>
  <c r="BD31" i="26" a="1"/>
  <c r="BE31" i="26" a="1"/>
  <c r="BF31" i="26" a="1"/>
  <c r="BG31" i="26" a="1"/>
  <c r="BH31" i="26" a="1"/>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E53" i="26" a="1"/>
  <c r="E53" i="26"/>
  <c r="F53" i="26" a="1"/>
  <c r="F53" i="26"/>
  <c r="G53" i="26" a="1"/>
  <c r="H53" i="26" a="1"/>
  <c r="I53" i="26" a="1"/>
  <c r="J53" i="26" a="1"/>
  <c r="K53" i="26" a="1"/>
  <c r="L53" i="26" a="1"/>
  <c r="M53" i="26" a="1"/>
  <c r="N53" i="26" a="1"/>
  <c r="O53" i="26" a="1"/>
  <c r="P53" i="26" a="1"/>
  <c r="Q53" i="26" a="1"/>
  <c r="R53" i="26" a="1"/>
  <c r="S53" i="26" a="1"/>
  <c r="T53" i="26" a="1"/>
  <c r="U53" i="26" a="1"/>
  <c r="V53" i="26" a="1"/>
  <c r="W53" i="26" a="1"/>
  <c r="X53" i="26" a="1"/>
  <c r="Y53" i="26" a="1"/>
  <c r="Z53" i="26" a="1"/>
  <c r="AA53" i="26" a="1"/>
  <c r="AB53" i="26" a="1"/>
  <c r="AC53" i="26" a="1"/>
  <c r="AD53" i="26" a="1"/>
  <c r="AE53" i="26" a="1"/>
  <c r="AF53" i="26" a="1"/>
  <c r="AG53" i="26" a="1"/>
  <c r="AH53" i="26" a="1"/>
  <c r="AI53" i="26" a="1"/>
  <c r="AJ53" i="26" a="1"/>
  <c r="AK53" i="26" a="1"/>
  <c r="AL53" i="26" a="1"/>
  <c r="AM53" i="26" a="1"/>
  <c r="AN53" i="26" a="1"/>
  <c r="AO53" i="26" a="1"/>
  <c r="AP53" i="26" a="1"/>
  <c r="AQ53" i="26" a="1"/>
  <c r="AR53" i="26" a="1"/>
  <c r="AS53" i="26" a="1"/>
  <c r="AT53" i="26" a="1"/>
  <c r="AU53" i="26" a="1"/>
  <c r="AV53" i="26" a="1"/>
  <c r="AW53" i="26" a="1"/>
  <c r="AX53" i="26" a="1"/>
  <c r="AY53" i="26" a="1"/>
  <c r="AZ53" i="26" a="1"/>
  <c r="BA53" i="26" a="1"/>
  <c r="BB53" i="26" a="1"/>
  <c r="BC53" i="26" a="1"/>
  <c r="BD53" i="26" a="1"/>
  <c r="BE53" i="26" a="1"/>
  <c r="BF53" i="26" a="1"/>
  <c r="BG53" i="26" a="1"/>
  <c r="BH53" i="26" a="1"/>
  <c r="BI53" i="26" a="1"/>
  <c r="BJ53" i="26" a="1"/>
  <c r="BK53" i="26" a="1"/>
  <c r="BL53" i="26" a="1"/>
  <c r="BM53" i="26" a="1"/>
  <c r="BN53" i="26" a="1"/>
  <c r="BO53" i="26" a="1"/>
  <c r="BP53" i="26" a="1"/>
  <c r="G53" i="26"/>
  <c r="H53" i="26"/>
  <c r="I53" i="26"/>
  <c r="J53" i="26"/>
  <c r="K53" i="26"/>
  <c r="L53" i="26"/>
  <c r="M53" i="26"/>
  <c r="N53" i="26"/>
  <c r="O53" i="26"/>
  <c r="P53" i="26"/>
  <c r="Q53" i="26"/>
  <c r="R53" i="26"/>
  <c r="S53" i="26"/>
  <c r="T53" i="26"/>
  <c r="U53" i="26"/>
  <c r="V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AU53" i="26"/>
  <c r="AV53" i="26"/>
  <c r="AW53" i="26"/>
  <c r="AX53" i="26"/>
  <c r="AY53" i="26"/>
  <c r="AZ53" i="26"/>
  <c r="BA53" i="26"/>
  <c r="BB53" i="26"/>
  <c r="BC53" i="26"/>
  <c r="BD53" i="26"/>
  <c r="BE53" i="26"/>
  <c r="BF53" i="26"/>
  <c r="BG53" i="26"/>
  <c r="BH53" i="26"/>
  <c r="BI53" i="26"/>
  <c r="BJ53" i="26"/>
  <c r="BK53" i="26"/>
  <c r="BL53" i="26"/>
  <c r="BM53" i="26"/>
  <c r="BN53" i="26"/>
  <c r="BO53" i="26"/>
  <c r="BP53" i="26"/>
  <c r="AC18" i="26"/>
  <c r="W18" i="26"/>
  <c r="C19" i="26"/>
  <c r="E32" i="26" a="1"/>
  <c r="E32" i="26"/>
  <c r="F32" i="26" a="1"/>
  <c r="F32" i="26"/>
  <c r="G32" i="26" a="1"/>
  <c r="H32" i="26" a="1"/>
  <c r="I32" i="26" a="1"/>
  <c r="J32" i="26" a="1"/>
  <c r="K32" i="26" a="1"/>
  <c r="L32" i="26" a="1"/>
  <c r="M32" i="26" a="1"/>
  <c r="N32" i="26" a="1"/>
  <c r="O32" i="26" a="1"/>
  <c r="P32" i="26" a="1"/>
  <c r="Q32" i="26" a="1"/>
  <c r="R32" i="26" a="1"/>
  <c r="S32" i="26" a="1"/>
  <c r="T32" i="26" a="1"/>
  <c r="U32" i="26" a="1"/>
  <c r="V32" i="26" a="1"/>
  <c r="W32" i="26" a="1"/>
  <c r="X32" i="26" a="1"/>
  <c r="Y32" i="26" a="1"/>
  <c r="Z32" i="26" a="1"/>
  <c r="AA32" i="26" a="1"/>
  <c r="AB32" i="26" a="1"/>
  <c r="AC32" i="26" a="1"/>
  <c r="AD32" i="26" a="1"/>
  <c r="AE32" i="26" a="1"/>
  <c r="AF32" i="26" a="1"/>
  <c r="AG32" i="26" a="1"/>
  <c r="AH32" i="26" a="1"/>
  <c r="AI32" i="26" a="1"/>
  <c r="AJ32" i="26" a="1"/>
  <c r="AK32" i="26" a="1"/>
  <c r="AL32" i="26" a="1"/>
  <c r="AM32" i="26" a="1"/>
  <c r="AN32" i="26" a="1"/>
  <c r="AO32" i="26" a="1"/>
  <c r="AP32" i="26" a="1"/>
  <c r="AQ32" i="26" a="1"/>
  <c r="AR32" i="26" a="1"/>
  <c r="AS32" i="26" a="1"/>
  <c r="AT32" i="26" a="1"/>
  <c r="AU32" i="26" a="1"/>
  <c r="AV32" i="26" a="1"/>
  <c r="AW32" i="26" a="1"/>
  <c r="AX32" i="26" a="1"/>
  <c r="AY32" i="26" a="1"/>
  <c r="AZ32" i="26" a="1"/>
  <c r="BA32" i="26" a="1"/>
  <c r="BB32" i="26" a="1"/>
  <c r="BC32" i="26" a="1"/>
  <c r="BD32" i="26" a="1"/>
  <c r="BE32" i="26" a="1"/>
  <c r="BF32" i="26" a="1"/>
  <c r="BG32" i="26" a="1"/>
  <c r="BH32" i="26" a="1"/>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E54" i="26" a="1"/>
  <c r="E54" i="26"/>
  <c r="F54" i="26" a="1"/>
  <c r="F54" i="26"/>
  <c r="G54" i="26" a="1"/>
  <c r="H54" i="26" a="1"/>
  <c r="I54" i="26" a="1"/>
  <c r="J54" i="26" a="1"/>
  <c r="K54" i="26" a="1"/>
  <c r="L54" i="26" a="1"/>
  <c r="M54" i="26" a="1"/>
  <c r="N54" i="26" a="1"/>
  <c r="O54" i="26" a="1"/>
  <c r="P54" i="26" a="1"/>
  <c r="Q54" i="26" a="1"/>
  <c r="R54" i="26" a="1"/>
  <c r="S54" i="26" a="1"/>
  <c r="T54" i="26" a="1"/>
  <c r="U54" i="26" a="1"/>
  <c r="V54" i="26" a="1"/>
  <c r="W54" i="26" a="1"/>
  <c r="X54" i="26" a="1"/>
  <c r="Y54" i="26" a="1"/>
  <c r="Z54" i="26" a="1"/>
  <c r="AA54" i="26" a="1"/>
  <c r="AB54" i="26" a="1"/>
  <c r="AC54" i="26" a="1"/>
  <c r="AD54" i="26" a="1"/>
  <c r="AE54" i="26" a="1"/>
  <c r="AF54" i="26" a="1"/>
  <c r="AG54" i="26" a="1"/>
  <c r="AH54" i="26" a="1"/>
  <c r="AI54" i="26" a="1"/>
  <c r="AJ54" i="26" a="1"/>
  <c r="AK54" i="26" a="1"/>
  <c r="AL54" i="26" a="1"/>
  <c r="AM54" i="26" a="1"/>
  <c r="AN54" i="26" a="1"/>
  <c r="AO54" i="26" a="1"/>
  <c r="AP54" i="26" a="1"/>
  <c r="AQ54" i="26" a="1"/>
  <c r="AR54" i="26" a="1"/>
  <c r="AS54" i="26" a="1"/>
  <c r="AT54" i="26" a="1"/>
  <c r="AU54" i="26" a="1"/>
  <c r="AV54" i="26" a="1"/>
  <c r="AW54" i="26" a="1"/>
  <c r="AX54" i="26" a="1"/>
  <c r="AY54" i="26" a="1"/>
  <c r="AZ54" i="26" a="1"/>
  <c r="BA54" i="26" a="1"/>
  <c r="BB54" i="26" a="1"/>
  <c r="BC54" i="26" a="1"/>
  <c r="BD54" i="26" a="1"/>
  <c r="BE54" i="26" a="1"/>
  <c r="BF54" i="26" a="1"/>
  <c r="BG54" i="26" a="1"/>
  <c r="BH54" i="26" a="1"/>
  <c r="BI54" i="26" a="1"/>
  <c r="BJ54" i="26" a="1"/>
  <c r="BK54" i="26" a="1"/>
  <c r="BL54" i="26" a="1"/>
  <c r="BM54" i="26" a="1"/>
  <c r="BN54" i="26" a="1"/>
  <c r="BO54" i="26" a="1"/>
  <c r="BP54" i="26" a="1"/>
  <c r="G54" i="26"/>
  <c r="H54" i="26"/>
  <c r="I54" i="26"/>
  <c r="J54" i="26"/>
  <c r="K54" i="26"/>
  <c r="L54" i="26"/>
  <c r="M54" i="26"/>
  <c r="N54" i="26"/>
  <c r="O54" i="26"/>
  <c r="P54" i="26"/>
  <c r="Q54" i="26"/>
  <c r="R54" i="26"/>
  <c r="S54" i="26"/>
  <c r="T54" i="26"/>
  <c r="U54" i="26"/>
  <c r="V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AU54" i="26"/>
  <c r="AV54" i="26"/>
  <c r="AW54" i="26"/>
  <c r="AX54" i="26"/>
  <c r="AY54" i="26"/>
  <c r="AZ54" i="26"/>
  <c r="BA54" i="26"/>
  <c r="BB54" i="26"/>
  <c r="BC54" i="26"/>
  <c r="BD54" i="26"/>
  <c r="BE54" i="26"/>
  <c r="BF54" i="26"/>
  <c r="BG54" i="26"/>
  <c r="BH54" i="26"/>
  <c r="BI54" i="26"/>
  <c r="BJ54" i="26"/>
  <c r="BK54" i="26"/>
  <c r="BL54" i="26"/>
  <c r="BM54" i="26"/>
  <c r="BN54" i="26"/>
  <c r="BO54" i="26"/>
  <c r="BP54" i="26"/>
  <c r="AC19" i="26"/>
  <c r="W19" i="26"/>
  <c r="BR52" i="26"/>
  <c r="BS51" i="26"/>
  <c r="BT51" i="26"/>
  <c r="BT52" i="26"/>
  <c r="BU51" i="26"/>
  <c r="BU52"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3" i="26" a="1"/>
  <c r="E33" i="26"/>
  <c r="F33" i="26" a="1"/>
  <c r="F33" i="26"/>
  <c r="G33" i="26" a="1"/>
  <c r="H33" i="26" a="1"/>
  <c r="I33" i="26" a="1"/>
  <c r="J33" i="26" a="1"/>
  <c r="K33" i="26" a="1"/>
  <c r="L33" i="26" a="1"/>
  <c r="M33" i="26" a="1"/>
  <c r="N33" i="26" a="1"/>
  <c r="O33" i="26" a="1"/>
  <c r="P33" i="26" a="1"/>
  <c r="Q33" i="26" a="1"/>
  <c r="R33" i="26" a="1"/>
  <c r="S33" i="26" a="1"/>
  <c r="T33" i="26" a="1"/>
  <c r="U33" i="26" a="1"/>
  <c r="V33" i="26" a="1"/>
  <c r="W33" i="26" a="1"/>
  <c r="X33" i="26" a="1"/>
  <c r="Y33" i="26" a="1"/>
  <c r="Z33" i="26" a="1"/>
  <c r="AA33" i="26" a="1"/>
  <c r="AB33" i="26" a="1"/>
  <c r="AC33" i="26" a="1"/>
  <c r="AD33" i="26" a="1"/>
  <c r="AE33" i="26" a="1"/>
  <c r="AF33" i="26" a="1"/>
  <c r="AG33" i="26" a="1"/>
  <c r="AH33" i="26" a="1"/>
  <c r="AI33" i="26" a="1"/>
  <c r="AJ33" i="26" a="1"/>
  <c r="AK33" i="26" a="1"/>
  <c r="AL33" i="26" a="1"/>
  <c r="AM33" i="26" a="1"/>
  <c r="AN33" i="26" a="1"/>
  <c r="AO33" i="26" a="1"/>
  <c r="AP33" i="26" a="1"/>
  <c r="AQ33" i="26" a="1"/>
  <c r="AR33" i="26" a="1"/>
  <c r="AS33" i="26" a="1"/>
  <c r="AT33" i="26" a="1"/>
  <c r="AU33" i="26" a="1"/>
  <c r="AV33" i="26" a="1"/>
  <c r="AW33" i="26" a="1"/>
  <c r="AX33" i="26" a="1"/>
  <c r="AY33" i="26" a="1"/>
  <c r="AZ33" i="26" a="1"/>
  <c r="BA33" i="26" a="1"/>
  <c r="BB33" i="26" a="1"/>
  <c r="BC33" i="26" a="1"/>
  <c r="BD33" i="26" a="1"/>
  <c r="BE33" i="26" a="1"/>
  <c r="BF33" i="26" a="1"/>
  <c r="BG33" i="26" a="1"/>
  <c r="BH33" i="26" a="1"/>
  <c r="BI33" i="26" a="1"/>
  <c r="BJ33" i="26" a="1"/>
  <c r="BK33" i="26" a="1"/>
  <c r="BL33" i="26" a="1"/>
  <c r="BM33" i="26" a="1"/>
  <c r="BN33" i="26" a="1"/>
  <c r="BO33" i="26" a="1"/>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BR41" i="26"/>
  <c r="BS40" i="26"/>
  <c r="BT40" i="26"/>
  <c r="BR30" i="26"/>
  <c r="BT29" i="26"/>
  <c r="BT30" i="26"/>
  <c r="BR31" i="26"/>
  <c r="BS29" i="26"/>
  <c r="BS31" i="26"/>
  <c r="BT41" i="26"/>
  <c r="BU40" i="26"/>
  <c r="BU29" i="26"/>
  <c r="BU30" i="26"/>
  <c r="BR32" i="26"/>
  <c r="BS32" i="26"/>
  <c r="BU41" i="26"/>
  <c r="BV30"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E55" i="26" a="1"/>
  <c r="E55" i="26"/>
  <c r="F55" i="26" a="1"/>
  <c r="F55" i="26"/>
  <c r="G55" i="26" a="1"/>
  <c r="H55" i="26" a="1"/>
  <c r="I55" i="26" a="1"/>
  <c r="J55" i="26" a="1"/>
  <c r="K55" i="26" a="1"/>
  <c r="L55" i="26" a="1"/>
  <c r="M55" i="26" a="1"/>
  <c r="N55" i="26" a="1"/>
  <c r="O55" i="26" a="1"/>
  <c r="P55" i="26" a="1"/>
  <c r="Q55" i="26" a="1"/>
  <c r="R55" i="26" a="1"/>
  <c r="S55" i="26" a="1"/>
  <c r="T55" i="26" a="1"/>
  <c r="U55" i="26" a="1"/>
  <c r="V55" i="26" a="1"/>
  <c r="W55" i="26" a="1"/>
  <c r="X55" i="26" a="1"/>
  <c r="Y55" i="26" a="1"/>
  <c r="Z55" i="26" a="1"/>
  <c r="AA55" i="26" a="1"/>
  <c r="AB55" i="26" a="1"/>
  <c r="AC55" i="26" a="1"/>
  <c r="AD55" i="26" a="1"/>
  <c r="AE55" i="26" a="1"/>
  <c r="AF55" i="26" a="1"/>
  <c r="AG55" i="26" a="1"/>
  <c r="AH55" i="26" a="1"/>
  <c r="AI55" i="26" a="1"/>
  <c r="AJ55" i="26" a="1"/>
  <c r="AK55" i="26" a="1"/>
  <c r="AL55" i="26" a="1"/>
  <c r="AM55" i="26" a="1"/>
  <c r="AN55" i="26" a="1"/>
  <c r="AO55" i="26" a="1"/>
  <c r="AP55" i="26" a="1"/>
  <c r="AQ55" i="26" a="1"/>
  <c r="AR55" i="26" a="1"/>
  <c r="AS55" i="26" a="1"/>
  <c r="AT55" i="26" a="1"/>
  <c r="AU55" i="26" a="1"/>
  <c r="AV55" i="26" a="1"/>
  <c r="AW55" i="26" a="1"/>
  <c r="AX55" i="26" a="1"/>
  <c r="AY55" i="26" a="1"/>
  <c r="AZ55" i="26" a="1"/>
  <c r="BA55" i="26" a="1"/>
  <c r="BB55" i="26" a="1"/>
  <c r="BC55" i="26" a="1"/>
  <c r="BD55" i="26" a="1"/>
  <c r="BE55" i="26" a="1"/>
  <c r="BF55" i="26" a="1"/>
  <c r="BG55" i="26" a="1"/>
  <c r="BH55" i="26" a="1"/>
  <c r="BI55" i="26" a="1"/>
  <c r="BJ55" i="26" a="1"/>
  <c r="BK55" i="26" a="1"/>
  <c r="BL55" i="26" a="1"/>
  <c r="BM55" i="26" a="1"/>
  <c r="BN55" i="26" a="1"/>
  <c r="BO55" i="26" a="1"/>
  <c r="BP55" i="26" a="1"/>
  <c r="G55" i="26"/>
  <c r="H55" i="26"/>
  <c r="I55" i="26"/>
  <c r="J55" i="26"/>
  <c r="K55" i="26"/>
  <c r="L55" i="26"/>
  <c r="M55" i="26"/>
  <c r="N55" i="26"/>
  <c r="O55" i="26"/>
  <c r="P55" i="26"/>
  <c r="Q55" i="26"/>
  <c r="R55" i="26"/>
  <c r="S55" i="26"/>
  <c r="T55" i="26"/>
  <c r="U55" i="26"/>
  <c r="V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AT55" i="26"/>
  <c r="AU55" i="26"/>
  <c r="AV55" i="26"/>
  <c r="AW55" i="26"/>
  <c r="AX55" i="26"/>
  <c r="AY55" i="26"/>
  <c r="AZ55" i="26"/>
  <c r="BA55" i="26"/>
  <c r="BB55" i="26"/>
  <c r="BC55" i="26"/>
  <c r="BD55" i="26"/>
  <c r="BE55" i="26"/>
  <c r="BF55" i="26"/>
  <c r="BG55" i="26"/>
  <c r="BH55" i="26"/>
  <c r="BI55" i="26"/>
  <c r="BJ55" i="26"/>
  <c r="BK55" i="26"/>
  <c r="BL55" i="26"/>
  <c r="BM55" i="26"/>
  <c r="BN55" i="26"/>
  <c r="BO55" i="26"/>
  <c r="BP55" i="26"/>
  <c r="AC20" i="26"/>
  <c r="W2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E56" i="26" a="1"/>
  <c r="E56" i="26"/>
  <c r="F56" i="26" a="1"/>
  <c r="F56" i="26"/>
  <c r="G56" i="26" a="1"/>
  <c r="H56" i="26" a="1"/>
  <c r="I56" i="26" a="1"/>
  <c r="J56" i="26" a="1"/>
  <c r="K56" i="26" a="1"/>
  <c r="L56" i="26" a="1"/>
  <c r="M56" i="26" a="1"/>
  <c r="N56" i="26" a="1"/>
  <c r="O56" i="26" a="1"/>
  <c r="P56" i="26" a="1"/>
  <c r="Q56" i="26" a="1"/>
  <c r="R56" i="26" a="1"/>
  <c r="S56" i="26" a="1"/>
  <c r="T56" i="26" a="1"/>
  <c r="U56" i="26" a="1"/>
  <c r="V56" i="26" a="1"/>
  <c r="W56" i="26" a="1"/>
  <c r="X56" i="26" a="1"/>
  <c r="Y56" i="26" a="1"/>
  <c r="Z56" i="26" a="1"/>
  <c r="AA56" i="26" a="1"/>
  <c r="AB56" i="26" a="1"/>
  <c r="AC56" i="26" a="1"/>
  <c r="AD56" i="26" a="1"/>
  <c r="AE56" i="26" a="1"/>
  <c r="AF56" i="26" a="1"/>
  <c r="AG56" i="26" a="1"/>
  <c r="AH56" i="26" a="1"/>
  <c r="AI56" i="26" a="1"/>
  <c r="AJ56" i="26" a="1"/>
  <c r="AK56" i="26" a="1"/>
  <c r="AL56" i="26" a="1"/>
  <c r="AM56" i="26" a="1"/>
  <c r="AN56" i="26" a="1"/>
  <c r="AO56" i="26" a="1"/>
  <c r="AP56" i="26" a="1"/>
  <c r="AQ56" i="26" a="1"/>
  <c r="AR56" i="26" a="1"/>
  <c r="AS56" i="26" a="1"/>
  <c r="AT56" i="26" a="1"/>
  <c r="AU56" i="26" a="1"/>
  <c r="AV56" i="26" a="1"/>
  <c r="AW56" i="26" a="1"/>
  <c r="AX56" i="26" a="1"/>
  <c r="AY56" i="26" a="1"/>
  <c r="AZ56" i="26" a="1"/>
  <c r="BA56" i="26" a="1"/>
  <c r="BB56" i="26" a="1"/>
  <c r="BC56" i="26" a="1"/>
  <c r="BD56" i="26" a="1"/>
  <c r="BE56" i="26" a="1"/>
  <c r="BF56" i="26" a="1"/>
  <c r="BG56" i="26" a="1"/>
  <c r="BH56" i="26" a="1"/>
  <c r="BI56" i="26" a="1"/>
  <c r="BJ56" i="26" a="1"/>
  <c r="BK56" i="26" a="1"/>
  <c r="BL56" i="26" a="1"/>
  <c r="BM56" i="26" a="1"/>
  <c r="BN56" i="26" a="1"/>
  <c r="BO56" i="26" a="1"/>
  <c r="BP56" i="26" a="1"/>
  <c r="G56" i="26"/>
  <c r="H56" i="26"/>
  <c r="I56" i="26"/>
  <c r="J56" i="26"/>
  <c r="K56" i="26"/>
  <c r="L56" i="26"/>
  <c r="M56" i="26"/>
  <c r="N56" i="26"/>
  <c r="O56" i="26"/>
  <c r="P56" i="26"/>
  <c r="Q56" i="26"/>
  <c r="R56" i="26"/>
  <c r="S56" i="26"/>
  <c r="T56" i="26"/>
  <c r="U56" i="26"/>
  <c r="V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AU56" i="26"/>
  <c r="AV56" i="26"/>
  <c r="AW56" i="26"/>
  <c r="AX56" i="26"/>
  <c r="AY56" i="26"/>
  <c r="AZ56" i="26"/>
  <c r="BA56" i="26"/>
  <c r="BB56" i="26"/>
  <c r="BC56" i="26"/>
  <c r="BD56" i="26"/>
  <c r="BE56" i="26"/>
  <c r="BF56" i="26"/>
  <c r="BG56" i="26"/>
  <c r="BH56" i="26"/>
  <c r="BI56" i="26"/>
  <c r="BJ56" i="26"/>
  <c r="BK56" i="26"/>
  <c r="BL56" i="26"/>
  <c r="BM56" i="26"/>
  <c r="BN56" i="26"/>
  <c r="BO56" i="26"/>
  <c r="BP56" i="26"/>
  <c r="AC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W22" i="26"/>
  <c r="AG17" i="26"/>
  <c r="AE17" i="26"/>
  <c r="AE18" i="26"/>
  <c r="AE19" i="26"/>
  <c r="AE20" i="26"/>
  <c r="AE21" i="26"/>
  <c r="AE22" i="26"/>
  <c r="AF17" i="26"/>
  <c r="AH17" i="26"/>
  <c r="AD18" i="26"/>
  <c r="AG18" i="26"/>
  <c r="AF18" i="26"/>
  <c r="AH18" i="26"/>
  <c r="AD19" i="26"/>
  <c r="AG19" i="26"/>
  <c r="AF19" i="26"/>
  <c r="AH19" i="26"/>
  <c r="AD20" i="26"/>
  <c r="AG20" i="26"/>
  <c r="AF20" i="26"/>
  <c r="AH20" i="26"/>
  <c r="AD21" i="26"/>
  <c r="AG21" i="26"/>
  <c r="AF21" i="26"/>
  <c r="AH21" i="26"/>
  <c r="AD22" i="26"/>
  <c r="AG22" i="26"/>
  <c r="AF22" i="26"/>
  <c r="AH22" i="26"/>
  <c r="AD23" i="26"/>
  <c r="AG23" i="26"/>
  <c r="AF23" i="26"/>
  <c r="AH23" i="26"/>
  <c r="AD24" i="26"/>
  <c r="AG24" i="26"/>
  <c r="AF24" i="26"/>
  <c r="AH24" i="26"/>
  <c r="AD25" i="26"/>
  <c r="AG25" i="26"/>
  <c r="AF25" i="26"/>
  <c r="AH25" i="26"/>
  <c r="X17" i="26"/>
  <c r="X18" i="26"/>
  <c r="X19" i="26"/>
  <c r="X20" i="26"/>
  <c r="X21" i="26"/>
  <c r="X22" i="26"/>
  <c r="X23" i="26"/>
  <c r="X24" i="26"/>
  <c r="X25" i="26"/>
  <c r="E4" i="26"/>
  <c r="E5" i="26"/>
  <c r="E6" i="26"/>
  <c r="E7" i="26"/>
  <c r="E8" i="26"/>
  <c r="E9" i="26"/>
  <c r="E10" i="26"/>
  <c r="E11" i="26"/>
  <c r="E12" i="26"/>
  <c r="AA64" i="48"/>
  <c r="AE64" i="48"/>
  <c r="AA65" i="48"/>
  <c r="AE65" i="48"/>
  <c r="AA66" i="48"/>
  <c r="AE66" i="48"/>
  <c r="AA67" i="48"/>
  <c r="AE67" i="48"/>
  <c r="AA68" i="48"/>
  <c r="AE68" i="48"/>
  <c r="AA69" i="48"/>
  <c r="AE69" i="48"/>
  <c r="AA70" i="48"/>
  <c r="AE70" i="48"/>
  <c r="AA71" i="48"/>
  <c r="AE71" i="48"/>
  <c r="AA72" i="48"/>
  <c r="AE72" i="48"/>
  <c r="AA73" i="48"/>
  <c r="AE73" i="48"/>
  <c r="AA74" i="48"/>
  <c r="AE74" i="48"/>
  <c r="AA75" i="48"/>
  <c r="AE75" i="48"/>
  <c r="AA76" i="48"/>
  <c r="AE76" i="48"/>
  <c r="AA77" i="48"/>
  <c r="AE77" i="48"/>
  <c r="AA78" i="48"/>
  <c r="AE78" i="48"/>
  <c r="AA79" i="48"/>
  <c r="AE79" i="48"/>
  <c r="AA80" i="48"/>
  <c r="AE80" i="48"/>
  <c r="AA81" i="48"/>
  <c r="AE81" i="48"/>
  <c r="AA82" i="48"/>
  <c r="AE82" i="48"/>
  <c r="AA83" i="48"/>
  <c r="AE83" i="48"/>
  <c r="AA84" i="48"/>
  <c r="AE84" i="48"/>
  <c r="AA85" i="48"/>
  <c r="AE85" i="48"/>
  <c r="AA86" i="48"/>
  <c r="AE86" i="48"/>
  <c r="AA87" i="48"/>
  <c r="AE87" i="48"/>
  <c r="AA88" i="48"/>
  <c r="AE88" i="48"/>
  <c r="AA89" i="48"/>
  <c r="AE89" i="48"/>
  <c r="AA90" i="48"/>
  <c r="AE90" i="48"/>
  <c r="AA91" i="48"/>
  <c r="AE91" i="48"/>
  <c r="AA92" i="48"/>
  <c r="AE92" i="48"/>
  <c r="AA93" i="48"/>
  <c r="AE93" i="48"/>
  <c r="AA94" i="48"/>
  <c r="AE94" i="48"/>
  <c r="AA95" i="48"/>
  <c r="AE95" i="48"/>
  <c r="AA96" i="48"/>
  <c r="AE96" i="48"/>
  <c r="AA97" i="48"/>
  <c r="AE97" i="48"/>
  <c r="AA98" i="48"/>
  <c r="AE98" i="48"/>
  <c r="AA99" i="48"/>
  <c r="AE99" i="48"/>
  <c r="AA100" i="48"/>
  <c r="AE100" i="48"/>
  <c r="AA101" i="48"/>
  <c r="AE101" i="48"/>
  <c r="AA102" i="48"/>
  <c r="AE102" i="48"/>
  <c r="AA103" i="48"/>
  <c r="AE103" i="48"/>
  <c r="AA104" i="48"/>
  <c r="AE104" i="48"/>
  <c r="AA105" i="48"/>
  <c r="AE105" i="48"/>
  <c r="AA106" i="48"/>
  <c r="AE106" i="48"/>
  <c r="AA107" i="48"/>
  <c r="AE107" i="48"/>
  <c r="AA108" i="48"/>
  <c r="AE108" i="48"/>
  <c r="AF64" i="48"/>
  <c r="AF65" i="48"/>
  <c r="AF66" i="48"/>
  <c r="AF67" i="48"/>
  <c r="AF68" i="48"/>
  <c r="AF69" i="48"/>
  <c r="AF70" i="48"/>
  <c r="AF71" i="48"/>
  <c r="AF72" i="48"/>
  <c r="AF73" i="48"/>
  <c r="AF74" i="48"/>
  <c r="AF75" i="48"/>
  <c r="AF76" i="48"/>
  <c r="AF77" i="48"/>
  <c r="AF78" i="48"/>
  <c r="AF79" i="48"/>
  <c r="AF80" i="48"/>
  <c r="AF81" i="48"/>
  <c r="AF82" i="48"/>
  <c r="AF83" i="48"/>
  <c r="AF84" i="48"/>
  <c r="AF85" i="48"/>
  <c r="AF86" i="48"/>
  <c r="AF87" i="48"/>
  <c r="AF88" i="48"/>
  <c r="AF89" i="48"/>
  <c r="AF90" i="48"/>
  <c r="AF91" i="48"/>
  <c r="AF92" i="48"/>
  <c r="AF93" i="48"/>
  <c r="AF94" i="48"/>
  <c r="AF95" i="48"/>
  <c r="AF96" i="48"/>
  <c r="AF97" i="48"/>
  <c r="AF98" i="48"/>
  <c r="AF99" i="48"/>
  <c r="AF100" i="48"/>
  <c r="AF101" i="48"/>
  <c r="AF102" i="48"/>
  <c r="AF103" i="48"/>
  <c r="AF104" i="48"/>
  <c r="AF105" i="48"/>
  <c r="AF106" i="48"/>
  <c r="AF107" i="48"/>
  <c r="AF108" i="48"/>
  <c r="J4" i="48"/>
  <c r="K17" i="48"/>
  <c r="J5" i="48"/>
  <c r="K18" i="48"/>
  <c r="J6" i="48"/>
  <c r="K19" i="48"/>
  <c r="J7" i="48"/>
  <c r="K20" i="48"/>
  <c r="J8" i="48"/>
  <c r="K21" i="48"/>
  <c r="J9" i="48"/>
  <c r="K22" i="48"/>
  <c r="J10" i="48"/>
  <c r="K23" i="48"/>
  <c r="J11" i="48"/>
  <c r="K24" i="48"/>
  <c r="J12" i="48"/>
  <c r="K25" i="48"/>
  <c r="AI15" i="48"/>
  <c r="G4" i="48"/>
  <c r="H4" i="48"/>
  <c r="I4" i="48"/>
  <c r="J17" i="48"/>
  <c r="H17" i="48"/>
  <c r="L17" i="48"/>
  <c r="G5" i="48"/>
  <c r="H5" i="48"/>
  <c r="I5" i="48"/>
  <c r="J18" i="48"/>
  <c r="H18" i="48"/>
  <c r="L18" i="48"/>
  <c r="G6" i="48"/>
  <c r="H6" i="48"/>
  <c r="I6" i="48"/>
  <c r="J19" i="48"/>
  <c r="H19" i="48"/>
  <c r="L19" i="48"/>
  <c r="G7" i="48"/>
  <c r="H7" i="48"/>
  <c r="I7" i="48"/>
  <c r="J20" i="48"/>
  <c r="H20" i="48"/>
  <c r="L20" i="48"/>
  <c r="G8" i="48"/>
  <c r="H8" i="48"/>
  <c r="I8" i="48"/>
  <c r="J21" i="48"/>
  <c r="H21" i="48"/>
  <c r="L21" i="48"/>
  <c r="G9" i="48"/>
  <c r="H9" i="48"/>
  <c r="I9" i="48"/>
  <c r="J22" i="48"/>
  <c r="H22" i="48"/>
  <c r="L22" i="48"/>
  <c r="G10" i="48"/>
  <c r="H10" i="48"/>
  <c r="I10" i="48"/>
  <c r="J23" i="48"/>
  <c r="H23" i="48"/>
  <c r="L23" i="48"/>
  <c r="G11" i="48"/>
  <c r="H11" i="48"/>
  <c r="I11" i="48"/>
  <c r="J24" i="48"/>
  <c r="H24" i="48"/>
  <c r="L24" i="48"/>
  <c r="G12" i="48"/>
  <c r="H12" i="48"/>
  <c r="I12" i="48"/>
  <c r="J25" i="48"/>
  <c r="H25" i="48"/>
  <c r="L25" i="48"/>
  <c r="M17" i="48"/>
  <c r="N17" i="48" a="1"/>
  <c r="N17" i="48"/>
  <c r="C17" i="48"/>
  <c r="O17" i="48"/>
  <c r="M18" i="48"/>
  <c r="N18" i="48" a="1"/>
  <c r="N18" i="48"/>
  <c r="C18" i="48"/>
  <c r="O18" i="48"/>
  <c r="M19" i="48"/>
  <c r="N19" i="48" a="1"/>
  <c r="N19" i="48"/>
  <c r="C19" i="48"/>
  <c r="O19" i="48"/>
  <c r="M20" i="48"/>
  <c r="N20" i="48" a="1"/>
  <c r="N20" i="48"/>
  <c r="O20" i="48"/>
  <c r="M21" i="48"/>
  <c r="N21" i="48" a="1"/>
  <c r="N21" i="48"/>
  <c r="O21" i="48"/>
  <c r="M22" i="48"/>
  <c r="N22" i="48" a="1"/>
  <c r="N22" i="48"/>
  <c r="O22" i="48"/>
  <c r="M23" i="48"/>
  <c r="N23" i="48" a="1"/>
  <c r="N23" i="48"/>
  <c r="O23" i="48"/>
  <c r="M24" i="48"/>
  <c r="N24" i="48" a="1"/>
  <c r="N24" i="48"/>
  <c r="O24" i="48"/>
  <c r="M25" i="48"/>
  <c r="N25" i="48" a="1"/>
  <c r="N25" i="48"/>
  <c r="O25" i="48"/>
  <c r="P17" i="48"/>
  <c r="P18" i="48"/>
  <c r="P19" i="48"/>
  <c r="P20" i="48"/>
  <c r="P21" i="48"/>
  <c r="P22" i="48"/>
  <c r="P23" i="48"/>
  <c r="P24" i="48"/>
  <c r="P25" i="48"/>
  <c r="Q17" i="48"/>
  <c r="Q18" i="48"/>
  <c r="Q19" i="48"/>
  <c r="Q20" i="48"/>
  <c r="Q21" i="48"/>
  <c r="Q22" i="48"/>
  <c r="Q23" i="48"/>
  <c r="Q24" i="48"/>
  <c r="Q25" i="48"/>
  <c r="R17" i="48"/>
  <c r="R18" i="48"/>
  <c r="R19" i="48"/>
  <c r="R20" i="48"/>
  <c r="R21" i="48"/>
  <c r="R22" i="48"/>
  <c r="R23" i="48"/>
  <c r="R24" i="48"/>
  <c r="R25" i="48"/>
  <c r="S17" i="48"/>
  <c r="S18" i="48"/>
  <c r="S19" i="48"/>
  <c r="S20" i="48"/>
  <c r="S21" i="48"/>
  <c r="S22" i="48"/>
  <c r="S23" i="48"/>
  <c r="S24" i="48"/>
  <c r="S25" i="48"/>
  <c r="T17" i="48"/>
  <c r="T18" i="48"/>
  <c r="T19" i="48"/>
  <c r="T20" i="48"/>
  <c r="T21" i="48"/>
  <c r="T22" i="48"/>
  <c r="T23" i="48"/>
  <c r="T24" i="48"/>
  <c r="T25" i="48"/>
  <c r="U17" i="48"/>
  <c r="U18" i="48"/>
  <c r="U19" i="48"/>
  <c r="U20" i="48"/>
  <c r="U21" i="48"/>
  <c r="U22" i="48"/>
  <c r="U23" i="48"/>
  <c r="U24" i="48"/>
  <c r="U25" i="48"/>
  <c r="V17" i="48"/>
  <c r="V18" i="48"/>
  <c r="V19" i="48"/>
  <c r="V20" i="48"/>
  <c r="V21" i="48"/>
  <c r="V22" i="48"/>
  <c r="V23" i="48"/>
  <c r="V24" i="48"/>
  <c r="V25" i="48"/>
  <c r="AD17" i="48"/>
  <c r="BR52" i="48"/>
  <c r="BS51" i="48"/>
  <c r="BT51" i="48"/>
  <c r="BT52" i="48"/>
  <c r="BU51" i="48"/>
  <c r="BU52" i="48"/>
  <c r="BV52" i="48"/>
  <c r="BW52" i="48"/>
  <c r="BX52" i="48"/>
  <c r="BY52" i="48"/>
  <c r="BZ52" i="48"/>
  <c r="CA52" i="48"/>
  <c r="BR53" i="48"/>
  <c r="BS53" i="48"/>
  <c r="BU53" i="48"/>
  <c r="BV53" i="48"/>
  <c r="BW53" i="48"/>
  <c r="BX53" i="48"/>
  <c r="BY53" i="48"/>
  <c r="BZ53" i="48"/>
  <c r="CA53" i="48"/>
  <c r="BR54" i="48"/>
  <c r="BS54" i="48"/>
  <c r="BT54" i="48"/>
  <c r="BV54" i="48"/>
  <c r="BW54" i="48"/>
  <c r="BX54" i="48"/>
  <c r="BY54" i="48"/>
  <c r="BZ54" i="48"/>
  <c r="CA54" i="48"/>
  <c r="BS55" i="48"/>
  <c r="BT55" i="48"/>
  <c r="BU55" i="48"/>
  <c r="BW55" i="48"/>
  <c r="BX55" i="48"/>
  <c r="BY55" i="48"/>
  <c r="BZ55" i="48"/>
  <c r="CA55" i="48"/>
  <c r="BS56" i="48"/>
  <c r="BT56" i="48"/>
  <c r="BU56" i="48"/>
  <c r="BV56" i="48"/>
  <c r="BX56" i="48"/>
  <c r="BY56" i="48"/>
  <c r="BZ56" i="48"/>
  <c r="CA56" i="48"/>
  <c r="BS57" i="48"/>
  <c r="BT57" i="48"/>
  <c r="BU57" i="48"/>
  <c r="BV57" i="48"/>
  <c r="BW57" i="48"/>
  <c r="BY57" i="48"/>
  <c r="BZ57" i="48"/>
  <c r="CA57" i="48"/>
  <c r="BS58" i="48"/>
  <c r="BT58" i="48"/>
  <c r="BU58" i="48"/>
  <c r="BV58" i="48"/>
  <c r="BW58" i="48"/>
  <c r="BX58" i="48"/>
  <c r="BZ58" i="48"/>
  <c r="CA58" i="48"/>
  <c r="BS59" i="48"/>
  <c r="BT59" i="48"/>
  <c r="BU59" i="48"/>
  <c r="BV59" i="48"/>
  <c r="BW59" i="48"/>
  <c r="BX59" i="48"/>
  <c r="BY59" i="48"/>
  <c r="CA59" i="48"/>
  <c r="BS60" i="48"/>
  <c r="BT60" i="48"/>
  <c r="BU60" i="48"/>
  <c r="BV60" i="48"/>
  <c r="BW60" i="48"/>
  <c r="BX60" i="48"/>
  <c r="BY60" i="48"/>
  <c r="BZ60" i="48"/>
  <c r="E30" i="48" a="1"/>
  <c r="E30" i="48"/>
  <c r="F30" i="48" a="1"/>
  <c r="F30" i="48"/>
  <c r="G30" i="48" a="1"/>
  <c r="H30" i="48" a="1"/>
  <c r="I30" i="48" a="1"/>
  <c r="J30" i="48" a="1"/>
  <c r="K30" i="48" a="1"/>
  <c r="L30" i="48" a="1"/>
  <c r="M30" i="48" a="1"/>
  <c r="N30" i="48" a="1"/>
  <c r="O30" i="48" a="1"/>
  <c r="P30" i="48" a="1"/>
  <c r="Q30" i="48" a="1"/>
  <c r="R30" i="48" a="1"/>
  <c r="S30" i="48" a="1"/>
  <c r="T30" i="48" a="1"/>
  <c r="U30" i="48" a="1"/>
  <c r="V30" i="48" a="1"/>
  <c r="W30" i="48" a="1"/>
  <c r="X30" i="48" a="1"/>
  <c r="Y30" i="48" a="1"/>
  <c r="Z30" i="48" a="1"/>
  <c r="AA30" i="48" a="1"/>
  <c r="AB30" i="48" a="1"/>
  <c r="AC30" i="48" a="1"/>
  <c r="AD30" i="48" a="1"/>
  <c r="AE30" i="48" a="1"/>
  <c r="AF30" i="48" a="1"/>
  <c r="AG30" i="48" a="1"/>
  <c r="AH30" i="48" a="1"/>
  <c r="AI30" i="48" a="1"/>
  <c r="AJ30" i="48" a="1"/>
  <c r="AK30" i="48" a="1"/>
  <c r="AL30" i="48" a="1"/>
  <c r="AM30" i="48" a="1"/>
  <c r="AN30" i="48" a="1"/>
  <c r="AO30" i="48" a="1"/>
  <c r="AP30" i="48" a="1"/>
  <c r="AQ30" i="48" a="1"/>
  <c r="AR30" i="48" a="1"/>
  <c r="AS30" i="48" a="1"/>
  <c r="AT30" i="48" a="1"/>
  <c r="AU30" i="48" a="1"/>
  <c r="AV30" i="48" a="1"/>
  <c r="AW30" i="48" a="1"/>
  <c r="AX30" i="48" a="1"/>
  <c r="AY30" i="48" a="1"/>
  <c r="AZ30" i="48" a="1"/>
  <c r="BA30" i="48" a="1"/>
  <c r="BB30" i="48" a="1"/>
  <c r="BC30" i="48" a="1"/>
  <c r="BD30" i="48" a="1"/>
  <c r="BE30" i="48" a="1"/>
  <c r="BF30" i="48" a="1"/>
  <c r="BG30" i="48" a="1"/>
  <c r="BH30" i="48" a="1"/>
  <c r="BI30" i="48" a="1"/>
  <c r="BJ30" i="48" a="1"/>
  <c r="BK30" i="48" a="1"/>
  <c r="BL30" i="48" a="1"/>
  <c r="BM30" i="48" a="1"/>
  <c r="BN30" i="48" a="1"/>
  <c r="BO30" i="48" a="1"/>
  <c r="BP30" i="48" a="1"/>
  <c r="G30" i="48"/>
  <c r="H30" i="48"/>
  <c r="I30" i="48"/>
  <c r="J30" i="48"/>
  <c r="K30" i="48"/>
  <c r="L30" i="48"/>
  <c r="M30" i="48"/>
  <c r="N30" i="48"/>
  <c r="O30" i="48"/>
  <c r="P30" i="48"/>
  <c r="Q30" i="48"/>
  <c r="R30" i="48"/>
  <c r="S30" i="48"/>
  <c r="T30" i="48"/>
  <c r="U30" i="48"/>
  <c r="V30" i="48"/>
  <c r="W30" i="48"/>
  <c r="X30" i="48"/>
  <c r="Y30" i="48"/>
  <c r="Z30" i="48"/>
  <c r="AA30" i="48"/>
  <c r="AB30" i="48"/>
  <c r="AC30" i="48"/>
  <c r="AD30" i="48"/>
  <c r="AE30" i="48"/>
  <c r="AF30" i="48"/>
  <c r="AG30" i="48"/>
  <c r="AH30" i="48"/>
  <c r="AI30" i="48"/>
  <c r="AJ30" i="48"/>
  <c r="AK30" i="48"/>
  <c r="AL30" i="48"/>
  <c r="AM30" i="48"/>
  <c r="AN30" i="48"/>
  <c r="AO30" i="48"/>
  <c r="AP30" i="48"/>
  <c r="AQ30" i="48"/>
  <c r="AR30" i="48"/>
  <c r="AS30" i="48"/>
  <c r="AT30" i="48"/>
  <c r="AU30" i="48"/>
  <c r="AV30" i="48"/>
  <c r="AW30" i="48"/>
  <c r="AX30" i="48"/>
  <c r="AY30" i="48"/>
  <c r="AZ30" i="48"/>
  <c r="BA30" i="48"/>
  <c r="BB30" i="48"/>
  <c r="BC30" i="48"/>
  <c r="BD30" i="48"/>
  <c r="BE30" i="48"/>
  <c r="BF30" i="48"/>
  <c r="BG30" i="48"/>
  <c r="BH30" i="48"/>
  <c r="BI30" i="48"/>
  <c r="BJ30" i="48"/>
  <c r="BK30" i="48"/>
  <c r="BL30" i="48"/>
  <c r="BM30" i="48"/>
  <c r="BN30" i="48"/>
  <c r="BO30" i="48"/>
  <c r="BP30" i="48"/>
  <c r="AA17" i="48"/>
  <c r="BR41" i="48"/>
  <c r="BS40" i="48"/>
  <c r="BT40" i="48"/>
  <c r="BR30" i="48"/>
  <c r="BT29" i="48"/>
  <c r="BT30" i="48"/>
  <c r="BR31" i="48"/>
  <c r="BS29" i="48"/>
  <c r="BS31" i="48"/>
  <c r="BT41" i="48"/>
  <c r="BU40" i="48"/>
  <c r="BU29" i="48"/>
  <c r="BU30" i="48"/>
  <c r="BR32" i="48"/>
  <c r="BS32" i="48"/>
  <c r="BU41" i="48"/>
  <c r="BV30" i="48"/>
  <c r="BS33" i="48"/>
  <c r="BV41" i="48"/>
  <c r="BW30" i="48"/>
  <c r="BS34" i="48"/>
  <c r="BW41" i="48"/>
  <c r="BX30" i="48"/>
  <c r="BS35" i="48"/>
  <c r="BX41" i="48"/>
  <c r="BY30" i="48"/>
  <c r="BS36" i="48"/>
  <c r="BY41" i="48"/>
  <c r="BZ30" i="48"/>
  <c r="BS37" i="48"/>
  <c r="BZ41" i="48"/>
  <c r="CA30" i="48"/>
  <c r="BS38" i="48"/>
  <c r="CA41" i="48"/>
  <c r="BR42" i="48"/>
  <c r="BS42" i="48"/>
  <c r="BU31" i="48"/>
  <c r="BT32" i="48"/>
  <c r="BU42" i="48"/>
  <c r="BV31" i="48"/>
  <c r="BT33" i="48"/>
  <c r="BV42" i="48"/>
  <c r="BW31" i="48"/>
  <c r="BT34" i="48"/>
  <c r="BW42" i="48"/>
  <c r="BX31" i="48"/>
  <c r="BT35" i="48"/>
  <c r="BX42" i="48"/>
  <c r="BY31" i="48"/>
  <c r="BT36" i="48"/>
  <c r="BY42" i="48"/>
  <c r="BZ31" i="48"/>
  <c r="BT37" i="48"/>
  <c r="BZ42" i="48"/>
  <c r="CA31" i="48"/>
  <c r="BT38" i="48"/>
  <c r="CA42" i="48"/>
  <c r="BR43" i="48"/>
  <c r="BS43" i="48"/>
  <c r="BT43" i="48"/>
  <c r="BV32" i="48"/>
  <c r="BU33" i="48"/>
  <c r="BV43" i="48"/>
  <c r="BW32" i="48"/>
  <c r="BU34" i="48"/>
  <c r="BW43" i="48"/>
  <c r="BX32" i="48"/>
  <c r="BU35" i="48"/>
  <c r="BX43" i="48"/>
  <c r="BY32" i="48"/>
  <c r="BU36" i="48"/>
  <c r="BY43" i="48"/>
  <c r="BZ32" i="48"/>
  <c r="BU37" i="48"/>
  <c r="BZ43" i="48"/>
  <c r="CA32" i="48"/>
  <c r="BU38" i="48"/>
  <c r="CA43" i="48"/>
  <c r="BS44" i="48"/>
  <c r="BT44" i="48"/>
  <c r="BU44" i="48"/>
  <c r="BW33" i="48"/>
  <c r="BV34" i="48"/>
  <c r="BW44" i="48"/>
  <c r="BX33" i="48"/>
  <c r="BV35" i="48"/>
  <c r="BX44" i="48"/>
  <c r="BY33" i="48"/>
  <c r="BV36" i="48"/>
  <c r="BY44" i="48"/>
  <c r="BZ33" i="48"/>
  <c r="BV37" i="48"/>
  <c r="BZ44" i="48"/>
  <c r="CA33" i="48"/>
  <c r="BV38" i="48"/>
  <c r="CA44" i="48"/>
  <c r="BS45" i="48"/>
  <c r="BT45" i="48"/>
  <c r="BU45" i="48"/>
  <c r="BV45" i="48"/>
  <c r="BX34" i="48"/>
  <c r="BW35" i="48"/>
  <c r="BX45" i="48"/>
  <c r="BY34" i="48"/>
  <c r="BW36" i="48"/>
  <c r="BY45" i="48"/>
  <c r="BZ34" i="48"/>
  <c r="BW37" i="48"/>
  <c r="BZ45" i="48"/>
  <c r="CA34" i="48"/>
  <c r="BW38" i="48"/>
  <c r="CA45" i="48"/>
  <c r="BS46" i="48"/>
  <c r="BT46" i="48"/>
  <c r="BU46" i="48"/>
  <c r="BV46" i="48"/>
  <c r="BW46" i="48"/>
  <c r="BY35" i="48"/>
  <c r="BX36" i="48"/>
  <c r="BY46" i="48"/>
  <c r="BZ35" i="48"/>
  <c r="BX37" i="48"/>
  <c r="BZ46" i="48"/>
  <c r="CA35" i="48"/>
  <c r="BX38" i="48"/>
  <c r="CA46" i="48"/>
  <c r="BS47" i="48"/>
  <c r="BT47" i="48"/>
  <c r="BU47" i="48"/>
  <c r="BV47" i="48"/>
  <c r="BW47" i="48"/>
  <c r="BX47" i="48"/>
  <c r="BZ36" i="48"/>
  <c r="BY37" i="48"/>
  <c r="BZ47" i="48"/>
  <c r="CA36" i="48"/>
  <c r="BY38" i="48"/>
  <c r="CA47" i="48"/>
  <c r="BS48" i="48"/>
  <c r="BT48" i="48"/>
  <c r="BU48" i="48"/>
  <c r="BV48" i="48"/>
  <c r="BW48" i="48"/>
  <c r="BX48" i="48"/>
  <c r="BY48" i="48"/>
  <c r="CA37" i="48"/>
  <c r="BZ38" i="48"/>
  <c r="CA48" i="48"/>
  <c r="BS49" i="48"/>
  <c r="BT49" i="48"/>
  <c r="BU49" i="48"/>
  <c r="BV49" i="48"/>
  <c r="BW49" i="48"/>
  <c r="BX49" i="48"/>
  <c r="BY49" i="48"/>
  <c r="BZ49" i="48"/>
  <c r="E41" i="48" a="1"/>
  <c r="E41" i="48"/>
  <c r="F41" i="48" a="1"/>
  <c r="F41" i="48"/>
  <c r="G41" i="48" a="1"/>
  <c r="H41" i="48" a="1"/>
  <c r="I41" i="48" a="1"/>
  <c r="J41" i="48" a="1"/>
  <c r="K41" i="48" a="1"/>
  <c r="L41" i="48" a="1"/>
  <c r="M41" i="48" a="1"/>
  <c r="N41" i="48" a="1"/>
  <c r="O41" i="48" a="1"/>
  <c r="P41" i="48" a="1"/>
  <c r="Q41" i="48" a="1"/>
  <c r="R41" i="48" a="1"/>
  <c r="S41" i="48" a="1"/>
  <c r="T41" i="48" a="1"/>
  <c r="U41" i="48" a="1"/>
  <c r="V41" i="48" a="1"/>
  <c r="W41" i="48" a="1"/>
  <c r="X41" i="48" a="1"/>
  <c r="Y41" i="48" a="1"/>
  <c r="Z41" i="48" a="1"/>
  <c r="AA41" i="48" a="1"/>
  <c r="AB41" i="48" a="1"/>
  <c r="AC41" i="48" a="1"/>
  <c r="AD41" i="48" a="1"/>
  <c r="AE41" i="48" a="1"/>
  <c r="AF41" i="48" a="1"/>
  <c r="AG41" i="48" a="1"/>
  <c r="AH41" i="48" a="1"/>
  <c r="AI41" i="48" a="1"/>
  <c r="AJ41" i="48" a="1"/>
  <c r="AK41" i="48" a="1"/>
  <c r="AL41" i="48" a="1"/>
  <c r="AM41" i="48" a="1"/>
  <c r="AN41" i="48" a="1"/>
  <c r="AO41" i="48" a="1"/>
  <c r="AP41" i="48" a="1"/>
  <c r="AQ41" i="48" a="1"/>
  <c r="AR41" i="48" a="1"/>
  <c r="AS41" i="48" a="1"/>
  <c r="AT41" i="48" a="1"/>
  <c r="AU41" i="48" a="1"/>
  <c r="AV41" i="48" a="1"/>
  <c r="AW41" i="48" a="1"/>
  <c r="AX41" i="48" a="1"/>
  <c r="AY41" i="48" a="1"/>
  <c r="AZ41" i="48" a="1"/>
  <c r="BA41" i="48" a="1"/>
  <c r="BB41" i="48" a="1"/>
  <c r="BC41" i="48" a="1"/>
  <c r="BD41" i="48" a="1"/>
  <c r="BE41" i="48" a="1"/>
  <c r="BF41" i="48" a="1"/>
  <c r="BG41" i="48" a="1"/>
  <c r="BH41" i="48" a="1"/>
  <c r="BI41" i="48" a="1"/>
  <c r="BJ41" i="48" a="1"/>
  <c r="BK41" i="48" a="1"/>
  <c r="BL41" i="48" a="1"/>
  <c r="BM41" i="48" a="1"/>
  <c r="BN41" i="48" a="1"/>
  <c r="BO41" i="48" a="1"/>
  <c r="BP41" i="48" a="1"/>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AB17" i="48"/>
  <c r="E52" i="48" a="1"/>
  <c r="E52" i="48"/>
  <c r="F52" i="48" a="1"/>
  <c r="F52" i="48"/>
  <c r="G52" i="48" a="1"/>
  <c r="H52" i="48" a="1"/>
  <c r="I52" i="48" a="1"/>
  <c r="J52" i="48" a="1"/>
  <c r="K52" i="48" a="1"/>
  <c r="L52" i="48" a="1"/>
  <c r="M52" i="48" a="1"/>
  <c r="N52" i="48" a="1"/>
  <c r="O52" i="48" a="1"/>
  <c r="P52" i="48" a="1"/>
  <c r="Q52" i="48" a="1"/>
  <c r="R52" i="48" a="1"/>
  <c r="S52" i="48" a="1"/>
  <c r="T52" i="48" a="1"/>
  <c r="U52" i="48" a="1"/>
  <c r="V52" i="48" a="1"/>
  <c r="W52" i="48" a="1"/>
  <c r="X52" i="48" a="1"/>
  <c r="Y52" i="48" a="1"/>
  <c r="Z52" i="48" a="1"/>
  <c r="AA52" i="48" a="1"/>
  <c r="AB52" i="48" a="1"/>
  <c r="AC52" i="48" a="1"/>
  <c r="AD52" i="48" a="1"/>
  <c r="AE52" i="48" a="1"/>
  <c r="AF52" i="48" a="1"/>
  <c r="AG52" i="48" a="1"/>
  <c r="AH52" i="48" a="1"/>
  <c r="AI52" i="48" a="1"/>
  <c r="AJ52" i="48" a="1"/>
  <c r="AK52" i="48" a="1"/>
  <c r="AL52" i="48" a="1"/>
  <c r="AM52" i="48" a="1"/>
  <c r="AN52" i="48" a="1"/>
  <c r="AO52" i="48" a="1"/>
  <c r="AP52" i="48" a="1"/>
  <c r="AQ52" i="48" a="1"/>
  <c r="AR52" i="48" a="1"/>
  <c r="AS52" i="48" a="1"/>
  <c r="AT52" i="48" a="1"/>
  <c r="AU52" i="48" a="1"/>
  <c r="AV52" i="48" a="1"/>
  <c r="AW52" i="48" a="1"/>
  <c r="AX52" i="48" a="1"/>
  <c r="AY52" i="48" a="1"/>
  <c r="AZ52" i="48" a="1"/>
  <c r="BA52" i="48" a="1"/>
  <c r="BB52" i="48" a="1"/>
  <c r="BC52" i="48" a="1"/>
  <c r="BD52" i="48" a="1"/>
  <c r="BE52" i="48" a="1"/>
  <c r="BF52" i="48" a="1"/>
  <c r="BG52" i="48" a="1"/>
  <c r="BH52" i="48" a="1"/>
  <c r="BI52" i="48" a="1"/>
  <c r="BJ52" i="48" a="1"/>
  <c r="BK52" i="48" a="1"/>
  <c r="BL52" i="48" a="1"/>
  <c r="BM52" i="48" a="1"/>
  <c r="BN52" i="48" a="1"/>
  <c r="BO52" i="48" a="1"/>
  <c r="BP52" i="48" a="1"/>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AC17" i="48"/>
  <c r="W17" i="48"/>
  <c r="E31" i="48" a="1"/>
  <c r="E31" i="48"/>
  <c r="F31" i="48" a="1"/>
  <c r="F31" i="48"/>
  <c r="G31" i="48" a="1"/>
  <c r="H31" i="48" a="1"/>
  <c r="I31" i="48" a="1"/>
  <c r="J31" i="48" a="1"/>
  <c r="K31" i="48" a="1"/>
  <c r="L31" i="48" a="1"/>
  <c r="M31" i="48" a="1"/>
  <c r="N31" i="48" a="1"/>
  <c r="O31" i="48" a="1"/>
  <c r="P31" i="48" a="1"/>
  <c r="Q31" i="48" a="1"/>
  <c r="R31" i="48" a="1"/>
  <c r="S31" i="48" a="1"/>
  <c r="T31" i="48" a="1"/>
  <c r="U31" i="48" a="1"/>
  <c r="V31" i="48" a="1"/>
  <c r="W31" i="48" a="1"/>
  <c r="X31" i="48" a="1"/>
  <c r="Y31" i="48" a="1"/>
  <c r="Z31" i="48" a="1"/>
  <c r="AA31" i="48" a="1"/>
  <c r="AB31" i="48" a="1"/>
  <c r="AC31" i="48" a="1"/>
  <c r="AD31" i="48" a="1"/>
  <c r="AE31" i="48" a="1"/>
  <c r="AF31" i="48" a="1"/>
  <c r="AG31" i="48" a="1"/>
  <c r="AH31" i="48" a="1"/>
  <c r="AI31" i="48" a="1"/>
  <c r="AJ31" i="48" a="1"/>
  <c r="AK31" i="48" a="1"/>
  <c r="AL31" i="48" a="1"/>
  <c r="AM31" i="48" a="1"/>
  <c r="AN31" i="48" a="1"/>
  <c r="AO31" i="48" a="1"/>
  <c r="AP31" i="48" a="1"/>
  <c r="AQ31" i="48" a="1"/>
  <c r="AR31" i="48" a="1"/>
  <c r="AS31" i="48" a="1"/>
  <c r="AT31" i="48" a="1"/>
  <c r="AU31" i="48" a="1"/>
  <c r="AV31" i="48" a="1"/>
  <c r="AW31" i="48" a="1"/>
  <c r="AX31" i="48" a="1"/>
  <c r="AY31" i="48" a="1"/>
  <c r="AZ31" i="48" a="1"/>
  <c r="BA31" i="48" a="1"/>
  <c r="BB31" i="48" a="1"/>
  <c r="BC31" i="48" a="1"/>
  <c r="BD31" i="48" a="1"/>
  <c r="BE31" i="48" a="1"/>
  <c r="BF31" i="48" a="1"/>
  <c r="BG31" i="48" a="1"/>
  <c r="BH31" i="48" a="1"/>
  <c r="BI31" i="48" a="1"/>
  <c r="BJ31" i="48" a="1"/>
  <c r="BK31" i="48" a="1"/>
  <c r="BL31" i="48" a="1"/>
  <c r="BM31" i="48" a="1"/>
  <c r="BN31" i="48" a="1"/>
  <c r="BO31" i="48" a="1"/>
  <c r="BP31" i="48" a="1"/>
  <c r="G31" i="48"/>
  <c r="H31" i="48"/>
  <c r="I31" i="48"/>
  <c r="J31" i="48"/>
  <c r="K31" i="48"/>
  <c r="L31" i="48"/>
  <c r="M31" i="48"/>
  <c r="N31" i="48"/>
  <c r="O31" i="48"/>
  <c r="P31" i="48"/>
  <c r="Q31" i="48"/>
  <c r="R31" i="48"/>
  <c r="S31" i="48"/>
  <c r="T31" i="48"/>
  <c r="U31" i="48"/>
  <c r="V31" i="48"/>
  <c r="W31" i="48"/>
  <c r="X31" i="48"/>
  <c r="Y31" i="48"/>
  <c r="Z31" i="48"/>
  <c r="AA31" i="48"/>
  <c r="AB31" i="48"/>
  <c r="AC31" i="48"/>
  <c r="AD31" i="48"/>
  <c r="AE31" i="48"/>
  <c r="AF31" i="48"/>
  <c r="AG31" i="48"/>
  <c r="AH31" i="48"/>
  <c r="AI31" i="48"/>
  <c r="AJ31" i="48"/>
  <c r="AK31" i="48"/>
  <c r="AL31" i="48"/>
  <c r="AM31" i="48"/>
  <c r="AN31" i="48"/>
  <c r="AO31" i="48"/>
  <c r="AP31" i="48"/>
  <c r="AQ31" i="48"/>
  <c r="AR31" i="48"/>
  <c r="AS31" i="48"/>
  <c r="AT31" i="48"/>
  <c r="AU31" i="48"/>
  <c r="AV31" i="48"/>
  <c r="AW31" i="48"/>
  <c r="AX31" i="48"/>
  <c r="AY31" i="48"/>
  <c r="AZ31" i="48"/>
  <c r="BA31" i="48"/>
  <c r="BB31" i="48"/>
  <c r="BC31" i="48"/>
  <c r="BD31" i="48"/>
  <c r="BE31" i="48"/>
  <c r="BF31" i="48"/>
  <c r="BG31" i="48"/>
  <c r="BH31" i="48"/>
  <c r="BI31" i="48"/>
  <c r="BJ31" i="48"/>
  <c r="BK31" i="48"/>
  <c r="BL31" i="48"/>
  <c r="BM31" i="48"/>
  <c r="BN31" i="48"/>
  <c r="BO31" i="48"/>
  <c r="BP31" i="48"/>
  <c r="AA18" i="48"/>
  <c r="E42" i="48" a="1"/>
  <c r="E42" i="48"/>
  <c r="F42" i="48" a="1"/>
  <c r="F42" i="48"/>
  <c r="G42" i="48" a="1"/>
  <c r="H42" i="48" a="1"/>
  <c r="I42" i="48" a="1"/>
  <c r="J42" i="48" a="1"/>
  <c r="K42" i="48" a="1"/>
  <c r="L42" i="48" a="1"/>
  <c r="M42" i="48" a="1"/>
  <c r="N42" i="48" a="1"/>
  <c r="O42" i="48" a="1"/>
  <c r="P42" i="48" a="1"/>
  <c r="Q42" i="48" a="1"/>
  <c r="R42" i="48" a="1"/>
  <c r="S42" i="48" a="1"/>
  <c r="T42" i="48" a="1"/>
  <c r="U42" i="48" a="1"/>
  <c r="V42" i="48" a="1"/>
  <c r="W42" i="48" a="1"/>
  <c r="X42" i="48" a="1"/>
  <c r="Y42" i="48" a="1"/>
  <c r="Z42" i="48" a="1"/>
  <c r="AA42" i="48" a="1"/>
  <c r="AB42" i="48" a="1"/>
  <c r="AC42" i="48" a="1"/>
  <c r="AD42" i="48" a="1"/>
  <c r="AE42" i="48" a="1"/>
  <c r="AF42" i="48" a="1"/>
  <c r="AG42" i="48" a="1"/>
  <c r="AH42" i="48" a="1"/>
  <c r="AI42" i="48" a="1"/>
  <c r="AJ42" i="48" a="1"/>
  <c r="AK42" i="48" a="1"/>
  <c r="AL42" i="48" a="1"/>
  <c r="AM42" i="48" a="1"/>
  <c r="AN42" i="48" a="1"/>
  <c r="AO42" i="48" a="1"/>
  <c r="AP42" i="48" a="1"/>
  <c r="AQ42" i="48" a="1"/>
  <c r="AR42" i="48" a="1"/>
  <c r="AS42" i="48" a="1"/>
  <c r="AT42" i="48" a="1"/>
  <c r="AU42" i="48" a="1"/>
  <c r="AV42" i="48" a="1"/>
  <c r="AW42" i="48" a="1"/>
  <c r="AX42" i="48" a="1"/>
  <c r="AY42" i="48" a="1"/>
  <c r="AZ42" i="48" a="1"/>
  <c r="BA42" i="48" a="1"/>
  <c r="BB42" i="48" a="1"/>
  <c r="BC42" i="48" a="1"/>
  <c r="BD42" i="48" a="1"/>
  <c r="BE42" i="48" a="1"/>
  <c r="BF42" i="48" a="1"/>
  <c r="BG42" i="48" a="1"/>
  <c r="BH42" i="48" a="1"/>
  <c r="BI42" i="48" a="1"/>
  <c r="BJ42" i="48" a="1"/>
  <c r="BK42" i="48" a="1"/>
  <c r="BL42" i="48" a="1"/>
  <c r="BM42" i="48" a="1"/>
  <c r="BN42" i="48" a="1"/>
  <c r="BO42" i="48" a="1"/>
  <c r="BP42" i="48" a="1"/>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AB18" i="48"/>
  <c r="E53" i="48" a="1"/>
  <c r="E53" i="48"/>
  <c r="F53" i="48" a="1"/>
  <c r="F53" i="48"/>
  <c r="G53" i="48" a="1"/>
  <c r="H53" i="48" a="1"/>
  <c r="I53" i="48" a="1"/>
  <c r="J53" i="48" a="1"/>
  <c r="K53" i="48" a="1"/>
  <c r="L53" i="48" a="1"/>
  <c r="M53" i="48" a="1"/>
  <c r="N53" i="48" a="1"/>
  <c r="O53" i="48" a="1"/>
  <c r="P53" i="48" a="1"/>
  <c r="Q53" i="48" a="1"/>
  <c r="R53" i="48" a="1"/>
  <c r="S53" i="48" a="1"/>
  <c r="T53" i="48" a="1"/>
  <c r="U53" i="48" a="1"/>
  <c r="V53" i="48" a="1"/>
  <c r="W53" i="48" a="1"/>
  <c r="X53" i="48" a="1"/>
  <c r="Y53" i="48" a="1"/>
  <c r="Z53" i="48" a="1"/>
  <c r="AA53" i="48" a="1"/>
  <c r="AB53" i="48" a="1"/>
  <c r="AC53" i="48" a="1"/>
  <c r="AD53" i="48" a="1"/>
  <c r="AE53" i="48" a="1"/>
  <c r="AF53" i="48" a="1"/>
  <c r="AG53" i="48" a="1"/>
  <c r="AH53" i="48" a="1"/>
  <c r="AI53" i="48" a="1"/>
  <c r="AJ53" i="48" a="1"/>
  <c r="AK53" i="48" a="1"/>
  <c r="AL53" i="48" a="1"/>
  <c r="AM53" i="48" a="1"/>
  <c r="AN53" i="48" a="1"/>
  <c r="AO53" i="48" a="1"/>
  <c r="AP53" i="48" a="1"/>
  <c r="AQ53" i="48" a="1"/>
  <c r="AR53" i="48" a="1"/>
  <c r="AS53" i="48" a="1"/>
  <c r="AT53" i="48" a="1"/>
  <c r="AU53" i="48" a="1"/>
  <c r="AV53" i="48" a="1"/>
  <c r="AW53" i="48" a="1"/>
  <c r="AX53" i="48" a="1"/>
  <c r="AY53" i="48" a="1"/>
  <c r="AZ53" i="48" a="1"/>
  <c r="BA53" i="48" a="1"/>
  <c r="BB53" i="48" a="1"/>
  <c r="BC53" i="48" a="1"/>
  <c r="BD53" i="48" a="1"/>
  <c r="BE53" i="48" a="1"/>
  <c r="BF53" i="48" a="1"/>
  <c r="BG53" i="48" a="1"/>
  <c r="BH53" i="48" a="1"/>
  <c r="BI53" i="48" a="1"/>
  <c r="BJ53" i="48" a="1"/>
  <c r="BK53" i="48" a="1"/>
  <c r="BL53" i="48" a="1"/>
  <c r="BM53" i="48" a="1"/>
  <c r="BN53" i="48" a="1"/>
  <c r="BO53" i="48" a="1"/>
  <c r="BP53" i="48" a="1"/>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AC18" i="48"/>
  <c r="W18" i="48"/>
  <c r="E32" i="48" a="1"/>
  <c r="E32" i="48"/>
  <c r="F32" i="48" a="1"/>
  <c r="F32" i="48"/>
  <c r="G32" i="48" a="1"/>
  <c r="H32" i="48" a="1"/>
  <c r="I32" i="48" a="1"/>
  <c r="J32" i="48" a="1"/>
  <c r="K32" i="48" a="1"/>
  <c r="L32" i="48" a="1"/>
  <c r="M32" i="48" a="1"/>
  <c r="N32" i="48" a="1"/>
  <c r="O32" i="48" a="1"/>
  <c r="P32" i="48" a="1"/>
  <c r="Q32" i="48" a="1"/>
  <c r="R32" i="48" a="1"/>
  <c r="S32" i="48" a="1"/>
  <c r="T32" i="48" a="1"/>
  <c r="U32" i="48" a="1"/>
  <c r="V32" i="48" a="1"/>
  <c r="W32" i="48" a="1"/>
  <c r="X32" i="48" a="1"/>
  <c r="Y32" i="48" a="1"/>
  <c r="Z32" i="48" a="1"/>
  <c r="AA32" i="48" a="1"/>
  <c r="AB32" i="48" a="1"/>
  <c r="AC32" i="48" a="1"/>
  <c r="AD32" i="48" a="1"/>
  <c r="AE32" i="48" a="1"/>
  <c r="AF32" i="48" a="1"/>
  <c r="AG32" i="48" a="1"/>
  <c r="AH32" i="48" a="1"/>
  <c r="AI32" i="48" a="1"/>
  <c r="AJ32" i="48" a="1"/>
  <c r="AK32" i="48" a="1"/>
  <c r="AL32" i="48" a="1"/>
  <c r="AM32" i="48" a="1"/>
  <c r="AN32" i="48" a="1"/>
  <c r="AO32" i="48" a="1"/>
  <c r="AP32" i="48" a="1"/>
  <c r="AQ32" i="48" a="1"/>
  <c r="AR32" i="48" a="1"/>
  <c r="AS32" i="48" a="1"/>
  <c r="AT32" i="48" a="1"/>
  <c r="AU32" i="48" a="1"/>
  <c r="AV32" i="48" a="1"/>
  <c r="AW32" i="48" a="1"/>
  <c r="AX32" i="48" a="1"/>
  <c r="AY32" i="48" a="1"/>
  <c r="AZ32" i="48" a="1"/>
  <c r="BA32" i="48" a="1"/>
  <c r="BB32" i="48" a="1"/>
  <c r="BC32" i="48" a="1"/>
  <c r="BD32" i="48" a="1"/>
  <c r="BE32" i="48" a="1"/>
  <c r="BF32" i="48" a="1"/>
  <c r="BG32" i="48" a="1"/>
  <c r="BH32" i="48" a="1"/>
  <c r="BI32" i="48" a="1"/>
  <c r="BJ32" i="48" a="1"/>
  <c r="BK32" i="48" a="1"/>
  <c r="BL32" i="48" a="1"/>
  <c r="BM32" i="48" a="1"/>
  <c r="BN32" i="48" a="1"/>
  <c r="BO32" i="48" a="1"/>
  <c r="BP32" i="48" a="1"/>
  <c r="G32" i="48"/>
  <c r="H32" i="48"/>
  <c r="I32" i="48"/>
  <c r="J32" i="48"/>
  <c r="K32" i="48"/>
  <c r="L32" i="48"/>
  <c r="M32" i="48"/>
  <c r="N32" i="48"/>
  <c r="O32" i="48"/>
  <c r="P32" i="48"/>
  <c r="Q32" i="48"/>
  <c r="R32" i="48"/>
  <c r="S32" i="48"/>
  <c r="T32" i="48"/>
  <c r="U32" i="48"/>
  <c r="V32" i="48"/>
  <c r="W32" i="48"/>
  <c r="X32" i="48"/>
  <c r="Y32" i="48"/>
  <c r="Z32" i="48"/>
  <c r="AA32" i="48"/>
  <c r="AB32" i="48"/>
  <c r="AC32" i="48"/>
  <c r="AD32" i="48"/>
  <c r="AE32" i="48"/>
  <c r="AF32" i="48"/>
  <c r="AG32" i="48"/>
  <c r="AH32" i="48"/>
  <c r="AI32" i="48"/>
  <c r="AJ32" i="48"/>
  <c r="AK32" i="48"/>
  <c r="AL32" i="48"/>
  <c r="AM32" i="48"/>
  <c r="AN32" i="48"/>
  <c r="AO32" i="48"/>
  <c r="AP32" i="48"/>
  <c r="AQ32" i="48"/>
  <c r="AR32" i="48"/>
  <c r="AS32" i="48"/>
  <c r="AT32" i="48"/>
  <c r="AU32" i="48"/>
  <c r="AV32" i="48"/>
  <c r="AW32" i="48"/>
  <c r="AX32" i="48"/>
  <c r="AY32" i="48"/>
  <c r="AZ32" i="48"/>
  <c r="BA32" i="48"/>
  <c r="BB32" i="48"/>
  <c r="BC32" i="48"/>
  <c r="BD32" i="48"/>
  <c r="BE32" i="48"/>
  <c r="BF32" i="48"/>
  <c r="BG32" i="48"/>
  <c r="BH32" i="48"/>
  <c r="BI32" i="48"/>
  <c r="BJ32" i="48"/>
  <c r="BK32" i="48"/>
  <c r="BL32" i="48"/>
  <c r="BM32" i="48"/>
  <c r="BN32" i="48"/>
  <c r="BO32" i="48"/>
  <c r="BP32" i="48"/>
  <c r="AA19" i="48"/>
  <c r="E43" i="48" a="1"/>
  <c r="E43" i="48"/>
  <c r="F43" i="48" a="1"/>
  <c r="F43" i="48"/>
  <c r="G43" i="48" a="1"/>
  <c r="H43" i="48" a="1"/>
  <c r="I43" i="48" a="1"/>
  <c r="J43" i="48" a="1"/>
  <c r="K43" i="48" a="1"/>
  <c r="L43" i="48" a="1"/>
  <c r="M43" i="48" a="1"/>
  <c r="N43" i="48" a="1"/>
  <c r="O43" i="48" a="1"/>
  <c r="P43" i="48" a="1"/>
  <c r="Q43" i="48" a="1"/>
  <c r="R43" i="48" a="1"/>
  <c r="S43" i="48" a="1"/>
  <c r="T43" i="48" a="1"/>
  <c r="U43" i="48" a="1"/>
  <c r="V43" i="48" a="1"/>
  <c r="W43" i="48" a="1"/>
  <c r="X43" i="48" a="1"/>
  <c r="Y43" i="48" a="1"/>
  <c r="Z43" i="48" a="1"/>
  <c r="AA43" i="48" a="1"/>
  <c r="AB43" i="48" a="1"/>
  <c r="AC43" i="48" a="1"/>
  <c r="AD43" i="48" a="1"/>
  <c r="AE43" i="48" a="1"/>
  <c r="AF43" i="48" a="1"/>
  <c r="AG43" i="48" a="1"/>
  <c r="AH43" i="48" a="1"/>
  <c r="AI43" i="48" a="1"/>
  <c r="AJ43" i="48" a="1"/>
  <c r="AK43" i="48" a="1"/>
  <c r="AL43" i="48" a="1"/>
  <c r="AM43" i="48" a="1"/>
  <c r="AN43" i="48" a="1"/>
  <c r="AO43" i="48" a="1"/>
  <c r="AP43" i="48" a="1"/>
  <c r="AQ43" i="48" a="1"/>
  <c r="AR43" i="48" a="1"/>
  <c r="AS43" i="48" a="1"/>
  <c r="AT43" i="48" a="1"/>
  <c r="AU43" i="48" a="1"/>
  <c r="AV43" i="48" a="1"/>
  <c r="AW43" i="48" a="1"/>
  <c r="AX43" i="48" a="1"/>
  <c r="AY43" i="48" a="1"/>
  <c r="AZ43" i="48" a="1"/>
  <c r="BA43" i="48" a="1"/>
  <c r="BB43" i="48" a="1"/>
  <c r="BC43" i="48" a="1"/>
  <c r="BD43" i="48" a="1"/>
  <c r="BE43" i="48" a="1"/>
  <c r="BF43" i="48" a="1"/>
  <c r="BG43" i="48" a="1"/>
  <c r="BH43" i="48" a="1"/>
  <c r="BI43" i="48" a="1"/>
  <c r="BJ43" i="48" a="1"/>
  <c r="BK43" i="48" a="1"/>
  <c r="BL43" i="48" a="1"/>
  <c r="BM43" i="48" a="1"/>
  <c r="BN43" i="48" a="1"/>
  <c r="BO43" i="48" a="1"/>
  <c r="BP43" i="48" a="1"/>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AB19" i="48"/>
  <c r="E54" i="48" a="1"/>
  <c r="E54" i="48"/>
  <c r="F54" i="48" a="1"/>
  <c r="F54" i="48"/>
  <c r="G54" i="48" a="1"/>
  <c r="H54" i="48" a="1"/>
  <c r="I54" i="48" a="1"/>
  <c r="J54" i="48" a="1"/>
  <c r="K54" i="48" a="1"/>
  <c r="L54" i="48" a="1"/>
  <c r="M54" i="48" a="1"/>
  <c r="N54" i="48" a="1"/>
  <c r="O54" i="48" a="1"/>
  <c r="P54" i="48" a="1"/>
  <c r="Q54" i="48" a="1"/>
  <c r="R54" i="48" a="1"/>
  <c r="S54" i="48" a="1"/>
  <c r="T54" i="48" a="1"/>
  <c r="U54" i="48" a="1"/>
  <c r="V54" i="48" a="1"/>
  <c r="W54" i="48" a="1"/>
  <c r="X54" i="48" a="1"/>
  <c r="Y54" i="48" a="1"/>
  <c r="Z54" i="48" a="1"/>
  <c r="AA54" i="48" a="1"/>
  <c r="AB54" i="48" a="1"/>
  <c r="AC54" i="48" a="1"/>
  <c r="AD54" i="48" a="1"/>
  <c r="AE54" i="48" a="1"/>
  <c r="AF54" i="48" a="1"/>
  <c r="AG54" i="48" a="1"/>
  <c r="AH54" i="48" a="1"/>
  <c r="AI54" i="48" a="1"/>
  <c r="AJ54" i="48" a="1"/>
  <c r="AK54" i="48" a="1"/>
  <c r="AL54" i="48" a="1"/>
  <c r="AM54" i="48" a="1"/>
  <c r="AN54" i="48" a="1"/>
  <c r="AO54" i="48" a="1"/>
  <c r="AP54" i="48" a="1"/>
  <c r="AQ54" i="48" a="1"/>
  <c r="AR54" i="48" a="1"/>
  <c r="AS54" i="48" a="1"/>
  <c r="AT54" i="48" a="1"/>
  <c r="AU54" i="48" a="1"/>
  <c r="AV54" i="48" a="1"/>
  <c r="AW54" i="48" a="1"/>
  <c r="AX54" i="48" a="1"/>
  <c r="AY54" i="48" a="1"/>
  <c r="AZ54" i="48" a="1"/>
  <c r="BA54" i="48" a="1"/>
  <c r="BB54" i="48" a="1"/>
  <c r="BC54" i="48" a="1"/>
  <c r="BD54" i="48" a="1"/>
  <c r="BE54" i="48" a="1"/>
  <c r="BF54" i="48" a="1"/>
  <c r="BG54" i="48" a="1"/>
  <c r="BH54" i="48" a="1"/>
  <c r="BI54" i="48" a="1"/>
  <c r="BJ54" i="48" a="1"/>
  <c r="BK54" i="48" a="1"/>
  <c r="BL54" i="48" a="1"/>
  <c r="BM54" i="48" a="1"/>
  <c r="BN54" i="48" a="1"/>
  <c r="BO54" i="48" a="1"/>
  <c r="BP54" i="48" a="1"/>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AC19" i="48"/>
  <c r="W19" i="48"/>
  <c r="AG17" i="48"/>
  <c r="AE17" i="48"/>
  <c r="AE18" i="48"/>
  <c r="AE19" i="48"/>
  <c r="AE20" i="48"/>
  <c r="AE21" i="48"/>
  <c r="AE22" i="48"/>
  <c r="AF17" i="48"/>
  <c r="AH17" i="48"/>
  <c r="AD18" i="48"/>
  <c r="AG18" i="48"/>
  <c r="AF18" i="48"/>
  <c r="AH18" i="48"/>
  <c r="AD19" i="48"/>
  <c r="AG19" i="48"/>
  <c r="AF19" i="48"/>
  <c r="AH19" i="48"/>
  <c r="AD20" i="48"/>
  <c r="AG20" i="48"/>
  <c r="AF20" i="48"/>
  <c r="AH20" i="48"/>
  <c r="AD21" i="48"/>
  <c r="AG21" i="48"/>
  <c r="AF21" i="48"/>
  <c r="AH21" i="48"/>
  <c r="AD22" i="48"/>
  <c r="AG22" i="48"/>
  <c r="AF22" i="48"/>
  <c r="AH22" i="48"/>
  <c r="AD23" i="48"/>
  <c r="AG23" i="48"/>
  <c r="AF23" i="48"/>
  <c r="AH23" i="48"/>
  <c r="AD24" i="48"/>
  <c r="AG24" i="48"/>
  <c r="AF24" i="48"/>
  <c r="AH24" i="48"/>
  <c r="AD25" i="48"/>
  <c r="AG25" i="48"/>
  <c r="AF25" i="48"/>
  <c r="AH25" i="48"/>
  <c r="X17" i="48"/>
  <c r="X18" i="48"/>
  <c r="X19" i="48"/>
  <c r="X20" i="48"/>
  <c r="X21" i="48"/>
  <c r="X22" i="48"/>
  <c r="X23" i="48"/>
  <c r="X24" i="48"/>
  <c r="X25" i="48"/>
  <c r="E4" i="48"/>
  <c r="E5" i="48"/>
  <c r="E6" i="48"/>
  <c r="E7" i="48"/>
  <c r="E8" i="48"/>
  <c r="E9" i="48"/>
  <c r="E10" i="48"/>
  <c r="E11" i="48"/>
  <c r="E12" i="48"/>
  <c r="Z17" i="47"/>
  <c r="Z18" i="47"/>
  <c r="Z19" i="47"/>
  <c r="O20" i="46"/>
  <c r="O21" i="46"/>
  <c r="O22" i="46"/>
  <c r="O23" i="46"/>
  <c r="O24" i="46"/>
  <c r="O25" i="46"/>
  <c r="Q20" i="46"/>
  <c r="Q21" i="46"/>
  <c r="Q22" i="46"/>
  <c r="Q23" i="46"/>
  <c r="Q24" i="46"/>
  <c r="Q25" i="46"/>
  <c r="R20" i="46"/>
  <c r="R21" i="46"/>
  <c r="R22" i="46"/>
  <c r="R23" i="46"/>
  <c r="R24" i="46"/>
  <c r="R25" i="46"/>
  <c r="S20" i="46"/>
  <c r="S21" i="46"/>
  <c r="S22" i="46"/>
  <c r="S23" i="46"/>
  <c r="S24" i="46"/>
  <c r="S25" i="46"/>
  <c r="T20" i="46"/>
  <c r="T21" i="46"/>
  <c r="T22" i="46"/>
  <c r="T23" i="46"/>
  <c r="T24" i="46"/>
  <c r="T25" i="46"/>
  <c r="U20" i="46"/>
  <c r="U21" i="46"/>
  <c r="U22" i="46"/>
  <c r="U23" i="46"/>
  <c r="U24" i="46"/>
  <c r="U25" i="46"/>
  <c r="V20" i="46"/>
  <c r="V21" i="46"/>
  <c r="V22" i="46"/>
  <c r="V23" i="46"/>
  <c r="V24" i="46"/>
  <c r="V25" i="46"/>
  <c r="Z18" i="46"/>
  <c r="Z19" i="46"/>
  <c r="P20" i="33"/>
  <c r="P21" i="33"/>
  <c r="P22" i="33"/>
  <c r="P23" i="33"/>
  <c r="P24" i="33"/>
  <c r="P25" i="33"/>
  <c r="Q20" i="33"/>
  <c r="Q21" i="33"/>
  <c r="Q22" i="33"/>
  <c r="Q23" i="33"/>
  <c r="Q24" i="33"/>
  <c r="Q25" i="33"/>
  <c r="R20" i="33"/>
  <c r="R21" i="33"/>
  <c r="R22" i="33"/>
  <c r="R23" i="33"/>
  <c r="R24" i="33"/>
  <c r="R25" i="33"/>
  <c r="S20" i="33"/>
  <c r="S21" i="33"/>
  <c r="S22" i="33"/>
  <c r="S23" i="33"/>
  <c r="S24" i="33"/>
  <c r="S25" i="33"/>
  <c r="T20" i="33"/>
  <c r="T21" i="33"/>
  <c r="T22" i="33"/>
  <c r="T23" i="33"/>
  <c r="T24" i="33"/>
  <c r="T25" i="33"/>
  <c r="U20" i="33"/>
  <c r="U21" i="33"/>
  <c r="U22" i="33"/>
  <c r="U23" i="33"/>
  <c r="U24" i="33"/>
  <c r="U25" i="33"/>
  <c r="V20" i="33"/>
  <c r="V21" i="33"/>
  <c r="V22" i="33"/>
  <c r="V23" i="33"/>
  <c r="V24" i="33"/>
  <c r="V25" i="33"/>
  <c r="Z18" i="33"/>
  <c r="Z19" i="33"/>
  <c r="P20" i="37"/>
  <c r="P21" i="37"/>
  <c r="P22" i="37"/>
  <c r="P23" i="37"/>
  <c r="P24" i="37"/>
  <c r="P25" i="37"/>
  <c r="Q20" i="37"/>
  <c r="Q21" i="37"/>
  <c r="Q22" i="37"/>
  <c r="Q23" i="37"/>
  <c r="Q24" i="37"/>
  <c r="Q25" i="37"/>
  <c r="R20" i="37"/>
  <c r="R21" i="37"/>
  <c r="R22" i="37"/>
  <c r="R23" i="37"/>
  <c r="R24" i="37"/>
  <c r="R25" i="37"/>
  <c r="S20" i="37"/>
  <c r="S21" i="37"/>
  <c r="S22" i="37"/>
  <c r="S23" i="37"/>
  <c r="S24" i="37"/>
  <c r="S25" i="37"/>
  <c r="T20" i="37"/>
  <c r="T21" i="37"/>
  <c r="T22" i="37"/>
  <c r="T23" i="37"/>
  <c r="T24" i="37"/>
  <c r="T25" i="37"/>
  <c r="U20" i="37"/>
  <c r="U21" i="37"/>
  <c r="U22" i="37"/>
  <c r="U23" i="37"/>
  <c r="U24" i="37"/>
  <c r="U25" i="37"/>
  <c r="V20" i="37"/>
  <c r="V21" i="37"/>
  <c r="V22" i="37"/>
  <c r="V23" i="37"/>
  <c r="V24" i="37"/>
  <c r="V25" i="37"/>
  <c r="Z17" i="37"/>
  <c r="Z18" i="37"/>
  <c r="Z19" i="37"/>
  <c r="P20" i="45"/>
  <c r="P21" i="45"/>
  <c r="P22" i="45"/>
  <c r="P23" i="45"/>
  <c r="P24" i="45"/>
  <c r="P25" i="45"/>
  <c r="Q20" i="45"/>
  <c r="Q21" i="45"/>
  <c r="Q22" i="45"/>
  <c r="Q23" i="45"/>
  <c r="Q24" i="45"/>
  <c r="Q25" i="45"/>
  <c r="R20" i="45"/>
  <c r="R21" i="45"/>
  <c r="R22" i="45"/>
  <c r="R23" i="45"/>
  <c r="R24" i="45"/>
  <c r="R25" i="45"/>
  <c r="S20" i="45"/>
  <c r="S21" i="45"/>
  <c r="S22" i="45"/>
  <c r="S23" i="45"/>
  <c r="S24" i="45"/>
  <c r="S25" i="45"/>
  <c r="T20" i="45"/>
  <c r="T21" i="45"/>
  <c r="T22" i="45"/>
  <c r="T23" i="45"/>
  <c r="T24" i="45"/>
  <c r="T25" i="45"/>
  <c r="U20" i="45"/>
  <c r="U21" i="45"/>
  <c r="U22" i="45"/>
  <c r="U23" i="45"/>
  <c r="U24" i="45"/>
  <c r="U25" i="45"/>
  <c r="V20" i="45"/>
  <c r="V21" i="45"/>
  <c r="V22" i="45"/>
  <c r="V23" i="45"/>
  <c r="V24" i="45"/>
  <c r="V25" i="45"/>
  <c r="Z17" i="45"/>
  <c r="Z18" i="45"/>
  <c r="Z19" i="45"/>
  <c r="O3" i="25"/>
  <c r="P3" i="25"/>
  <c r="Q3" i="25"/>
  <c r="R3" i="25"/>
  <c r="S3" i="25"/>
  <c r="T3" i="25"/>
  <c r="U3" i="25"/>
  <c r="V3" i="25"/>
  <c r="R4" i="25"/>
  <c r="AL3" i="25"/>
  <c r="AL12" i="25"/>
  <c r="AN12" i="25"/>
  <c r="AL4" i="25"/>
  <c r="AN4" i="25"/>
  <c r="AL5" i="25"/>
  <c r="AN5" i="25"/>
  <c r="AL6" i="25"/>
  <c r="AN6" i="25"/>
  <c r="AL7" i="25"/>
  <c r="AN7" i="25"/>
  <c r="AL8" i="25"/>
  <c r="AN8" i="25"/>
  <c r="AL9" i="25"/>
  <c r="AN9" i="25"/>
  <c r="AL10" i="25"/>
  <c r="AN10" i="25"/>
  <c r="AL11" i="25"/>
  <c r="AN11" i="25"/>
  <c r="AO12" i="25"/>
  <c r="AO4" i="25"/>
  <c r="AO5" i="25"/>
  <c r="AO6" i="25"/>
  <c r="AO7" i="25"/>
  <c r="AO8" i="25"/>
  <c r="AO9" i="25"/>
  <c r="AO10" i="25"/>
  <c r="AO11" i="25"/>
  <c r="AP12" i="25"/>
  <c r="AP4" i="25"/>
  <c r="AP5" i="25"/>
  <c r="AP6" i="25"/>
  <c r="AP7" i="25"/>
  <c r="AP8" i="25"/>
  <c r="AP9" i="25"/>
  <c r="AP10" i="25"/>
  <c r="AP11" i="25"/>
  <c r="AM12" i="25"/>
  <c r="Q4" i="25"/>
  <c r="AG3" i="25"/>
  <c r="AG12" i="25"/>
  <c r="AI12" i="25"/>
  <c r="AG4" i="25"/>
  <c r="AI4" i="25"/>
  <c r="AG5" i="25"/>
  <c r="AI5" i="25"/>
  <c r="AG6" i="25"/>
  <c r="AI6" i="25"/>
  <c r="AG7" i="25"/>
  <c r="AI7" i="25"/>
  <c r="AG8" i="25"/>
  <c r="AI8" i="25"/>
  <c r="AG9" i="25"/>
  <c r="AI9" i="25"/>
  <c r="AG10" i="25"/>
  <c r="AI10" i="25"/>
  <c r="AG11" i="25"/>
  <c r="AI11" i="25"/>
  <c r="AJ12" i="25"/>
  <c r="AJ4" i="25"/>
  <c r="AJ5" i="25"/>
  <c r="AJ6" i="25"/>
  <c r="AJ7" i="25"/>
  <c r="AJ8" i="25"/>
  <c r="AJ9" i="25"/>
  <c r="AJ10" i="25"/>
  <c r="AJ11" i="25"/>
  <c r="AK12" i="25"/>
  <c r="AK4" i="25"/>
  <c r="AK5" i="25"/>
  <c r="AK6" i="25"/>
  <c r="AK7" i="25"/>
  <c r="AK8" i="25"/>
  <c r="AK9" i="25"/>
  <c r="AK10" i="25"/>
  <c r="AK11" i="25"/>
  <c r="AH12" i="25"/>
  <c r="P4" i="25"/>
  <c r="AB3" i="25"/>
  <c r="AB12" i="25"/>
  <c r="AD12" i="25"/>
  <c r="AB4" i="25"/>
  <c r="AD4" i="25"/>
  <c r="AB5" i="25"/>
  <c r="AD5" i="25"/>
  <c r="AB6" i="25"/>
  <c r="AD6" i="25"/>
  <c r="AB7" i="25"/>
  <c r="AD7" i="25"/>
  <c r="AB8" i="25"/>
  <c r="AD8" i="25"/>
  <c r="AB9" i="25"/>
  <c r="AD9" i="25"/>
  <c r="AB10" i="25"/>
  <c r="AD10" i="25"/>
  <c r="AB11" i="25"/>
  <c r="AD11" i="25"/>
  <c r="AE12" i="25"/>
  <c r="AE4" i="25"/>
  <c r="AE5" i="25"/>
  <c r="AE6" i="25"/>
  <c r="AE7" i="25"/>
  <c r="AE8" i="25"/>
  <c r="AE9" i="25"/>
  <c r="AE10" i="25"/>
  <c r="AE11" i="25"/>
  <c r="AF12" i="25"/>
  <c r="AF4" i="25"/>
  <c r="AF5" i="25"/>
  <c r="AF6" i="25"/>
  <c r="AF7" i="25"/>
  <c r="AF8" i="25"/>
  <c r="AF9" i="25"/>
  <c r="AF10" i="25"/>
  <c r="AF11" i="25"/>
  <c r="AC12" i="25"/>
  <c r="O4" i="25"/>
  <c r="W3" i="25"/>
  <c r="W12" i="25"/>
  <c r="Y12" i="25"/>
  <c r="W4" i="25"/>
  <c r="Z17" i="25"/>
  <c r="Y4" i="25"/>
  <c r="W5" i="25"/>
  <c r="Y5" i="25"/>
  <c r="W6" i="25"/>
  <c r="Y6" i="25"/>
  <c r="W7" i="25"/>
  <c r="Z20" i="25"/>
  <c r="Y7" i="25"/>
  <c r="W8" i="25"/>
  <c r="Y8" i="25"/>
  <c r="W9" i="25"/>
  <c r="Y9" i="25"/>
  <c r="W10" i="25"/>
  <c r="Y10" i="25"/>
  <c r="W11" i="25"/>
  <c r="Y11" i="25"/>
  <c r="Z12" i="25"/>
  <c r="Z4" i="25"/>
  <c r="Z5" i="25"/>
  <c r="Z6" i="25"/>
  <c r="Z7" i="25"/>
  <c r="Z8" i="25"/>
  <c r="Z9" i="25"/>
  <c r="Z10" i="25"/>
  <c r="Z11" i="25"/>
  <c r="AA12" i="25"/>
  <c r="AA4" i="25"/>
  <c r="AA5" i="25"/>
  <c r="AA6" i="25"/>
  <c r="AA7" i="25"/>
  <c r="AA8" i="25"/>
  <c r="AA9" i="25"/>
  <c r="AA10" i="25"/>
  <c r="AA11" i="25"/>
  <c r="X12" i="25"/>
  <c r="AM11" i="25"/>
  <c r="AH11" i="25"/>
  <c r="AC11" i="25"/>
  <c r="X11" i="25"/>
  <c r="AM10" i="25"/>
  <c r="AH10" i="25"/>
  <c r="AC10" i="25"/>
  <c r="X10" i="25"/>
  <c r="AM9" i="25"/>
  <c r="AH9" i="25"/>
  <c r="AC9" i="25"/>
  <c r="X9" i="25"/>
  <c r="AM8" i="25"/>
  <c r="AH8" i="25"/>
  <c r="AC8" i="25"/>
  <c r="X8" i="25"/>
  <c r="AM7" i="25"/>
  <c r="AH7" i="25"/>
  <c r="AC7" i="25"/>
  <c r="X7" i="25"/>
  <c r="AM6" i="25"/>
  <c r="AH6" i="25"/>
  <c r="AC6" i="25"/>
  <c r="X6" i="25"/>
  <c r="AM5" i="25"/>
  <c r="AH5" i="25"/>
  <c r="AC5" i="25"/>
  <c r="X5" i="25"/>
  <c r="AM4" i="25"/>
  <c r="AH4" i="25"/>
  <c r="AC4" i="25"/>
  <c r="X4" i="25"/>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Z19" i="17"/>
  <c r="Y6" i="17"/>
  <c r="W7" i="17"/>
  <c r="Y7" i="17"/>
  <c r="W8" i="17"/>
  <c r="Z21"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Y4" i="3"/>
  <c r="W5" i="3"/>
  <c r="Y5" i="3"/>
  <c r="W6" i="3"/>
  <c r="Y6" i="3"/>
  <c r="W7" i="3"/>
  <c r="Y7" i="3"/>
  <c r="W8"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Q66" i="44"/>
  <c r="Q67" i="44"/>
  <c r="Q67" i="17"/>
  <c r="F7" i="17"/>
  <c r="Q64" i="17"/>
  <c r="F4" i="17"/>
  <c r="Q65" i="17"/>
  <c r="F5" i="17"/>
  <c r="Q66" i="17"/>
  <c r="F6" i="17"/>
  <c r="Q64" i="3"/>
  <c r="F4" i="3"/>
  <c r="Q65" i="3"/>
  <c r="F5" i="3"/>
  <c r="Q66" i="3"/>
  <c r="F6" i="3"/>
  <c r="Q67" i="3"/>
  <c r="F7" i="3"/>
  <c r="Q64" i="25"/>
  <c r="F4" i="25"/>
  <c r="Q65" i="25"/>
  <c r="F5" i="25"/>
  <c r="Q66" i="25"/>
  <c r="F6" i="25"/>
  <c r="Q67" i="25"/>
  <c r="F7" i="25"/>
  <c r="Q69" i="25"/>
  <c r="F9" i="25"/>
  <c r="BR52" i="3"/>
  <c r="BT51" i="3"/>
  <c r="BU51" i="3"/>
  <c r="BV51" i="3"/>
  <c r="BR53" i="3"/>
  <c r="BS51" i="3"/>
  <c r="BR54" i="3"/>
  <c r="BR55" i="3"/>
  <c r="C17" i="3"/>
  <c r="BR30" i="3"/>
  <c r="BT29" i="3"/>
  <c r="BR31" i="3"/>
  <c r="BS29" i="3"/>
  <c r="BU29" i="3"/>
  <c r="BR32" i="3"/>
  <c r="BV29" i="3"/>
  <c r="BR33" i="3"/>
  <c r="C18" i="3"/>
  <c r="C19" i="3"/>
  <c r="C20" i="3"/>
  <c r="BR41" i="3"/>
  <c r="BS40" i="3"/>
  <c r="BT40" i="3"/>
  <c r="BU40" i="3"/>
  <c r="BV40" i="3"/>
  <c r="BR42" i="3"/>
  <c r="BR43" i="3"/>
  <c r="BR44" i="3"/>
  <c r="C17" i="17"/>
  <c r="BR52" i="17"/>
  <c r="BT51" i="17"/>
  <c r="BU51" i="17"/>
  <c r="BV51" i="17"/>
  <c r="BR53" i="17"/>
  <c r="BS51" i="17"/>
  <c r="BR54" i="17"/>
  <c r="BR55" i="17"/>
  <c r="BR30" i="17"/>
  <c r="BT29" i="17"/>
  <c r="BR31" i="17"/>
  <c r="BS29" i="17"/>
  <c r="BU29" i="17"/>
  <c r="BR32" i="17"/>
  <c r="BV29" i="17"/>
  <c r="BR33" i="17"/>
  <c r="BV40" i="17"/>
  <c r="BR44" i="17"/>
  <c r="BR41" i="17"/>
  <c r="BS40" i="17"/>
  <c r="BT40" i="17"/>
  <c r="BU40" i="17"/>
  <c r="BR42" i="17"/>
  <c r="BR43" i="17"/>
  <c r="C18" i="17"/>
  <c r="C19" i="17"/>
  <c r="C20" i="17"/>
  <c r="C17" i="25"/>
  <c r="C18" i="25"/>
  <c r="BR52" i="25"/>
  <c r="BT51" i="25"/>
  <c r="BU51" i="25"/>
  <c r="BV51" i="25"/>
  <c r="BX51" i="25"/>
  <c r="BR53" i="25"/>
  <c r="BS51" i="25"/>
  <c r="BR54" i="25"/>
  <c r="BR55" i="25"/>
  <c r="BR57" i="25"/>
  <c r="C22" i="25"/>
  <c r="BR30" i="25"/>
  <c r="BT29" i="25"/>
  <c r="BR31" i="25"/>
  <c r="BS29" i="25"/>
  <c r="BU29" i="25"/>
  <c r="BR32" i="25"/>
  <c r="BV29" i="25"/>
  <c r="BR33" i="25"/>
  <c r="BX29" i="25"/>
  <c r="BR35" i="25"/>
  <c r="BR41" i="25"/>
  <c r="BS40" i="25"/>
  <c r="BT40" i="25"/>
  <c r="BU40" i="25"/>
  <c r="BV40" i="25"/>
  <c r="BR42" i="25"/>
  <c r="BR43" i="25"/>
  <c r="BR44" i="25"/>
  <c r="C19" i="25"/>
  <c r="BX40" i="25"/>
  <c r="BR46" i="25"/>
  <c r="C20" i="25"/>
  <c r="F7" i="44"/>
  <c r="BV51" i="44"/>
  <c r="BR55" i="44"/>
  <c r="BV29" i="44"/>
  <c r="BR33" i="44"/>
  <c r="L4" i="43"/>
  <c r="M4" i="43"/>
  <c r="N4" i="43"/>
  <c r="L5" i="43"/>
  <c r="M5" i="43"/>
  <c r="N5" i="43"/>
  <c r="L6" i="43"/>
  <c r="M6" i="43"/>
  <c r="N6" i="43"/>
  <c r="L7" i="43"/>
  <c r="M7" i="43"/>
  <c r="N7" i="43"/>
  <c r="L8" i="43"/>
  <c r="M8" i="43"/>
  <c r="N8" i="43"/>
  <c r="L9" i="43"/>
  <c r="M9" i="43"/>
  <c r="N9" i="43"/>
  <c r="L10" i="43"/>
  <c r="M10" i="43"/>
  <c r="N10" i="43"/>
  <c r="L11" i="43"/>
  <c r="M11" i="43"/>
  <c r="N11" i="43"/>
  <c r="L12" i="43"/>
  <c r="M12" i="43"/>
  <c r="N12" i="43"/>
  <c r="K4" i="27"/>
  <c r="K5" i="27"/>
  <c r="K6" i="27"/>
  <c r="K7" i="27"/>
  <c r="K8" i="27"/>
  <c r="K9" i="27"/>
  <c r="K10" i="27"/>
  <c r="K11" i="27"/>
  <c r="K12" i="27"/>
  <c r="K13" i="27"/>
  <c r="F13" i="27"/>
  <c r="D4" i="27"/>
  <c r="D5" i="27"/>
  <c r="D6" i="27"/>
  <c r="D7" i="27"/>
  <c r="D8" i="27"/>
  <c r="D9" i="27"/>
  <c r="D10" i="27"/>
  <c r="D11" i="27"/>
  <c r="D12" i="27"/>
  <c r="C4" i="27"/>
  <c r="C5" i="27"/>
  <c r="C6" i="27"/>
  <c r="R19" i="21"/>
  <c r="I37" i="21"/>
  <c r="K4" i="28"/>
  <c r="K5" i="28"/>
  <c r="K6" i="28"/>
  <c r="K7" i="28"/>
  <c r="K8" i="28"/>
  <c r="K9" i="28"/>
  <c r="K10" i="28"/>
  <c r="K11" i="28"/>
  <c r="K12" i="28"/>
  <c r="K13" i="28"/>
  <c r="F13" i="28"/>
  <c r="D4" i="28"/>
  <c r="D5" i="28"/>
  <c r="D6" i="28"/>
  <c r="D7" i="28"/>
  <c r="D8" i="28"/>
  <c r="D9" i="28"/>
  <c r="D10" i="28"/>
  <c r="D11" i="28"/>
  <c r="D12" i="28"/>
  <c r="C4" i="28"/>
  <c r="C5" i="28"/>
  <c r="C6" i="28"/>
  <c r="R26" i="21"/>
  <c r="I40" i="21"/>
  <c r="K4" i="31"/>
  <c r="K5" i="31"/>
  <c r="K6" i="31"/>
  <c r="K7" i="31"/>
  <c r="K8" i="31"/>
  <c r="K9" i="31"/>
  <c r="K10" i="31"/>
  <c r="K11" i="31"/>
  <c r="K12" i="31"/>
  <c r="K13" i="31"/>
  <c r="F13" i="31"/>
  <c r="AE50" i="21"/>
  <c r="D4" i="31"/>
  <c r="D5" i="31"/>
  <c r="D6" i="31"/>
  <c r="D7" i="31"/>
  <c r="D8" i="31"/>
  <c r="D9" i="31"/>
  <c r="D10" i="31"/>
  <c r="D11" i="31"/>
  <c r="D12" i="31"/>
  <c r="C4" i="31"/>
  <c r="C5" i="31"/>
  <c r="C6" i="31"/>
  <c r="R47" i="21"/>
  <c r="I49" i="21"/>
  <c r="K4" i="30"/>
  <c r="K5" i="30"/>
  <c r="K6" i="30"/>
  <c r="K7" i="30"/>
  <c r="K8" i="30"/>
  <c r="K9" i="30"/>
  <c r="K10" i="30"/>
  <c r="K11" i="30"/>
  <c r="K12" i="30"/>
  <c r="K13" i="30"/>
  <c r="F13" i="30"/>
  <c r="D4" i="30"/>
  <c r="D5" i="30"/>
  <c r="D6" i="30"/>
  <c r="D7" i="30"/>
  <c r="D8" i="30"/>
  <c r="D9" i="30"/>
  <c r="D10" i="30"/>
  <c r="D11" i="30"/>
  <c r="D12" i="30"/>
  <c r="C4" i="30"/>
  <c r="C5" i="30"/>
  <c r="C6" i="30"/>
  <c r="R40" i="21"/>
  <c r="I46" i="21"/>
  <c r="K4" i="29"/>
  <c r="K5" i="29"/>
  <c r="K6" i="29"/>
  <c r="K7" i="29"/>
  <c r="K8" i="29"/>
  <c r="K9" i="29"/>
  <c r="K10" i="29"/>
  <c r="K11" i="29"/>
  <c r="K12" i="29"/>
  <c r="K13" i="29"/>
  <c r="F13" i="29"/>
  <c r="D4" i="29"/>
  <c r="D5" i="29"/>
  <c r="D6" i="29"/>
  <c r="D7" i="29"/>
  <c r="D8" i="29"/>
  <c r="D9" i="29"/>
  <c r="D10" i="29"/>
  <c r="D11" i="29"/>
  <c r="D12" i="29"/>
  <c r="C4" i="29"/>
  <c r="C5" i="29"/>
  <c r="C6" i="29"/>
  <c r="R33" i="21"/>
  <c r="I43" i="21"/>
  <c r="I51" i="21"/>
  <c r="I50" i="21"/>
  <c r="R42" i="21"/>
  <c r="I48" i="21"/>
  <c r="R41" i="21"/>
  <c r="I47" i="21"/>
  <c r="R35" i="21"/>
  <c r="I45" i="21"/>
  <c r="R34" i="21"/>
  <c r="I44" i="21"/>
  <c r="R28" i="21"/>
  <c r="I42" i="21"/>
  <c r="R27" i="21"/>
  <c r="I41" i="21"/>
  <c r="R21" i="21"/>
  <c r="I39" i="21"/>
  <c r="R20" i="21"/>
  <c r="I38" i="21"/>
  <c r="K4" i="26"/>
  <c r="K5" i="26"/>
  <c r="K6" i="26"/>
  <c r="K7" i="26"/>
  <c r="K8" i="26"/>
  <c r="K9" i="26"/>
  <c r="K10" i="26"/>
  <c r="K11" i="26"/>
  <c r="K12" i="26"/>
  <c r="K13" i="26"/>
  <c r="D4" i="26"/>
  <c r="D5" i="26"/>
  <c r="D6" i="26"/>
  <c r="D7" i="26"/>
  <c r="D8" i="26"/>
  <c r="D9" i="26"/>
  <c r="D10" i="26"/>
  <c r="D11" i="26"/>
  <c r="D12" i="26"/>
  <c r="C4" i="26"/>
  <c r="R14" i="21"/>
  <c r="I36" i="21"/>
  <c r="C5" i="26"/>
  <c r="C6" i="26"/>
  <c r="R13" i="21"/>
  <c r="I35" i="21"/>
  <c r="R12" i="21"/>
  <c r="I34" i="21"/>
  <c r="L4" i="29"/>
  <c r="M4" i="29"/>
  <c r="N4" i="29"/>
  <c r="L5" i="29"/>
  <c r="M5" i="29"/>
  <c r="N5" i="29"/>
  <c r="L6" i="29"/>
  <c r="M6" i="29"/>
  <c r="N6" i="29"/>
  <c r="C7" i="29"/>
  <c r="L7" i="29"/>
  <c r="M7" i="29"/>
  <c r="N7" i="29"/>
  <c r="C8" i="29"/>
  <c r="L8" i="29"/>
  <c r="M8" i="29"/>
  <c r="N8" i="29"/>
  <c r="C9" i="29"/>
  <c r="L9" i="29"/>
  <c r="M9" i="29"/>
  <c r="N9" i="29"/>
  <c r="C10" i="29"/>
  <c r="L10" i="29"/>
  <c r="M10" i="29"/>
  <c r="N10" i="29"/>
  <c r="C11" i="29"/>
  <c r="L11" i="29"/>
  <c r="M11" i="29"/>
  <c r="N11" i="29"/>
  <c r="C12" i="29"/>
  <c r="L12" i="29"/>
  <c r="M12" i="29"/>
  <c r="N12" i="29"/>
  <c r="AE40" i="39" a="1"/>
  <c r="AE40" i="39"/>
  <c r="R39" i="39"/>
  <c r="I56" i="39"/>
  <c r="R38" i="39"/>
  <c r="I55" i="39"/>
  <c r="R37" i="39"/>
  <c r="I54" i="39"/>
  <c r="AE32" i="39" a="1"/>
  <c r="AE32" i="39"/>
  <c r="R31" i="39"/>
  <c r="I52" i="39"/>
  <c r="R30" i="39"/>
  <c r="I51" i="39"/>
  <c r="R29" i="39"/>
  <c r="I50" i="39"/>
  <c r="F13" i="41"/>
  <c r="F13" i="43"/>
  <c r="F13" i="42"/>
  <c r="R28" i="39"/>
  <c r="I49" i="39"/>
  <c r="K4" i="40"/>
  <c r="K5" i="40"/>
  <c r="K6" i="40"/>
  <c r="K7" i="40"/>
  <c r="K8" i="40"/>
  <c r="K9" i="40"/>
  <c r="K10" i="40"/>
  <c r="K11" i="40"/>
  <c r="K12" i="40"/>
  <c r="K13" i="40"/>
  <c r="D4" i="40"/>
  <c r="D5" i="40"/>
  <c r="D6" i="40"/>
  <c r="D7" i="40"/>
  <c r="D8" i="40"/>
  <c r="D9" i="40"/>
  <c r="D10" i="40"/>
  <c r="D11" i="40"/>
  <c r="D12" i="40"/>
  <c r="C4" i="40"/>
  <c r="C5" i="40"/>
  <c r="C6" i="40"/>
  <c r="C7" i="40"/>
  <c r="R15" i="39"/>
  <c r="I44" i="39"/>
  <c r="R14" i="39"/>
  <c r="I43" i="39"/>
  <c r="R13" i="39"/>
  <c r="I42" i="39"/>
  <c r="R12" i="39"/>
  <c r="I41" i="39"/>
  <c r="F13" i="40"/>
  <c r="Q69" i="17"/>
  <c r="F9" i="17"/>
  <c r="Q69" i="3"/>
  <c r="F9" i="3"/>
  <c r="BX51" i="3"/>
  <c r="BR57" i="3"/>
  <c r="C22" i="3"/>
  <c r="BX29" i="3"/>
  <c r="BR35" i="3"/>
  <c r="BX40" i="3"/>
  <c r="BR46" i="3"/>
  <c r="BX51" i="17"/>
  <c r="BR57" i="17"/>
  <c r="BX29" i="17"/>
  <c r="BR35" i="17"/>
  <c r="C22" i="17"/>
  <c r="BX40" i="17"/>
  <c r="BR46" i="17"/>
  <c r="Y18" i="31"/>
  <c r="Y19" i="31"/>
  <c r="Q47" i="21"/>
  <c r="Q48" i="21"/>
  <c r="Q49" i="21"/>
  <c r="AA49" i="21"/>
  <c r="Z49" i="21"/>
  <c r="Y49" i="21"/>
  <c r="W49" i="21"/>
  <c r="N4" i="31"/>
  <c r="V49" i="21"/>
  <c r="M4" i="31"/>
  <c r="U49" i="21"/>
  <c r="L4" i="31"/>
  <c r="T49" i="21"/>
  <c r="S49" i="21"/>
  <c r="AA48" i="21"/>
  <c r="Z48" i="21"/>
  <c r="Y48" i="21"/>
  <c r="W48" i="21"/>
  <c r="N6" i="31"/>
  <c r="N5" i="31"/>
  <c r="V48" i="21"/>
  <c r="M6" i="31"/>
  <c r="M5" i="31"/>
  <c r="U48" i="21"/>
  <c r="L6" i="31"/>
  <c r="L5" i="31"/>
  <c r="T48" i="21"/>
  <c r="S48" i="21"/>
  <c r="AA47" i="21"/>
  <c r="Z47" i="21"/>
  <c r="Y47" i="21"/>
  <c r="W47" i="21"/>
  <c r="V47" i="21"/>
  <c r="U47" i="21"/>
  <c r="T47" i="21"/>
  <c r="S47" i="21"/>
  <c r="AE36" i="21" a="1"/>
  <c r="E100" i="9"/>
  <c r="Q18" i="22"/>
  <c r="E99" i="9"/>
  <c r="Q17" i="22"/>
  <c r="E49" i="9"/>
  <c r="AD7" i="6"/>
  <c r="E72" i="9"/>
  <c r="AD5" i="39"/>
  <c r="Y17" i="3"/>
  <c r="Y18" i="3"/>
  <c r="Y19" i="3"/>
  <c r="Y20" i="3"/>
  <c r="Y21" i="3"/>
  <c r="Y22" i="3"/>
  <c r="Y17" i="17"/>
  <c r="Y18" i="17"/>
  <c r="Y19" i="17"/>
  <c r="Y20" i="17"/>
  <c r="Y21" i="17"/>
  <c r="Y22" i="17"/>
  <c r="Y17" i="25"/>
  <c r="Y18" i="25"/>
  <c r="Y19" i="25"/>
  <c r="Y20" i="25"/>
  <c r="Y21" i="25"/>
  <c r="Y22" i="25"/>
  <c r="Y17" i="48"/>
  <c r="Y18" i="48"/>
  <c r="Y19" i="48"/>
  <c r="D4" i="48"/>
  <c r="D5" i="48"/>
  <c r="D6" i="48"/>
  <c r="D7" i="48"/>
  <c r="D8" i="48"/>
  <c r="D9" i="48"/>
  <c r="D10" i="48"/>
  <c r="D11" i="48"/>
  <c r="D12" i="48"/>
  <c r="C4" i="48"/>
  <c r="C5" i="48"/>
  <c r="C6" i="48"/>
  <c r="Y17" i="45"/>
  <c r="Y18" i="45"/>
  <c r="Y19" i="45"/>
  <c r="Y17" i="37"/>
  <c r="Y18" i="37"/>
  <c r="Y19" i="37"/>
  <c r="Y17" i="33"/>
  <c r="Y18" i="33"/>
  <c r="Y19" i="33"/>
  <c r="Y17" i="46"/>
  <c r="Y18" i="46"/>
  <c r="Y19" i="46"/>
  <c r="Y17" i="47"/>
  <c r="Y18" i="47"/>
  <c r="Y19" i="47"/>
  <c r="U10" i="22"/>
  <c r="U11" i="22"/>
  <c r="U15" i="22"/>
  <c r="AI7" i="39"/>
  <c r="AS44" i="39"/>
  <c r="AR44" i="39"/>
  <c r="AQ44" i="39"/>
  <c r="AO44" i="39"/>
  <c r="N6" i="48"/>
  <c r="N5" i="48"/>
  <c r="N4" i="48"/>
  <c r="AN44" i="39"/>
  <c r="M6" i="48"/>
  <c r="M5" i="48"/>
  <c r="M4" i="48"/>
  <c r="AM44" i="39"/>
  <c r="L6" i="48"/>
  <c r="L5" i="48"/>
  <c r="L4" i="48"/>
  <c r="AL44" i="39"/>
  <c r="AK44" i="39"/>
  <c r="AS43" i="39"/>
  <c r="AR43" i="39"/>
  <c r="AQ43" i="39"/>
  <c r="AO43" i="39"/>
  <c r="AN43" i="39"/>
  <c r="AM43" i="39"/>
  <c r="AL43" i="39"/>
  <c r="AK43" i="39"/>
  <c r="AS42" i="39"/>
  <c r="AR42" i="39"/>
  <c r="AQ42" i="39"/>
  <c r="AO42" i="39"/>
  <c r="AN42" i="39"/>
  <c r="AM42" i="39"/>
  <c r="AL42" i="39"/>
  <c r="AK42" i="39"/>
  <c r="AS38" i="39"/>
  <c r="AR38" i="39"/>
  <c r="AQ38" i="39"/>
  <c r="AO38" i="39"/>
  <c r="N6" i="47"/>
  <c r="N5" i="47"/>
  <c r="N4" i="47"/>
  <c r="AN38" i="39"/>
  <c r="M6" i="47"/>
  <c r="M5" i="47"/>
  <c r="M4" i="47"/>
  <c r="AM38" i="39"/>
  <c r="L6" i="47"/>
  <c r="L5" i="47"/>
  <c r="L4" i="47"/>
  <c r="AL38" i="39"/>
  <c r="AK38" i="39"/>
  <c r="AS37" i="39"/>
  <c r="AR37" i="39"/>
  <c r="AQ37" i="39"/>
  <c r="AO37" i="39"/>
  <c r="AN37" i="39"/>
  <c r="AM37" i="39"/>
  <c r="AL37" i="39"/>
  <c r="AK37" i="39"/>
  <c r="AS36" i="39"/>
  <c r="AR36" i="39"/>
  <c r="AQ36" i="39"/>
  <c r="AO36" i="39"/>
  <c r="AN36" i="39"/>
  <c r="AM36" i="39"/>
  <c r="AL36" i="39"/>
  <c r="AK36" i="39"/>
  <c r="AS32" i="39"/>
  <c r="AR32" i="39"/>
  <c r="AQ32" i="39"/>
  <c r="AO32" i="39"/>
  <c r="N5" i="46"/>
  <c r="N6" i="46"/>
  <c r="N4" i="46"/>
  <c r="AN32" i="39"/>
  <c r="M5" i="46"/>
  <c r="M6" i="46"/>
  <c r="M4" i="46"/>
  <c r="AM32" i="39"/>
  <c r="L5" i="46"/>
  <c r="L6" i="46"/>
  <c r="L4" i="46"/>
  <c r="AL32" i="39"/>
  <c r="AK32" i="39"/>
  <c r="AS31" i="39"/>
  <c r="AR31" i="39"/>
  <c r="AQ31" i="39"/>
  <c r="AO31" i="39"/>
  <c r="AN31" i="39"/>
  <c r="AM31" i="39"/>
  <c r="AL31" i="39"/>
  <c r="AK31" i="39"/>
  <c r="AS30" i="39"/>
  <c r="AR30" i="39"/>
  <c r="AQ30" i="39"/>
  <c r="AO30" i="39"/>
  <c r="AN30" i="39"/>
  <c r="AM30" i="39"/>
  <c r="AL30" i="39"/>
  <c r="AK30" i="39"/>
  <c r="AS26" i="39"/>
  <c r="AR26" i="39"/>
  <c r="AQ26" i="39"/>
  <c r="AO26" i="39"/>
  <c r="N4" i="33"/>
  <c r="N5" i="33"/>
  <c r="N6" i="33"/>
  <c r="AN26" i="39"/>
  <c r="M4" i="33"/>
  <c r="M5" i="33"/>
  <c r="M6" i="33"/>
  <c r="AM26" i="39"/>
  <c r="L4" i="33"/>
  <c r="L5" i="33"/>
  <c r="L6" i="33"/>
  <c r="AL26" i="39"/>
  <c r="AK26" i="39"/>
  <c r="AS25" i="39"/>
  <c r="AR25" i="39"/>
  <c r="AQ25" i="39"/>
  <c r="AO25" i="39"/>
  <c r="AN25" i="39"/>
  <c r="AM25" i="39"/>
  <c r="AL25" i="39"/>
  <c r="AK25" i="39"/>
  <c r="AS24" i="39"/>
  <c r="AR24" i="39"/>
  <c r="AQ24" i="39"/>
  <c r="AO24" i="39"/>
  <c r="AN24" i="39"/>
  <c r="AM24" i="39"/>
  <c r="AL24" i="39"/>
  <c r="AK24" i="39"/>
  <c r="AS14" i="39"/>
  <c r="AR14" i="39"/>
  <c r="AQ14" i="39"/>
  <c r="AO14" i="39"/>
  <c r="N4" i="45"/>
  <c r="N5" i="45"/>
  <c r="N6" i="45"/>
  <c r="AN14" i="39"/>
  <c r="M4" i="45"/>
  <c r="M5" i="45"/>
  <c r="M6" i="45"/>
  <c r="AM14" i="39"/>
  <c r="L4" i="45"/>
  <c r="L5" i="45"/>
  <c r="L6" i="45"/>
  <c r="AL14" i="39"/>
  <c r="AK14" i="39"/>
  <c r="AS13" i="39"/>
  <c r="AR13" i="39"/>
  <c r="AQ13" i="39"/>
  <c r="AO13" i="39"/>
  <c r="AN13" i="39"/>
  <c r="AM13" i="39"/>
  <c r="AL13" i="39"/>
  <c r="AK13" i="39"/>
  <c r="AS12" i="39"/>
  <c r="AR12" i="39"/>
  <c r="AQ12" i="39"/>
  <c r="AO12" i="39"/>
  <c r="AN12" i="39"/>
  <c r="AM12" i="39"/>
  <c r="AL12" i="39"/>
  <c r="AK12" i="39"/>
  <c r="E59" i="9"/>
  <c r="AI10" i="39"/>
  <c r="E84" i="9"/>
  <c r="AP44" i="39"/>
  <c r="N4" i="37"/>
  <c r="M4" i="37"/>
  <c r="L4" i="37"/>
  <c r="AP43" i="39"/>
  <c r="N6" i="37"/>
  <c r="M6" i="37"/>
  <c r="L6" i="37"/>
  <c r="AP42" i="39"/>
  <c r="N5" i="37"/>
  <c r="M5" i="37"/>
  <c r="L5" i="37"/>
  <c r="E27" i="9"/>
  <c r="AS41" i="39"/>
  <c r="E26" i="9"/>
  <c r="AR41" i="39"/>
  <c r="E25" i="9"/>
  <c r="AO41" i="39"/>
  <c r="E24" i="9"/>
  <c r="AN41" i="39"/>
  <c r="E23" i="9"/>
  <c r="AM41" i="39"/>
  <c r="E22" i="9"/>
  <c r="AL41" i="39"/>
  <c r="E21" i="9"/>
  <c r="AK41" i="39"/>
  <c r="AP38" i="39"/>
  <c r="AP37" i="39"/>
  <c r="AP36" i="39"/>
  <c r="AS35" i="39"/>
  <c r="AR35" i="39"/>
  <c r="AO35" i="39"/>
  <c r="AN35" i="39"/>
  <c r="AM35" i="39"/>
  <c r="AL35" i="39"/>
  <c r="AK35" i="39"/>
  <c r="AP32" i="39"/>
  <c r="AP31" i="39"/>
  <c r="AP30" i="39"/>
  <c r="AS29" i="39"/>
  <c r="AR29" i="39"/>
  <c r="AO29" i="39"/>
  <c r="AN29" i="39"/>
  <c r="AM29" i="39"/>
  <c r="AL29" i="39"/>
  <c r="AK29" i="39"/>
  <c r="AP26" i="39"/>
  <c r="AP25" i="39"/>
  <c r="AP24" i="39"/>
  <c r="AS23" i="39"/>
  <c r="AR23" i="39"/>
  <c r="AO23" i="39"/>
  <c r="AN23" i="39"/>
  <c r="AM23" i="39"/>
  <c r="AL23" i="39"/>
  <c r="AK23" i="39"/>
  <c r="AS20" i="39"/>
  <c r="AR20" i="39"/>
  <c r="AQ20" i="39"/>
  <c r="AP20" i="39"/>
  <c r="AO20" i="39"/>
  <c r="AN20" i="39"/>
  <c r="AM20" i="39"/>
  <c r="AL20" i="39"/>
  <c r="AK20" i="39"/>
  <c r="AS19" i="39"/>
  <c r="AR19" i="39"/>
  <c r="AQ19" i="39"/>
  <c r="AP19" i="39"/>
  <c r="AO19" i="39"/>
  <c r="AN19" i="39"/>
  <c r="AM19" i="39"/>
  <c r="AL19" i="39"/>
  <c r="AK19" i="39"/>
  <c r="AS18" i="39"/>
  <c r="AR18" i="39"/>
  <c r="AQ18" i="39"/>
  <c r="AP18" i="39"/>
  <c r="AO18" i="39"/>
  <c r="AN18" i="39"/>
  <c r="AM18" i="39"/>
  <c r="AL18" i="39"/>
  <c r="AK18" i="39"/>
  <c r="AS17" i="39"/>
  <c r="AR17" i="39"/>
  <c r="AO17" i="39"/>
  <c r="AN17" i="39"/>
  <c r="AM17" i="39"/>
  <c r="AL17" i="39"/>
  <c r="AK17" i="39"/>
  <c r="AP14" i="39"/>
  <c r="AP13" i="39"/>
  <c r="AP12" i="39"/>
  <c r="AS11" i="39"/>
  <c r="AR11" i="39"/>
  <c r="AO11" i="39"/>
  <c r="AN11" i="39"/>
  <c r="AM11" i="39"/>
  <c r="AL11" i="39"/>
  <c r="AK11" i="39"/>
  <c r="AJ11" i="39"/>
  <c r="V135" i="48"/>
  <c r="W135" i="48"/>
  <c r="X135" i="48"/>
  <c r="Y135" i="48"/>
  <c r="AA135" i="48"/>
  <c r="AA207" i="48"/>
  <c r="AB207" i="48"/>
  <c r="Z207" i="48"/>
  <c r="V134" i="48"/>
  <c r="W134" i="48"/>
  <c r="X134" i="48"/>
  <c r="Y134" i="48"/>
  <c r="AA134" i="48"/>
  <c r="AA206" i="48"/>
  <c r="AB206" i="48"/>
  <c r="Z206" i="48"/>
  <c r="V133" i="48"/>
  <c r="W133" i="48"/>
  <c r="X133" i="48"/>
  <c r="Y133" i="48"/>
  <c r="AA133" i="48"/>
  <c r="AA205" i="48"/>
  <c r="AB205" i="48"/>
  <c r="Z205" i="48"/>
  <c r="V132" i="48"/>
  <c r="W132" i="48"/>
  <c r="X132" i="48"/>
  <c r="Y132" i="48"/>
  <c r="AA132" i="48"/>
  <c r="AA204" i="48"/>
  <c r="AB204" i="48"/>
  <c r="Z204" i="48"/>
  <c r="V131" i="48"/>
  <c r="W131" i="48"/>
  <c r="X131" i="48"/>
  <c r="Y131" i="48"/>
  <c r="AA131" i="48"/>
  <c r="AA203" i="48"/>
  <c r="AB203" i="48"/>
  <c r="Z203" i="48"/>
  <c r="V130" i="48"/>
  <c r="W130" i="48"/>
  <c r="X130" i="48"/>
  <c r="Y130" i="48"/>
  <c r="AA130" i="48"/>
  <c r="AA202" i="48"/>
  <c r="AB202" i="48"/>
  <c r="Z202" i="48"/>
  <c r="V129" i="48"/>
  <c r="W129" i="48"/>
  <c r="X129" i="48"/>
  <c r="Y129" i="48"/>
  <c r="AA129" i="48"/>
  <c r="AA201" i="48"/>
  <c r="AB201" i="48"/>
  <c r="Z201" i="48"/>
  <c r="V128" i="48"/>
  <c r="W128" i="48"/>
  <c r="X128" i="48"/>
  <c r="Y128" i="48"/>
  <c r="AA128" i="48"/>
  <c r="AA200" i="48"/>
  <c r="AB200" i="48"/>
  <c r="Z200" i="48"/>
  <c r="V127" i="48"/>
  <c r="W127" i="48"/>
  <c r="X127" i="48"/>
  <c r="Y127" i="48"/>
  <c r="AA127" i="48"/>
  <c r="AA199" i="48"/>
  <c r="AB199" i="48"/>
  <c r="Z199" i="48"/>
  <c r="V126" i="48"/>
  <c r="W126" i="48"/>
  <c r="X126" i="48"/>
  <c r="Y126" i="48"/>
  <c r="AA126" i="48"/>
  <c r="AA198" i="48"/>
  <c r="AB198" i="48"/>
  <c r="Z198" i="48"/>
  <c r="V125" i="48"/>
  <c r="W125" i="48"/>
  <c r="X125" i="48"/>
  <c r="Y125" i="48"/>
  <c r="AA125" i="48"/>
  <c r="AA197" i="48"/>
  <c r="AB197" i="48"/>
  <c r="Z197" i="48"/>
  <c r="V124" i="48"/>
  <c r="W124" i="48"/>
  <c r="X124" i="48"/>
  <c r="Y124" i="48"/>
  <c r="AA124" i="48"/>
  <c r="AA196" i="48"/>
  <c r="AB196" i="48"/>
  <c r="Z196" i="48"/>
  <c r="V123" i="48"/>
  <c r="W123" i="48"/>
  <c r="X123" i="48"/>
  <c r="Y123" i="48"/>
  <c r="AA123" i="48"/>
  <c r="AA195" i="48"/>
  <c r="AB195" i="48"/>
  <c r="Z195" i="48"/>
  <c r="V122" i="48"/>
  <c r="W122" i="48"/>
  <c r="X122" i="48"/>
  <c r="Y122" i="48"/>
  <c r="AA122" i="48"/>
  <c r="AA194" i="48"/>
  <c r="AB194" i="48"/>
  <c r="Z194" i="48"/>
  <c r="V121" i="48"/>
  <c r="W121" i="48"/>
  <c r="X121" i="48"/>
  <c r="Y121" i="48"/>
  <c r="AA121" i="48"/>
  <c r="AA193" i="48"/>
  <c r="AB193" i="48"/>
  <c r="Z193" i="48"/>
  <c r="V120" i="48"/>
  <c r="W120" i="48"/>
  <c r="X120" i="48"/>
  <c r="Y120" i="48"/>
  <c r="AA120" i="48"/>
  <c r="AA192" i="48"/>
  <c r="AB192" i="48"/>
  <c r="Z192" i="48"/>
  <c r="V119" i="48"/>
  <c r="W119" i="48"/>
  <c r="X119" i="48"/>
  <c r="Y119" i="48"/>
  <c r="AA119" i="48"/>
  <c r="AA191" i="48"/>
  <c r="AB191" i="48"/>
  <c r="Z191" i="48"/>
  <c r="V118" i="48"/>
  <c r="W118" i="48"/>
  <c r="X118" i="48"/>
  <c r="Y118" i="48"/>
  <c r="AA118" i="48"/>
  <c r="AA190" i="48"/>
  <c r="AB190" i="48"/>
  <c r="Z190" i="48"/>
  <c r="V117" i="48"/>
  <c r="W117" i="48"/>
  <c r="X117" i="48"/>
  <c r="Y117" i="48"/>
  <c r="AA117" i="48"/>
  <c r="AA189" i="48"/>
  <c r="AB189" i="48"/>
  <c r="Z189" i="48"/>
  <c r="V116" i="48"/>
  <c r="W116" i="48"/>
  <c r="X116" i="48"/>
  <c r="Y116" i="48"/>
  <c r="AA116" i="48"/>
  <c r="AA188" i="48"/>
  <c r="AB188" i="48"/>
  <c r="Z188" i="48"/>
  <c r="V115" i="48"/>
  <c r="W115" i="48"/>
  <c r="X115" i="48"/>
  <c r="Y115" i="48"/>
  <c r="AA115" i="48"/>
  <c r="AA187" i="48"/>
  <c r="AB187" i="48"/>
  <c r="Z187" i="48"/>
  <c r="V114" i="48"/>
  <c r="W114" i="48"/>
  <c r="X114" i="48"/>
  <c r="Y114" i="48"/>
  <c r="AA114" i="48"/>
  <c r="AA186" i="48"/>
  <c r="AB186" i="48"/>
  <c r="Z186" i="48"/>
  <c r="V113" i="48"/>
  <c r="W113" i="48"/>
  <c r="X113" i="48"/>
  <c r="Y113" i="48"/>
  <c r="AA113" i="48"/>
  <c r="AA185" i="48"/>
  <c r="AB185" i="48"/>
  <c r="Z185" i="48"/>
  <c r="V112" i="48"/>
  <c r="W112" i="48"/>
  <c r="X112" i="48"/>
  <c r="Y112" i="48"/>
  <c r="AA112" i="48"/>
  <c r="AA184" i="48"/>
  <c r="AB184" i="48"/>
  <c r="Z184" i="48"/>
  <c r="V111" i="48"/>
  <c r="W111" i="48"/>
  <c r="X111" i="48"/>
  <c r="Y111" i="48"/>
  <c r="AA111" i="48"/>
  <c r="AA183" i="48"/>
  <c r="AB183" i="48"/>
  <c r="Z183" i="48"/>
  <c r="V110" i="48"/>
  <c r="W110" i="48"/>
  <c r="X110" i="48"/>
  <c r="Y110" i="48"/>
  <c r="AA110" i="48"/>
  <c r="AA182" i="48"/>
  <c r="AB182" i="48"/>
  <c r="Z182" i="48"/>
  <c r="V109" i="48"/>
  <c r="W109" i="48"/>
  <c r="X109" i="48"/>
  <c r="Y109" i="48"/>
  <c r="AA109" i="48"/>
  <c r="AA181" i="48"/>
  <c r="AB181" i="48"/>
  <c r="Z181" i="48"/>
  <c r="AA180" i="48"/>
  <c r="AB180" i="48"/>
  <c r="Z180" i="48"/>
  <c r="AA179" i="48"/>
  <c r="AB179" i="48"/>
  <c r="Z179" i="48"/>
  <c r="AA178" i="48"/>
  <c r="AB178" i="48"/>
  <c r="Z178" i="48"/>
  <c r="AA177" i="48"/>
  <c r="AB177" i="48"/>
  <c r="Z177" i="48"/>
  <c r="AA176" i="48"/>
  <c r="AB176" i="48"/>
  <c r="Z176" i="48"/>
  <c r="AA175" i="48"/>
  <c r="AB175" i="48"/>
  <c r="Z175" i="48"/>
  <c r="AA174" i="48"/>
  <c r="AB174" i="48"/>
  <c r="Z174" i="48"/>
  <c r="AA173" i="48"/>
  <c r="AB173" i="48"/>
  <c r="Z173" i="48"/>
  <c r="AA172" i="48"/>
  <c r="AB172" i="48"/>
  <c r="Z172" i="48"/>
  <c r="AA171" i="48"/>
  <c r="AB171" i="48"/>
  <c r="Z171" i="48"/>
  <c r="AA170" i="48"/>
  <c r="AB170" i="48"/>
  <c r="Z170" i="48"/>
  <c r="AA169" i="48"/>
  <c r="AB169" i="48"/>
  <c r="Z169" i="48"/>
  <c r="AA168" i="48"/>
  <c r="AB168" i="48"/>
  <c r="Z168" i="48"/>
  <c r="AA167" i="48"/>
  <c r="AB167" i="48"/>
  <c r="Z167" i="48"/>
  <c r="AA166" i="48"/>
  <c r="AB166" i="48"/>
  <c r="Z166" i="48"/>
  <c r="AA165" i="48"/>
  <c r="AB165" i="48"/>
  <c r="Z165" i="48"/>
  <c r="AA164" i="48"/>
  <c r="AB164" i="48"/>
  <c r="Z164" i="48"/>
  <c r="AA163" i="48"/>
  <c r="AB163" i="48"/>
  <c r="Z163" i="48"/>
  <c r="AA162" i="48"/>
  <c r="AB162" i="48"/>
  <c r="Z162" i="48"/>
  <c r="AA161" i="48"/>
  <c r="AB161" i="48"/>
  <c r="Z161" i="48"/>
  <c r="AA160" i="48"/>
  <c r="AB160" i="48"/>
  <c r="Z160" i="48"/>
  <c r="AA159" i="48"/>
  <c r="AB159" i="48"/>
  <c r="Z159" i="48"/>
  <c r="AA158" i="48"/>
  <c r="AB158" i="48"/>
  <c r="Z158" i="48"/>
  <c r="AA157" i="48"/>
  <c r="AB157" i="48"/>
  <c r="Z157" i="48"/>
  <c r="AA156" i="48"/>
  <c r="AB156" i="48"/>
  <c r="Z156" i="48"/>
  <c r="AA155" i="48"/>
  <c r="AB155" i="48"/>
  <c r="Z155" i="48"/>
  <c r="AA154" i="48"/>
  <c r="AB154" i="48"/>
  <c r="Z154" i="48"/>
  <c r="AA153" i="48"/>
  <c r="AB153" i="48"/>
  <c r="Z153" i="48"/>
  <c r="AA152" i="48"/>
  <c r="AB152" i="48"/>
  <c r="Z152" i="48"/>
  <c r="AA151" i="48"/>
  <c r="AB151" i="48"/>
  <c r="Z151" i="48"/>
  <c r="AA150" i="48"/>
  <c r="AB150" i="48"/>
  <c r="Z150" i="48"/>
  <c r="AA149" i="48"/>
  <c r="AB149" i="48"/>
  <c r="Z149" i="48"/>
  <c r="AA148" i="48"/>
  <c r="AB148" i="48"/>
  <c r="Z148" i="48"/>
  <c r="AA147" i="48"/>
  <c r="AB147" i="48"/>
  <c r="Z147" i="48"/>
  <c r="AA146" i="48"/>
  <c r="AB146" i="48"/>
  <c r="Z146" i="48"/>
  <c r="AA145" i="48"/>
  <c r="AB145" i="48"/>
  <c r="Z145" i="48"/>
  <c r="AA144" i="48"/>
  <c r="AB144" i="48"/>
  <c r="Z144" i="48"/>
  <c r="AA143" i="48"/>
  <c r="AB143" i="48"/>
  <c r="Z143" i="48"/>
  <c r="AA142" i="48"/>
  <c r="AB142" i="48"/>
  <c r="Z142" i="48"/>
  <c r="AA141" i="48"/>
  <c r="AB141" i="48"/>
  <c r="Z141" i="48"/>
  <c r="AA140" i="48"/>
  <c r="AB140" i="48"/>
  <c r="Z140" i="48"/>
  <c r="AA139" i="48"/>
  <c r="AB139" i="48"/>
  <c r="Z139" i="48"/>
  <c r="AA138" i="48"/>
  <c r="AB138" i="48"/>
  <c r="Z138" i="48"/>
  <c r="AA137" i="48"/>
  <c r="AB137" i="48"/>
  <c r="Z137" i="48"/>
  <c r="AA136" i="48"/>
  <c r="AB136" i="48"/>
  <c r="Z136" i="48"/>
  <c r="AF135" i="48"/>
  <c r="AE135" i="48"/>
  <c r="AB135" i="48"/>
  <c r="Z135" i="48"/>
  <c r="AF134" i="48"/>
  <c r="AE134" i="48"/>
  <c r="AB134" i="48"/>
  <c r="Z134" i="48"/>
  <c r="AF133" i="48"/>
  <c r="AE133" i="48"/>
  <c r="AB133" i="48"/>
  <c r="Z133" i="48"/>
  <c r="AF132" i="48"/>
  <c r="AE132" i="48"/>
  <c r="AB132" i="48"/>
  <c r="Z132" i="48"/>
  <c r="AF131" i="48"/>
  <c r="AE131" i="48"/>
  <c r="AB131" i="48"/>
  <c r="Z131" i="48"/>
  <c r="AF130" i="48"/>
  <c r="AE130" i="48"/>
  <c r="AB130" i="48"/>
  <c r="Z130" i="48"/>
  <c r="AF129" i="48"/>
  <c r="AE129" i="48"/>
  <c r="AB129" i="48"/>
  <c r="Z129" i="48"/>
  <c r="AF128" i="48"/>
  <c r="AE128" i="48"/>
  <c r="AB128" i="48"/>
  <c r="Z128" i="48"/>
  <c r="AF127" i="48"/>
  <c r="AE127" i="48"/>
  <c r="AB127" i="48"/>
  <c r="Z127" i="48"/>
  <c r="AF126" i="48"/>
  <c r="AE126" i="48"/>
  <c r="AB126" i="48"/>
  <c r="Z126" i="48"/>
  <c r="AF125" i="48"/>
  <c r="AE125" i="48"/>
  <c r="AB125" i="48"/>
  <c r="Z125" i="48"/>
  <c r="AF124" i="48"/>
  <c r="AE124" i="48"/>
  <c r="AB124" i="48"/>
  <c r="Z124" i="48"/>
  <c r="AF123" i="48"/>
  <c r="AE123" i="48"/>
  <c r="AB123" i="48"/>
  <c r="Z123" i="48"/>
  <c r="AF122" i="48"/>
  <c r="AE122" i="48"/>
  <c r="AB122" i="48"/>
  <c r="Z122" i="48"/>
  <c r="AF121" i="48"/>
  <c r="AE121" i="48"/>
  <c r="AB121" i="48"/>
  <c r="Z121" i="48"/>
  <c r="AF120" i="48"/>
  <c r="AE120" i="48"/>
  <c r="AB120" i="48"/>
  <c r="Z120" i="48"/>
  <c r="AF119" i="48"/>
  <c r="AE119" i="48"/>
  <c r="AB119" i="48"/>
  <c r="Z119" i="48"/>
  <c r="AF118" i="48"/>
  <c r="AE118" i="48"/>
  <c r="AB118" i="48"/>
  <c r="Z118" i="48"/>
  <c r="AF117" i="48"/>
  <c r="AE117" i="48"/>
  <c r="AB117" i="48"/>
  <c r="Z117" i="48"/>
  <c r="AF116" i="48"/>
  <c r="AE116" i="48"/>
  <c r="AB116" i="48"/>
  <c r="Z116" i="48"/>
  <c r="AF115" i="48"/>
  <c r="AE115" i="48"/>
  <c r="AB115" i="48"/>
  <c r="Z115" i="48"/>
  <c r="AF114" i="48"/>
  <c r="AE114" i="48"/>
  <c r="AB114" i="48"/>
  <c r="Z114" i="48"/>
  <c r="AF113" i="48"/>
  <c r="AE113" i="48"/>
  <c r="AB113" i="48"/>
  <c r="Z113" i="48"/>
  <c r="AF112" i="48"/>
  <c r="AE112" i="48"/>
  <c r="AB112" i="48"/>
  <c r="Z112" i="48"/>
  <c r="AF111" i="48"/>
  <c r="AE111" i="48"/>
  <c r="AB111" i="48"/>
  <c r="Z111" i="48"/>
  <c r="AF110" i="48"/>
  <c r="AE110" i="48"/>
  <c r="AB110" i="48"/>
  <c r="Z110" i="48"/>
  <c r="AF109" i="48"/>
  <c r="AE109" i="48"/>
  <c r="AB109" i="48"/>
  <c r="Z109" i="48"/>
  <c r="AB108" i="48"/>
  <c r="Z108" i="48"/>
  <c r="AB107" i="48"/>
  <c r="Z107" i="48"/>
  <c r="AB106" i="48"/>
  <c r="Z106" i="48"/>
  <c r="AB105" i="48"/>
  <c r="Z105" i="48"/>
  <c r="AB104" i="48"/>
  <c r="Z104" i="48"/>
  <c r="AB103" i="48"/>
  <c r="Z103" i="48"/>
  <c r="AB102" i="48"/>
  <c r="Z102" i="48"/>
  <c r="AB101" i="48"/>
  <c r="Z101" i="48"/>
  <c r="AB100" i="48"/>
  <c r="Z100" i="48"/>
  <c r="AB99" i="48"/>
  <c r="Z99" i="48"/>
  <c r="AB98" i="48"/>
  <c r="Z98" i="48"/>
  <c r="AB97" i="48"/>
  <c r="Z97" i="48"/>
  <c r="AB96" i="48"/>
  <c r="Z96" i="48"/>
  <c r="AB95" i="48"/>
  <c r="Z95" i="48"/>
  <c r="AB94" i="48"/>
  <c r="Z94" i="48"/>
  <c r="AB93" i="48"/>
  <c r="Z93" i="48"/>
  <c r="AB92" i="48"/>
  <c r="Z92" i="48"/>
  <c r="AB91" i="48"/>
  <c r="Z91" i="48"/>
  <c r="AB90" i="48"/>
  <c r="Z90" i="48"/>
  <c r="AB89" i="48"/>
  <c r="Z89" i="48"/>
  <c r="AB88" i="48"/>
  <c r="Z88" i="48"/>
  <c r="AB87" i="48"/>
  <c r="Z87" i="48"/>
  <c r="AB86" i="48"/>
  <c r="Z86" i="48"/>
  <c r="AB85" i="48"/>
  <c r="Z85" i="48"/>
  <c r="AB84" i="48"/>
  <c r="Z84" i="48"/>
  <c r="AB83" i="48"/>
  <c r="Z83" i="48"/>
  <c r="AB82" i="48"/>
  <c r="Z82" i="48"/>
  <c r="AB81" i="48"/>
  <c r="Z81" i="48"/>
  <c r="AB80" i="48"/>
  <c r="Z80" i="48"/>
  <c r="AB79" i="48"/>
  <c r="Z79" i="48"/>
  <c r="AB78" i="48"/>
  <c r="Z78" i="48"/>
  <c r="AB77" i="48"/>
  <c r="Z77" i="48"/>
  <c r="AB76" i="48"/>
  <c r="Z76" i="48"/>
  <c r="AB75" i="48"/>
  <c r="Z75" i="48"/>
  <c r="AB74" i="48"/>
  <c r="Z74" i="48"/>
  <c r="AB73" i="48"/>
  <c r="Z73" i="48"/>
  <c r="AB72" i="48"/>
  <c r="Z72" i="48"/>
  <c r="Q72" i="48"/>
  <c r="AB71" i="48"/>
  <c r="Z71" i="48"/>
  <c r="Q71" i="48"/>
  <c r="AB70" i="48"/>
  <c r="Z70" i="48"/>
  <c r="Q70" i="48"/>
  <c r="AB69" i="48"/>
  <c r="Z69" i="48"/>
  <c r="Q69" i="48"/>
  <c r="AB68" i="48"/>
  <c r="Z68" i="48"/>
  <c r="Q68" i="48"/>
  <c r="AB67" i="48"/>
  <c r="Z67" i="48"/>
  <c r="Q67" i="48"/>
  <c r="AB66" i="48"/>
  <c r="Z66" i="48"/>
  <c r="AB65" i="48"/>
  <c r="Z65" i="48"/>
  <c r="AB64" i="48"/>
  <c r="Z64" i="48"/>
  <c r="F12" i="48"/>
  <c r="BR60" i="48"/>
  <c r="F11" i="48"/>
  <c r="BZ51" i="48"/>
  <c r="F10" i="48"/>
  <c r="BY51" i="48"/>
  <c r="F9" i="48"/>
  <c r="BX51" i="48"/>
  <c r="F8" i="48"/>
  <c r="BW51" i="48"/>
  <c r="F7" i="48"/>
  <c r="BV51" i="48"/>
  <c r="C25" i="48"/>
  <c r="BR59" i="48"/>
  <c r="CA51" i="48"/>
  <c r="C24" i="48"/>
  <c r="BR58" i="48"/>
  <c r="C23" i="48"/>
  <c r="BR57" i="48"/>
  <c r="C22" i="48"/>
  <c r="BR56" i="48"/>
  <c r="C21" i="48"/>
  <c r="BR55" i="48"/>
  <c r="C20" i="48"/>
  <c r="BR37" i="48"/>
  <c r="CA29" i="48"/>
  <c r="BR38" i="48"/>
  <c r="BZ29" i="48"/>
  <c r="BR36" i="48"/>
  <c r="BY29" i="48"/>
  <c r="BR35" i="48"/>
  <c r="BX29" i="48"/>
  <c r="BR34" i="48"/>
  <c r="BW29" i="48"/>
  <c r="BR33" i="48"/>
  <c r="BV29" i="48"/>
  <c r="BR49" i="48"/>
  <c r="BR48" i="48"/>
  <c r="BR47" i="48"/>
  <c r="BR46" i="48"/>
  <c r="BR45" i="48"/>
  <c r="BR44" i="48"/>
  <c r="CA40" i="48"/>
  <c r="BZ40" i="48"/>
  <c r="BY40" i="48"/>
  <c r="BX40" i="48"/>
  <c r="BW40" i="48"/>
  <c r="BV40" i="48"/>
  <c r="BP38" i="48" a="1"/>
  <c r="BP38" i="48"/>
  <c r="BO38" i="48" a="1"/>
  <c r="BO38" i="48"/>
  <c r="BN38" i="48" a="1"/>
  <c r="BN38" i="48"/>
  <c r="BM38" i="48" a="1"/>
  <c r="BM38" i="48"/>
  <c r="BL38" i="48" a="1"/>
  <c r="BL38" i="48"/>
  <c r="BK38" i="48" a="1"/>
  <c r="BK38" i="48"/>
  <c r="BJ38" i="48" a="1"/>
  <c r="BJ38" i="48"/>
  <c r="BI38" i="48" a="1"/>
  <c r="BI38" i="48"/>
  <c r="BH38" i="48" a="1"/>
  <c r="BH38" i="48"/>
  <c r="BG38" i="48" a="1"/>
  <c r="BG38" i="48"/>
  <c r="BF38" i="48" a="1"/>
  <c r="BF38" i="48"/>
  <c r="BE38" i="48" a="1"/>
  <c r="BE38" i="48"/>
  <c r="BD38" i="48" a="1"/>
  <c r="BD38" i="48"/>
  <c r="BC38" i="48" a="1"/>
  <c r="BC38" i="48"/>
  <c r="BB38" i="48" a="1"/>
  <c r="BB38" i="48"/>
  <c r="BA38" i="48" a="1"/>
  <c r="BA38" i="48"/>
  <c r="AZ38" i="48" a="1"/>
  <c r="AZ38" i="48"/>
  <c r="AY38" i="48" a="1"/>
  <c r="AY38" i="48"/>
  <c r="AX38" i="48" a="1"/>
  <c r="AX38" i="48"/>
  <c r="AW38" i="48" a="1"/>
  <c r="AW38" i="48"/>
  <c r="AV38" i="48" a="1"/>
  <c r="AV38" i="48"/>
  <c r="AU38" i="48" a="1"/>
  <c r="AU38" i="48"/>
  <c r="AT38" i="48" a="1"/>
  <c r="AT38" i="48"/>
  <c r="AS38" i="48" a="1"/>
  <c r="AS38" i="48"/>
  <c r="AR38" i="48" a="1"/>
  <c r="AR38" i="48"/>
  <c r="AQ38" i="48" a="1"/>
  <c r="AQ38" i="48"/>
  <c r="AP38" i="48" a="1"/>
  <c r="AP38" i="48"/>
  <c r="AO38" i="48" a="1"/>
  <c r="AO38" i="48"/>
  <c r="AN38" i="48" a="1"/>
  <c r="AN38" i="48"/>
  <c r="AM38" i="48" a="1"/>
  <c r="AM38" i="48"/>
  <c r="AL38" i="48" a="1"/>
  <c r="AL38" i="48"/>
  <c r="AK38" i="48" a="1"/>
  <c r="AK38" i="48"/>
  <c r="AJ38" i="48" a="1"/>
  <c r="AJ38" i="48"/>
  <c r="AI38" i="48" a="1"/>
  <c r="AI38" i="48"/>
  <c r="AH38" i="48" a="1"/>
  <c r="AH38" i="48"/>
  <c r="AG38" i="48" a="1"/>
  <c r="AG38" i="48"/>
  <c r="AF38" i="48" a="1"/>
  <c r="AF38" i="48"/>
  <c r="AE38" i="48" a="1"/>
  <c r="AE38" i="48"/>
  <c r="AD38" i="48" a="1"/>
  <c r="AD38" i="48"/>
  <c r="AC38" i="48" a="1"/>
  <c r="AC38" i="48"/>
  <c r="AB38" i="48" a="1"/>
  <c r="AB38" i="48"/>
  <c r="AA38" i="48" a="1"/>
  <c r="AA38" i="48"/>
  <c r="Z38" i="48" a="1"/>
  <c r="Z38" i="48"/>
  <c r="Y38" i="48" a="1"/>
  <c r="Y38" i="48"/>
  <c r="X38" i="48" a="1"/>
  <c r="X38" i="48"/>
  <c r="W38" i="48" a="1"/>
  <c r="W38" i="48"/>
  <c r="V38" i="48" a="1"/>
  <c r="V38" i="48"/>
  <c r="U38" i="48" a="1"/>
  <c r="U38" i="48"/>
  <c r="T38" i="48" a="1"/>
  <c r="T38" i="48"/>
  <c r="S38" i="48" a="1"/>
  <c r="S38" i="48"/>
  <c r="R38" i="48" a="1"/>
  <c r="R38" i="48"/>
  <c r="Q38" i="48" a="1"/>
  <c r="Q38" i="48"/>
  <c r="P38" i="48" a="1"/>
  <c r="P38" i="48"/>
  <c r="O38" i="48" a="1"/>
  <c r="O38" i="48"/>
  <c r="N38" i="48" a="1"/>
  <c r="N38" i="48"/>
  <c r="M38" i="48" a="1"/>
  <c r="M38" i="48"/>
  <c r="L38" i="48" a="1"/>
  <c r="L38" i="48"/>
  <c r="K38" i="48" a="1"/>
  <c r="K38" i="48"/>
  <c r="J38" i="48" a="1"/>
  <c r="J38" i="48"/>
  <c r="I38" i="48" a="1"/>
  <c r="I38" i="48"/>
  <c r="H38" i="48" a="1"/>
  <c r="H38" i="48"/>
  <c r="G38" i="48" a="1"/>
  <c r="G38" i="48"/>
  <c r="F38" i="48" a="1"/>
  <c r="F38" i="48"/>
  <c r="E38" i="48" a="1"/>
  <c r="E38" i="48"/>
  <c r="C38" i="48"/>
  <c r="BP37" i="48" a="1"/>
  <c r="BP37" i="48"/>
  <c r="BO37" i="48" a="1"/>
  <c r="BO37" i="48"/>
  <c r="BN37" i="48" a="1"/>
  <c r="BN37" i="48"/>
  <c r="BM37" i="48" a="1"/>
  <c r="BM37" i="48"/>
  <c r="BL37" i="48" a="1"/>
  <c r="BL37" i="48"/>
  <c r="BK37" i="48" a="1"/>
  <c r="BK37" i="48"/>
  <c r="BJ37" i="48" a="1"/>
  <c r="BJ37" i="48"/>
  <c r="BI37" i="48" a="1"/>
  <c r="BI37" i="48"/>
  <c r="BH37" i="48" a="1"/>
  <c r="BH37" i="48"/>
  <c r="BG37" i="48" a="1"/>
  <c r="BG37" i="48"/>
  <c r="BF37" i="48" a="1"/>
  <c r="BF37" i="48"/>
  <c r="BE37" i="48" a="1"/>
  <c r="BE37" i="48"/>
  <c r="BD37" i="48" a="1"/>
  <c r="BD37" i="48"/>
  <c r="BC37" i="48" a="1"/>
  <c r="BC37" i="48"/>
  <c r="BB37" i="48" a="1"/>
  <c r="BB37" i="48"/>
  <c r="BA37" i="48" a="1"/>
  <c r="BA37" i="48"/>
  <c r="AZ37" i="48" a="1"/>
  <c r="AZ37" i="48"/>
  <c r="AY37" i="48" a="1"/>
  <c r="AY37" i="48"/>
  <c r="AX37" i="48" a="1"/>
  <c r="AX37" i="48"/>
  <c r="AW37" i="48" a="1"/>
  <c r="AW37" i="48"/>
  <c r="AV37" i="48" a="1"/>
  <c r="AV37" i="48"/>
  <c r="AU37" i="48" a="1"/>
  <c r="AU37" i="48"/>
  <c r="AT37" i="48" a="1"/>
  <c r="AT37" i="48"/>
  <c r="AS37" i="48" a="1"/>
  <c r="AS37" i="48"/>
  <c r="AR37" i="48" a="1"/>
  <c r="AR37" i="48"/>
  <c r="AQ37" i="48" a="1"/>
  <c r="AQ37" i="48"/>
  <c r="AP37" i="48" a="1"/>
  <c r="AP37" i="48"/>
  <c r="AO37" i="48" a="1"/>
  <c r="AO37" i="48"/>
  <c r="AN37" i="48" a="1"/>
  <c r="AN37" i="48"/>
  <c r="AM37" i="48" a="1"/>
  <c r="AM37" i="48"/>
  <c r="AL37" i="48" a="1"/>
  <c r="AL37" i="48"/>
  <c r="AK37" i="48" a="1"/>
  <c r="AK37" i="48"/>
  <c r="AJ37" i="48" a="1"/>
  <c r="AJ37" i="48"/>
  <c r="AI37" i="48" a="1"/>
  <c r="AI37" i="48"/>
  <c r="AH37" i="48" a="1"/>
  <c r="AH37" i="48"/>
  <c r="AG37" i="48" a="1"/>
  <c r="AG37" i="48"/>
  <c r="AF37" i="48" a="1"/>
  <c r="AF37" i="48"/>
  <c r="AE37" i="48" a="1"/>
  <c r="AE37" i="48"/>
  <c r="AD37" i="48" a="1"/>
  <c r="AD37" i="48"/>
  <c r="AC37" i="48" a="1"/>
  <c r="AC37" i="48"/>
  <c r="AB37" i="48" a="1"/>
  <c r="AB37" i="48"/>
  <c r="AA37" i="48" a="1"/>
  <c r="AA37" i="48"/>
  <c r="Z37" i="48" a="1"/>
  <c r="Z37" i="48"/>
  <c r="Y37" i="48" a="1"/>
  <c r="Y37" i="48"/>
  <c r="X37" i="48" a="1"/>
  <c r="X37" i="48"/>
  <c r="W37" i="48" a="1"/>
  <c r="W37" i="48"/>
  <c r="V37" i="48" a="1"/>
  <c r="V37" i="48"/>
  <c r="U37" i="48" a="1"/>
  <c r="U37" i="48"/>
  <c r="T37" i="48" a="1"/>
  <c r="T37" i="48"/>
  <c r="S37" i="48" a="1"/>
  <c r="S37" i="48"/>
  <c r="R37" i="48" a="1"/>
  <c r="R37" i="48"/>
  <c r="Q37" i="48" a="1"/>
  <c r="Q37" i="48"/>
  <c r="P37" i="48" a="1"/>
  <c r="P37" i="48"/>
  <c r="O37" i="48" a="1"/>
  <c r="O37" i="48"/>
  <c r="N37" i="48" a="1"/>
  <c r="N37" i="48"/>
  <c r="M37" i="48" a="1"/>
  <c r="M37" i="48"/>
  <c r="L37" i="48" a="1"/>
  <c r="L37" i="48"/>
  <c r="K37" i="48" a="1"/>
  <c r="K37" i="48"/>
  <c r="J37" i="48" a="1"/>
  <c r="J37" i="48"/>
  <c r="I37" i="48" a="1"/>
  <c r="I37" i="48"/>
  <c r="H37" i="48" a="1"/>
  <c r="H37" i="48"/>
  <c r="G37" i="48" a="1"/>
  <c r="G37" i="48"/>
  <c r="F37" i="48" a="1"/>
  <c r="F37" i="48"/>
  <c r="E37" i="48" a="1"/>
  <c r="E37" i="48"/>
  <c r="C37" i="48"/>
  <c r="BP36" i="48" a="1"/>
  <c r="BP36" i="48"/>
  <c r="BO36" i="48" a="1"/>
  <c r="BO36" i="48"/>
  <c r="BN36" i="48" a="1"/>
  <c r="BN36" i="48"/>
  <c r="BM36" i="48" a="1"/>
  <c r="BM36" i="48"/>
  <c r="BL36" i="48" a="1"/>
  <c r="BL36" i="48"/>
  <c r="BK36" i="48" a="1"/>
  <c r="BK36" i="48"/>
  <c r="BJ36" i="48" a="1"/>
  <c r="BJ36" i="48"/>
  <c r="BI36" i="48" a="1"/>
  <c r="BI36" i="48"/>
  <c r="BH36" i="48" a="1"/>
  <c r="BH36" i="48"/>
  <c r="BG36" i="48" a="1"/>
  <c r="BG36" i="48"/>
  <c r="BF36" i="48" a="1"/>
  <c r="BF36" i="48"/>
  <c r="BE36" i="48" a="1"/>
  <c r="BE36" i="48"/>
  <c r="BD36" i="48" a="1"/>
  <c r="BD36" i="48"/>
  <c r="BC36" i="48" a="1"/>
  <c r="BC36" i="48"/>
  <c r="BB36" i="48" a="1"/>
  <c r="BB36" i="48"/>
  <c r="BA36" i="48" a="1"/>
  <c r="BA36" i="48"/>
  <c r="AZ36" i="48" a="1"/>
  <c r="AZ36" i="48"/>
  <c r="AY36" i="48" a="1"/>
  <c r="AY36" i="48"/>
  <c r="AX36" i="48" a="1"/>
  <c r="AX36" i="48"/>
  <c r="AW36" i="48" a="1"/>
  <c r="AW36" i="48"/>
  <c r="AV36" i="48" a="1"/>
  <c r="AV36" i="48"/>
  <c r="AU36" i="48" a="1"/>
  <c r="AU36" i="48"/>
  <c r="AT36" i="48" a="1"/>
  <c r="AT36" i="48"/>
  <c r="AS36" i="48" a="1"/>
  <c r="AS36" i="48"/>
  <c r="AR36" i="48" a="1"/>
  <c r="AR36" i="48"/>
  <c r="AQ36" i="48" a="1"/>
  <c r="AQ36" i="48"/>
  <c r="AP36" i="48" a="1"/>
  <c r="AP36" i="48"/>
  <c r="AO36" i="48" a="1"/>
  <c r="AO36" i="48"/>
  <c r="AN36" i="48" a="1"/>
  <c r="AN36" i="48"/>
  <c r="AM36" i="48" a="1"/>
  <c r="AM36" i="48"/>
  <c r="AL36" i="48" a="1"/>
  <c r="AL36" i="48"/>
  <c r="AK36" i="48" a="1"/>
  <c r="AK36" i="48"/>
  <c r="AJ36" i="48" a="1"/>
  <c r="AJ36" i="48"/>
  <c r="AI36" i="48" a="1"/>
  <c r="AI36" i="48"/>
  <c r="AH36" i="48" a="1"/>
  <c r="AH36" i="48"/>
  <c r="AG36" i="48" a="1"/>
  <c r="AG36" i="48"/>
  <c r="AF36" i="48" a="1"/>
  <c r="AF36" i="48"/>
  <c r="AE36" i="48" a="1"/>
  <c r="AE36" i="48"/>
  <c r="AD36" i="48" a="1"/>
  <c r="AD36" i="48"/>
  <c r="AC36" i="48" a="1"/>
  <c r="AC36" i="48"/>
  <c r="AB36" i="48" a="1"/>
  <c r="AB36" i="48"/>
  <c r="AA36" i="48" a="1"/>
  <c r="AA36" i="48"/>
  <c r="Z36" i="48" a="1"/>
  <c r="Z36" i="48"/>
  <c r="Y36" i="48" a="1"/>
  <c r="Y36" i="48"/>
  <c r="X36" i="48" a="1"/>
  <c r="X36" i="48"/>
  <c r="W36" i="48" a="1"/>
  <c r="W36" i="48"/>
  <c r="V36" i="48" a="1"/>
  <c r="V36" i="48"/>
  <c r="U36" i="48" a="1"/>
  <c r="U36" i="48"/>
  <c r="T36" i="48" a="1"/>
  <c r="T36" i="48"/>
  <c r="S36" i="48" a="1"/>
  <c r="S36" i="48"/>
  <c r="R36" i="48" a="1"/>
  <c r="R36" i="48"/>
  <c r="Q36" i="48" a="1"/>
  <c r="Q36" i="48"/>
  <c r="P36" i="48" a="1"/>
  <c r="P36" i="48"/>
  <c r="O36" i="48" a="1"/>
  <c r="O36" i="48"/>
  <c r="N36" i="48" a="1"/>
  <c r="N36" i="48"/>
  <c r="M36" i="48" a="1"/>
  <c r="M36" i="48"/>
  <c r="L36" i="48" a="1"/>
  <c r="L36" i="48"/>
  <c r="K36" i="48" a="1"/>
  <c r="K36" i="48"/>
  <c r="J36" i="48" a="1"/>
  <c r="J36" i="48"/>
  <c r="I36" i="48" a="1"/>
  <c r="I36" i="48"/>
  <c r="H36" i="48" a="1"/>
  <c r="H36" i="48"/>
  <c r="G36" i="48" a="1"/>
  <c r="G36" i="48"/>
  <c r="F36" i="48" a="1"/>
  <c r="F36" i="48"/>
  <c r="E36" i="48" a="1"/>
  <c r="E36" i="48"/>
  <c r="C36" i="48"/>
  <c r="BP35" i="48" a="1"/>
  <c r="BP35" i="48"/>
  <c r="BO35" i="48" a="1"/>
  <c r="BO35" i="48"/>
  <c r="BN35" i="48" a="1"/>
  <c r="BN35" i="48"/>
  <c r="BM35" i="48" a="1"/>
  <c r="BM35" i="48"/>
  <c r="BL35" i="48" a="1"/>
  <c r="BL35" i="48"/>
  <c r="BK35" i="48" a="1"/>
  <c r="BK35" i="48"/>
  <c r="BJ35" i="48" a="1"/>
  <c r="BJ35" i="48"/>
  <c r="BI35" i="48" a="1"/>
  <c r="BI35" i="48"/>
  <c r="BH35" i="48" a="1"/>
  <c r="BH35" i="48"/>
  <c r="BG35" i="48" a="1"/>
  <c r="BG35" i="48"/>
  <c r="BF35" i="48" a="1"/>
  <c r="BF35" i="48"/>
  <c r="BE35" i="48" a="1"/>
  <c r="BE35" i="48"/>
  <c r="BD35" i="48" a="1"/>
  <c r="BD35" i="48"/>
  <c r="BC35" i="48" a="1"/>
  <c r="BC35" i="48"/>
  <c r="BB35" i="48" a="1"/>
  <c r="BB35" i="48"/>
  <c r="BA35" i="48" a="1"/>
  <c r="BA35" i="48"/>
  <c r="AZ35" i="48" a="1"/>
  <c r="AZ35" i="48"/>
  <c r="AY35" i="48" a="1"/>
  <c r="AY35" i="48"/>
  <c r="AX35" i="48" a="1"/>
  <c r="AX35" i="48"/>
  <c r="AW35" i="48" a="1"/>
  <c r="AW35" i="48"/>
  <c r="AV35" i="48" a="1"/>
  <c r="AV35" i="48"/>
  <c r="AU35" i="48" a="1"/>
  <c r="AU35" i="48"/>
  <c r="AT35" i="48" a="1"/>
  <c r="AT35" i="48"/>
  <c r="AS35" i="48" a="1"/>
  <c r="AS35" i="48"/>
  <c r="AR35" i="48" a="1"/>
  <c r="AR35" i="48"/>
  <c r="AQ35" i="48" a="1"/>
  <c r="AQ35" i="48"/>
  <c r="AP35" i="48" a="1"/>
  <c r="AP35" i="48"/>
  <c r="AO35" i="48" a="1"/>
  <c r="AO35" i="48"/>
  <c r="AN35" i="48" a="1"/>
  <c r="AN35" i="48"/>
  <c r="AM35" i="48" a="1"/>
  <c r="AM35" i="48"/>
  <c r="AL35" i="48" a="1"/>
  <c r="AL35" i="48"/>
  <c r="AK35" i="48" a="1"/>
  <c r="AK35" i="48"/>
  <c r="AJ35" i="48" a="1"/>
  <c r="AJ35" i="48"/>
  <c r="AI35" i="48" a="1"/>
  <c r="AI35" i="48"/>
  <c r="AH35" i="48" a="1"/>
  <c r="AH35" i="48"/>
  <c r="AG35" i="48" a="1"/>
  <c r="AG35" i="48"/>
  <c r="AF35" i="48" a="1"/>
  <c r="AF35" i="48"/>
  <c r="AE35" i="48" a="1"/>
  <c r="AE35" i="48"/>
  <c r="AD35" i="48" a="1"/>
  <c r="AD35" i="48"/>
  <c r="AC35" i="48" a="1"/>
  <c r="AC35" i="48"/>
  <c r="AB35" i="48" a="1"/>
  <c r="AB35" i="48"/>
  <c r="AA35" i="48" a="1"/>
  <c r="AA35" i="48"/>
  <c r="Z35" i="48" a="1"/>
  <c r="Z35" i="48"/>
  <c r="Y35" i="48" a="1"/>
  <c r="Y35" i="48"/>
  <c r="X35" i="48" a="1"/>
  <c r="X35" i="48"/>
  <c r="W35" i="48" a="1"/>
  <c r="W35" i="48"/>
  <c r="V35" i="48" a="1"/>
  <c r="V35" i="48"/>
  <c r="U35" i="48" a="1"/>
  <c r="U35" i="48"/>
  <c r="T35" i="48" a="1"/>
  <c r="T35" i="48"/>
  <c r="S35" i="48" a="1"/>
  <c r="S35" i="48"/>
  <c r="R35" i="48" a="1"/>
  <c r="R35" i="48"/>
  <c r="Q35" i="48" a="1"/>
  <c r="Q35" i="48"/>
  <c r="P35" i="48" a="1"/>
  <c r="P35" i="48"/>
  <c r="O35" i="48" a="1"/>
  <c r="O35" i="48"/>
  <c r="N35" i="48" a="1"/>
  <c r="N35" i="48"/>
  <c r="M35" i="48" a="1"/>
  <c r="M35" i="48"/>
  <c r="L35" i="48" a="1"/>
  <c r="L35" i="48"/>
  <c r="K35" i="48" a="1"/>
  <c r="K35" i="48"/>
  <c r="J35" i="48" a="1"/>
  <c r="J35" i="48"/>
  <c r="I35" i="48" a="1"/>
  <c r="I35" i="48"/>
  <c r="H35" i="48" a="1"/>
  <c r="H35" i="48"/>
  <c r="G35" i="48" a="1"/>
  <c r="G35" i="48"/>
  <c r="F35" i="48" a="1"/>
  <c r="F35" i="48"/>
  <c r="E35" i="48" a="1"/>
  <c r="E35" i="48"/>
  <c r="C35" i="48"/>
  <c r="BP34" i="48" a="1"/>
  <c r="BP34" i="48"/>
  <c r="BO34" i="48" a="1"/>
  <c r="BO34" i="48"/>
  <c r="BN34" i="48" a="1"/>
  <c r="BN34" i="48"/>
  <c r="BM34" i="48" a="1"/>
  <c r="BM34" i="48"/>
  <c r="BL34" i="48" a="1"/>
  <c r="BL34" i="48"/>
  <c r="BK34" i="48" a="1"/>
  <c r="BK34" i="48"/>
  <c r="BJ34" i="48" a="1"/>
  <c r="BJ34" i="48"/>
  <c r="BI34" i="48" a="1"/>
  <c r="BI34" i="48"/>
  <c r="BH34" i="48" a="1"/>
  <c r="BH34" i="48"/>
  <c r="BG34" i="48" a="1"/>
  <c r="BG34" i="48"/>
  <c r="BF34" i="48" a="1"/>
  <c r="BF34" i="48"/>
  <c r="BE34" i="48" a="1"/>
  <c r="BE34" i="48"/>
  <c r="BD34" i="48" a="1"/>
  <c r="BD34" i="48"/>
  <c r="BC34" i="48" a="1"/>
  <c r="BC34" i="48"/>
  <c r="BB34" i="48" a="1"/>
  <c r="BB34" i="48"/>
  <c r="BA34" i="48" a="1"/>
  <c r="BA34" i="48"/>
  <c r="AZ34" i="48" a="1"/>
  <c r="AZ34" i="48"/>
  <c r="AY34" i="48" a="1"/>
  <c r="AY34" i="48"/>
  <c r="AX34" i="48" a="1"/>
  <c r="AX34" i="48"/>
  <c r="AW34" i="48" a="1"/>
  <c r="AW34" i="48"/>
  <c r="AV34" i="48" a="1"/>
  <c r="AV34" i="48"/>
  <c r="AU34" i="48" a="1"/>
  <c r="AU34" i="48"/>
  <c r="AT34" i="48" a="1"/>
  <c r="AT34" i="48"/>
  <c r="AS34" i="48" a="1"/>
  <c r="AS34" i="48"/>
  <c r="AR34" i="48" a="1"/>
  <c r="AR34" i="48"/>
  <c r="AQ34" i="48" a="1"/>
  <c r="AQ34" i="48"/>
  <c r="AP34" i="48" a="1"/>
  <c r="AP34" i="48"/>
  <c r="AO34" i="48" a="1"/>
  <c r="AO34" i="48"/>
  <c r="AN34" i="48" a="1"/>
  <c r="AN34" i="48"/>
  <c r="AM34" i="48" a="1"/>
  <c r="AM34" i="48"/>
  <c r="AL34" i="48" a="1"/>
  <c r="AL34" i="48"/>
  <c r="AK34" i="48" a="1"/>
  <c r="AK34" i="48"/>
  <c r="AJ34" i="48" a="1"/>
  <c r="AJ34" i="48"/>
  <c r="AI34" i="48" a="1"/>
  <c r="AI34" i="48"/>
  <c r="AH34" i="48" a="1"/>
  <c r="AH34" i="48"/>
  <c r="AG34" i="48" a="1"/>
  <c r="AG34" i="48"/>
  <c r="AF34" i="48" a="1"/>
  <c r="AF34" i="48"/>
  <c r="AE34" i="48" a="1"/>
  <c r="AE34" i="48"/>
  <c r="AD34" i="48" a="1"/>
  <c r="AD34" i="48"/>
  <c r="AC34" i="48" a="1"/>
  <c r="AC34" i="48"/>
  <c r="AB34" i="48" a="1"/>
  <c r="AB34" i="48"/>
  <c r="AA34" i="48" a="1"/>
  <c r="AA34" i="48"/>
  <c r="Z34" i="48" a="1"/>
  <c r="Z34" i="48"/>
  <c r="Y34" i="48" a="1"/>
  <c r="Y34" i="48"/>
  <c r="X34" i="48" a="1"/>
  <c r="X34" i="48"/>
  <c r="W34" i="48" a="1"/>
  <c r="W34" i="48"/>
  <c r="V34" i="48" a="1"/>
  <c r="V34" i="48"/>
  <c r="U34" i="48" a="1"/>
  <c r="U34" i="48"/>
  <c r="T34" i="48" a="1"/>
  <c r="T34" i="48"/>
  <c r="S34" i="48" a="1"/>
  <c r="S34" i="48"/>
  <c r="R34" i="48" a="1"/>
  <c r="R34" i="48"/>
  <c r="Q34" i="48" a="1"/>
  <c r="Q34" i="48"/>
  <c r="P34" i="48" a="1"/>
  <c r="P34" i="48"/>
  <c r="O34" i="48" a="1"/>
  <c r="O34" i="48"/>
  <c r="N34" i="48" a="1"/>
  <c r="N34" i="48"/>
  <c r="M34" i="48" a="1"/>
  <c r="M34" i="48"/>
  <c r="L34" i="48" a="1"/>
  <c r="L34" i="48"/>
  <c r="K34" i="48" a="1"/>
  <c r="K34" i="48"/>
  <c r="J34" i="48" a="1"/>
  <c r="J34" i="48"/>
  <c r="I34" i="48" a="1"/>
  <c r="I34" i="48"/>
  <c r="H34" i="48" a="1"/>
  <c r="H34" i="48"/>
  <c r="G34" i="48" a="1"/>
  <c r="G34" i="48"/>
  <c r="F34" i="48" a="1"/>
  <c r="F34" i="48"/>
  <c r="E34" i="48" a="1"/>
  <c r="E34" i="48"/>
  <c r="C34" i="48"/>
  <c r="BP33" i="48" a="1"/>
  <c r="BP33" i="48"/>
  <c r="BO33" i="48" a="1"/>
  <c r="BO33" i="48"/>
  <c r="BN33" i="48" a="1"/>
  <c r="BN33" i="48"/>
  <c r="BM33" i="48" a="1"/>
  <c r="BM33" i="48"/>
  <c r="BL33" i="48" a="1"/>
  <c r="BL33" i="48"/>
  <c r="BK33" i="48" a="1"/>
  <c r="BK33" i="48"/>
  <c r="BJ33" i="48" a="1"/>
  <c r="BJ33" i="48"/>
  <c r="BI33" i="48" a="1"/>
  <c r="BI33" i="48"/>
  <c r="BH33" i="48" a="1"/>
  <c r="BH33" i="48"/>
  <c r="BG33" i="48" a="1"/>
  <c r="BG33" i="48"/>
  <c r="BF33" i="48" a="1"/>
  <c r="BF33" i="48"/>
  <c r="BE33" i="48" a="1"/>
  <c r="BE33" i="48"/>
  <c r="BD33" i="48" a="1"/>
  <c r="BD33" i="48"/>
  <c r="BC33" i="48" a="1"/>
  <c r="BC33" i="48"/>
  <c r="BB33" i="48" a="1"/>
  <c r="BB33" i="48"/>
  <c r="BA33" i="48" a="1"/>
  <c r="BA33" i="48"/>
  <c r="AZ33" i="48" a="1"/>
  <c r="AZ33" i="48"/>
  <c r="AY33" i="48" a="1"/>
  <c r="AY33" i="48"/>
  <c r="AX33" i="48" a="1"/>
  <c r="AX33" i="48"/>
  <c r="AW33" i="48" a="1"/>
  <c r="AW33" i="48"/>
  <c r="AV33" i="48" a="1"/>
  <c r="AV33" i="48"/>
  <c r="AU33" i="48" a="1"/>
  <c r="AU33" i="48"/>
  <c r="AT33" i="48" a="1"/>
  <c r="AT33" i="48"/>
  <c r="AS33" i="48" a="1"/>
  <c r="AS33" i="48"/>
  <c r="AR33" i="48" a="1"/>
  <c r="AR33" i="48"/>
  <c r="AQ33" i="48" a="1"/>
  <c r="AQ33" i="48"/>
  <c r="AP33" i="48" a="1"/>
  <c r="AP33" i="48"/>
  <c r="AO33" i="48" a="1"/>
  <c r="AO33" i="48"/>
  <c r="AN33" i="48" a="1"/>
  <c r="AN33" i="48"/>
  <c r="AM33" i="48" a="1"/>
  <c r="AM33" i="48"/>
  <c r="AL33" i="48" a="1"/>
  <c r="AL33" i="48"/>
  <c r="AK33" i="48" a="1"/>
  <c r="AK33" i="48"/>
  <c r="AJ33" i="48" a="1"/>
  <c r="AJ33" i="48"/>
  <c r="AI33" i="48" a="1"/>
  <c r="AI33" i="48"/>
  <c r="AH33" i="48" a="1"/>
  <c r="AH33" i="48"/>
  <c r="AG33" i="48" a="1"/>
  <c r="AG33" i="48"/>
  <c r="AF33" i="48" a="1"/>
  <c r="AF33" i="48"/>
  <c r="AE33" i="48" a="1"/>
  <c r="AE33" i="48"/>
  <c r="AD33" i="48" a="1"/>
  <c r="AD33" i="48"/>
  <c r="AC33" i="48" a="1"/>
  <c r="AC33" i="48"/>
  <c r="AB33" i="48" a="1"/>
  <c r="AB33" i="48"/>
  <c r="AA33" i="48" a="1"/>
  <c r="AA33" i="48"/>
  <c r="Z33" i="48" a="1"/>
  <c r="Z33" i="48"/>
  <c r="Y33" i="48" a="1"/>
  <c r="Y33" i="48"/>
  <c r="X33" i="48" a="1"/>
  <c r="X33" i="48"/>
  <c r="W33" i="48" a="1"/>
  <c r="W33" i="48"/>
  <c r="V33" i="48" a="1"/>
  <c r="V33" i="48"/>
  <c r="U33" i="48" a="1"/>
  <c r="U33" i="48"/>
  <c r="T33" i="48" a="1"/>
  <c r="T33" i="48"/>
  <c r="S33" i="48" a="1"/>
  <c r="S33" i="48"/>
  <c r="R33" i="48" a="1"/>
  <c r="R33" i="48"/>
  <c r="Q33" i="48" a="1"/>
  <c r="Q33" i="48"/>
  <c r="P33" i="48" a="1"/>
  <c r="P33" i="48"/>
  <c r="O33" i="48" a="1"/>
  <c r="O33" i="48"/>
  <c r="N33" i="48" a="1"/>
  <c r="N33" i="48"/>
  <c r="M33" i="48" a="1"/>
  <c r="M33" i="48"/>
  <c r="L33" i="48" a="1"/>
  <c r="L33" i="48"/>
  <c r="K33" i="48" a="1"/>
  <c r="K33" i="48"/>
  <c r="J33" i="48" a="1"/>
  <c r="J33" i="48"/>
  <c r="I33" i="48" a="1"/>
  <c r="I33" i="48"/>
  <c r="H33" i="48" a="1"/>
  <c r="H33" i="48"/>
  <c r="G33" i="48" a="1"/>
  <c r="G33" i="48"/>
  <c r="F33" i="48" a="1"/>
  <c r="F33" i="48"/>
  <c r="E33" i="48" a="1"/>
  <c r="E33" i="48"/>
  <c r="C33" i="48"/>
  <c r="C32" i="48"/>
  <c r="C31" i="48"/>
  <c r="C30" i="48"/>
  <c r="AA25" i="48"/>
  <c r="Z25" i="48"/>
  <c r="I25" i="48"/>
  <c r="N12" i="48"/>
  <c r="G25" i="48"/>
  <c r="M12" i="48"/>
  <c r="F25" i="48"/>
  <c r="L12" i="48"/>
  <c r="E25" i="48"/>
  <c r="D25" i="48"/>
  <c r="AA24" i="48"/>
  <c r="Z24" i="48"/>
  <c r="I24" i="48"/>
  <c r="N11" i="48"/>
  <c r="G24" i="48"/>
  <c r="M11" i="48"/>
  <c r="F24" i="48"/>
  <c r="L11" i="48"/>
  <c r="E24" i="48"/>
  <c r="D24" i="48"/>
  <c r="AA23" i="48"/>
  <c r="Z23" i="48"/>
  <c r="I23" i="48"/>
  <c r="N10" i="48"/>
  <c r="G23" i="48"/>
  <c r="M10" i="48"/>
  <c r="F23" i="48"/>
  <c r="L10" i="48"/>
  <c r="E23" i="48"/>
  <c r="D23" i="48"/>
  <c r="AA22" i="48"/>
  <c r="Z22" i="48"/>
  <c r="I22" i="48"/>
  <c r="N9" i="48"/>
  <c r="G22" i="48"/>
  <c r="M9" i="48"/>
  <c r="F22" i="48"/>
  <c r="L9" i="48"/>
  <c r="E22" i="48"/>
  <c r="D22" i="48"/>
  <c r="AA21" i="48"/>
  <c r="Z21" i="48"/>
  <c r="I21" i="48"/>
  <c r="N8" i="48"/>
  <c r="G21" i="48"/>
  <c r="M8" i="48"/>
  <c r="F21" i="48"/>
  <c r="L8" i="48"/>
  <c r="E21" i="48"/>
  <c r="D21" i="48"/>
  <c r="AA20" i="48"/>
  <c r="Z20" i="48"/>
  <c r="I20" i="48"/>
  <c r="N7" i="48"/>
  <c r="G20" i="48"/>
  <c r="M7" i="48"/>
  <c r="F20" i="48"/>
  <c r="L7" i="48"/>
  <c r="E20" i="48"/>
  <c r="D20" i="48"/>
  <c r="Z19" i="48"/>
  <c r="I19" i="48"/>
  <c r="G19" i="48"/>
  <c r="F19" i="48"/>
  <c r="E19" i="48"/>
  <c r="D19" i="48"/>
  <c r="Z18" i="48"/>
  <c r="I18" i="48"/>
  <c r="G18" i="48"/>
  <c r="F18" i="48"/>
  <c r="E18" i="48"/>
  <c r="D18" i="48"/>
  <c r="Z17" i="48"/>
  <c r="I17" i="48"/>
  <c r="G17" i="48"/>
  <c r="F17" i="48"/>
  <c r="E17" i="48"/>
  <c r="D17" i="48"/>
  <c r="F13" i="48"/>
  <c r="B13" i="48"/>
  <c r="C12" i="48"/>
  <c r="C11" i="48"/>
  <c r="C10" i="48"/>
  <c r="C9" i="48"/>
  <c r="C8" i="48"/>
  <c r="C7" i="48"/>
  <c r="V135" i="47"/>
  <c r="W135" i="47"/>
  <c r="X135" i="47"/>
  <c r="Y135" i="47"/>
  <c r="AA135" i="47"/>
  <c r="AA207" i="47"/>
  <c r="AB207" i="47"/>
  <c r="Z207" i="47"/>
  <c r="V134" i="47"/>
  <c r="W134" i="47"/>
  <c r="X134" i="47"/>
  <c r="Y134" i="47"/>
  <c r="AA134" i="47"/>
  <c r="AA206" i="47"/>
  <c r="AB206" i="47"/>
  <c r="Z206" i="47"/>
  <c r="V133" i="47"/>
  <c r="W133" i="47"/>
  <c r="X133" i="47"/>
  <c r="Y133" i="47"/>
  <c r="AA133" i="47"/>
  <c r="AA205" i="47"/>
  <c r="AB205" i="47"/>
  <c r="Z205" i="47"/>
  <c r="V132" i="47"/>
  <c r="W132" i="47"/>
  <c r="X132" i="47"/>
  <c r="Y132" i="47"/>
  <c r="AA132" i="47"/>
  <c r="AA204" i="47"/>
  <c r="AB204" i="47"/>
  <c r="Z204" i="47"/>
  <c r="V131" i="47"/>
  <c r="W131" i="47"/>
  <c r="X131" i="47"/>
  <c r="Y131" i="47"/>
  <c r="AA131" i="47"/>
  <c r="AA203" i="47"/>
  <c r="AB203" i="47"/>
  <c r="Z203" i="47"/>
  <c r="V130" i="47"/>
  <c r="W130" i="47"/>
  <c r="X130" i="47"/>
  <c r="Y130" i="47"/>
  <c r="AA130" i="47"/>
  <c r="AA202" i="47"/>
  <c r="AB202" i="47"/>
  <c r="Z202" i="47"/>
  <c r="V129" i="47"/>
  <c r="W129" i="47"/>
  <c r="X129" i="47"/>
  <c r="Y129" i="47"/>
  <c r="AA129" i="47"/>
  <c r="AA201" i="47"/>
  <c r="AB201" i="47"/>
  <c r="Z201" i="47"/>
  <c r="V128" i="47"/>
  <c r="W128" i="47"/>
  <c r="X128" i="47"/>
  <c r="Y128" i="47"/>
  <c r="AA128" i="47"/>
  <c r="AA200" i="47"/>
  <c r="AB200" i="47"/>
  <c r="Z200" i="47"/>
  <c r="V127" i="47"/>
  <c r="W127" i="47"/>
  <c r="X127" i="47"/>
  <c r="Y127" i="47"/>
  <c r="AA127" i="47"/>
  <c r="AA199" i="47"/>
  <c r="AB199" i="47"/>
  <c r="Z199" i="47"/>
  <c r="V126" i="47"/>
  <c r="W126" i="47"/>
  <c r="X126" i="47"/>
  <c r="Y126" i="47"/>
  <c r="AA126" i="47"/>
  <c r="AA198" i="47"/>
  <c r="AB198" i="47"/>
  <c r="Z198" i="47"/>
  <c r="V125" i="47"/>
  <c r="W125" i="47"/>
  <c r="X125" i="47"/>
  <c r="Y125" i="47"/>
  <c r="AA125" i="47"/>
  <c r="AA197" i="47"/>
  <c r="AB197" i="47"/>
  <c r="Z197" i="47"/>
  <c r="V124" i="47"/>
  <c r="W124" i="47"/>
  <c r="X124" i="47"/>
  <c r="Y124" i="47"/>
  <c r="AA124" i="47"/>
  <c r="AA196" i="47"/>
  <c r="AB196" i="47"/>
  <c r="Z196" i="47"/>
  <c r="V123" i="47"/>
  <c r="W123" i="47"/>
  <c r="X123" i="47"/>
  <c r="Y123" i="47"/>
  <c r="AA123" i="47"/>
  <c r="AA195" i="47"/>
  <c r="AB195" i="47"/>
  <c r="Z195" i="47"/>
  <c r="V122" i="47"/>
  <c r="W122" i="47"/>
  <c r="X122" i="47"/>
  <c r="Y122" i="47"/>
  <c r="AA122" i="47"/>
  <c r="AA194" i="47"/>
  <c r="AB194" i="47"/>
  <c r="Z194" i="47"/>
  <c r="V121" i="47"/>
  <c r="W121" i="47"/>
  <c r="X121" i="47"/>
  <c r="Y121" i="47"/>
  <c r="AA121" i="47"/>
  <c r="AA193" i="47"/>
  <c r="AB193" i="47"/>
  <c r="Z193" i="47"/>
  <c r="V120" i="47"/>
  <c r="W120" i="47"/>
  <c r="X120" i="47"/>
  <c r="Y120" i="47"/>
  <c r="AA120" i="47"/>
  <c r="AA192" i="47"/>
  <c r="AB192" i="47"/>
  <c r="Z192" i="47"/>
  <c r="V119" i="47"/>
  <c r="W119" i="47"/>
  <c r="X119" i="47"/>
  <c r="Y119" i="47"/>
  <c r="AA119" i="47"/>
  <c r="AA191" i="47"/>
  <c r="AB191" i="47"/>
  <c r="Z191" i="47"/>
  <c r="V118" i="47"/>
  <c r="W118" i="47"/>
  <c r="X118" i="47"/>
  <c r="Y118" i="47"/>
  <c r="AA118" i="47"/>
  <c r="AA190" i="47"/>
  <c r="AB190" i="47"/>
  <c r="Z190" i="47"/>
  <c r="V117" i="47"/>
  <c r="W117" i="47"/>
  <c r="X117" i="47"/>
  <c r="Y117" i="47"/>
  <c r="AA117" i="47"/>
  <c r="AA189" i="47"/>
  <c r="AB189" i="47"/>
  <c r="Z189" i="47"/>
  <c r="V116" i="47"/>
  <c r="W116" i="47"/>
  <c r="X116" i="47"/>
  <c r="Y116" i="47"/>
  <c r="AA116" i="47"/>
  <c r="AA188" i="47"/>
  <c r="AB188" i="47"/>
  <c r="Z188" i="47"/>
  <c r="V115" i="47"/>
  <c r="W115" i="47"/>
  <c r="X115" i="47"/>
  <c r="Y115" i="47"/>
  <c r="AA115" i="47"/>
  <c r="AA187" i="47"/>
  <c r="AB187" i="47"/>
  <c r="Z187" i="47"/>
  <c r="V114" i="47"/>
  <c r="W114" i="47"/>
  <c r="X114" i="47"/>
  <c r="Y114" i="47"/>
  <c r="AA114" i="47"/>
  <c r="AA186" i="47"/>
  <c r="AB186" i="47"/>
  <c r="Z186" i="47"/>
  <c r="V113" i="47"/>
  <c r="W113" i="47"/>
  <c r="X113" i="47"/>
  <c r="Y113" i="47"/>
  <c r="AA113" i="47"/>
  <c r="AA185" i="47"/>
  <c r="AB185" i="47"/>
  <c r="Z185" i="47"/>
  <c r="V112" i="47"/>
  <c r="W112" i="47"/>
  <c r="X112" i="47"/>
  <c r="Y112" i="47"/>
  <c r="AA112" i="47"/>
  <c r="AA184" i="47"/>
  <c r="AB184" i="47"/>
  <c r="Z184" i="47"/>
  <c r="V111" i="47"/>
  <c r="W111" i="47"/>
  <c r="X111" i="47"/>
  <c r="Y111" i="47"/>
  <c r="AA111" i="47"/>
  <c r="AA183" i="47"/>
  <c r="AB183" i="47"/>
  <c r="Z183" i="47"/>
  <c r="V110" i="47"/>
  <c r="W110" i="47"/>
  <c r="X110" i="47"/>
  <c r="Y110" i="47"/>
  <c r="AA110" i="47"/>
  <c r="AA182" i="47"/>
  <c r="AB182" i="47"/>
  <c r="Z182" i="47"/>
  <c r="V109" i="47"/>
  <c r="W109" i="47"/>
  <c r="X109" i="47"/>
  <c r="Y109" i="47"/>
  <c r="AA109" i="47"/>
  <c r="AA181" i="47"/>
  <c r="AB181" i="47"/>
  <c r="Z181" i="47"/>
  <c r="AA180" i="47"/>
  <c r="AB180" i="47"/>
  <c r="Z180" i="47"/>
  <c r="AA179" i="47"/>
  <c r="AB179" i="47"/>
  <c r="Z179" i="47"/>
  <c r="AA178" i="47"/>
  <c r="AB178" i="47"/>
  <c r="Z178" i="47"/>
  <c r="AA177" i="47"/>
  <c r="AB177" i="47"/>
  <c r="Z177" i="47"/>
  <c r="AA176" i="47"/>
  <c r="AB176" i="47"/>
  <c r="Z176" i="47"/>
  <c r="AA175" i="47"/>
  <c r="AB175" i="47"/>
  <c r="Z175" i="47"/>
  <c r="AA174" i="47"/>
  <c r="AB174" i="47"/>
  <c r="Z174" i="47"/>
  <c r="AA173" i="47"/>
  <c r="AB173" i="47"/>
  <c r="Z173" i="47"/>
  <c r="AA172" i="47"/>
  <c r="AB172" i="47"/>
  <c r="Z172" i="47"/>
  <c r="AA171" i="47"/>
  <c r="AB171" i="47"/>
  <c r="Z171" i="47"/>
  <c r="AA170" i="47"/>
  <c r="AB170" i="47"/>
  <c r="Z170" i="47"/>
  <c r="AA169" i="47"/>
  <c r="AB169" i="47"/>
  <c r="Z169" i="47"/>
  <c r="AA168" i="47"/>
  <c r="AB168" i="47"/>
  <c r="Z168" i="47"/>
  <c r="AA167" i="47"/>
  <c r="AB167" i="47"/>
  <c r="Z167" i="47"/>
  <c r="AA166" i="47"/>
  <c r="AB166" i="47"/>
  <c r="Z166" i="47"/>
  <c r="AA165" i="47"/>
  <c r="AB165" i="47"/>
  <c r="Z165" i="47"/>
  <c r="AA164" i="47"/>
  <c r="AB164" i="47"/>
  <c r="Z164" i="47"/>
  <c r="AA163" i="47"/>
  <c r="AB163" i="47"/>
  <c r="Z163" i="47"/>
  <c r="AA162" i="47"/>
  <c r="AB162" i="47"/>
  <c r="Z162" i="47"/>
  <c r="AA161" i="47"/>
  <c r="AB161" i="47"/>
  <c r="Z161" i="47"/>
  <c r="AA160" i="47"/>
  <c r="AB160" i="47"/>
  <c r="Z160" i="47"/>
  <c r="AA159" i="47"/>
  <c r="AB159" i="47"/>
  <c r="Z159" i="47"/>
  <c r="AA158" i="47"/>
  <c r="AB158" i="47"/>
  <c r="Z158" i="47"/>
  <c r="AA157" i="47"/>
  <c r="AB157" i="47"/>
  <c r="Z157" i="47"/>
  <c r="AA156" i="47"/>
  <c r="AB156" i="47"/>
  <c r="Z156" i="47"/>
  <c r="AA155" i="47"/>
  <c r="AB155" i="47"/>
  <c r="Z155" i="47"/>
  <c r="AA154" i="47"/>
  <c r="AB154" i="47"/>
  <c r="Z154" i="47"/>
  <c r="AA153" i="47"/>
  <c r="AB153" i="47"/>
  <c r="Z153" i="47"/>
  <c r="AA152" i="47"/>
  <c r="AB152" i="47"/>
  <c r="Z152" i="47"/>
  <c r="AA151" i="47"/>
  <c r="AB151" i="47"/>
  <c r="Z151" i="47"/>
  <c r="AA150" i="47"/>
  <c r="AB150" i="47"/>
  <c r="Z150" i="47"/>
  <c r="AA149" i="47"/>
  <c r="AB149" i="47"/>
  <c r="Z149" i="47"/>
  <c r="AA148" i="47"/>
  <c r="AB148" i="47"/>
  <c r="Z148" i="47"/>
  <c r="AA147" i="47"/>
  <c r="AB147" i="47"/>
  <c r="Z147" i="47"/>
  <c r="AA146" i="47"/>
  <c r="AB146" i="47"/>
  <c r="Z146" i="47"/>
  <c r="AA145" i="47"/>
  <c r="AB145" i="47"/>
  <c r="Z145" i="47"/>
  <c r="AA144" i="47"/>
  <c r="AB144" i="47"/>
  <c r="Z144" i="47"/>
  <c r="AA143" i="47"/>
  <c r="AB143" i="47"/>
  <c r="Z143" i="47"/>
  <c r="AA142" i="47"/>
  <c r="AB142" i="47"/>
  <c r="Z142" i="47"/>
  <c r="AA141" i="47"/>
  <c r="AB141" i="47"/>
  <c r="Z141" i="47"/>
  <c r="AA140" i="47"/>
  <c r="AB140" i="47"/>
  <c r="Z140" i="47"/>
  <c r="AA139" i="47"/>
  <c r="AB139" i="47"/>
  <c r="Z139" i="47"/>
  <c r="AA138" i="47"/>
  <c r="AB138" i="47"/>
  <c r="Z138" i="47"/>
  <c r="AA137" i="47"/>
  <c r="AB137" i="47"/>
  <c r="Z137" i="47"/>
  <c r="AA136" i="47"/>
  <c r="AB136" i="47"/>
  <c r="Z136" i="47"/>
  <c r="AF135" i="47"/>
  <c r="AE135" i="47"/>
  <c r="AB135" i="47"/>
  <c r="Z135" i="47"/>
  <c r="AF134" i="47"/>
  <c r="AE134" i="47"/>
  <c r="AB134" i="47"/>
  <c r="Z134" i="47"/>
  <c r="AF133" i="47"/>
  <c r="AE133" i="47"/>
  <c r="AB133" i="47"/>
  <c r="Z133" i="47"/>
  <c r="AF132" i="47"/>
  <c r="AE132" i="47"/>
  <c r="AB132" i="47"/>
  <c r="Z132" i="47"/>
  <c r="AF131" i="47"/>
  <c r="AE131" i="47"/>
  <c r="AB131" i="47"/>
  <c r="Z131" i="47"/>
  <c r="AF130" i="47"/>
  <c r="AE130" i="47"/>
  <c r="AB130" i="47"/>
  <c r="Z130" i="47"/>
  <c r="AF129" i="47"/>
  <c r="AE129" i="47"/>
  <c r="AB129" i="47"/>
  <c r="Z129" i="47"/>
  <c r="AF128" i="47"/>
  <c r="AE128" i="47"/>
  <c r="AB128" i="47"/>
  <c r="Z128" i="47"/>
  <c r="AF127" i="47"/>
  <c r="AE127" i="47"/>
  <c r="AB127" i="47"/>
  <c r="Z127" i="47"/>
  <c r="AF126" i="47"/>
  <c r="AE126" i="47"/>
  <c r="AB126" i="47"/>
  <c r="Z126" i="47"/>
  <c r="AF125" i="47"/>
  <c r="AE125" i="47"/>
  <c r="AB125" i="47"/>
  <c r="Z125" i="47"/>
  <c r="AF124" i="47"/>
  <c r="AE124" i="47"/>
  <c r="AB124" i="47"/>
  <c r="Z124" i="47"/>
  <c r="AF123" i="47"/>
  <c r="AE123" i="47"/>
  <c r="AB123" i="47"/>
  <c r="Z123" i="47"/>
  <c r="AF122" i="47"/>
  <c r="AE122" i="47"/>
  <c r="AB122" i="47"/>
  <c r="Z122" i="47"/>
  <c r="AF121" i="47"/>
  <c r="AE121" i="47"/>
  <c r="AB121" i="47"/>
  <c r="Z121" i="47"/>
  <c r="AF120" i="47"/>
  <c r="AE120" i="47"/>
  <c r="AB120" i="47"/>
  <c r="Z120" i="47"/>
  <c r="AF119" i="47"/>
  <c r="AE119" i="47"/>
  <c r="AB119" i="47"/>
  <c r="Z119" i="47"/>
  <c r="AF118" i="47"/>
  <c r="AE118" i="47"/>
  <c r="AB118" i="47"/>
  <c r="Z118" i="47"/>
  <c r="AF117" i="47"/>
  <c r="AE117" i="47"/>
  <c r="AB117" i="47"/>
  <c r="Z117" i="47"/>
  <c r="AF116" i="47"/>
  <c r="AE116" i="47"/>
  <c r="AB116" i="47"/>
  <c r="Z116" i="47"/>
  <c r="AF115" i="47"/>
  <c r="AE115" i="47"/>
  <c r="AB115" i="47"/>
  <c r="Z115" i="47"/>
  <c r="AF114" i="47"/>
  <c r="AE114" i="47"/>
  <c r="AB114" i="47"/>
  <c r="Z114" i="47"/>
  <c r="AF113" i="47"/>
  <c r="AE113" i="47"/>
  <c r="AB113" i="47"/>
  <c r="Z113" i="47"/>
  <c r="AF112" i="47"/>
  <c r="AE112" i="47"/>
  <c r="AB112" i="47"/>
  <c r="Z112" i="47"/>
  <c r="AF111" i="47"/>
  <c r="AE111" i="47"/>
  <c r="AB111" i="47"/>
  <c r="Z111" i="47"/>
  <c r="AF110" i="47"/>
  <c r="AE110" i="47"/>
  <c r="AB110" i="47"/>
  <c r="Z110" i="47"/>
  <c r="AF109" i="47"/>
  <c r="AE109" i="47"/>
  <c r="AB109" i="47"/>
  <c r="Z109" i="47"/>
  <c r="AB108" i="47"/>
  <c r="Z108" i="47"/>
  <c r="AB107" i="47"/>
  <c r="Z107" i="47"/>
  <c r="AB106" i="47"/>
  <c r="Z106" i="47"/>
  <c r="AB105" i="47"/>
  <c r="Z105" i="47"/>
  <c r="AB104" i="47"/>
  <c r="Z104" i="47"/>
  <c r="AB103" i="47"/>
  <c r="Z103" i="47"/>
  <c r="AB102" i="47"/>
  <c r="Z102" i="47"/>
  <c r="AB101" i="47"/>
  <c r="Z101" i="47"/>
  <c r="AB100" i="47"/>
  <c r="Z100" i="47"/>
  <c r="AB99" i="47"/>
  <c r="Z99" i="47"/>
  <c r="AB98" i="47"/>
  <c r="Z98" i="47"/>
  <c r="AB97" i="47"/>
  <c r="Z97" i="47"/>
  <c r="AB96" i="47"/>
  <c r="Z96" i="47"/>
  <c r="AB95" i="47"/>
  <c r="Z95" i="47"/>
  <c r="AB94" i="47"/>
  <c r="Z94" i="47"/>
  <c r="AB93" i="47"/>
  <c r="Z93" i="47"/>
  <c r="AB92" i="47"/>
  <c r="Z92" i="47"/>
  <c r="AB91" i="47"/>
  <c r="Z91" i="47"/>
  <c r="AB90" i="47"/>
  <c r="Z90" i="47"/>
  <c r="AB89" i="47"/>
  <c r="Z89" i="47"/>
  <c r="AB88" i="47"/>
  <c r="Z88" i="47"/>
  <c r="AB87" i="47"/>
  <c r="Z87" i="47"/>
  <c r="AB86" i="47"/>
  <c r="Z86" i="47"/>
  <c r="AB85" i="47"/>
  <c r="Z85" i="47"/>
  <c r="AB84" i="47"/>
  <c r="Z84" i="47"/>
  <c r="AB83" i="47"/>
  <c r="Z83" i="47"/>
  <c r="AB82" i="47"/>
  <c r="Z82" i="47"/>
  <c r="AB81" i="47"/>
  <c r="Z81" i="47"/>
  <c r="AB80" i="47"/>
  <c r="Z80" i="47"/>
  <c r="AB79" i="47"/>
  <c r="Z79" i="47"/>
  <c r="AB78" i="47"/>
  <c r="Z78" i="47"/>
  <c r="AB77" i="47"/>
  <c r="Z77" i="47"/>
  <c r="AB76" i="47"/>
  <c r="Z76" i="47"/>
  <c r="AB75" i="47"/>
  <c r="Z75" i="47"/>
  <c r="AB74" i="47"/>
  <c r="Z74" i="47"/>
  <c r="AB73" i="47"/>
  <c r="Z73" i="47"/>
  <c r="AB72" i="47"/>
  <c r="Z72" i="47"/>
  <c r="Q72" i="47"/>
  <c r="AB71" i="47"/>
  <c r="Z71" i="47"/>
  <c r="Q71" i="47"/>
  <c r="AB70" i="47"/>
  <c r="Z70" i="47"/>
  <c r="Q70" i="47"/>
  <c r="AB69" i="47"/>
  <c r="Z69" i="47"/>
  <c r="Q69" i="47"/>
  <c r="AB68" i="47"/>
  <c r="Z68" i="47"/>
  <c r="Q68" i="47"/>
  <c r="AB67" i="47"/>
  <c r="Z67" i="47"/>
  <c r="Q67" i="47"/>
  <c r="AB66" i="47"/>
  <c r="Z66" i="47"/>
  <c r="AB65" i="47"/>
  <c r="Z65" i="47"/>
  <c r="AB64" i="47"/>
  <c r="Z64" i="47"/>
  <c r="F12" i="47"/>
  <c r="BR60" i="47"/>
  <c r="F11" i="47"/>
  <c r="BZ51" i="47"/>
  <c r="F10" i="47"/>
  <c r="BY51" i="47"/>
  <c r="F9" i="47"/>
  <c r="BX51" i="47"/>
  <c r="F8" i="47"/>
  <c r="BW51" i="47"/>
  <c r="F7" i="47"/>
  <c r="BV51" i="47"/>
  <c r="C25" i="47"/>
  <c r="BR59" i="47"/>
  <c r="CA51" i="47"/>
  <c r="C24" i="47"/>
  <c r="BR58" i="47"/>
  <c r="C23" i="47"/>
  <c r="BR57" i="47"/>
  <c r="C22" i="47"/>
  <c r="BR56" i="47"/>
  <c r="C21" i="47"/>
  <c r="BR55" i="47"/>
  <c r="C20" i="47"/>
  <c r="BR37" i="47"/>
  <c r="CA29" i="47"/>
  <c r="BR38" i="47"/>
  <c r="BZ29" i="47"/>
  <c r="BR36" i="47"/>
  <c r="BY29" i="47"/>
  <c r="BR35" i="47"/>
  <c r="BX29" i="47"/>
  <c r="BR34" i="47"/>
  <c r="BW29" i="47"/>
  <c r="BR33" i="47"/>
  <c r="BV29" i="47"/>
  <c r="BR49" i="47"/>
  <c r="BR48" i="47"/>
  <c r="BR47" i="47"/>
  <c r="BR46" i="47"/>
  <c r="BR45" i="47"/>
  <c r="BR44" i="47"/>
  <c r="CA40" i="47"/>
  <c r="BZ40" i="47"/>
  <c r="BY40" i="47"/>
  <c r="BX40" i="47"/>
  <c r="BW40" i="47"/>
  <c r="BV40" i="47"/>
  <c r="BP38" i="47" a="1"/>
  <c r="BP38" i="47"/>
  <c r="BO38" i="47" a="1"/>
  <c r="BO38" i="47"/>
  <c r="BN38" i="47" a="1"/>
  <c r="BN38" i="47"/>
  <c r="BM38" i="47" a="1"/>
  <c r="BM38" i="47"/>
  <c r="BL38" i="47" a="1"/>
  <c r="BL38" i="47"/>
  <c r="BK38" i="47" a="1"/>
  <c r="BK38" i="47"/>
  <c r="BJ38" i="47" a="1"/>
  <c r="BJ38" i="47"/>
  <c r="BI38" i="47" a="1"/>
  <c r="BI38" i="47"/>
  <c r="BH38" i="47" a="1"/>
  <c r="BH38" i="47"/>
  <c r="BG38" i="47" a="1"/>
  <c r="BG38" i="47"/>
  <c r="BF38" i="47" a="1"/>
  <c r="BF38" i="47"/>
  <c r="BE38" i="47" a="1"/>
  <c r="BE38" i="47"/>
  <c r="BD38" i="47" a="1"/>
  <c r="BD38" i="47"/>
  <c r="BC38" i="47" a="1"/>
  <c r="BC38" i="47"/>
  <c r="BB38" i="47" a="1"/>
  <c r="BB38" i="47"/>
  <c r="BA38" i="47" a="1"/>
  <c r="BA38" i="47"/>
  <c r="AZ38" i="47" a="1"/>
  <c r="AZ38" i="47"/>
  <c r="AY38" i="47" a="1"/>
  <c r="AY38" i="47"/>
  <c r="AX38" i="47" a="1"/>
  <c r="AX38" i="47"/>
  <c r="AW38" i="47" a="1"/>
  <c r="AW38" i="47"/>
  <c r="AV38" i="47" a="1"/>
  <c r="AV38" i="47"/>
  <c r="AU38" i="47" a="1"/>
  <c r="AU38" i="47"/>
  <c r="AT38" i="47" a="1"/>
  <c r="AT38" i="47"/>
  <c r="AS38" i="47" a="1"/>
  <c r="AS38" i="47"/>
  <c r="AR38" i="47" a="1"/>
  <c r="AR38" i="47"/>
  <c r="AQ38" i="47" a="1"/>
  <c r="AQ38" i="47"/>
  <c r="AP38" i="47" a="1"/>
  <c r="AP38" i="47"/>
  <c r="AO38" i="47" a="1"/>
  <c r="AO38" i="47"/>
  <c r="AN38" i="47" a="1"/>
  <c r="AN38" i="47"/>
  <c r="AM38" i="47" a="1"/>
  <c r="AM38" i="47"/>
  <c r="AL38" i="47" a="1"/>
  <c r="AL38" i="47"/>
  <c r="AK38" i="47" a="1"/>
  <c r="AK38" i="47"/>
  <c r="AJ38" i="47" a="1"/>
  <c r="AJ38" i="47"/>
  <c r="AI38" i="47" a="1"/>
  <c r="AI38" i="47"/>
  <c r="AH38" i="47" a="1"/>
  <c r="AH38" i="47"/>
  <c r="AG38" i="47" a="1"/>
  <c r="AG38" i="47"/>
  <c r="AF38" i="47" a="1"/>
  <c r="AF38" i="47"/>
  <c r="AE38" i="47" a="1"/>
  <c r="AE38" i="47"/>
  <c r="AD38" i="47" a="1"/>
  <c r="AD38" i="47"/>
  <c r="AC38" i="47" a="1"/>
  <c r="AC38" i="47"/>
  <c r="AB38" i="47" a="1"/>
  <c r="AB38" i="47"/>
  <c r="AA38" i="47" a="1"/>
  <c r="AA38" i="47"/>
  <c r="Z38" i="47" a="1"/>
  <c r="Z38" i="47"/>
  <c r="Y38" i="47" a="1"/>
  <c r="Y38" i="47"/>
  <c r="X38" i="47" a="1"/>
  <c r="X38" i="47"/>
  <c r="W38" i="47" a="1"/>
  <c r="W38" i="47"/>
  <c r="V38" i="47" a="1"/>
  <c r="V38" i="47"/>
  <c r="U38" i="47" a="1"/>
  <c r="U38" i="47"/>
  <c r="T38" i="47" a="1"/>
  <c r="T38" i="47"/>
  <c r="S38" i="47" a="1"/>
  <c r="S38" i="47"/>
  <c r="R38" i="47" a="1"/>
  <c r="R38" i="47"/>
  <c r="Q38" i="47" a="1"/>
  <c r="Q38" i="47"/>
  <c r="P38" i="47" a="1"/>
  <c r="P38" i="47"/>
  <c r="O38" i="47" a="1"/>
  <c r="O38" i="47"/>
  <c r="N38" i="47" a="1"/>
  <c r="N38" i="47"/>
  <c r="M38" i="47" a="1"/>
  <c r="M38" i="47"/>
  <c r="L38" i="47" a="1"/>
  <c r="L38" i="47"/>
  <c r="K38" i="47" a="1"/>
  <c r="K38" i="47"/>
  <c r="J38" i="47" a="1"/>
  <c r="J38" i="47"/>
  <c r="I38" i="47" a="1"/>
  <c r="I38" i="47"/>
  <c r="H38" i="47" a="1"/>
  <c r="H38" i="47"/>
  <c r="G38" i="47" a="1"/>
  <c r="G38" i="47"/>
  <c r="F38" i="47" a="1"/>
  <c r="F38" i="47"/>
  <c r="E38" i="47" a="1"/>
  <c r="E38" i="47"/>
  <c r="C38" i="47"/>
  <c r="BP37" i="47" a="1"/>
  <c r="BP37" i="47"/>
  <c r="BO37" i="47" a="1"/>
  <c r="BO37" i="47"/>
  <c r="BN37" i="47" a="1"/>
  <c r="BN37" i="47"/>
  <c r="BM37" i="47" a="1"/>
  <c r="BM37" i="47"/>
  <c r="BL37" i="47" a="1"/>
  <c r="BL37" i="47"/>
  <c r="BK37" i="47" a="1"/>
  <c r="BK37" i="47"/>
  <c r="BJ37" i="47" a="1"/>
  <c r="BJ37" i="47"/>
  <c r="BI37" i="47" a="1"/>
  <c r="BI37" i="47"/>
  <c r="BH37" i="47" a="1"/>
  <c r="BH37" i="47"/>
  <c r="BG37" i="47" a="1"/>
  <c r="BG37" i="47"/>
  <c r="BF37" i="47" a="1"/>
  <c r="BF37" i="47"/>
  <c r="BE37" i="47" a="1"/>
  <c r="BE37" i="47"/>
  <c r="BD37" i="47" a="1"/>
  <c r="BD37" i="47"/>
  <c r="BC37" i="47" a="1"/>
  <c r="BC37" i="47"/>
  <c r="BB37" i="47" a="1"/>
  <c r="BB37" i="47"/>
  <c r="BA37" i="47" a="1"/>
  <c r="BA37" i="47"/>
  <c r="AZ37" i="47" a="1"/>
  <c r="AZ37" i="47"/>
  <c r="AY37" i="47" a="1"/>
  <c r="AY37" i="47"/>
  <c r="AX37" i="47" a="1"/>
  <c r="AX37" i="47"/>
  <c r="AW37" i="47" a="1"/>
  <c r="AW37" i="47"/>
  <c r="AV37" i="47" a="1"/>
  <c r="AV37" i="47"/>
  <c r="AU37" i="47" a="1"/>
  <c r="AU37" i="47"/>
  <c r="AT37" i="47" a="1"/>
  <c r="AT37" i="47"/>
  <c r="AS37" i="47" a="1"/>
  <c r="AS37" i="47"/>
  <c r="AR37" i="47" a="1"/>
  <c r="AR37" i="47"/>
  <c r="AQ37" i="47" a="1"/>
  <c r="AQ37" i="47"/>
  <c r="AP37" i="47" a="1"/>
  <c r="AP37" i="47"/>
  <c r="AO37" i="47" a="1"/>
  <c r="AO37" i="47"/>
  <c r="AN37" i="47" a="1"/>
  <c r="AN37" i="47"/>
  <c r="AM37" i="47" a="1"/>
  <c r="AM37" i="47"/>
  <c r="AL37" i="47" a="1"/>
  <c r="AL37" i="47"/>
  <c r="AK37" i="47" a="1"/>
  <c r="AK37" i="47"/>
  <c r="AJ37" i="47" a="1"/>
  <c r="AJ37" i="47"/>
  <c r="AI37" i="47" a="1"/>
  <c r="AI37" i="47"/>
  <c r="AH37" i="47" a="1"/>
  <c r="AH37" i="47"/>
  <c r="AG37" i="47" a="1"/>
  <c r="AG37" i="47"/>
  <c r="AF37" i="47" a="1"/>
  <c r="AF37" i="47"/>
  <c r="AE37" i="47" a="1"/>
  <c r="AE37" i="47"/>
  <c r="AD37" i="47" a="1"/>
  <c r="AD37" i="47"/>
  <c r="AC37" i="47" a="1"/>
  <c r="AC37" i="47"/>
  <c r="AB37" i="47" a="1"/>
  <c r="AB37" i="47"/>
  <c r="AA37" i="47" a="1"/>
  <c r="AA37" i="47"/>
  <c r="Z37" i="47" a="1"/>
  <c r="Z37" i="47"/>
  <c r="Y37" i="47" a="1"/>
  <c r="Y37" i="47"/>
  <c r="X37" i="47" a="1"/>
  <c r="X37" i="47"/>
  <c r="W37" i="47" a="1"/>
  <c r="W37" i="47"/>
  <c r="V37" i="47" a="1"/>
  <c r="V37" i="47"/>
  <c r="U37" i="47" a="1"/>
  <c r="U37" i="47"/>
  <c r="T37" i="47" a="1"/>
  <c r="T37" i="47"/>
  <c r="S37" i="47" a="1"/>
  <c r="S37" i="47"/>
  <c r="R37" i="47" a="1"/>
  <c r="R37" i="47"/>
  <c r="Q37" i="47" a="1"/>
  <c r="Q37" i="47"/>
  <c r="P37" i="47" a="1"/>
  <c r="P37" i="47"/>
  <c r="O37" i="47" a="1"/>
  <c r="O37" i="47"/>
  <c r="N37" i="47" a="1"/>
  <c r="N37" i="47"/>
  <c r="M37" i="47" a="1"/>
  <c r="M37" i="47"/>
  <c r="L37" i="47" a="1"/>
  <c r="L37" i="47"/>
  <c r="K37" i="47" a="1"/>
  <c r="K37" i="47"/>
  <c r="J37" i="47" a="1"/>
  <c r="J37" i="47"/>
  <c r="I37" i="47" a="1"/>
  <c r="I37" i="47"/>
  <c r="H37" i="47" a="1"/>
  <c r="H37" i="47"/>
  <c r="G37" i="47" a="1"/>
  <c r="G37" i="47"/>
  <c r="F37" i="47" a="1"/>
  <c r="F37" i="47"/>
  <c r="E37" i="47" a="1"/>
  <c r="E37" i="47"/>
  <c r="C37" i="47"/>
  <c r="BP36" i="47" a="1"/>
  <c r="BP36" i="47"/>
  <c r="BO36" i="47" a="1"/>
  <c r="BO36" i="47"/>
  <c r="BN36" i="47" a="1"/>
  <c r="BN36" i="47"/>
  <c r="BM36" i="47" a="1"/>
  <c r="BM36" i="47"/>
  <c r="BL36" i="47" a="1"/>
  <c r="BL36" i="47"/>
  <c r="BK36" i="47" a="1"/>
  <c r="BK36" i="47"/>
  <c r="BJ36" i="47" a="1"/>
  <c r="BJ36" i="47"/>
  <c r="BI36" i="47" a="1"/>
  <c r="BI36" i="47"/>
  <c r="BH36" i="47" a="1"/>
  <c r="BH36" i="47"/>
  <c r="BG36" i="47" a="1"/>
  <c r="BG36" i="47"/>
  <c r="BF36" i="47" a="1"/>
  <c r="BF36" i="47"/>
  <c r="BE36" i="47" a="1"/>
  <c r="BE36" i="47"/>
  <c r="BD36" i="47" a="1"/>
  <c r="BD36" i="47"/>
  <c r="BC36" i="47" a="1"/>
  <c r="BC36" i="47"/>
  <c r="BB36" i="47" a="1"/>
  <c r="BB36" i="47"/>
  <c r="BA36" i="47" a="1"/>
  <c r="BA36" i="47"/>
  <c r="AZ36" i="47" a="1"/>
  <c r="AZ36" i="47"/>
  <c r="AY36" i="47" a="1"/>
  <c r="AY36" i="47"/>
  <c r="AX36" i="47" a="1"/>
  <c r="AX36" i="47"/>
  <c r="AW36" i="47" a="1"/>
  <c r="AW36" i="47"/>
  <c r="AV36" i="47" a="1"/>
  <c r="AV36" i="47"/>
  <c r="AU36" i="47" a="1"/>
  <c r="AU36" i="47"/>
  <c r="AT36" i="47" a="1"/>
  <c r="AT36" i="47"/>
  <c r="AS36" i="47" a="1"/>
  <c r="AS36" i="47"/>
  <c r="AR36" i="47" a="1"/>
  <c r="AR36" i="47"/>
  <c r="AQ36" i="47" a="1"/>
  <c r="AQ36" i="47"/>
  <c r="AP36" i="47" a="1"/>
  <c r="AP36" i="47"/>
  <c r="AO36" i="47" a="1"/>
  <c r="AO36" i="47"/>
  <c r="AN36" i="47" a="1"/>
  <c r="AN36" i="47"/>
  <c r="AM36" i="47" a="1"/>
  <c r="AM36" i="47"/>
  <c r="AL36" i="47" a="1"/>
  <c r="AL36" i="47"/>
  <c r="AK36" i="47" a="1"/>
  <c r="AK36" i="47"/>
  <c r="AJ36" i="47" a="1"/>
  <c r="AJ36" i="47"/>
  <c r="AI36" i="47" a="1"/>
  <c r="AI36" i="47"/>
  <c r="AH36" i="47" a="1"/>
  <c r="AH36" i="47"/>
  <c r="AG36" i="47" a="1"/>
  <c r="AG36" i="47"/>
  <c r="AF36" i="47" a="1"/>
  <c r="AF36" i="47"/>
  <c r="AE36" i="47" a="1"/>
  <c r="AE36" i="47"/>
  <c r="AD36" i="47" a="1"/>
  <c r="AD36" i="47"/>
  <c r="AC36" i="47" a="1"/>
  <c r="AC36" i="47"/>
  <c r="AB36" i="47" a="1"/>
  <c r="AB36" i="47"/>
  <c r="AA36" i="47" a="1"/>
  <c r="AA36" i="47"/>
  <c r="Z36" i="47" a="1"/>
  <c r="Z36" i="47"/>
  <c r="Y36" i="47" a="1"/>
  <c r="Y36" i="47"/>
  <c r="X36" i="47" a="1"/>
  <c r="X36" i="47"/>
  <c r="W36" i="47" a="1"/>
  <c r="W36" i="47"/>
  <c r="V36" i="47" a="1"/>
  <c r="V36" i="47"/>
  <c r="U36" i="47" a="1"/>
  <c r="U36" i="47"/>
  <c r="T36" i="47" a="1"/>
  <c r="T36" i="47"/>
  <c r="S36" i="47" a="1"/>
  <c r="S36" i="47"/>
  <c r="R36" i="47" a="1"/>
  <c r="R36" i="47"/>
  <c r="Q36" i="47" a="1"/>
  <c r="Q36" i="47"/>
  <c r="P36" i="47" a="1"/>
  <c r="P36" i="47"/>
  <c r="O36" i="47" a="1"/>
  <c r="O36" i="47"/>
  <c r="N36" i="47" a="1"/>
  <c r="N36" i="47"/>
  <c r="M36" i="47" a="1"/>
  <c r="M36" i="47"/>
  <c r="L36" i="47" a="1"/>
  <c r="L36" i="47"/>
  <c r="K36" i="47" a="1"/>
  <c r="K36" i="47"/>
  <c r="J36" i="47" a="1"/>
  <c r="J36" i="47"/>
  <c r="I36" i="47" a="1"/>
  <c r="I36" i="47"/>
  <c r="H36" i="47" a="1"/>
  <c r="H36" i="47"/>
  <c r="G36" i="47" a="1"/>
  <c r="G36" i="47"/>
  <c r="F36" i="47" a="1"/>
  <c r="F36" i="47"/>
  <c r="E36" i="47" a="1"/>
  <c r="E36" i="47"/>
  <c r="C36" i="47"/>
  <c r="BP35" i="47" a="1"/>
  <c r="BP35" i="47"/>
  <c r="BO35" i="47" a="1"/>
  <c r="BO35" i="47"/>
  <c r="BN35" i="47" a="1"/>
  <c r="BN35" i="47"/>
  <c r="BM35" i="47" a="1"/>
  <c r="BM35" i="47"/>
  <c r="BL35" i="47" a="1"/>
  <c r="BL35" i="47"/>
  <c r="BK35" i="47" a="1"/>
  <c r="BK35" i="47"/>
  <c r="BJ35" i="47" a="1"/>
  <c r="BJ35" i="47"/>
  <c r="BI35" i="47" a="1"/>
  <c r="BI35" i="47"/>
  <c r="BH35" i="47" a="1"/>
  <c r="BH35" i="47"/>
  <c r="BG35" i="47" a="1"/>
  <c r="BG35" i="47"/>
  <c r="BF35" i="47" a="1"/>
  <c r="BF35" i="47"/>
  <c r="BE35" i="47" a="1"/>
  <c r="BE35" i="47"/>
  <c r="BD35" i="47" a="1"/>
  <c r="BD35" i="47"/>
  <c r="BC35" i="47" a="1"/>
  <c r="BC35" i="47"/>
  <c r="BB35" i="47" a="1"/>
  <c r="BB35" i="47"/>
  <c r="BA35" i="47" a="1"/>
  <c r="BA35" i="47"/>
  <c r="AZ35" i="47" a="1"/>
  <c r="AZ35" i="47"/>
  <c r="AY35" i="47" a="1"/>
  <c r="AY35" i="47"/>
  <c r="AX35" i="47" a="1"/>
  <c r="AX35" i="47"/>
  <c r="AW35" i="47" a="1"/>
  <c r="AW35" i="47"/>
  <c r="AV35" i="47" a="1"/>
  <c r="AV35" i="47"/>
  <c r="AU35" i="47" a="1"/>
  <c r="AU35" i="47"/>
  <c r="AT35" i="47" a="1"/>
  <c r="AT35" i="47"/>
  <c r="AS35" i="47" a="1"/>
  <c r="AS35" i="47"/>
  <c r="AR35" i="47" a="1"/>
  <c r="AR35" i="47"/>
  <c r="AQ35" i="47" a="1"/>
  <c r="AQ35" i="47"/>
  <c r="AP35" i="47" a="1"/>
  <c r="AP35" i="47"/>
  <c r="AO35" i="47" a="1"/>
  <c r="AO35" i="47"/>
  <c r="AN35" i="47" a="1"/>
  <c r="AN35" i="47"/>
  <c r="AM35" i="47" a="1"/>
  <c r="AM35" i="47"/>
  <c r="AL35" i="47" a="1"/>
  <c r="AL35" i="47"/>
  <c r="AK35" i="47" a="1"/>
  <c r="AK35" i="47"/>
  <c r="AJ35" i="47" a="1"/>
  <c r="AJ35" i="47"/>
  <c r="AI35" i="47" a="1"/>
  <c r="AI35" i="47"/>
  <c r="AH35" i="47" a="1"/>
  <c r="AH35" i="47"/>
  <c r="AG35" i="47" a="1"/>
  <c r="AG35" i="47"/>
  <c r="AF35" i="47" a="1"/>
  <c r="AF35" i="47"/>
  <c r="AE35" i="47" a="1"/>
  <c r="AE35" i="47"/>
  <c r="AD35" i="47" a="1"/>
  <c r="AD35" i="47"/>
  <c r="AC35" i="47" a="1"/>
  <c r="AC35" i="47"/>
  <c r="AB35" i="47" a="1"/>
  <c r="AB35" i="47"/>
  <c r="AA35" i="47" a="1"/>
  <c r="AA35" i="47"/>
  <c r="Z35" i="47" a="1"/>
  <c r="Z35" i="47"/>
  <c r="Y35" i="47" a="1"/>
  <c r="Y35" i="47"/>
  <c r="X35" i="47" a="1"/>
  <c r="X35" i="47"/>
  <c r="W35" i="47" a="1"/>
  <c r="W35" i="47"/>
  <c r="V35" i="47" a="1"/>
  <c r="V35" i="47"/>
  <c r="U35" i="47" a="1"/>
  <c r="U35" i="47"/>
  <c r="T35" i="47" a="1"/>
  <c r="T35" i="47"/>
  <c r="S35" i="47" a="1"/>
  <c r="S35" i="47"/>
  <c r="R35" i="47" a="1"/>
  <c r="R35" i="47"/>
  <c r="Q35" i="47" a="1"/>
  <c r="Q35" i="47"/>
  <c r="P35" i="47" a="1"/>
  <c r="P35" i="47"/>
  <c r="O35" i="47" a="1"/>
  <c r="O35" i="47"/>
  <c r="N35" i="47" a="1"/>
  <c r="N35" i="47"/>
  <c r="M35" i="47" a="1"/>
  <c r="M35" i="47"/>
  <c r="L35" i="47" a="1"/>
  <c r="L35" i="47"/>
  <c r="K35" i="47" a="1"/>
  <c r="K35" i="47"/>
  <c r="J35" i="47" a="1"/>
  <c r="J35" i="47"/>
  <c r="I35" i="47" a="1"/>
  <c r="I35" i="47"/>
  <c r="H35" i="47" a="1"/>
  <c r="H35" i="47"/>
  <c r="G35" i="47" a="1"/>
  <c r="G35" i="47"/>
  <c r="F35" i="47" a="1"/>
  <c r="F35" i="47"/>
  <c r="E35" i="47" a="1"/>
  <c r="E35" i="47"/>
  <c r="C35" i="47"/>
  <c r="BP34" i="47" a="1"/>
  <c r="BP34" i="47"/>
  <c r="BO34" i="47" a="1"/>
  <c r="BO34" i="47"/>
  <c r="BN34" i="47" a="1"/>
  <c r="BN34" i="47"/>
  <c r="BM34" i="47" a="1"/>
  <c r="BM34" i="47"/>
  <c r="BL34" i="47" a="1"/>
  <c r="BL34" i="47"/>
  <c r="BK34" i="47" a="1"/>
  <c r="BK34" i="47"/>
  <c r="BJ34" i="47" a="1"/>
  <c r="BJ34" i="47"/>
  <c r="BI34" i="47" a="1"/>
  <c r="BI34" i="47"/>
  <c r="BH34" i="47" a="1"/>
  <c r="BH34" i="47"/>
  <c r="BG34" i="47" a="1"/>
  <c r="BG34" i="47"/>
  <c r="BF34" i="47" a="1"/>
  <c r="BF34" i="47"/>
  <c r="BE34" i="47" a="1"/>
  <c r="BE34" i="47"/>
  <c r="BD34" i="47" a="1"/>
  <c r="BD34" i="47"/>
  <c r="BC34" i="47" a="1"/>
  <c r="BC34" i="47"/>
  <c r="BB34" i="47" a="1"/>
  <c r="BB34" i="47"/>
  <c r="BA34" i="47" a="1"/>
  <c r="BA34" i="47"/>
  <c r="AZ34" i="47" a="1"/>
  <c r="AZ34" i="47"/>
  <c r="AY34" i="47" a="1"/>
  <c r="AY34" i="47"/>
  <c r="AX34" i="47" a="1"/>
  <c r="AX34" i="47"/>
  <c r="AW34" i="47" a="1"/>
  <c r="AW34" i="47"/>
  <c r="AV34" i="47" a="1"/>
  <c r="AV34" i="47"/>
  <c r="AU34" i="47" a="1"/>
  <c r="AU34" i="47"/>
  <c r="AT34" i="47" a="1"/>
  <c r="AT34" i="47"/>
  <c r="AS34" i="47" a="1"/>
  <c r="AS34" i="47"/>
  <c r="AR34" i="47" a="1"/>
  <c r="AR34" i="47"/>
  <c r="AQ34" i="47" a="1"/>
  <c r="AQ34" i="47"/>
  <c r="AP34" i="47" a="1"/>
  <c r="AP34" i="47"/>
  <c r="AO34" i="47" a="1"/>
  <c r="AO34" i="47"/>
  <c r="AN34" i="47" a="1"/>
  <c r="AN34" i="47"/>
  <c r="AM34" i="47" a="1"/>
  <c r="AM34" i="47"/>
  <c r="AL34" i="47" a="1"/>
  <c r="AL34" i="47"/>
  <c r="AK34" i="47" a="1"/>
  <c r="AK34" i="47"/>
  <c r="AJ34" i="47" a="1"/>
  <c r="AJ34" i="47"/>
  <c r="AI34" i="47" a="1"/>
  <c r="AI34" i="47"/>
  <c r="AH34" i="47" a="1"/>
  <c r="AH34" i="47"/>
  <c r="AG34" i="47" a="1"/>
  <c r="AG34" i="47"/>
  <c r="AF34" i="47" a="1"/>
  <c r="AF34" i="47"/>
  <c r="AE34" i="47" a="1"/>
  <c r="AE34" i="47"/>
  <c r="AD34" i="47" a="1"/>
  <c r="AD34" i="47"/>
  <c r="AC34" i="47" a="1"/>
  <c r="AC34" i="47"/>
  <c r="AB34" i="47" a="1"/>
  <c r="AB34" i="47"/>
  <c r="AA34" i="47" a="1"/>
  <c r="AA34" i="47"/>
  <c r="Z34" i="47" a="1"/>
  <c r="Z34" i="47"/>
  <c r="Y34" i="47" a="1"/>
  <c r="Y34" i="47"/>
  <c r="X34" i="47" a="1"/>
  <c r="X34" i="47"/>
  <c r="W34" i="47" a="1"/>
  <c r="W34" i="47"/>
  <c r="V34" i="47" a="1"/>
  <c r="V34" i="47"/>
  <c r="U34" i="47" a="1"/>
  <c r="U34" i="47"/>
  <c r="T34" i="47" a="1"/>
  <c r="T34" i="47"/>
  <c r="S34" i="47" a="1"/>
  <c r="S34" i="47"/>
  <c r="R34" i="47" a="1"/>
  <c r="R34" i="47"/>
  <c r="Q34" i="47" a="1"/>
  <c r="Q34" i="47"/>
  <c r="P34" i="47" a="1"/>
  <c r="P34" i="47"/>
  <c r="O34" i="47" a="1"/>
  <c r="O34" i="47"/>
  <c r="N34" i="47" a="1"/>
  <c r="N34" i="47"/>
  <c r="M34" i="47" a="1"/>
  <c r="M34" i="47"/>
  <c r="L34" i="47" a="1"/>
  <c r="L34" i="47"/>
  <c r="K34" i="47" a="1"/>
  <c r="K34" i="47"/>
  <c r="J34" i="47" a="1"/>
  <c r="J34" i="47"/>
  <c r="I34" i="47" a="1"/>
  <c r="I34" i="47"/>
  <c r="H34" i="47" a="1"/>
  <c r="H34" i="47"/>
  <c r="G34" i="47" a="1"/>
  <c r="G34" i="47"/>
  <c r="F34" i="47" a="1"/>
  <c r="F34" i="47"/>
  <c r="E34" i="47" a="1"/>
  <c r="E34" i="47"/>
  <c r="C34" i="47"/>
  <c r="BP33" i="47" a="1"/>
  <c r="BP33" i="47"/>
  <c r="BO33" i="47" a="1"/>
  <c r="BO33" i="47"/>
  <c r="BN33" i="47" a="1"/>
  <c r="BN33" i="47"/>
  <c r="BM33" i="47" a="1"/>
  <c r="BM33" i="47"/>
  <c r="BL33" i="47" a="1"/>
  <c r="BL33" i="47"/>
  <c r="BK33" i="47" a="1"/>
  <c r="BK33" i="47"/>
  <c r="BJ33" i="47" a="1"/>
  <c r="BJ33" i="47"/>
  <c r="BI33" i="47" a="1"/>
  <c r="BI33" i="47"/>
  <c r="BH33" i="47" a="1"/>
  <c r="BH33" i="47"/>
  <c r="BG33" i="47" a="1"/>
  <c r="BG33" i="47"/>
  <c r="BF33" i="47" a="1"/>
  <c r="BF33" i="47"/>
  <c r="BE33" i="47" a="1"/>
  <c r="BE33" i="47"/>
  <c r="BD33" i="47" a="1"/>
  <c r="BD33" i="47"/>
  <c r="BC33" i="47" a="1"/>
  <c r="BC33" i="47"/>
  <c r="BB33" i="47" a="1"/>
  <c r="BB33" i="47"/>
  <c r="BA33" i="47" a="1"/>
  <c r="BA33" i="47"/>
  <c r="AZ33" i="47" a="1"/>
  <c r="AZ33" i="47"/>
  <c r="AY33" i="47" a="1"/>
  <c r="AY33" i="47"/>
  <c r="AX33" i="47" a="1"/>
  <c r="AX33" i="47"/>
  <c r="AW33" i="47" a="1"/>
  <c r="AW33" i="47"/>
  <c r="AV33" i="47" a="1"/>
  <c r="AV33" i="47"/>
  <c r="AU33" i="47" a="1"/>
  <c r="AU33" i="47"/>
  <c r="AT33" i="47" a="1"/>
  <c r="AT33" i="47"/>
  <c r="AS33" i="47" a="1"/>
  <c r="AS33" i="47"/>
  <c r="AR33" i="47" a="1"/>
  <c r="AR33" i="47"/>
  <c r="AQ33" i="47" a="1"/>
  <c r="AQ33" i="47"/>
  <c r="AP33" i="47" a="1"/>
  <c r="AP33" i="47"/>
  <c r="AO33" i="47" a="1"/>
  <c r="AO33" i="47"/>
  <c r="AN33" i="47" a="1"/>
  <c r="AN33" i="47"/>
  <c r="AM33" i="47" a="1"/>
  <c r="AM33" i="47"/>
  <c r="AL33" i="47" a="1"/>
  <c r="AL33" i="47"/>
  <c r="AK33" i="47" a="1"/>
  <c r="AK33" i="47"/>
  <c r="AJ33" i="47" a="1"/>
  <c r="AJ33" i="47"/>
  <c r="AI33" i="47" a="1"/>
  <c r="AI33" i="47"/>
  <c r="AH33" i="47" a="1"/>
  <c r="AH33" i="47"/>
  <c r="AG33" i="47" a="1"/>
  <c r="AG33" i="47"/>
  <c r="AF33" i="47" a="1"/>
  <c r="AF33" i="47"/>
  <c r="AE33" i="47" a="1"/>
  <c r="AE33" i="47"/>
  <c r="AD33" i="47" a="1"/>
  <c r="AD33" i="47"/>
  <c r="AC33" i="47" a="1"/>
  <c r="AC33" i="47"/>
  <c r="AB33" i="47" a="1"/>
  <c r="AB33" i="47"/>
  <c r="AA33" i="47" a="1"/>
  <c r="AA33" i="47"/>
  <c r="Z33" i="47" a="1"/>
  <c r="Z33" i="47"/>
  <c r="Y33" i="47" a="1"/>
  <c r="Y33" i="47"/>
  <c r="X33" i="47" a="1"/>
  <c r="X33" i="47"/>
  <c r="W33" i="47" a="1"/>
  <c r="W33" i="47"/>
  <c r="V33" i="47" a="1"/>
  <c r="V33" i="47"/>
  <c r="U33" i="47" a="1"/>
  <c r="U33" i="47"/>
  <c r="T33" i="47" a="1"/>
  <c r="T33" i="47"/>
  <c r="S33" i="47" a="1"/>
  <c r="S33" i="47"/>
  <c r="R33" i="47" a="1"/>
  <c r="R33" i="47"/>
  <c r="Q33" i="47" a="1"/>
  <c r="Q33" i="47"/>
  <c r="P33" i="47" a="1"/>
  <c r="P33" i="47"/>
  <c r="O33" i="47" a="1"/>
  <c r="O33" i="47"/>
  <c r="N33" i="47" a="1"/>
  <c r="N33" i="47"/>
  <c r="M33" i="47" a="1"/>
  <c r="M33" i="47"/>
  <c r="L33" i="47" a="1"/>
  <c r="L33" i="47"/>
  <c r="K33" i="47" a="1"/>
  <c r="K33" i="47"/>
  <c r="J33" i="47" a="1"/>
  <c r="J33" i="47"/>
  <c r="I33" i="47" a="1"/>
  <c r="I33" i="47"/>
  <c r="H33" i="47" a="1"/>
  <c r="H33" i="47"/>
  <c r="G33" i="47" a="1"/>
  <c r="G33" i="47"/>
  <c r="F33" i="47" a="1"/>
  <c r="F33" i="47"/>
  <c r="E33" i="47" a="1"/>
  <c r="E33" i="47"/>
  <c r="C33" i="47"/>
  <c r="C32" i="47"/>
  <c r="C31" i="47"/>
  <c r="C30" i="47"/>
  <c r="AA25" i="47"/>
  <c r="Z25" i="47"/>
  <c r="I25" i="47"/>
  <c r="N12" i="47"/>
  <c r="G25" i="47"/>
  <c r="M12" i="47"/>
  <c r="F25" i="47"/>
  <c r="L12" i="47"/>
  <c r="E25" i="47"/>
  <c r="D25" i="47"/>
  <c r="AA24" i="47"/>
  <c r="Z24" i="47"/>
  <c r="I24" i="47"/>
  <c r="N11" i="47"/>
  <c r="G24" i="47"/>
  <c r="M11" i="47"/>
  <c r="F24" i="47"/>
  <c r="L11" i="47"/>
  <c r="E24" i="47"/>
  <c r="D24" i="47"/>
  <c r="AA23" i="47"/>
  <c r="Z23" i="47"/>
  <c r="I23" i="47"/>
  <c r="N10" i="47"/>
  <c r="G23" i="47"/>
  <c r="M10" i="47"/>
  <c r="F23" i="47"/>
  <c r="L10" i="47"/>
  <c r="E23" i="47"/>
  <c r="D23" i="47"/>
  <c r="AA22" i="47"/>
  <c r="Z22" i="47"/>
  <c r="I22" i="47"/>
  <c r="N9" i="47"/>
  <c r="G22" i="47"/>
  <c r="M9" i="47"/>
  <c r="F22" i="47"/>
  <c r="L9" i="47"/>
  <c r="E22" i="47"/>
  <c r="D22" i="47"/>
  <c r="AA21" i="47"/>
  <c r="Z21" i="47"/>
  <c r="I21" i="47"/>
  <c r="N8" i="47"/>
  <c r="G21" i="47"/>
  <c r="M8" i="47"/>
  <c r="F21" i="47"/>
  <c r="L8" i="47"/>
  <c r="E21" i="47"/>
  <c r="D21" i="47"/>
  <c r="AA20" i="47"/>
  <c r="Z20" i="47"/>
  <c r="I20" i="47"/>
  <c r="N7" i="47"/>
  <c r="G20" i="47"/>
  <c r="M7" i="47"/>
  <c r="F20" i="47"/>
  <c r="L7" i="47"/>
  <c r="E20" i="47"/>
  <c r="D20" i="47"/>
  <c r="I19" i="47"/>
  <c r="G19" i="47"/>
  <c r="F19" i="47"/>
  <c r="E19" i="47"/>
  <c r="D19" i="47"/>
  <c r="I18" i="47"/>
  <c r="G18" i="47"/>
  <c r="F18" i="47"/>
  <c r="E18" i="47"/>
  <c r="D18" i="47"/>
  <c r="I17" i="47"/>
  <c r="G17" i="47"/>
  <c r="F17" i="47"/>
  <c r="E17" i="47"/>
  <c r="D17" i="47"/>
  <c r="F13" i="47"/>
  <c r="B13" i="47"/>
  <c r="C12" i="47"/>
  <c r="C11" i="47"/>
  <c r="C10" i="47"/>
  <c r="C9" i="47"/>
  <c r="C8" i="47"/>
  <c r="C7" i="47"/>
  <c r="V135" i="46"/>
  <c r="W135" i="46"/>
  <c r="X135" i="46"/>
  <c r="Y135" i="46"/>
  <c r="AA135" i="46"/>
  <c r="AA207" i="46"/>
  <c r="AB207" i="46"/>
  <c r="Z207" i="46"/>
  <c r="V134" i="46"/>
  <c r="W134" i="46"/>
  <c r="X134" i="46"/>
  <c r="Y134" i="46"/>
  <c r="AA134" i="46"/>
  <c r="AA206" i="46"/>
  <c r="AB206" i="46"/>
  <c r="Z206" i="46"/>
  <c r="V133" i="46"/>
  <c r="W133" i="46"/>
  <c r="X133" i="46"/>
  <c r="Y133" i="46"/>
  <c r="AA133" i="46"/>
  <c r="AA205" i="46"/>
  <c r="AB205" i="46"/>
  <c r="Z205" i="46"/>
  <c r="V132" i="46"/>
  <c r="W132" i="46"/>
  <c r="X132" i="46"/>
  <c r="Y132" i="46"/>
  <c r="AA132" i="46"/>
  <c r="AA204" i="46"/>
  <c r="AB204" i="46"/>
  <c r="Z204" i="46"/>
  <c r="V131" i="46"/>
  <c r="W131" i="46"/>
  <c r="X131" i="46"/>
  <c r="Y131" i="46"/>
  <c r="AA131" i="46"/>
  <c r="AA203" i="46"/>
  <c r="AB203" i="46"/>
  <c r="Z203" i="46"/>
  <c r="V130" i="46"/>
  <c r="W130" i="46"/>
  <c r="X130" i="46"/>
  <c r="Y130" i="46"/>
  <c r="AA130" i="46"/>
  <c r="AA202" i="46"/>
  <c r="AB202" i="46"/>
  <c r="Z202" i="46"/>
  <c r="V129" i="46"/>
  <c r="W129" i="46"/>
  <c r="X129" i="46"/>
  <c r="Y129" i="46"/>
  <c r="AA129" i="46"/>
  <c r="AA201" i="46"/>
  <c r="AB201" i="46"/>
  <c r="Z201" i="46"/>
  <c r="V128" i="46"/>
  <c r="W128" i="46"/>
  <c r="X128" i="46"/>
  <c r="Y128" i="46"/>
  <c r="AA128" i="46"/>
  <c r="AA200" i="46"/>
  <c r="AB200" i="46"/>
  <c r="Z200" i="46"/>
  <c r="V127" i="46"/>
  <c r="W127" i="46"/>
  <c r="X127" i="46"/>
  <c r="Y127" i="46"/>
  <c r="AA127" i="46"/>
  <c r="AA199" i="46"/>
  <c r="AB199" i="46"/>
  <c r="Z199" i="46"/>
  <c r="V126" i="46"/>
  <c r="W126" i="46"/>
  <c r="X126" i="46"/>
  <c r="Y126" i="46"/>
  <c r="AA126" i="46"/>
  <c r="AA198" i="46"/>
  <c r="AB198" i="46"/>
  <c r="Z198" i="46"/>
  <c r="V125" i="46"/>
  <c r="W125" i="46"/>
  <c r="X125" i="46"/>
  <c r="Y125" i="46"/>
  <c r="AA125" i="46"/>
  <c r="AA197" i="46"/>
  <c r="AB197" i="46"/>
  <c r="Z197" i="46"/>
  <c r="V124" i="46"/>
  <c r="W124" i="46"/>
  <c r="X124" i="46"/>
  <c r="Y124" i="46"/>
  <c r="AA124" i="46"/>
  <c r="AA196" i="46"/>
  <c r="AB196" i="46"/>
  <c r="Z196" i="46"/>
  <c r="V123" i="46"/>
  <c r="W123" i="46"/>
  <c r="X123" i="46"/>
  <c r="Y123" i="46"/>
  <c r="AA123" i="46"/>
  <c r="AA195" i="46"/>
  <c r="AB195" i="46"/>
  <c r="Z195" i="46"/>
  <c r="V122" i="46"/>
  <c r="W122" i="46"/>
  <c r="X122" i="46"/>
  <c r="Y122" i="46"/>
  <c r="AA122" i="46"/>
  <c r="AA194" i="46"/>
  <c r="AB194" i="46"/>
  <c r="Z194" i="46"/>
  <c r="V121" i="46"/>
  <c r="W121" i="46"/>
  <c r="X121" i="46"/>
  <c r="Y121" i="46"/>
  <c r="AA121" i="46"/>
  <c r="AA193" i="46"/>
  <c r="AB193" i="46"/>
  <c r="Z193" i="46"/>
  <c r="V120" i="46"/>
  <c r="W120" i="46"/>
  <c r="X120" i="46"/>
  <c r="Y120" i="46"/>
  <c r="AA120" i="46"/>
  <c r="AA192" i="46"/>
  <c r="AB192" i="46"/>
  <c r="Z192" i="46"/>
  <c r="V119" i="46"/>
  <c r="W119" i="46"/>
  <c r="X119" i="46"/>
  <c r="Y119" i="46"/>
  <c r="AA119" i="46"/>
  <c r="AA191" i="46"/>
  <c r="AB191" i="46"/>
  <c r="Z191" i="46"/>
  <c r="V118" i="46"/>
  <c r="W118" i="46"/>
  <c r="X118" i="46"/>
  <c r="Y118" i="46"/>
  <c r="AA118" i="46"/>
  <c r="AA190" i="46"/>
  <c r="AB190" i="46"/>
  <c r="Z190" i="46"/>
  <c r="V117" i="46"/>
  <c r="W117" i="46"/>
  <c r="X117" i="46"/>
  <c r="Y117" i="46"/>
  <c r="AA117" i="46"/>
  <c r="AA189" i="46"/>
  <c r="AB189" i="46"/>
  <c r="Z189" i="46"/>
  <c r="V116" i="46"/>
  <c r="W116" i="46"/>
  <c r="X116" i="46"/>
  <c r="Y116" i="46"/>
  <c r="AA116" i="46"/>
  <c r="AA188" i="46"/>
  <c r="AB188" i="46"/>
  <c r="Z188" i="46"/>
  <c r="V115" i="46"/>
  <c r="W115" i="46"/>
  <c r="X115" i="46"/>
  <c r="Y115" i="46"/>
  <c r="AA115" i="46"/>
  <c r="AA187" i="46"/>
  <c r="AB187" i="46"/>
  <c r="Z187" i="46"/>
  <c r="V114" i="46"/>
  <c r="W114" i="46"/>
  <c r="X114" i="46"/>
  <c r="Y114" i="46"/>
  <c r="AA114" i="46"/>
  <c r="AA186" i="46"/>
  <c r="AB186" i="46"/>
  <c r="Z186" i="46"/>
  <c r="V113" i="46"/>
  <c r="W113" i="46"/>
  <c r="X113" i="46"/>
  <c r="Y113" i="46"/>
  <c r="AA113" i="46"/>
  <c r="AA185" i="46"/>
  <c r="AB185" i="46"/>
  <c r="Z185" i="46"/>
  <c r="V112" i="46"/>
  <c r="W112" i="46"/>
  <c r="X112" i="46"/>
  <c r="Y112" i="46"/>
  <c r="AA112" i="46"/>
  <c r="AA184" i="46"/>
  <c r="AB184" i="46"/>
  <c r="Z184" i="46"/>
  <c r="V111" i="46"/>
  <c r="W111" i="46"/>
  <c r="X111" i="46"/>
  <c r="Y111" i="46"/>
  <c r="AA111" i="46"/>
  <c r="AA183" i="46"/>
  <c r="AB183" i="46"/>
  <c r="Z183" i="46"/>
  <c r="V110" i="46"/>
  <c r="W110" i="46"/>
  <c r="X110" i="46"/>
  <c r="Y110" i="46"/>
  <c r="AA110" i="46"/>
  <c r="AA182" i="46"/>
  <c r="AB182" i="46"/>
  <c r="Z182" i="46"/>
  <c r="V109" i="46"/>
  <c r="W109" i="46"/>
  <c r="X109" i="46"/>
  <c r="Y109" i="46"/>
  <c r="AA109" i="46"/>
  <c r="AA181" i="46"/>
  <c r="AB181" i="46"/>
  <c r="Z181" i="46"/>
  <c r="AA180" i="46"/>
  <c r="AB180" i="46"/>
  <c r="Z180" i="46"/>
  <c r="AA179" i="46"/>
  <c r="AB179" i="46"/>
  <c r="Z179" i="46"/>
  <c r="AA178" i="46"/>
  <c r="AB178" i="46"/>
  <c r="Z178" i="46"/>
  <c r="AA177" i="46"/>
  <c r="AB177" i="46"/>
  <c r="Z177" i="46"/>
  <c r="AA176" i="46"/>
  <c r="AB176" i="46"/>
  <c r="Z176" i="46"/>
  <c r="AA175" i="46"/>
  <c r="AB175" i="46"/>
  <c r="Z175" i="46"/>
  <c r="AA174" i="46"/>
  <c r="AB174" i="46"/>
  <c r="Z174" i="46"/>
  <c r="AA173" i="46"/>
  <c r="AB173" i="46"/>
  <c r="Z173" i="46"/>
  <c r="AA172" i="46"/>
  <c r="AB172" i="46"/>
  <c r="Z172" i="46"/>
  <c r="AA171" i="46"/>
  <c r="AB171" i="46"/>
  <c r="Z171" i="46"/>
  <c r="AA170" i="46"/>
  <c r="AB170" i="46"/>
  <c r="Z170" i="46"/>
  <c r="AA169" i="46"/>
  <c r="AB169" i="46"/>
  <c r="Z169" i="46"/>
  <c r="AA168" i="46"/>
  <c r="AB168" i="46"/>
  <c r="Z168" i="46"/>
  <c r="AA167" i="46"/>
  <c r="AB167" i="46"/>
  <c r="Z167" i="46"/>
  <c r="AA166" i="46"/>
  <c r="AB166" i="46"/>
  <c r="Z166" i="46"/>
  <c r="AA165" i="46"/>
  <c r="AB165" i="46"/>
  <c r="Z165" i="46"/>
  <c r="AA164" i="46"/>
  <c r="AB164" i="46"/>
  <c r="Z164" i="46"/>
  <c r="AA163" i="46"/>
  <c r="AB163" i="46"/>
  <c r="Z163" i="46"/>
  <c r="AA162" i="46"/>
  <c r="AB162" i="46"/>
  <c r="Z162" i="46"/>
  <c r="AA161" i="46"/>
  <c r="AB161" i="46"/>
  <c r="Z161" i="46"/>
  <c r="AA160" i="46"/>
  <c r="AB160" i="46"/>
  <c r="Z160" i="46"/>
  <c r="AA159" i="46"/>
  <c r="AB159" i="46"/>
  <c r="Z159" i="46"/>
  <c r="AA158" i="46"/>
  <c r="AB158" i="46"/>
  <c r="Z158" i="46"/>
  <c r="AA157" i="46"/>
  <c r="AB157" i="46"/>
  <c r="Z157" i="46"/>
  <c r="AA156" i="46"/>
  <c r="AB156" i="46"/>
  <c r="Z156" i="46"/>
  <c r="AA155" i="46"/>
  <c r="AB155" i="46"/>
  <c r="Z155" i="46"/>
  <c r="AA154" i="46"/>
  <c r="AB154" i="46"/>
  <c r="Z154" i="46"/>
  <c r="AA153" i="46"/>
  <c r="AB153" i="46"/>
  <c r="Z153" i="46"/>
  <c r="AA152" i="46"/>
  <c r="AB152" i="46"/>
  <c r="Z152" i="46"/>
  <c r="AA151" i="46"/>
  <c r="AB151" i="46"/>
  <c r="Z151" i="46"/>
  <c r="AA150" i="46"/>
  <c r="AB150" i="46"/>
  <c r="Z150" i="46"/>
  <c r="AA149" i="46"/>
  <c r="AB149" i="46"/>
  <c r="Z149" i="46"/>
  <c r="AA148" i="46"/>
  <c r="AB148" i="46"/>
  <c r="Z148" i="46"/>
  <c r="AA147" i="46"/>
  <c r="AB147" i="46"/>
  <c r="Z147" i="46"/>
  <c r="AA146" i="46"/>
  <c r="AB146" i="46"/>
  <c r="Z146" i="46"/>
  <c r="AA145" i="46"/>
  <c r="AB145" i="46"/>
  <c r="Z145" i="46"/>
  <c r="AA144" i="46"/>
  <c r="AB144" i="46"/>
  <c r="Z144" i="46"/>
  <c r="AA143" i="46"/>
  <c r="AB143" i="46"/>
  <c r="Z143" i="46"/>
  <c r="AA142" i="46"/>
  <c r="AB142" i="46"/>
  <c r="Z142" i="46"/>
  <c r="AA141" i="46"/>
  <c r="AB141" i="46"/>
  <c r="Z141" i="46"/>
  <c r="AA140" i="46"/>
  <c r="AB140" i="46"/>
  <c r="Z140" i="46"/>
  <c r="AA139" i="46"/>
  <c r="AB139" i="46"/>
  <c r="Z139" i="46"/>
  <c r="AA138" i="46"/>
  <c r="AB138" i="46"/>
  <c r="Z138" i="46"/>
  <c r="AA137" i="46"/>
  <c r="AB137" i="46"/>
  <c r="Z137" i="46"/>
  <c r="AA136" i="46"/>
  <c r="AB136" i="46"/>
  <c r="Z136" i="46"/>
  <c r="AF135" i="46"/>
  <c r="AE135" i="46"/>
  <c r="AB135" i="46"/>
  <c r="Z135" i="46"/>
  <c r="AF134" i="46"/>
  <c r="AE134" i="46"/>
  <c r="AB134" i="46"/>
  <c r="Z134" i="46"/>
  <c r="AF133" i="46"/>
  <c r="AE133" i="46"/>
  <c r="AB133" i="46"/>
  <c r="Z133" i="46"/>
  <c r="AF132" i="46"/>
  <c r="AE132" i="46"/>
  <c r="AB132" i="46"/>
  <c r="Z132" i="46"/>
  <c r="AF131" i="46"/>
  <c r="AE131" i="46"/>
  <c r="AB131" i="46"/>
  <c r="Z131" i="46"/>
  <c r="AF130" i="46"/>
  <c r="AE130" i="46"/>
  <c r="AB130" i="46"/>
  <c r="Z130" i="46"/>
  <c r="AF129" i="46"/>
  <c r="AE129" i="46"/>
  <c r="AB129" i="46"/>
  <c r="Z129" i="46"/>
  <c r="AF128" i="46"/>
  <c r="AE128" i="46"/>
  <c r="AB128" i="46"/>
  <c r="Z128" i="46"/>
  <c r="AF127" i="46"/>
  <c r="AE127" i="46"/>
  <c r="AB127" i="46"/>
  <c r="Z127" i="46"/>
  <c r="AF126" i="46"/>
  <c r="AE126" i="46"/>
  <c r="AB126" i="46"/>
  <c r="Z126" i="46"/>
  <c r="AF125" i="46"/>
  <c r="AE125" i="46"/>
  <c r="AB125" i="46"/>
  <c r="Z125" i="46"/>
  <c r="AF124" i="46"/>
  <c r="AE124" i="46"/>
  <c r="AB124" i="46"/>
  <c r="Z124" i="46"/>
  <c r="AF123" i="46"/>
  <c r="AE123" i="46"/>
  <c r="AB123" i="46"/>
  <c r="Z123" i="46"/>
  <c r="AF122" i="46"/>
  <c r="AE122" i="46"/>
  <c r="AB122" i="46"/>
  <c r="Z122" i="46"/>
  <c r="AF121" i="46"/>
  <c r="AE121" i="46"/>
  <c r="AB121" i="46"/>
  <c r="Z121" i="46"/>
  <c r="AF120" i="46"/>
  <c r="AE120" i="46"/>
  <c r="AB120" i="46"/>
  <c r="Z120" i="46"/>
  <c r="AF119" i="46"/>
  <c r="AE119" i="46"/>
  <c r="AB119" i="46"/>
  <c r="Z119" i="46"/>
  <c r="AF118" i="46"/>
  <c r="AE118" i="46"/>
  <c r="AB118" i="46"/>
  <c r="Z118" i="46"/>
  <c r="AF117" i="46"/>
  <c r="AE117" i="46"/>
  <c r="AB117" i="46"/>
  <c r="Z117" i="46"/>
  <c r="AF116" i="46"/>
  <c r="AE116" i="46"/>
  <c r="AB116" i="46"/>
  <c r="Z116" i="46"/>
  <c r="AF115" i="46"/>
  <c r="AE115" i="46"/>
  <c r="AB115" i="46"/>
  <c r="Z115" i="46"/>
  <c r="AF114" i="46"/>
  <c r="AE114" i="46"/>
  <c r="AB114" i="46"/>
  <c r="Z114" i="46"/>
  <c r="AF113" i="46"/>
  <c r="AE113" i="46"/>
  <c r="AB113" i="46"/>
  <c r="Z113" i="46"/>
  <c r="AF112" i="46"/>
  <c r="AE112" i="46"/>
  <c r="AB112" i="46"/>
  <c r="Z112" i="46"/>
  <c r="AF111" i="46"/>
  <c r="AE111" i="46"/>
  <c r="AB111" i="46"/>
  <c r="Z111" i="46"/>
  <c r="AF110" i="46"/>
  <c r="AE110" i="46"/>
  <c r="AB110" i="46"/>
  <c r="Z110" i="46"/>
  <c r="AF109" i="46"/>
  <c r="AE109" i="46"/>
  <c r="AB109" i="46"/>
  <c r="Z109" i="46"/>
  <c r="AB108" i="46"/>
  <c r="Z108" i="46"/>
  <c r="AB107" i="46"/>
  <c r="Z107" i="46"/>
  <c r="AB106" i="46"/>
  <c r="Z106" i="46"/>
  <c r="AB105" i="46"/>
  <c r="Z105" i="46"/>
  <c r="AB104" i="46"/>
  <c r="Z104" i="46"/>
  <c r="AB103" i="46"/>
  <c r="Z103" i="46"/>
  <c r="AB102" i="46"/>
  <c r="Z102" i="46"/>
  <c r="AB101" i="46"/>
  <c r="Z101" i="46"/>
  <c r="AB100" i="46"/>
  <c r="Z100" i="46"/>
  <c r="AB99" i="46"/>
  <c r="Z99" i="46"/>
  <c r="AB98" i="46"/>
  <c r="Z98" i="46"/>
  <c r="AB97" i="46"/>
  <c r="Z97" i="46"/>
  <c r="AB96" i="46"/>
  <c r="Z96" i="46"/>
  <c r="AB95" i="46"/>
  <c r="Z95" i="46"/>
  <c r="AB94" i="46"/>
  <c r="Z94" i="46"/>
  <c r="AB93" i="46"/>
  <c r="Z93" i="46"/>
  <c r="AB92" i="46"/>
  <c r="Z92" i="46"/>
  <c r="AB91" i="46"/>
  <c r="Z91" i="46"/>
  <c r="AB90" i="46"/>
  <c r="Z90" i="46"/>
  <c r="AB89" i="46"/>
  <c r="Z89" i="46"/>
  <c r="AB88" i="46"/>
  <c r="Z88" i="46"/>
  <c r="AB87" i="46"/>
  <c r="Z87" i="46"/>
  <c r="AB86" i="46"/>
  <c r="Z86" i="46"/>
  <c r="AB85" i="46"/>
  <c r="Z85" i="46"/>
  <c r="AB84" i="46"/>
  <c r="Z84" i="46"/>
  <c r="AB83" i="46"/>
  <c r="Z83" i="46"/>
  <c r="AB82" i="46"/>
  <c r="Z82" i="46"/>
  <c r="AB81" i="46"/>
  <c r="Z81" i="46"/>
  <c r="AB80" i="46"/>
  <c r="Z80" i="46"/>
  <c r="AB79" i="46"/>
  <c r="Z79" i="46"/>
  <c r="AB78" i="46"/>
  <c r="Z78" i="46"/>
  <c r="AB77" i="46"/>
  <c r="Z77" i="46"/>
  <c r="AB76" i="46"/>
  <c r="Z76" i="46"/>
  <c r="AB75" i="46"/>
  <c r="Z75" i="46"/>
  <c r="AB74" i="46"/>
  <c r="Z74" i="46"/>
  <c r="AB73" i="46"/>
  <c r="Z73" i="46"/>
  <c r="AB72" i="46"/>
  <c r="Z72" i="46"/>
  <c r="Q72" i="46"/>
  <c r="AB71" i="46"/>
  <c r="Z71" i="46"/>
  <c r="Q71" i="46"/>
  <c r="AB70" i="46"/>
  <c r="Z70" i="46"/>
  <c r="Q70" i="46"/>
  <c r="AB69" i="46"/>
  <c r="Z69" i="46"/>
  <c r="Q69" i="46"/>
  <c r="AB68" i="46"/>
  <c r="Z68" i="46"/>
  <c r="Q68" i="46"/>
  <c r="AB67" i="46"/>
  <c r="Z67" i="46"/>
  <c r="Q67" i="46"/>
  <c r="AB66" i="46"/>
  <c r="Z66" i="46"/>
  <c r="AB65" i="46"/>
  <c r="Z65" i="46"/>
  <c r="AB64" i="46"/>
  <c r="Z64" i="46"/>
  <c r="F12" i="46"/>
  <c r="BR60" i="46"/>
  <c r="F11" i="46"/>
  <c r="BZ51" i="46"/>
  <c r="F10" i="46"/>
  <c r="BY51" i="46"/>
  <c r="F9" i="46"/>
  <c r="BX51" i="46"/>
  <c r="F8" i="46"/>
  <c r="BW51" i="46"/>
  <c r="F7" i="46"/>
  <c r="BV51" i="46"/>
  <c r="C25" i="46"/>
  <c r="BR59" i="46"/>
  <c r="CA51" i="46"/>
  <c r="C24" i="46"/>
  <c r="BR58" i="46"/>
  <c r="C23" i="46"/>
  <c r="BR57" i="46"/>
  <c r="C22" i="46"/>
  <c r="BR56" i="46"/>
  <c r="C21" i="46"/>
  <c r="BR55" i="46"/>
  <c r="C20" i="46"/>
  <c r="BR37" i="46"/>
  <c r="CA29" i="46"/>
  <c r="BR38" i="46"/>
  <c r="BZ29" i="46"/>
  <c r="BR36" i="46"/>
  <c r="BY29" i="46"/>
  <c r="BR35" i="46"/>
  <c r="BX29" i="46"/>
  <c r="BR34" i="46"/>
  <c r="BW29" i="46"/>
  <c r="BR33" i="46"/>
  <c r="BV29" i="46"/>
  <c r="BR49" i="46"/>
  <c r="BR48" i="46"/>
  <c r="BR47" i="46"/>
  <c r="BR46" i="46"/>
  <c r="BR45" i="46"/>
  <c r="BR44" i="46"/>
  <c r="CA40" i="46"/>
  <c r="BZ40" i="46"/>
  <c r="BY40" i="46"/>
  <c r="BX40" i="46"/>
  <c r="BW40" i="46"/>
  <c r="BV40" i="46"/>
  <c r="BP38" i="46" a="1"/>
  <c r="BP38" i="46"/>
  <c r="BO38" i="46" a="1"/>
  <c r="BO38" i="46"/>
  <c r="BN38" i="46" a="1"/>
  <c r="BN38" i="46"/>
  <c r="BM38" i="46" a="1"/>
  <c r="BM38" i="46"/>
  <c r="BL38" i="46" a="1"/>
  <c r="BL38" i="46"/>
  <c r="BK38" i="46" a="1"/>
  <c r="BK38" i="46"/>
  <c r="BJ38" i="46" a="1"/>
  <c r="BJ38" i="46"/>
  <c r="BI38" i="46" a="1"/>
  <c r="BI38" i="46"/>
  <c r="BH38" i="46" a="1"/>
  <c r="BH38" i="46"/>
  <c r="BG38" i="46" a="1"/>
  <c r="BG38" i="46"/>
  <c r="BF38" i="46" a="1"/>
  <c r="BF38" i="46"/>
  <c r="BE38" i="46" a="1"/>
  <c r="BE38" i="46"/>
  <c r="BD38" i="46" a="1"/>
  <c r="BD38" i="46"/>
  <c r="BC38" i="46" a="1"/>
  <c r="BC38" i="46"/>
  <c r="BB38" i="46" a="1"/>
  <c r="BB38" i="46"/>
  <c r="BA38" i="46" a="1"/>
  <c r="BA38" i="46"/>
  <c r="AZ38" i="46" a="1"/>
  <c r="AZ38" i="46"/>
  <c r="AY38" i="46" a="1"/>
  <c r="AY38" i="46"/>
  <c r="AX38" i="46" a="1"/>
  <c r="AX38" i="46"/>
  <c r="AW38" i="46" a="1"/>
  <c r="AW38" i="46"/>
  <c r="AV38" i="46" a="1"/>
  <c r="AV38" i="46"/>
  <c r="AU38" i="46" a="1"/>
  <c r="AU38" i="46"/>
  <c r="AT38" i="46" a="1"/>
  <c r="AT38" i="46"/>
  <c r="AS38" i="46" a="1"/>
  <c r="AS38" i="46"/>
  <c r="AR38" i="46" a="1"/>
  <c r="AR38" i="46"/>
  <c r="AQ38" i="46" a="1"/>
  <c r="AQ38" i="46"/>
  <c r="AP38" i="46" a="1"/>
  <c r="AP38" i="46"/>
  <c r="AO38" i="46" a="1"/>
  <c r="AO38" i="46"/>
  <c r="AN38" i="46" a="1"/>
  <c r="AN38" i="46"/>
  <c r="AM38" i="46" a="1"/>
  <c r="AM38" i="46"/>
  <c r="AL38" i="46" a="1"/>
  <c r="AL38" i="46"/>
  <c r="AK38" i="46" a="1"/>
  <c r="AK38" i="46"/>
  <c r="AJ38" i="46" a="1"/>
  <c r="AJ38" i="46"/>
  <c r="AI38" i="46" a="1"/>
  <c r="AI38" i="46"/>
  <c r="AH38" i="46" a="1"/>
  <c r="AH38" i="46"/>
  <c r="AG38" i="46" a="1"/>
  <c r="AG38" i="46"/>
  <c r="AF38" i="46" a="1"/>
  <c r="AF38" i="46"/>
  <c r="AE38" i="46" a="1"/>
  <c r="AE38" i="46"/>
  <c r="AD38" i="46" a="1"/>
  <c r="AD38" i="46"/>
  <c r="AC38" i="46" a="1"/>
  <c r="AC38" i="46"/>
  <c r="AB38" i="46" a="1"/>
  <c r="AB38" i="46"/>
  <c r="AA38" i="46" a="1"/>
  <c r="AA38" i="46"/>
  <c r="Z38" i="46" a="1"/>
  <c r="Z38" i="46"/>
  <c r="Y38" i="46" a="1"/>
  <c r="Y38" i="46"/>
  <c r="X38" i="46" a="1"/>
  <c r="X38" i="46"/>
  <c r="W38" i="46" a="1"/>
  <c r="W38" i="46"/>
  <c r="V38" i="46" a="1"/>
  <c r="V38" i="46"/>
  <c r="U38" i="46" a="1"/>
  <c r="U38" i="46"/>
  <c r="T38" i="46" a="1"/>
  <c r="T38" i="46"/>
  <c r="S38" i="46" a="1"/>
  <c r="S38" i="46"/>
  <c r="R38" i="46" a="1"/>
  <c r="R38" i="46"/>
  <c r="Q38" i="46" a="1"/>
  <c r="Q38" i="46"/>
  <c r="P38" i="46" a="1"/>
  <c r="P38" i="46"/>
  <c r="O38" i="46" a="1"/>
  <c r="O38" i="46"/>
  <c r="N38" i="46" a="1"/>
  <c r="N38" i="46"/>
  <c r="M38" i="46" a="1"/>
  <c r="M38" i="46"/>
  <c r="L38" i="46" a="1"/>
  <c r="L38" i="46"/>
  <c r="K38" i="46" a="1"/>
  <c r="K38" i="46"/>
  <c r="J38" i="46" a="1"/>
  <c r="J38" i="46"/>
  <c r="I38" i="46" a="1"/>
  <c r="I38" i="46"/>
  <c r="H38" i="46" a="1"/>
  <c r="H38" i="46"/>
  <c r="G38" i="46" a="1"/>
  <c r="G38" i="46"/>
  <c r="F38" i="46" a="1"/>
  <c r="F38" i="46"/>
  <c r="E38" i="46" a="1"/>
  <c r="E38" i="46"/>
  <c r="C38" i="46"/>
  <c r="BP37" i="46" a="1"/>
  <c r="BP37" i="46"/>
  <c r="BO37" i="46" a="1"/>
  <c r="BO37" i="46"/>
  <c r="BN37" i="46" a="1"/>
  <c r="BN37" i="46"/>
  <c r="BM37" i="46" a="1"/>
  <c r="BM37" i="46"/>
  <c r="BL37" i="46" a="1"/>
  <c r="BL37" i="46"/>
  <c r="BK37" i="46" a="1"/>
  <c r="BK37" i="46"/>
  <c r="BJ37" i="46" a="1"/>
  <c r="BJ37" i="46"/>
  <c r="BI37" i="46" a="1"/>
  <c r="BI37" i="46"/>
  <c r="BH37" i="46" a="1"/>
  <c r="BH37" i="46"/>
  <c r="BG37" i="46" a="1"/>
  <c r="BG37" i="46"/>
  <c r="BF37" i="46" a="1"/>
  <c r="BF37" i="46"/>
  <c r="BE37" i="46" a="1"/>
  <c r="BE37" i="46"/>
  <c r="BD37" i="46" a="1"/>
  <c r="BD37" i="46"/>
  <c r="BC37" i="46" a="1"/>
  <c r="BC37" i="46"/>
  <c r="BB37" i="46" a="1"/>
  <c r="BB37" i="46"/>
  <c r="BA37" i="46" a="1"/>
  <c r="BA37" i="46"/>
  <c r="AZ37" i="46" a="1"/>
  <c r="AZ37" i="46"/>
  <c r="AY37" i="46" a="1"/>
  <c r="AY37" i="46"/>
  <c r="AX37" i="46" a="1"/>
  <c r="AX37" i="46"/>
  <c r="AW37" i="46" a="1"/>
  <c r="AW37" i="46"/>
  <c r="AV37" i="46" a="1"/>
  <c r="AV37" i="46"/>
  <c r="AU37" i="46" a="1"/>
  <c r="AU37" i="46"/>
  <c r="AT37" i="46" a="1"/>
  <c r="AT37" i="46"/>
  <c r="AS37" i="46" a="1"/>
  <c r="AS37" i="46"/>
  <c r="AR37" i="46" a="1"/>
  <c r="AR37" i="46"/>
  <c r="AQ37" i="46" a="1"/>
  <c r="AQ37" i="46"/>
  <c r="AP37" i="46" a="1"/>
  <c r="AP37" i="46"/>
  <c r="AO37" i="46" a="1"/>
  <c r="AO37" i="46"/>
  <c r="AN37" i="46" a="1"/>
  <c r="AN37" i="46"/>
  <c r="AM37" i="46" a="1"/>
  <c r="AM37" i="46"/>
  <c r="AL37" i="46" a="1"/>
  <c r="AL37" i="46"/>
  <c r="AK37" i="46" a="1"/>
  <c r="AK37" i="46"/>
  <c r="AJ37" i="46" a="1"/>
  <c r="AJ37" i="46"/>
  <c r="AI37" i="46" a="1"/>
  <c r="AI37" i="46"/>
  <c r="AH37" i="46" a="1"/>
  <c r="AH37" i="46"/>
  <c r="AG37" i="46" a="1"/>
  <c r="AG37" i="46"/>
  <c r="AF37" i="46" a="1"/>
  <c r="AF37" i="46"/>
  <c r="AE37" i="46" a="1"/>
  <c r="AE37" i="46"/>
  <c r="AD37" i="46" a="1"/>
  <c r="AD37" i="46"/>
  <c r="AC37" i="46" a="1"/>
  <c r="AC37" i="46"/>
  <c r="AB37" i="46" a="1"/>
  <c r="AB37" i="46"/>
  <c r="AA37" i="46" a="1"/>
  <c r="AA37" i="46"/>
  <c r="Z37" i="46" a="1"/>
  <c r="Z37" i="46"/>
  <c r="Y37" i="46" a="1"/>
  <c r="Y37" i="46"/>
  <c r="X37" i="46" a="1"/>
  <c r="X37" i="46"/>
  <c r="W37" i="46" a="1"/>
  <c r="W37" i="46"/>
  <c r="V37" i="46" a="1"/>
  <c r="V37" i="46"/>
  <c r="U37" i="46" a="1"/>
  <c r="U37" i="46"/>
  <c r="T37" i="46" a="1"/>
  <c r="T37" i="46"/>
  <c r="S37" i="46" a="1"/>
  <c r="S37" i="46"/>
  <c r="R37" i="46" a="1"/>
  <c r="R37" i="46"/>
  <c r="Q37" i="46" a="1"/>
  <c r="Q37" i="46"/>
  <c r="P37" i="46" a="1"/>
  <c r="P37" i="46"/>
  <c r="O37" i="46" a="1"/>
  <c r="O37" i="46"/>
  <c r="N37" i="46" a="1"/>
  <c r="N37" i="46"/>
  <c r="M37" i="46" a="1"/>
  <c r="M37" i="46"/>
  <c r="L37" i="46" a="1"/>
  <c r="L37" i="46"/>
  <c r="K37" i="46" a="1"/>
  <c r="K37" i="46"/>
  <c r="J37" i="46" a="1"/>
  <c r="J37" i="46"/>
  <c r="I37" i="46" a="1"/>
  <c r="I37" i="46"/>
  <c r="H37" i="46" a="1"/>
  <c r="H37" i="46"/>
  <c r="G37" i="46" a="1"/>
  <c r="G37" i="46"/>
  <c r="F37" i="46" a="1"/>
  <c r="F37" i="46"/>
  <c r="E37" i="46" a="1"/>
  <c r="E37" i="46"/>
  <c r="C37" i="46"/>
  <c r="BP36" i="46" a="1"/>
  <c r="BP36" i="46"/>
  <c r="BO36" i="46" a="1"/>
  <c r="BO36" i="46"/>
  <c r="BN36" i="46" a="1"/>
  <c r="BN36" i="46"/>
  <c r="BM36" i="46" a="1"/>
  <c r="BM36" i="46"/>
  <c r="BL36" i="46" a="1"/>
  <c r="BL36" i="46"/>
  <c r="BK36" i="46" a="1"/>
  <c r="BK36" i="46"/>
  <c r="BJ36" i="46" a="1"/>
  <c r="BJ36" i="46"/>
  <c r="BI36" i="46" a="1"/>
  <c r="BI36" i="46"/>
  <c r="BH36" i="46" a="1"/>
  <c r="BH36" i="46"/>
  <c r="BG36" i="46" a="1"/>
  <c r="BG36" i="46"/>
  <c r="BF36" i="46" a="1"/>
  <c r="BF36" i="46"/>
  <c r="BE36" i="46" a="1"/>
  <c r="BE36" i="46"/>
  <c r="BD36" i="46" a="1"/>
  <c r="BD36" i="46"/>
  <c r="BC36" i="46" a="1"/>
  <c r="BC36" i="46"/>
  <c r="BB36" i="46" a="1"/>
  <c r="BB36" i="46"/>
  <c r="BA36" i="46" a="1"/>
  <c r="BA36" i="46"/>
  <c r="AZ36" i="46" a="1"/>
  <c r="AZ36" i="46"/>
  <c r="AY36" i="46" a="1"/>
  <c r="AY36" i="46"/>
  <c r="AX36" i="46" a="1"/>
  <c r="AX36" i="46"/>
  <c r="AW36" i="46" a="1"/>
  <c r="AW36" i="46"/>
  <c r="AV36" i="46" a="1"/>
  <c r="AV36" i="46"/>
  <c r="AU36" i="46" a="1"/>
  <c r="AU36" i="46"/>
  <c r="AT36" i="46" a="1"/>
  <c r="AT36" i="46"/>
  <c r="AS36" i="46" a="1"/>
  <c r="AS36" i="46"/>
  <c r="AR36" i="46" a="1"/>
  <c r="AR36" i="46"/>
  <c r="AQ36" i="46" a="1"/>
  <c r="AQ36" i="46"/>
  <c r="AP36" i="46" a="1"/>
  <c r="AP36" i="46"/>
  <c r="AO36" i="46" a="1"/>
  <c r="AO36" i="46"/>
  <c r="AN36" i="46" a="1"/>
  <c r="AN36" i="46"/>
  <c r="AM36" i="46" a="1"/>
  <c r="AM36" i="46"/>
  <c r="AL36" i="46" a="1"/>
  <c r="AL36" i="46"/>
  <c r="AK36" i="46" a="1"/>
  <c r="AK36" i="46"/>
  <c r="AJ36" i="46" a="1"/>
  <c r="AJ36" i="46"/>
  <c r="AI36" i="46" a="1"/>
  <c r="AI36" i="46"/>
  <c r="AH36" i="46" a="1"/>
  <c r="AH36" i="46"/>
  <c r="AG36" i="46" a="1"/>
  <c r="AG36" i="46"/>
  <c r="AF36" i="46" a="1"/>
  <c r="AF36" i="46"/>
  <c r="AE36" i="46" a="1"/>
  <c r="AE36" i="46"/>
  <c r="AD36" i="46" a="1"/>
  <c r="AD36" i="46"/>
  <c r="AC36" i="46" a="1"/>
  <c r="AC36" i="46"/>
  <c r="AB36" i="46" a="1"/>
  <c r="AB36" i="46"/>
  <c r="AA36" i="46" a="1"/>
  <c r="AA36" i="46"/>
  <c r="Z36" i="46" a="1"/>
  <c r="Z36" i="46"/>
  <c r="Y36" i="46" a="1"/>
  <c r="Y36" i="46"/>
  <c r="X36" i="46" a="1"/>
  <c r="X36" i="46"/>
  <c r="W36" i="46" a="1"/>
  <c r="W36" i="46"/>
  <c r="V36" i="46" a="1"/>
  <c r="V36" i="46"/>
  <c r="U36" i="46" a="1"/>
  <c r="U36" i="46"/>
  <c r="T36" i="46" a="1"/>
  <c r="T36" i="46"/>
  <c r="S36" i="46" a="1"/>
  <c r="S36" i="46"/>
  <c r="R36" i="46" a="1"/>
  <c r="R36" i="46"/>
  <c r="Q36" i="46" a="1"/>
  <c r="Q36" i="46"/>
  <c r="P36" i="46" a="1"/>
  <c r="P36" i="46"/>
  <c r="O36" i="46" a="1"/>
  <c r="O36" i="46"/>
  <c r="N36" i="46" a="1"/>
  <c r="N36" i="46"/>
  <c r="M36" i="46" a="1"/>
  <c r="M36" i="46"/>
  <c r="L36" i="46" a="1"/>
  <c r="L36" i="46"/>
  <c r="K36" i="46" a="1"/>
  <c r="K36" i="46"/>
  <c r="J36" i="46" a="1"/>
  <c r="J36" i="46"/>
  <c r="I36" i="46" a="1"/>
  <c r="I36" i="46"/>
  <c r="H36" i="46" a="1"/>
  <c r="H36" i="46"/>
  <c r="G36" i="46" a="1"/>
  <c r="G36" i="46"/>
  <c r="F36" i="46" a="1"/>
  <c r="F36" i="46"/>
  <c r="E36" i="46" a="1"/>
  <c r="E36" i="46"/>
  <c r="C36" i="46"/>
  <c r="BP35" i="46" a="1"/>
  <c r="BP35" i="46"/>
  <c r="BO35" i="46" a="1"/>
  <c r="BO35" i="46"/>
  <c r="BN35" i="46" a="1"/>
  <c r="BN35" i="46"/>
  <c r="BM35" i="46" a="1"/>
  <c r="BM35" i="46"/>
  <c r="BL35" i="46" a="1"/>
  <c r="BL35" i="46"/>
  <c r="BK35" i="46" a="1"/>
  <c r="BK35" i="46"/>
  <c r="BJ35" i="46" a="1"/>
  <c r="BJ35" i="46"/>
  <c r="BI35" i="46" a="1"/>
  <c r="BI35" i="46"/>
  <c r="BH35" i="46" a="1"/>
  <c r="BH35" i="46"/>
  <c r="BG35" i="46" a="1"/>
  <c r="BG35" i="46"/>
  <c r="BF35" i="46" a="1"/>
  <c r="BF35" i="46"/>
  <c r="BE35" i="46" a="1"/>
  <c r="BE35" i="46"/>
  <c r="BD35" i="46" a="1"/>
  <c r="BD35" i="46"/>
  <c r="BC35" i="46" a="1"/>
  <c r="BC35" i="46"/>
  <c r="BB35" i="46" a="1"/>
  <c r="BB35" i="46"/>
  <c r="BA35" i="46" a="1"/>
  <c r="BA35" i="46"/>
  <c r="AZ35" i="46" a="1"/>
  <c r="AZ35" i="46"/>
  <c r="AY35" i="46" a="1"/>
  <c r="AY35" i="46"/>
  <c r="AX35" i="46" a="1"/>
  <c r="AX35" i="46"/>
  <c r="AW35" i="46" a="1"/>
  <c r="AW35" i="46"/>
  <c r="AV35" i="46" a="1"/>
  <c r="AV35" i="46"/>
  <c r="AU35" i="46" a="1"/>
  <c r="AU35" i="46"/>
  <c r="AT35" i="46" a="1"/>
  <c r="AT35" i="46"/>
  <c r="AS35" i="46" a="1"/>
  <c r="AS35" i="46"/>
  <c r="AR35" i="46" a="1"/>
  <c r="AR35" i="46"/>
  <c r="AQ35" i="46" a="1"/>
  <c r="AQ35" i="46"/>
  <c r="AP35" i="46" a="1"/>
  <c r="AP35" i="46"/>
  <c r="AO35" i="46" a="1"/>
  <c r="AO35" i="46"/>
  <c r="AN35" i="46" a="1"/>
  <c r="AN35" i="46"/>
  <c r="AM35" i="46" a="1"/>
  <c r="AM35" i="46"/>
  <c r="AL35" i="46" a="1"/>
  <c r="AL35" i="46"/>
  <c r="AK35" i="46" a="1"/>
  <c r="AK35" i="46"/>
  <c r="AJ35" i="46" a="1"/>
  <c r="AJ35" i="46"/>
  <c r="AI35" i="46" a="1"/>
  <c r="AI35" i="46"/>
  <c r="AH35" i="46" a="1"/>
  <c r="AH35" i="46"/>
  <c r="AG35" i="46" a="1"/>
  <c r="AG35" i="46"/>
  <c r="AF35" i="46" a="1"/>
  <c r="AF35" i="46"/>
  <c r="AE35" i="46" a="1"/>
  <c r="AE35" i="46"/>
  <c r="AD35" i="46" a="1"/>
  <c r="AD35" i="46"/>
  <c r="AC35" i="46" a="1"/>
  <c r="AC35" i="46"/>
  <c r="AB35" i="46" a="1"/>
  <c r="AB35" i="46"/>
  <c r="AA35" i="46" a="1"/>
  <c r="AA35" i="46"/>
  <c r="Z35" i="46" a="1"/>
  <c r="Z35" i="46"/>
  <c r="Y35" i="46" a="1"/>
  <c r="Y35" i="46"/>
  <c r="X35" i="46" a="1"/>
  <c r="X35" i="46"/>
  <c r="W35" i="46" a="1"/>
  <c r="W35" i="46"/>
  <c r="V35" i="46" a="1"/>
  <c r="V35" i="46"/>
  <c r="U35" i="46" a="1"/>
  <c r="U35" i="46"/>
  <c r="T35" i="46" a="1"/>
  <c r="T35" i="46"/>
  <c r="S35" i="46" a="1"/>
  <c r="S35" i="46"/>
  <c r="R35" i="46" a="1"/>
  <c r="R35" i="46"/>
  <c r="Q35" i="46" a="1"/>
  <c r="Q35" i="46"/>
  <c r="P35" i="46" a="1"/>
  <c r="P35" i="46"/>
  <c r="O35" i="46" a="1"/>
  <c r="O35" i="46"/>
  <c r="N35" i="46" a="1"/>
  <c r="N35" i="46"/>
  <c r="M35" i="46" a="1"/>
  <c r="M35" i="46"/>
  <c r="L35" i="46" a="1"/>
  <c r="L35" i="46"/>
  <c r="K35" i="46" a="1"/>
  <c r="K35" i="46"/>
  <c r="J35" i="46" a="1"/>
  <c r="J35" i="46"/>
  <c r="I35" i="46" a="1"/>
  <c r="I35" i="46"/>
  <c r="H35" i="46" a="1"/>
  <c r="H35" i="46"/>
  <c r="G35" i="46" a="1"/>
  <c r="G35" i="46"/>
  <c r="F35" i="46" a="1"/>
  <c r="F35" i="46"/>
  <c r="E35" i="46" a="1"/>
  <c r="E35" i="46"/>
  <c r="C35" i="46"/>
  <c r="BP34" i="46" a="1"/>
  <c r="BP34" i="46"/>
  <c r="BO34" i="46" a="1"/>
  <c r="BO34" i="46"/>
  <c r="BN34" i="46" a="1"/>
  <c r="BN34" i="46"/>
  <c r="BM34" i="46" a="1"/>
  <c r="BM34" i="46"/>
  <c r="BL34" i="46" a="1"/>
  <c r="BL34" i="46"/>
  <c r="BK34" i="46" a="1"/>
  <c r="BK34" i="46"/>
  <c r="BJ34" i="46" a="1"/>
  <c r="BJ34" i="46"/>
  <c r="BI34" i="46" a="1"/>
  <c r="BI34" i="46"/>
  <c r="BH34" i="46" a="1"/>
  <c r="BH34" i="46"/>
  <c r="BG34" i="46" a="1"/>
  <c r="BG34" i="46"/>
  <c r="BF34" i="46" a="1"/>
  <c r="BF34" i="46"/>
  <c r="BE34" i="46" a="1"/>
  <c r="BE34" i="46"/>
  <c r="BD34" i="46" a="1"/>
  <c r="BD34" i="46"/>
  <c r="BC34" i="46" a="1"/>
  <c r="BC34" i="46"/>
  <c r="BB34" i="46" a="1"/>
  <c r="BB34" i="46"/>
  <c r="BA34" i="46" a="1"/>
  <c r="BA34" i="46"/>
  <c r="AZ34" i="46" a="1"/>
  <c r="AZ34" i="46"/>
  <c r="AY34" i="46" a="1"/>
  <c r="AY34" i="46"/>
  <c r="AX34" i="46" a="1"/>
  <c r="AX34" i="46"/>
  <c r="AW34" i="46" a="1"/>
  <c r="AW34" i="46"/>
  <c r="AV34" i="46" a="1"/>
  <c r="AV34" i="46"/>
  <c r="AU34" i="46" a="1"/>
  <c r="AU34" i="46"/>
  <c r="AT34" i="46" a="1"/>
  <c r="AT34" i="46"/>
  <c r="AS34" i="46" a="1"/>
  <c r="AS34" i="46"/>
  <c r="AR34" i="46" a="1"/>
  <c r="AR34" i="46"/>
  <c r="AQ34" i="46" a="1"/>
  <c r="AQ34" i="46"/>
  <c r="AP34" i="46" a="1"/>
  <c r="AP34" i="46"/>
  <c r="AO34" i="46" a="1"/>
  <c r="AO34" i="46"/>
  <c r="AN34" i="46" a="1"/>
  <c r="AN34" i="46"/>
  <c r="AM34" i="46" a="1"/>
  <c r="AM34" i="46"/>
  <c r="AL34" i="46" a="1"/>
  <c r="AL34" i="46"/>
  <c r="AK34" i="46" a="1"/>
  <c r="AK34" i="46"/>
  <c r="AJ34" i="46" a="1"/>
  <c r="AJ34" i="46"/>
  <c r="AI34" i="46" a="1"/>
  <c r="AI34" i="46"/>
  <c r="AH34" i="46" a="1"/>
  <c r="AH34" i="46"/>
  <c r="AG34" i="46" a="1"/>
  <c r="AG34" i="46"/>
  <c r="AF34" i="46" a="1"/>
  <c r="AF34" i="46"/>
  <c r="AE34" i="46" a="1"/>
  <c r="AE34" i="46"/>
  <c r="AD34" i="46" a="1"/>
  <c r="AD34" i="46"/>
  <c r="AC34" i="46" a="1"/>
  <c r="AC34" i="46"/>
  <c r="AB34" i="46" a="1"/>
  <c r="AB34" i="46"/>
  <c r="AA34" i="46" a="1"/>
  <c r="AA34" i="46"/>
  <c r="Z34" i="46" a="1"/>
  <c r="Z34" i="46"/>
  <c r="Y34" i="46" a="1"/>
  <c r="Y34" i="46"/>
  <c r="X34" i="46" a="1"/>
  <c r="X34" i="46"/>
  <c r="W34" i="46" a="1"/>
  <c r="W34" i="46"/>
  <c r="V34" i="46" a="1"/>
  <c r="V34" i="46"/>
  <c r="U34" i="46" a="1"/>
  <c r="U34" i="46"/>
  <c r="T34" i="46" a="1"/>
  <c r="T34" i="46"/>
  <c r="S34" i="46" a="1"/>
  <c r="S34" i="46"/>
  <c r="R34" i="46" a="1"/>
  <c r="R34" i="46"/>
  <c r="Q34" i="46" a="1"/>
  <c r="Q34" i="46"/>
  <c r="P34" i="46" a="1"/>
  <c r="P34" i="46"/>
  <c r="O34" i="46" a="1"/>
  <c r="O34" i="46"/>
  <c r="N34" i="46" a="1"/>
  <c r="N34" i="46"/>
  <c r="M34" i="46" a="1"/>
  <c r="M34" i="46"/>
  <c r="L34" i="46" a="1"/>
  <c r="L34" i="46"/>
  <c r="K34" i="46" a="1"/>
  <c r="K34" i="46"/>
  <c r="J34" i="46" a="1"/>
  <c r="J34" i="46"/>
  <c r="I34" i="46" a="1"/>
  <c r="I34" i="46"/>
  <c r="H34" i="46" a="1"/>
  <c r="H34" i="46"/>
  <c r="G34" i="46" a="1"/>
  <c r="G34" i="46"/>
  <c r="F34" i="46" a="1"/>
  <c r="F34" i="46"/>
  <c r="E34" i="46" a="1"/>
  <c r="E34" i="46"/>
  <c r="C34" i="46"/>
  <c r="BP33" i="46" a="1"/>
  <c r="BP33" i="46"/>
  <c r="BO33" i="46" a="1"/>
  <c r="BO33" i="46"/>
  <c r="BN33" i="46" a="1"/>
  <c r="BN33" i="46"/>
  <c r="BM33" i="46" a="1"/>
  <c r="BM33" i="46"/>
  <c r="BL33" i="46" a="1"/>
  <c r="BL33" i="46"/>
  <c r="BK33" i="46" a="1"/>
  <c r="BK33" i="46"/>
  <c r="BJ33" i="46" a="1"/>
  <c r="BJ33" i="46"/>
  <c r="BI33" i="46" a="1"/>
  <c r="BI33" i="46"/>
  <c r="BH33" i="46" a="1"/>
  <c r="BH33" i="46"/>
  <c r="BG33" i="46" a="1"/>
  <c r="BG33" i="46"/>
  <c r="BF33" i="46" a="1"/>
  <c r="BF33" i="46"/>
  <c r="BE33" i="46" a="1"/>
  <c r="BE33" i="46"/>
  <c r="BD33" i="46" a="1"/>
  <c r="BD33" i="46"/>
  <c r="BC33" i="46" a="1"/>
  <c r="BC33" i="46"/>
  <c r="BB33" i="46" a="1"/>
  <c r="BB33" i="46"/>
  <c r="BA33" i="46" a="1"/>
  <c r="BA33" i="46"/>
  <c r="AZ33" i="46" a="1"/>
  <c r="AZ33" i="46"/>
  <c r="AY33" i="46" a="1"/>
  <c r="AY33" i="46"/>
  <c r="AX33" i="46" a="1"/>
  <c r="AX33" i="46"/>
  <c r="AW33" i="46" a="1"/>
  <c r="AW33" i="46"/>
  <c r="AV33" i="46" a="1"/>
  <c r="AV33" i="46"/>
  <c r="AU33" i="46" a="1"/>
  <c r="AU33" i="46"/>
  <c r="AT33" i="46" a="1"/>
  <c r="AT33" i="46"/>
  <c r="AS33" i="46" a="1"/>
  <c r="AS33" i="46"/>
  <c r="AR33" i="46" a="1"/>
  <c r="AR33" i="46"/>
  <c r="AQ33" i="46" a="1"/>
  <c r="AQ33" i="46"/>
  <c r="AP33" i="46" a="1"/>
  <c r="AP33" i="46"/>
  <c r="AO33" i="46" a="1"/>
  <c r="AO33" i="46"/>
  <c r="AN33" i="46" a="1"/>
  <c r="AN33" i="46"/>
  <c r="AM33" i="46" a="1"/>
  <c r="AM33" i="46"/>
  <c r="AL33" i="46" a="1"/>
  <c r="AL33" i="46"/>
  <c r="AK33" i="46" a="1"/>
  <c r="AK33" i="46"/>
  <c r="AJ33" i="46" a="1"/>
  <c r="AJ33" i="46"/>
  <c r="AI33" i="46" a="1"/>
  <c r="AI33" i="46"/>
  <c r="AH33" i="46" a="1"/>
  <c r="AH33" i="46"/>
  <c r="AG33" i="46" a="1"/>
  <c r="AG33" i="46"/>
  <c r="AF33" i="46" a="1"/>
  <c r="AF33" i="46"/>
  <c r="AE33" i="46" a="1"/>
  <c r="AE33" i="46"/>
  <c r="AD33" i="46" a="1"/>
  <c r="AD33" i="46"/>
  <c r="AC33" i="46" a="1"/>
  <c r="AC33" i="46"/>
  <c r="AB33" i="46" a="1"/>
  <c r="AB33" i="46"/>
  <c r="AA33" i="46" a="1"/>
  <c r="AA33" i="46"/>
  <c r="Z33" i="46" a="1"/>
  <c r="Z33" i="46"/>
  <c r="Y33" i="46" a="1"/>
  <c r="Y33" i="46"/>
  <c r="X33" i="46" a="1"/>
  <c r="X33" i="46"/>
  <c r="W33" i="46" a="1"/>
  <c r="W33" i="46"/>
  <c r="V33" i="46" a="1"/>
  <c r="V33" i="46"/>
  <c r="U33" i="46" a="1"/>
  <c r="U33" i="46"/>
  <c r="T33" i="46" a="1"/>
  <c r="T33" i="46"/>
  <c r="S33" i="46" a="1"/>
  <c r="S33" i="46"/>
  <c r="R33" i="46" a="1"/>
  <c r="R33" i="46"/>
  <c r="Q33" i="46" a="1"/>
  <c r="Q33" i="46"/>
  <c r="P33" i="46" a="1"/>
  <c r="P33" i="46"/>
  <c r="O33" i="46" a="1"/>
  <c r="O33" i="46"/>
  <c r="N33" i="46" a="1"/>
  <c r="N33" i="46"/>
  <c r="M33" i="46" a="1"/>
  <c r="M33" i="46"/>
  <c r="L33" i="46" a="1"/>
  <c r="L33" i="46"/>
  <c r="K33" i="46" a="1"/>
  <c r="K33" i="46"/>
  <c r="J33" i="46" a="1"/>
  <c r="J33" i="46"/>
  <c r="I33" i="46" a="1"/>
  <c r="I33" i="46"/>
  <c r="H33" i="46" a="1"/>
  <c r="H33" i="46"/>
  <c r="G33" i="46" a="1"/>
  <c r="G33" i="46"/>
  <c r="F33" i="46" a="1"/>
  <c r="F33" i="46"/>
  <c r="E33" i="46" a="1"/>
  <c r="E33" i="46"/>
  <c r="C33" i="46"/>
  <c r="C32" i="46"/>
  <c r="C31" i="46"/>
  <c r="C30" i="46"/>
  <c r="AA25" i="46"/>
  <c r="Z25" i="46"/>
  <c r="I25" i="46"/>
  <c r="N12" i="46"/>
  <c r="G25" i="46"/>
  <c r="M12" i="46"/>
  <c r="F25" i="46"/>
  <c r="L12" i="46"/>
  <c r="E25" i="46"/>
  <c r="D25" i="46"/>
  <c r="AA24" i="46"/>
  <c r="Z24" i="46"/>
  <c r="I24" i="46"/>
  <c r="N11" i="46"/>
  <c r="G24" i="46"/>
  <c r="M11" i="46"/>
  <c r="F24" i="46"/>
  <c r="L11" i="46"/>
  <c r="E24" i="46"/>
  <c r="D24" i="46"/>
  <c r="AA23" i="46"/>
  <c r="Z23" i="46"/>
  <c r="I23" i="46"/>
  <c r="N10" i="46"/>
  <c r="G23" i="46"/>
  <c r="M10" i="46"/>
  <c r="F23" i="46"/>
  <c r="L10" i="46"/>
  <c r="E23" i="46"/>
  <c r="D23" i="46"/>
  <c r="AA22" i="46"/>
  <c r="Z22" i="46"/>
  <c r="I22" i="46"/>
  <c r="N9" i="46"/>
  <c r="G22" i="46"/>
  <c r="M9" i="46"/>
  <c r="F22" i="46"/>
  <c r="L9" i="46"/>
  <c r="E22" i="46"/>
  <c r="D22" i="46"/>
  <c r="AA21" i="46"/>
  <c r="Z21" i="46"/>
  <c r="I21" i="46"/>
  <c r="N8" i="46"/>
  <c r="G21" i="46"/>
  <c r="M8" i="46"/>
  <c r="F21" i="46"/>
  <c r="L8" i="46"/>
  <c r="E21" i="46"/>
  <c r="D21" i="46"/>
  <c r="AA20" i="46"/>
  <c r="Z20" i="46"/>
  <c r="I20" i="46"/>
  <c r="N7" i="46"/>
  <c r="G20" i="46"/>
  <c r="M7" i="46"/>
  <c r="F20" i="46"/>
  <c r="L7" i="46"/>
  <c r="E20" i="46"/>
  <c r="D20" i="46"/>
  <c r="I19" i="46"/>
  <c r="G19" i="46"/>
  <c r="F19" i="46"/>
  <c r="E19" i="46"/>
  <c r="D19" i="46"/>
  <c r="I18" i="46"/>
  <c r="G18" i="46"/>
  <c r="F18" i="46"/>
  <c r="E18" i="46"/>
  <c r="D18" i="46"/>
  <c r="Z17" i="46"/>
  <c r="I17" i="46"/>
  <c r="G17" i="46"/>
  <c r="F17" i="46"/>
  <c r="E17" i="46"/>
  <c r="D17" i="46"/>
  <c r="F13" i="46"/>
  <c r="B13" i="46"/>
  <c r="C12" i="46"/>
  <c r="C11" i="46"/>
  <c r="C10" i="46"/>
  <c r="C9" i="46"/>
  <c r="C8" i="46"/>
  <c r="C7" i="46"/>
  <c r="V135" i="45"/>
  <c r="W135" i="45"/>
  <c r="X135" i="45"/>
  <c r="Y135" i="45"/>
  <c r="AA135" i="45"/>
  <c r="AA207" i="45"/>
  <c r="AB207" i="45"/>
  <c r="Z207" i="45"/>
  <c r="V134" i="45"/>
  <c r="W134" i="45"/>
  <c r="X134" i="45"/>
  <c r="Y134" i="45"/>
  <c r="AA134" i="45"/>
  <c r="AA206" i="45"/>
  <c r="AB206" i="45"/>
  <c r="Z206" i="45"/>
  <c r="V133" i="45"/>
  <c r="W133" i="45"/>
  <c r="X133" i="45"/>
  <c r="Y133" i="45"/>
  <c r="AA133" i="45"/>
  <c r="AA205" i="45"/>
  <c r="AB205" i="45"/>
  <c r="Z205" i="45"/>
  <c r="V132" i="45"/>
  <c r="W132" i="45"/>
  <c r="X132" i="45"/>
  <c r="Y132" i="45"/>
  <c r="AA132" i="45"/>
  <c r="AA204" i="45"/>
  <c r="AB204" i="45"/>
  <c r="Z204" i="45"/>
  <c r="V131" i="45"/>
  <c r="W131" i="45"/>
  <c r="X131" i="45"/>
  <c r="Y131" i="45"/>
  <c r="AA131" i="45"/>
  <c r="AA203" i="45"/>
  <c r="AB203" i="45"/>
  <c r="Z203" i="45"/>
  <c r="V130" i="45"/>
  <c r="W130" i="45"/>
  <c r="X130" i="45"/>
  <c r="Y130" i="45"/>
  <c r="AA130" i="45"/>
  <c r="AA202" i="45"/>
  <c r="AB202" i="45"/>
  <c r="Z202" i="45"/>
  <c r="V129" i="45"/>
  <c r="W129" i="45"/>
  <c r="X129" i="45"/>
  <c r="Y129" i="45"/>
  <c r="AA129" i="45"/>
  <c r="AA201" i="45"/>
  <c r="AB201" i="45"/>
  <c r="Z201" i="45"/>
  <c r="V128" i="45"/>
  <c r="W128" i="45"/>
  <c r="X128" i="45"/>
  <c r="Y128" i="45"/>
  <c r="AA128" i="45"/>
  <c r="AA200" i="45"/>
  <c r="AB200" i="45"/>
  <c r="Z200" i="45"/>
  <c r="V127" i="45"/>
  <c r="W127" i="45"/>
  <c r="X127" i="45"/>
  <c r="Y127" i="45"/>
  <c r="AA127" i="45"/>
  <c r="AA199" i="45"/>
  <c r="AB199" i="45"/>
  <c r="Z199" i="45"/>
  <c r="V126" i="45"/>
  <c r="W126" i="45"/>
  <c r="X126" i="45"/>
  <c r="Y126" i="45"/>
  <c r="AA126" i="45"/>
  <c r="AA198" i="45"/>
  <c r="AB198" i="45"/>
  <c r="Z198" i="45"/>
  <c r="V125" i="45"/>
  <c r="W125" i="45"/>
  <c r="X125" i="45"/>
  <c r="Y125" i="45"/>
  <c r="AA125" i="45"/>
  <c r="AA197" i="45"/>
  <c r="AB197" i="45"/>
  <c r="Z197" i="45"/>
  <c r="V124" i="45"/>
  <c r="W124" i="45"/>
  <c r="X124" i="45"/>
  <c r="Y124" i="45"/>
  <c r="AA124" i="45"/>
  <c r="AA196" i="45"/>
  <c r="AB196" i="45"/>
  <c r="Z196" i="45"/>
  <c r="V123" i="45"/>
  <c r="W123" i="45"/>
  <c r="X123" i="45"/>
  <c r="Y123" i="45"/>
  <c r="AA123" i="45"/>
  <c r="AA195" i="45"/>
  <c r="AB195" i="45"/>
  <c r="Z195" i="45"/>
  <c r="V122" i="45"/>
  <c r="W122" i="45"/>
  <c r="X122" i="45"/>
  <c r="Y122" i="45"/>
  <c r="AA122" i="45"/>
  <c r="AA194" i="45"/>
  <c r="AB194" i="45"/>
  <c r="Z194" i="45"/>
  <c r="V121" i="45"/>
  <c r="W121" i="45"/>
  <c r="X121" i="45"/>
  <c r="Y121" i="45"/>
  <c r="AA121" i="45"/>
  <c r="AA193" i="45"/>
  <c r="AB193" i="45"/>
  <c r="Z193" i="45"/>
  <c r="V120" i="45"/>
  <c r="W120" i="45"/>
  <c r="X120" i="45"/>
  <c r="Y120" i="45"/>
  <c r="AA120" i="45"/>
  <c r="AA192" i="45"/>
  <c r="AB192" i="45"/>
  <c r="Z192" i="45"/>
  <c r="V119" i="45"/>
  <c r="W119" i="45"/>
  <c r="X119" i="45"/>
  <c r="Y119" i="45"/>
  <c r="AA119" i="45"/>
  <c r="AA191" i="45"/>
  <c r="AB191" i="45"/>
  <c r="Z191" i="45"/>
  <c r="V118" i="45"/>
  <c r="W118" i="45"/>
  <c r="X118" i="45"/>
  <c r="Y118" i="45"/>
  <c r="AA118" i="45"/>
  <c r="AA190" i="45"/>
  <c r="AB190" i="45"/>
  <c r="Z190" i="45"/>
  <c r="V117" i="45"/>
  <c r="W117" i="45"/>
  <c r="X117" i="45"/>
  <c r="Y117" i="45"/>
  <c r="AA117" i="45"/>
  <c r="AA189" i="45"/>
  <c r="AB189" i="45"/>
  <c r="Z189" i="45"/>
  <c r="V116" i="45"/>
  <c r="W116" i="45"/>
  <c r="X116" i="45"/>
  <c r="Y116" i="45"/>
  <c r="AA116" i="45"/>
  <c r="AA188" i="45"/>
  <c r="AB188" i="45"/>
  <c r="Z188" i="45"/>
  <c r="V115" i="45"/>
  <c r="W115" i="45"/>
  <c r="X115" i="45"/>
  <c r="Y115" i="45"/>
  <c r="AA115" i="45"/>
  <c r="AA187" i="45"/>
  <c r="AB187" i="45"/>
  <c r="Z187" i="45"/>
  <c r="V114" i="45"/>
  <c r="W114" i="45"/>
  <c r="X114" i="45"/>
  <c r="Y114" i="45"/>
  <c r="AA114" i="45"/>
  <c r="AA186" i="45"/>
  <c r="AB186" i="45"/>
  <c r="Z186" i="45"/>
  <c r="V113" i="45"/>
  <c r="W113" i="45"/>
  <c r="X113" i="45"/>
  <c r="Y113" i="45"/>
  <c r="AA113" i="45"/>
  <c r="AA185" i="45"/>
  <c r="AB185" i="45"/>
  <c r="Z185" i="45"/>
  <c r="V112" i="45"/>
  <c r="W112" i="45"/>
  <c r="X112" i="45"/>
  <c r="Y112" i="45"/>
  <c r="AA112" i="45"/>
  <c r="AA184" i="45"/>
  <c r="AB184" i="45"/>
  <c r="Z184" i="45"/>
  <c r="V111" i="45"/>
  <c r="W111" i="45"/>
  <c r="X111" i="45"/>
  <c r="Y111" i="45"/>
  <c r="AA111" i="45"/>
  <c r="AA183" i="45"/>
  <c r="AB183" i="45"/>
  <c r="Z183" i="45"/>
  <c r="V110" i="45"/>
  <c r="W110" i="45"/>
  <c r="X110" i="45"/>
  <c r="Y110" i="45"/>
  <c r="AA110" i="45"/>
  <c r="AA182" i="45"/>
  <c r="AB182" i="45"/>
  <c r="Z182" i="45"/>
  <c r="V109" i="45"/>
  <c r="W109" i="45"/>
  <c r="X109" i="45"/>
  <c r="Y109" i="45"/>
  <c r="AA109" i="45"/>
  <c r="AA181" i="45"/>
  <c r="AB181" i="45"/>
  <c r="Z181" i="45"/>
  <c r="AA180" i="45"/>
  <c r="AB180" i="45"/>
  <c r="Z180" i="45"/>
  <c r="AA179" i="45"/>
  <c r="AB179" i="45"/>
  <c r="Z179" i="45"/>
  <c r="AA178" i="45"/>
  <c r="AB178" i="45"/>
  <c r="Z178" i="45"/>
  <c r="AA177" i="45"/>
  <c r="AB177" i="45"/>
  <c r="Z177" i="45"/>
  <c r="AA176" i="45"/>
  <c r="AB176" i="45"/>
  <c r="Z176" i="45"/>
  <c r="AA175" i="45"/>
  <c r="AB175" i="45"/>
  <c r="Z175" i="45"/>
  <c r="AA174" i="45"/>
  <c r="AB174" i="45"/>
  <c r="Z174" i="45"/>
  <c r="AA173" i="45"/>
  <c r="AB173" i="45"/>
  <c r="Z173" i="45"/>
  <c r="AA172" i="45"/>
  <c r="AB172" i="45"/>
  <c r="Z172" i="45"/>
  <c r="AA171" i="45"/>
  <c r="AB171" i="45"/>
  <c r="Z171" i="45"/>
  <c r="AA170" i="45"/>
  <c r="AB170" i="45"/>
  <c r="Z170" i="45"/>
  <c r="AA169" i="45"/>
  <c r="AB169" i="45"/>
  <c r="Z169" i="45"/>
  <c r="AA168" i="45"/>
  <c r="AB168" i="45"/>
  <c r="Z168" i="45"/>
  <c r="AA167" i="45"/>
  <c r="AB167" i="45"/>
  <c r="Z167" i="45"/>
  <c r="AA166" i="45"/>
  <c r="AB166" i="45"/>
  <c r="Z166" i="45"/>
  <c r="AA165" i="45"/>
  <c r="AB165" i="45"/>
  <c r="Z165" i="45"/>
  <c r="AA164" i="45"/>
  <c r="AB164" i="45"/>
  <c r="Z164" i="45"/>
  <c r="AA163" i="45"/>
  <c r="AB163" i="45"/>
  <c r="Z163" i="45"/>
  <c r="AA162" i="45"/>
  <c r="AB162" i="45"/>
  <c r="Z162" i="45"/>
  <c r="AA161" i="45"/>
  <c r="AB161" i="45"/>
  <c r="Z161" i="45"/>
  <c r="AA160" i="45"/>
  <c r="AB160" i="45"/>
  <c r="Z160" i="45"/>
  <c r="AA159" i="45"/>
  <c r="AB159" i="45"/>
  <c r="Z159" i="45"/>
  <c r="AA158" i="45"/>
  <c r="AB158" i="45"/>
  <c r="Z158" i="45"/>
  <c r="AA157" i="45"/>
  <c r="AB157" i="45"/>
  <c r="Z157" i="45"/>
  <c r="AA156" i="45"/>
  <c r="AB156" i="45"/>
  <c r="Z156" i="45"/>
  <c r="AA155" i="45"/>
  <c r="AB155" i="45"/>
  <c r="Z155" i="45"/>
  <c r="AA154" i="45"/>
  <c r="AB154" i="45"/>
  <c r="Z154" i="45"/>
  <c r="AA153" i="45"/>
  <c r="AB153" i="45"/>
  <c r="Z153" i="45"/>
  <c r="AA152" i="45"/>
  <c r="AB152" i="45"/>
  <c r="Z152" i="45"/>
  <c r="AA151" i="45"/>
  <c r="AB151" i="45"/>
  <c r="Z151" i="45"/>
  <c r="AA150" i="45"/>
  <c r="AB150" i="45"/>
  <c r="Z150" i="45"/>
  <c r="AA149" i="45"/>
  <c r="AB149" i="45"/>
  <c r="Z149" i="45"/>
  <c r="AA148" i="45"/>
  <c r="AB148" i="45"/>
  <c r="Z148" i="45"/>
  <c r="AA147" i="45"/>
  <c r="AB147" i="45"/>
  <c r="Z147" i="45"/>
  <c r="AA146" i="45"/>
  <c r="AB146" i="45"/>
  <c r="Z146" i="45"/>
  <c r="AA145" i="45"/>
  <c r="AB145" i="45"/>
  <c r="Z145" i="45"/>
  <c r="AA144" i="45"/>
  <c r="AB144" i="45"/>
  <c r="Z144" i="45"/>
  <c r="AA143" i="45"/>
  <c r="AB143" i="45"/>
  <c r="Z143" i="45"/>
  <c r="AA142" i="45"/>
  <c r="AB142" i="45"/>
  <c r="Z142" i="45"/>
  <c r="AA141" i="45"/>
  <c r="AB141" i="45"/>
  <c r="Z141" i="45"/>
  <c r="AA140" i="45"/>
  <c r="AB140" i="45"/>
  <c r="Z140" i="45"/>
  <c r="AA139" i="45"/>
  <c r="AB139" i="45"/>
  <c r="Z139" i="45"/>
  <c r="AA138" i="45"/>
  <c r="AB138" i="45"/>
  <c r="Z138" i="45"/>
  <c r="AA137" i="45"/>
  <c r="AB137" i="45"/>
  <c r="Z137" i="45"/>
  <c r="AA136" i="45"/>
  <c r="AB136" i="45"/>
  <c r="Z136" i="45"/>
  <c r="AF135" i="45"/>
  <c r="AE135" i="45"/>
  <c r="AB135" i="45"/>
  <c r="Z135" i="45"/>
  <c r="AF134" i="45"/>
  <c r="AE134" i="45"/>
  <c r="AB134" i="45"/>
  <c r="Z134" i="45"/>
  <c r="AF133" i="45"/>
  <c r="AE133" i="45"/>
  <c r="AB133" i="45"/>
  <c r="Z133" i="45"/>
  <c r="AF132" i="45"/>
  <c r="AE132" i="45"/>
  <c r="AB132" i="45"/>
  <c r="Z132" i="45"/>
  <c r="AF131" i="45"/>
  <c r="AE131" i="45"/>
  <c r="AB131" i="45"/>
  <c r="Z131" i="45"/>
  <c r="AF130" i="45"/>
  <c r="AE130" i="45"/>
  <c r="AB130" i="45"/>
  <c r="Z130" i="45"/>
  <c r="AF129" i="45"/>
  <c r="AE129" i="45"/>
  <c r="AB129" i="45"/>
  <c r="Z129" i="45"/>
  <c r="AF128" i="45"/>
  <c r="AE128" i="45"/>
  <c r="AB128" i="45"/>
  <c r="Z128" i="45"/>
  <c r="AF127" i="45"/>
  <c r="AE127" i="45"/>
  <c r="AB127" i="45"/>
  <c r="Z127" i="45"/>
  <c r="AF126" i="45"/>
  <c r="AE126" i="45"/>
  <c r="AB126" i="45"/>
  <c r="Z126" i="45"/>
  <c r="AF125" i="45"/>
  <c r="AE125" i="45"/>
  <c r="AB125" i="45"/>
  <c r="Z125" i="45"/>
  <c r="AF124" i="45"/>
  <c r="AE124" i="45"/>
  <c r="AB124" i="45"/>
  <c r="Z124" i="45"/>
  <c r="AF123" i="45"/>
  <c r="AE123" i="45"/>
  <c r="AB123" i="45"/>
  <c r="Z123" i="45"/>
  <c r="AF122" i="45"/>
  <c r="AE122" i="45"/>
  <c r="AB122" i="45"/>
  <c r="Z122" i="45"/>
  <c r="AF121" i="45"/>
  <c r="AE121" i="45"/>
  <c r="AB121" i="45"/>
  <c r="Z121" i="45"/>
  <c r="AF120" i="45"/>
  <c r="AE120" i="45"/>
  <c r="AB120" i="45"/>
  <c r="Z120" i="45"/>
  <c r="AF119" i="45"/>
  <c r="AE119" i="45"/>
  <c r="AB119" i="45"/>
  <c r="Z119" i="45"/>
  <c r="AF118" i="45"/>
  <c r="AE118" i="45"/>
  <c r="AB118" i="45"/>
  <c r="Z118" i="45"/>
  <c r="AF117" i="45"/>
  <c r="AE117" i="45"/>
  <c r="AB117" i="45"/>
  <c r="Z117" i="45"/>
  <c r="AF116" i="45"/>
  <c r="AE116" i="45"/>
  <c r="AB116" i="45"/>
  <c r="Z116" i="45"/>
  <c r="AF115" i="45"/>
  <c r="AE115" i="45"/>
  <c r="AB115" i="45"/>
  <c r="Z115" i="45"/>
  <c r="AF114" i="45"/>
  <c r="AE114" i="45"/>
  <c r="AB114" i="45"/>
  <c r="Z114" i="45"/>
  <c r="AF113" i="45"/>
  <c r="AE113" i="45"/>
  <c r="AB113" i="45"/>
  <c r="Z113" i="45"/>
  <c r="AF112" i="45"/>
  <c r="AE112" i="45"/>
  <c r="AB112" i="45"/>
  <c r="Z112" i="45"/>
  <c r="AF111" i="45"/>
  <c r="AE111" i="45"/>
  <c r="AB111" i="45"/>
  <c r="Z111" i="45"/>
  <c r="AF110" i="45"/>
  <c r="AE110" i="45"/>
  <c r="AB110" i="45"/>
  <c r="Z110" i="45"/>
  <c r="AF109" i="45"/>
  <c r="AE109" i="45"/>
  <c r="AB109" i="45"/>
  <c r="Z109" i="45"/>
  <c r="AB108" i="45"/>
  <c r="Z108" i="45"/>
  <c r="AB107" i="45"/>
  <c r="Z107" i="45"/>
  <c r="AB106" i="45"/>
  <c r="Z106" i="45"/>
  <c r="AB105" i="45"/>
  <c r="Z105" i="45"/>
  <c r="AB104" i="45"/>
  <c r="Z104" i="45"/>
  <c r="AB103" i="45"/>
  <c r="Z103" i="45"/>
  <c r="AB102" i="45"/>
  <c r="Z102" i="45"/>
  <c r="AB101" i="45"/>
  <c r="Z101" i="45"/>
  <c r="AB100" i="45"/>
  <c r="Z100" i="45"/>
  <c r="AB99" i="45"/>
  <c r="Z99" i="45"/>
  <c r="AB98" i="45"/>
  <c r="Z98" i="45"/>
  <c r="AB97" i="45"/>
  <c r="Z97" i="45"/>
  <c r="AB96" i="45"/>
  <c r="Z96" i="45"/>
  <c r="AB95" i="45"/>
  <c r="Z95" i="45"/>
  <c r="AB94" i="45"/>
  <c r="Z94" i="45"/>
  <c r="AB93" i="45"/>
  <c r="Z93" i="45"/>
  <c r="AB92" i="45"/>
  <c r="Z92" i="45"/>
  <c r="AB91" i="45"/>
  <c r="Z91" i="45"/>
  <c r="AB90" i="45"/>
  <c r="Z90" i="45"/>
  <c r="AB89" i="45"/>
  <c r="Z89" i="45"/>
  <c r="AB88" i="45"/>
  <c r="Z88" i="45"/>
  <c r="AB87" i="45"/>
  <c r="Z87" i="45"/>
  <c r="AB86" i="45"/>
  <c r="Z86" i="45"/>
  <c r="AB85" i="45"/>
  <c r="Z85" i="45"/>
  <c r="AB84" i="45"/>
  <c r="Z84" i="45"/>
  <c r="AB83" i="45"/>
  <c r="Z83" i="45"/>
  <c r="AB82" i="45"/>
  <c r="Z82" i="45"/>
  <c r="AB81" i="45"/>
  <c r="Z81" i="45"/>
  <c r="AB80" i="45"/>
  <c r="Z80" i="45"/>
  <c r="AB79" i="45"/>
  <c r="Z79" i="45"/>
  <c r="AB78" i="45"/>
  <c r="Z78" i="45"/>
  <c r="AB77" i="45"/>
  <c r="Z77" i="45"/>
  <c r="AB76" i="45"/>
  <c r="Z76" i="45"/>
  <c r="AB75" i="45"/>
  <c r="Z75" i="45"/>
  <c r="AB74" i="45"/>
  <c r="Z74" i="45"/>
  <c r="AB73" i="45"/>
  <c r="Z73" i="45"/>
  <c r="AB72" i="45"/>
  <c r="Z72" i="45"/>
  <c r="Q72" i="45"/>
  <c r="AB71" i="45"/>
  <c r="Z71" i="45"/>
  <c r="Q71" i="45"/>
  <c r="AB70" i="45"/>
  <c r="Z70" i="45"/>
  <c r="Q70" i="45"/>
  <c r="AB69" i="45"/>
  <c r="Z69" i="45"/>
  <c r="Q69" i="45"/>
  <c r="AB68" i="45"/>
  <c r="Z68" i="45"/>
  <c r="Q68" i="45"/>
  <c r="AB67" i="45"/>
  <c r="Z67" i="45"/>
  <c r="Q67" i="45"/>
  <c r="AB66" i="45"/>
  <c r="Z66" i="45"/>
  <c r="AB65" i="45"/>
  <c r="Z65" i="45"/>
  <c r="AB64" i="45"/>
  <c r="Z64" i="45"/>
  <c r="F12" i="45"/>
  <c r="BR60" i="45"/>
  <c r="F11" i="45"/>
  <c r="BZ51" i="45"/>
  <c r="F10" i="45"/>
  <c r="BY51" i="45"/>
  <c r="F9" i="45"/>
  <c r="BX51" i="45"/>
  <c r="F8" i="45"/>
  <c r="BW51" i="45"/>
  <c r="F7" i="45"/>
  <c r="BV51" i="45"/>
  <c r="C25" i="45"/>
  <c r="BR59" i="45"/>
  <c r="CA51" i="45"/>
  <c r="C24" i="45"/>
  <c r="BR58" i="45"/>
  <c r="C23" i="45"/>
  <c r="BR57" i="45"/>
  <c r="C22" i="45"/>
  <c r="BR56" i="45"/>
  <c r="C21" i="45"/>
  <c r="BR55" i="45"/>
  <c r="C20" i="45"/>
  <c r="BR37" i="45"/>
  <c r="CA29" i="45"/>
  <c r="BR38" i="45"/>
  <c r="BZ29" i="45"/>
  <c r="BR36" i="45"/>
  <c r="BY29" i="45"/>
  <c r="BR35" i="45"/>
  <c r="BX29" i="45"/>
  <c r="BR34" i="45"/>
  <c r="BW29" i="45"/>
  <c r="BR33" i="45"/>
  <c r="BV29" i="45"/>
  <c r="BR49" i="45"/>
  <c r="BR48" i="45"/>
  <c r="BR47" i="45"/>
  <c r="BR46" i="45"/>
  <c r="BR45" i="45"/>
  <c r="BR44" i="45"/>
  <c r="CA40" i="45"/>
  <c r="BZ40" i="45"/>
  <c r="BY40" i="45"/>
  <c r="BX40" i="45"/>
  <c r="BW40" i="45"/>
  <c r="BV40" i="45"/>
  <c r="BP38" i="45" a="1"/>
  <c r="BP38" i="45"/>
  <c r="BO38" i="45" a="1"/>
  <c r="BO38" i="45"/>
  <c r="BN38" i="45" a="1"/>
  <c r="BN38" i="45"/>
  <c r="BM38" i="45" a="1"/>
  <c r="BM38" i="45"/>
  <c r="BL38" i="45" a="1"/>
  <c r="BL38" i="45"/>
  <c r="BK38" i="45" a="1"/>
  <c r="BK38" i="45"/>
  <c r="BJ38" i="45" a="1"/>
  <c r="BJ38" i="45"/>
  <c r="BI38" i="45" a="1"/>
  <c r="BI38" i="45"/>
  <c r="BH38" i="45" a="1"/>
  <c r="BH38" i="45"/>
  <c r="BG38" i="45" a="1"/>
  <c r="BG38" i="45"/>
  <c r="BF38" i="45" a="1"/>
  <c r="BF38" i="45"/>
  <c r="BE38" i="45" a="1"/>
  <c r="BE38" i="45"/>
  <c r="BD38" i="45" a="1"/>
  <c r="BD38" i="45"/>
  <c r="BC38" i="45" a="1"/>
  <c r="BC38" i="45"/>
  <c r="BB38" i="45" a="1"/>
  <c r="BB38" i="45"/>
  <c r="BA38" i="45" a="1"/>
  <c r="BA38" i="45"/>
  <c r="AZ38" i="45" a="1"/>
  <c r="AZ38" i="45"/>
  <c r="AY38" i="45" a="1"/>
  <c r="AY38" i="45"/>
  <c r="AX38" i="45" a="1"/>
  <c r="AX38" i="45"/>
  <c r="AW38" i="45" a="1"/>
  <c r="AW38" i="45"/>
  <c r="AV38" i="45" a="1"/>
  <c r="AV38" i="45"/>
  <c r="AU38" i="45" a="1"/>
  <c r="AU38" i="45"/>
  <c r="AT38" i="45" a="1"/>
  <c r="AT38" i="45"/>
  <c r="AS38" i="45" a="1"/>
  <c r="AS38" i="45"/>
  <c r="AR38" i="45" a="1"/>
  <c r="AR38" i="45"/>
  <c r="AQ38" i="45" a="1"/>
  <c r="AQ38" i="45"/>
  <c r="AP38" i="45" a="1"/>
  <c r="AP38" i="45"/>
  <c r="AO38" i="45" a="1"/>
  <c r="AO38" i="45"/>
  <c r="AN38" i="45" a="1"/>
  <c r="AN38" i="45"/>
  <c r="AM38" i="45" a="1"/>
  <c r="AM38" i="45"/>
  <c r="AL38" i="45" a="1"/>
  <c r="AL38" i="45"/>
  <c r="AK38" i="45" a="1"/>
  <c r="AK38" i="45"/>
  <c r="AJ38" i="45" a="1"/>
  <c r="AJ38" i="45"/>
  <c r="AI38" i="45" a="1"/>
  <c r="AI38" i="45"/>
  <c r="AH38" i="45" a="1"/>
  <c r="AH38" i="45"/>
  <c r="AG38" i="45" a="1"/>
  <c r="AG38" i="45"/>
  <c r="AF38" i="45" a="1"/>
  <c r="AF38" i="45"/>
  <c r="AE38" i="45" a="1"/>
  <c r="AE38" i="45"/>
  <c r="AD38" i="45" a="1"/>
  <c r="AD38" i="45"/>
  <c r="AC38" i="45" a="1"/>
  <c r="AC38" i="45"/>
  <c r="AB38" i="45" a="1"/>
  <c r="AB38" i="45"/>
  <c r="AA38" i="45" a="1"/>
  <c r="AA38" i="45"/>
  <c r="Z38" i="45" a="1"/>
  <c r="Z38" i="45"/>
  <c r="Y38" i="45" a="1"/>
  <c r="Y38" i="45"/>
  <c r="X38" i="45" a="1"/>
  <c r="X38" i="45"/>
  <c r="W38" i="45" a="1"/>
  <c r="W38" i="45"/>
  <c r="V38" i="45" a="1"/>
  <c r="V38" i="45"/>
  <c r="U38" i="45" a="1"/>
  <c r="U38" i="45"/>
  <c r="T38" i="45" a="1"/>
  <c r="T38" i="45"/>
  <c r="S38" i="45" a="1"/>
  <c r="S38" i="45"/>
  <c r="R38" i="45" a="1"/>
  <c r="R38" i="45"/>
  <c r="Q38" i="45" a="1"/>
  <c r="Q38" i="45"/>
  <c r="P38" i="45" a="1"/>
  <c r="P38" i="45"/>
  <c r="O38" i="45" a="1"/>
  <c r="O38" i="45"/>
  <c r="N38" i="45" a="1"/>
  <c r="N38" i="45"/>
  <c r="M38" i="45" a="1"/>
  <c r="M38" i="45"/>
  <c r="L38" i="45" a="1"/>
  <c r="L38" i="45"/>
  <c r="K38" i="45" a="1"/>
  <c r="K38" i="45"/>
  <c r="J38" i="45" a="1"/>
  <c r="J38" i="45"/>
  <c r="I38" i="45" a="1"/>
  <c r="I38" i="45"/>
  <c r="H38" i="45" a="1"/>
  <c r="H38" i="45"/>
  <c r="G38" i="45" a="1"/>
  <c r="G38" i="45"/>
  <c r="F38" i="45" a="1"/>
  <c r="F38" i="45"/>
  <c r="E38" i="45" a="1"/>
  <c r="E38" i="45"/>
  <c r="C38" i="45"/>
  <c r="BP37" i="45" a="1"/>
  <c r="BP37" i="45"/>
  <c r="BO37" i="45" a="1"/>
  <c r="BO37" i="45"/>
  <c r="BN37" i="45" a="1"/>
  <c r="BN37" i="45"/>
  <c r="BM37" i="45" a="1"/>
  <c r="BM37" i="45"/>
  <c r="BL37" i="45" a="1"/>
  <c r="BL37" i="45"/>
  <c r="BK37" i="45" a="1"/>
  <c r="BK37" i="45"/>
  <c r="BJ37" i="45" a="1"/>
  <c r="BJ37" i="45"/>
  <c r="BI37" i="45" a="1"/>
  <c r="BI37" i="45"/>
  <c r="BH37" i="45" a="1"/>
  <c r="BH37" i="45"/>
  <c r="BG37" i="45" a="1"/>
  <c r="BG37" i="45"/>
  <c r="BF37" i="45" a="1"/>
  <c r="BF37" i="45"/>
  <c r="BE37" i="45" a="1"/>
  <c r="BE37" i="45"/>
  <c r="BD37" i="45" a="1"/>
  <c r="BD37" i="45"/>
  <c r="BC37" i="45" a="1"/>
  <c r="BC37" i="45"/>
  <c r="BB37" i="45" a="1"/>
  <c r="BB37" i="45"/>
  <c r="BA37" i="45" a="1"/>
  <c r="BA37" i="45"/>
  <c r="AZ37" i="45" a="1"/>
  <c r="AZ37" i="45"/>
  <c r="AY37" i="45" a="1"/>
  <c r="AY37" i="45"/>
  <c r="AX37" i="45" a="1"/>
  <c r="AX37" i="45"/>
  <c r="AW37" i="45" a="1"/>
  <c r="AW37" i="45"/>
  <c r="AV37" i="45" a="1"/>
  <c r="AV37" i="45"/>
  <c r="AU37" i="45" a="1"/>
  <c r="AU37" i="45"/>
  <c r="AT37" i="45" a="1"/>
  <c r="AT37" i="45"/>
  <c r="AS37" i="45" a="1"/>
  <c r="AS37" i="45"/>
  <c r="AR37" i="45" a="1"/>
  <c r="AR37" i="45"/>
  <c r="AQ37" i="45" a="1"/>
  <c r="AQ37" i="45"/>
  <c r="AP37" i="45" a="1"/>
  <c r="AP37" i="45"/>
  <c r="AO37" i="45" a="1"/>
  <c r="AO37" i="45"/>
  <c r="AN37" i="45" a="1"/>
  <c r="AN37" i="45"/>
  <c r="AM37" i="45" a="1"/>
  <c r="AM37" i="45"/>
  <c r="AL37" i="45" a="1"/>
  <c r="AL37" i="45"/>
  <c r="AK37" i="45" a="1"/>
  <c r="AK37" i="45"/>
  <c r="AJ37" i="45" a="1"/>
  <c r="AJ37" i="45"/>
  <c r="AI37" i="45" a="1"/>
  <c r="AI37" i="45"/>
  <c r="AH37" i="45" a="1"/>
  <c r="AH37" i="45"/>
  <c r="AG37" i="45" a="1"/>
  <c r="AG37" i="45"/>
  <c r="AF37" i="45" a="1"/>
  <c r="AF37" i="45"/>
  <c r="AE37" i="45" a="1"/>
  <c r="AE37" i="45"/>
  <c r="AD37" i="45" a="1"/>
  <c r="AD37" i="45"/>
  <c r="AC37" i="45" a="1"/>
  <c r="AC37" i="45"/>
  <c r="AB37" i="45" a="1"/>
  <c r="AB37" i="45"/>
  <c r="AA37" i="45" a="1"/>
  <c r="AA37" i="45"/>
  <c r="Z37" i="45" a="1"/>
  <c r="Z37" i="45"/>
  <c r="Y37" i="45" a="1"/>
  <c r="Y37" i="45"/>
  <c r="X37" i="45" a="1"/>
  <c r="X37" i="45"/>
  <c r="W37" i="45" a="1"/>
  <c r="W37" i="45"/>
  <c r="V37" i="45" a="1"/>
  <c r="V37" i="45"/>
  <c r="U37" i="45" a="1"/>
  <c r="U37" i="45"/>
  <c r="T37" i="45" a="1"/>
  <c r="T37" i="45"/>
  <c r="S37" i="45" a="1"/>
  <c r="S37" i="45"/>
  <c r="R37" i="45" a="1"/>
  <c r="R37" i="45"/>
  <c r="Q37" i="45" a="1"/>
  <c r="Q37" i="45"/>
  <c r="P37" i="45" a="1"/>
  <c r="P37" i="45"/>
  <c r="O37" i="45" a="1"/>
  <c r="O37" i="45"/>
  <c r="N37" i="45" a="1"/>
  <c r="N37" i="45"/>
  <c r="M37" i="45" a="1"/>
  <c r="M37" i="45"/>
  <c r="L37" i="45" a="1"/>
  <c r="L37" i="45"/>
  <c r="K37" i="45" a="1"/>
  <c r="K37" i="45"/>
  <c r="J37" i="45" a="1"/>
  <c r="J37" i="45"/>
  <c r="I37" i="45" a="1"/>
  <c r="I37" i="45"/>
  <c r="H37" i="45" a="1"/>
  <c r="H37" i="45"/>
  <c r="G37" i="45" a="1"/>
  <c r="G37" i="45"/>
  <c r="F37" i="45" a="1"/>
  <c r="F37" i="45"/>
  <c r="E37" i="45" a="1"/>
  <c r="E37" i="45"/>
  <c r="C37" i="45"/>
  <c r="BP36" i="45" a="1"/>
  <c r="BP36" i="45"/>
  <c r="BO36" i="45" a="1"/>
  <c r="BO36" i="45"/>
  <c r="BN36" i="45" a="1"/>
  <c r="BN36" i="45"/>
  <c r="BM36" i="45" a="1"/>
  <c r="BM36" i="45"/>
  <c r="BL36" i="45" a="1"/>
  <c r="BL36" i="45"/>
  <c r="BK36" i="45" a="1"/>
  <c r="BK36" i="45"/>
  <c r="BJ36" i="45" a="1"/>
  <c r="BJ36" i="45"/>
  <c r="BI36" i="45" a="1"/>
  <c r="BI36" i="45"/>
  <c r="BH36" i="45" a="1"/>
  <c r="BH36" i="45"/>
  <c r="BG36" i="45" a="1"/>
  <c r="BG36" i="45"/>
  <c r="BF36" i="45" a="1"/>
  <c r="BF36" i="45"/>
  <c r="BE36" i="45" a="1"/>
  <c r="BE36" i="45"/>
  <c r="BD36" i="45" a="1"/>
  <c r="BD36" i="45"/>
  <c r="BC36" i="45" a="1"/>
  <c r="BC36" i="45"/>
  <c r="BB36" i="45" a="1"/>
  <c r="BB36" i="45"/>
  <c r="BA36" i="45" a="1"/>
  <c r="BA36" i="45"/>
  <c r="AZ36" i="45" a="1"/>
  <c r="AZ36" i="45"/>
  <c r="AY36" i="45" a="1"/>
  <c r="AY36" i="45"/>
  <c r="AX36" i="45" a="1"/>
  <c r="AX36" i="45"/>
  <c r="AW36" i="45" a="1"/>
  <c r="AW36" i="45"/>
  <c r="AV36" i="45" a="1"/>
  <c r="AV36" i="45"/>
  <c r="AU36" i="45" a="1"/>
  <c r="AU36" i="45"/>
  <c r="AT36" i="45" a="1"/>
  <c r="AT36" i="45"/>
  <c r="AS36" i="45" a="1"/>
  <c r="AS36" i="45"/>
  <c r="AR36" i="45" a="1"/>
  <c r="AR36" i="45"/>
  <c r="AQ36" i="45" a="1"/>
  <c r="AQ36" i="45"/>
  <c r="AP36" i="45" a="1"/>
  <c r="AP36" i="45"/>
  <c r="AO36" i="45" a="1"/>
  <c r="AO36" i="45"/>
  <c r="AN36" i="45" a="1"/>
  <c r="AN36" i="45"/>
  <c r="AM36" i="45" a="1"/>
  <c r="AM36" i="45"/>
  <c r="AL36" i="45" a="1"/>
  <c r="AL36" i="45"/>
  <c r="AK36" i="45" a="1"/>
  <c r="AK36" i="45"/>
  <c r="AJ36" i="45" a="1"/>
  <c r="AJ36" i="45"/>
  <c r="AI36" i="45" a="1"/>
  <c r="AI36" i="45"/>
  <c r="AH36" i="45" a="1"/>
  <c r="AH36" i="45"/>
  <c r="AG36" i="45" a="1"/>
  <c r="AG36" i="45"/>
  <c r="AF36" i="45" a="1"/>
  <c r="AF36" i="45"/>
  <c r="AE36" i="45" a="1"/>
  <c r="AE36" i="45"/>
  <c r="AD36" i="45" a="1"/>
  <c r="AD36" i="45"/>
  <c r="AC36" i="45" a="1"/>
  <c r="AC36" i="45"/>
  <c r="AB36" i="45" a="1"/>
  <c r="AB36" i="45"/>
  <c r="AA36" i="45" a="1"/>
  <c r="AA36" i="45"/>
  <c r="Z36" i="45" a="1"/>
  <c r="Z36" i="45"/>
  <c r="Y36" i="45" a="1"/>
  <c r="Y36" i="45"/>
  <c r="X36" i="45" a="1"/>
  <c r="X36" i="45"/>
  <c r="W36" i="45" a="1"/>
  <c r="W36" i="45"/>
  <c r="V36" i="45" a="1"/>
  <c r="V36" i="45"/>
  <c r="U36" i="45" a="1"/>
  <c r="U36" i="45"/>
  <c r="T36" i="45" a="1"/>
  <c r="T36" i="45"/>
  <c r="S36" i="45" a="1"/>
  <c r="S36" i="45"/>
  <c r="R36" i="45" a="1"/>
  <c r="R36" i="45"/>
  <c r="Q36" i="45" a="1"/>
  <c r="Q36" i="45"/>
  <c r="P36" i="45" a="1"/>
  <c r="P36" i="45"/>
  <c r="O36" i="45" a="1"/>
  <c r="O36" i="45"/>
  <c r="N36" i="45" a="1"/>
  <c r="N36" i="45"/>
  <c r="M36" i="45" a="1"/>
  <c r="M36" i="45"/>
  <c r="L36" i="45" a="1"/>
  <c r="L36" i="45"/>
  <c r="K36" i="45" a="1"/>
  <c r="K36" i="45"/>
  <c r="J36" i="45" a="1"/>
  <c r="J36" i="45"/>
  <c r="I36" i="45" a="1"/>
  <c r="I36" i="45"/>
  <c r="H36" i="45" a="1"/>
  <c r="H36" i="45"/>
  <c r="G36" i="45" a="1"/>
  <c r="G36" i="45"/>
  <c r="F36" i="45" a="1"/>
  <c r="F36" i="45"/>
  <c r="E36" i="45" a="1"/>
  <c r="E36" i="45"/>
  <c r="C36" i="45"/>
  <c r="BP35" i="45" a="1"/>
  <c r="BP35" i="45"/>
  <c r="BO35" i="45" a="1"/>
  <c r="BO35" i="45"/>
  <c r="BN35" i="45" a="1"/>
  <c r="BN35" i="45"/>
  <c r="BM35" i="45" a="1"/>
  <c r="BM35" i="45"/>
  <c r="BL35" i="45" a="1"/>
  <c r="BL35" i="45"/>
  <c r="BK35" i="45" a="1"/>
  <c r="BK35" i="45"/>
  <c r="BJ35" i="45" a="1"/>
  <c r="BJ35" i="45"/>
  <c r="BI35" i="45" a="1"/>
  <c r="BI35" i="45"/>
  <c r="BH35" i="45" a="1"/>
  <c r="BH35" i="45"/>
  <c r="BG35" i="45" a="1"/>
  <c r="BG35" i="45"/>
  <c r="BF35" i="45" a="1"/>
  <c r="BF35" i="45"/>
  <c r="BE35" i="45" a="1"/>
  <c r="BE35" i="45"/>
  <c r="BD35" i="45" a="1"/>
  <c r="BD35" i="45"/>
  <c r="BC35" i="45" a="1"/>
  <c r="BC35" i="45"/>
  <c r="BB35" i="45" a="1"/>
  <c r="BB35" i="45"/>
  <c r="BA35" i="45" a="1"/>
  <c r="BA35" i="45"/>
  <c r="AZ35" i="45" a="1"/>
  <c r="AZ35" i="45"/>
  <c r="AY35" i="45" a="1"/>
  <c r="AY35" i="45"/>
  <c r="AX35" i="45" a="1"/>
  <c r="AX35" i="45"/>
  <c r="AW35" i="45" a="1"/>
  <c r="AW35" i="45"/>
  <c r="AV35" i="45" a="1"/>
  <c r="AV35" i="45"/>
  <c r="AU35" i="45" a="1"/>
  <c r="AU35" i="45"/>
  <c r="AT35" i="45" a="1"/>
  <c r="AT35" i="45"/>
  <c r="AS35" i="45" a="1"/>
  <c r="AS35" i="45"/>
  <c r="AR35" i="45" a="1"/>
  <c r="AR35" i="45"/>
  <c r="AQ35" i="45" a="1"/>
  <c r="AQ35" i="45"/>
  <c r="AP35" i="45" a="1"/>
  <c r="AP35" i="45"/>
  <c r="AO35" i="45" a="1"/>
  <c r="AO35" i="45"/>
  <c r="AN35" i="45" a="1"/>
  <c r="AN35" i="45"/>
  <c r="AM35" i="45" a="1"/>
  <c r="AM35" i="45"/>
  <c r="AL35" i="45" a="1"/>
  <c r="AL35" i="45"/>
  <c r="AK35" i="45" a="1"/>
  <c r="AK35" i="45"/>
  <c r="AJ35" i="45" a="1"/>
  <c r="AJ35" i="45"/>
  <c r="AI35" i="45" a="1"/>
  <c r="AI35" i="45"/>
  <c r="AH35" i="45" a="1"/>
  <c r="AH35" i="45"/>
  <c r="AG35" i="45" a="1"/>
  <c r="AG35" i="45"/>
  <c r="AF35" i="45" a="1"/>
  <c r="AF35" i="45"/>
  <c r="AE35" i="45" a="1"/>
  <c r="AE35" i="45"/>
  <c r="AD35" i="45" a="1"/>
  <c r="AD35" i="45"/>
  <c r="AC35" i="45" a="1"/>
  <c r="AC35" i="45"/>
  <c r="AB35" i="45" a="1"/>
  <c r="AB35" i="45"/>
  <c r="AA35" i="45" a="1"/>
  <c r="AA35" i="45"/>
  <c r="Z35" i="45" a="1"/>
  <c r="Z35" i="45"/>
  <c r="Y35" i="45" a="1"/>
  <c r="Y35" i="45"/>
  <c r="X35" i="45" a="1"/>
  <c r="X35" i="45"/>
  <c r="W35" i="45" a="1"/>
  <c r="W35" i="45"/>
  <c r="V35" i="45" a="1"/>
  <c r="V35" i="45"/>
  <c r="U35" i="45" a="1"/>
  <c r="U35" i="45"/>
  <c r="T35" i="45" a="1"/>
  <c r="T35" i="45"/>
  <c r="S35" i="45" a="1"/>
  <c r="S35" i="45"/>
  <c r="R35" i="45" a="1"/>
  <c r="R35" i="45"/>
  <c r="Q35" i="45" a="1"/>
  <c r="Q35" i="45"/>
  <c r="P35" i="45" a="1"/>
  <c r="P35" i="45"/>
  <c r="O35" i="45" a="1"/>
  <c r="O35" i="45"/>
  <c r="N35" i="45" a="1"/>
  <c r="N35" i="45"/>
  <c r="M35" i="45" a="1"/>
  <c r="M35" i="45"/>
  <c r="L35" i="45" a="1"/>
  <c r="L35" i="45"/>
  <c r="K35" i="45" a="1"/>
  <c r="K35" i="45"/>
  <c r="J35" i="45" a="1"/>
  <c r="J35" i="45"/>
  <c r="I35" i="45" a="1"/>
  <c r="I35" i="45"/>
  <c r="H35" i="45" a="1"/>
  <c r="H35" i="45"/>
  <c r="G35" i="45" a="1"/>
  <c r="G35" i="45"/>
  <c r="F35" i="45" a="1"/>
  <c r="F35" i="45"/>
  <c r="E35" i="45" a="1"/>
  <c r="E35" i="45"/>
  <c r="C35" i="45"/>
  <c r="BP34" i="45" a="1"/>
  <c r="BP34" i="45"/>
  <c r="BO34" i="45" a="1"/>
  <c r="BO34" i="45"/>
  <c r="BN34" i="45" a="1"/>
  <c r="BN34" i="45"/>
  <c r="BM34" i="45" a="1"/>
  <c r="BM34" i="45"/>
  <c r="BL34" i="45" a="1"/>
  <c r="BL34" i="45"/>
  <c r="BK34" i="45" a="1"/>
  <c r="BK34" i="45"/>
  <c r="BJ34" i="45" a="1"/>
  <c r="BJ34" i="45"/>
  <c r="BI34" i="45" a="1"/>
  <c r="BI34" i="45"/>
  <c r="BH34" i="45" a="1"/>
  <c r="BH34" i="45"/>
  <c r="BG34" i="45" a="1"/>
  <c r="BG34" i="45"/>
  <c r="BF34" i="45" a="1"/>
  <c r="BF34" i="45"/>
  <c r="BE34" i="45" a="1"/>
  <c r="BE34" i="45"/>
  <c r="BD34" i="45" a="1"/>
  <c r="BD34" i="45"/>
  <c r="BC34" i="45" a="1"/>
  <c r="BC34" i="45"/>
  <c r="BB34" i="45" a="1"/>
  <c r="BB34" i="45"/>
  <c r="BA34" i="45" a="1"/>
  <c r="BA34" i="45"/>
  <c r="AZ34" i="45" a="1"/>
  <c r="AZ34" i="45"/>
  <c r="AY34" i="45" a="1"/>
  <c r="AY34" i="45"/>
  <c r="AX34" i="45" a="1"/>
  <c r="AX34" i="45"/>
  <c r="AW34" i="45" a="1"/>
  <c r="AW34" i="45"/>
  <c r="AV34" i="45" a="1"/>
  <c r="AV34" i="45"/>
  <c r="AU34" i="45" a="1"/>
  <c r="AU34" i="45"/>
  <c r="AT34" i="45" a="1"/>
  <c r="AT34" i="45"/>
  <c r="AS34" i="45" a="1"/>
  <c r="AS34" i="45"/>
  <c r="AR34" i="45" a="1"/>
  <c r="AR34" i="45"/>
  <c r="AQ34" i="45" a="1"/>
  <c r="AQ34" i="45"/>
  <c r="AP34" i="45" a="1"/>
  <c r="AP34" i="45"/>
  <c r="AO34" i="45" a="1"/>
  <c r="AO34" i="45"/>
  <c r="AN34" i="45" a="1"/>
  <c r="AN34" i="45"/>
  <c r="AM34" i="45" a="1"/>
  <c r="AM34" i="45"/>
  <c r="AL34" i="45" a="1"/>
  <c r="AL34" i="45"/>
  <c r="AK34" i="45" a="1"/>
  <c r="AK34" i="45"/>
  <c r="AJ34" i="45" a="1"/>
  <c r="AJ34" i="45"/>
  <c r="AI34" i="45" a="1"/>
  <c r="AI34" i="45"/>
  <c r="AH34" i="45" a="1"/>
  <c r="AH34" i="45"/>
  <c r="AG34" i="45" a="1"/>
  <c r="AG34" i="45"/>
  <c r="AF34" i="45" a="1"/>
  <c r="AF34" i="45"/>
  <c r="AE34" i="45" a="1"/>
  <c r="AE34" i="45"/>
  <c r="AD34" i="45" a="1"/>
  <c r="AD34" i="45"/>
  <c r="AC34" i="45" a="1"/>
  <c r="AC34" i="45"/>
  <c r="AB34" i="45" a="1"/>
  <c r="AB34" i="45"/>
  <c r="AA34" i="45" a="1"/>
  <c r="AA34" i="45"/>
  <c r="Z34" i="45" a="1"/>
  <c r="Z34" i="45"/>
  <c r="Y34" i="45" a="1"/>
  <c r="Y34" i="45"/>
  <c r="X34" i="45" a="1"/>
  <c r="X34" i="45"/>
  <c r="W34" i="45" a="1"/>
  <c r="W34" i="45"/>
  <c r="V34" i="45" a="1"/>
  <c r="V34" i="45"/>
  <c r="U34" i="45" a="1"/>
  <c r="U34" i="45"/>
  <c r="T34" i="45" a="1"/>
  <c r="T34" i="45"/>
  <c r="S34" i="45" a="1"/>
  <c r="S34" i="45"/>
  <c r="R34" i="45" a="1"/>
  <c r="R34" i="45"/>
  <c r="Q34" i="45" a="1"/>
  <c r="Q34" i="45"/>
  <c r="P34" i="45" a="1"/>
  <c r="P34" i="45"/>
  <c r="O34" i="45" a="1"/>
  <c r="O34" i="45"/>
  <c r="N34" i="45" a="1"/>
  <c r="N34" i="45"/>
  <c r="M34" i="45" a="1"/>
  <c r="M34" i="45"/>
  <c r="L34" i="45" a="1"/>
  <c r="L34" i="45"/>
  <c r="K34" i="45" a="1"/>
  <c r="K34" i="45"/>
  <c r="J34" i="45" a="1"/>
  <c r="J34" i="45"/>
  <c r="I34" i="45" a="1"/>
  <c r="I34" i="45"/>
  <c r="H34" i="45" a="1"/>
  <c r="H34" i="45"/>
  <c r="G34" i="45" a="1"/>
  <c r="G34" i="45"/>
  <c r="F34" i="45" a="1"/>
  <c r="F34" i="45"/>
  <c r="E34" i="45" a="1"/>
  <c r="E34" i="45"/>
  <c r="C34" i="45"/>
  <c r="BP33" i="45" a="1"/>
  <c r="BP33" i="45"/>
  <c r="BO33" i="45" a="1"/>
  <c r="BO33" i="45"/>
  <c r="BN33" i="45" a="1"/>
  <c r="BN33" i="45"/>
  <c r="BM33" i="45" a="1"/>
  <c r="BM33" i="45"/>
  <c r="BL33" i="45" a="1"/>
  <c r="BL33" i="45"/>
  <c r="BK33" i="45" a="1"/>
  <c r="BK33" i="45"/>
  <c r="BJ33" i="45" a="1"/>
  <c r="BJ33" i="45"/>
  <c r="BI33" i="45" a="1"/>
  <c r="BI33" i="45"/>
  <c r="BH33" i="45" a="1"/>
  <c r="BH33" i="45"/>
  <c r="BG33" i="45" a="1"/>
  <c r="BG33" i="45"/>
  <c r="BF33" i="45" a="1"/>
  <c r="BF33" i="45"/>
  <c r="BE33" i="45" a="1"/>
  <c r="BE33" i="45"/>
  <c r="BD33" i="45" a="1"/>
  <c r="BD33" i="45"/>
  <c r="BC33" i="45" a="1"/>
  <c r="BC33" i="45"/>
  <c r="BB33" i="45" a="1"/>
  <c r="BB33" i="45"/>
  <c r="BA33" i="45" a="1"/>
  <c r="BA33" i="45"/>
  <c r="AZ33" i="45" a="1"/>
  <c r="AZ33" i="45"/>
  <c r="AY33" i="45" a="1"/>
  <c r="AY33" i="45"/>
  <c r="AX33" i="45" a="1"/>
  <c r="AX33" i="45"/>
  <c r="AW33" i="45" a="1"/>
  <c r="AW33" i="45"/>
  <c r="AV33" i="45" a="1"/>
  <c r="AV33" i="45"/>
  <c r="AU33" i="45" a="1"/>
  <c r="AU33" i="45"/>
  <c r="AT33" i="45" a="1"/>
  <c r="AT33" i="45"/>
  <c r="AS33" i="45" a="1"/>
  <c r="AS33" i="45"/>
  <c r="AR33" i="45" a="1"/>
  <c r="AR33" i="45"/>
  <c r="AQ33" i="45" a="1"/>
  <c r="AQ33" i="45"/>
  <c r="AP33" i="45" a="1"/>
  <c r="AP33" i="45"/>
  <c r="AO33" i="45" a="1"/>
  <c r="AO33" i="45"/>
  <c r="AN33" i="45" a="1"/>
  <c r="AN33" i="45"/>
  <c r="AM33" i="45" a="1"/>
  <c r="AM33" i="45"/>
  <c r="AL33" i="45" a="1"/>
  <c r="AL33" i="45"/>
  <c r="AK33" i="45" a="1"/>
  <c r="AK33" i="45"/>
  <c r="AJ33" i="45" a="1"/>
  <c r="AJ33" i="45"/>
  <c r="AI33" i="45" a="1"/>
  <c r="AI33" i="45"/>
  <c r="AH33" i="45" a="1"/>
  <c r="AH33" i="45"/>
  <c r="AG33" i="45" a="1"/>
  <c r="AG33" i="45"/>
  <c r="AF33" i="45" a="1"/>
  <c r="AF33" i="45"/>
  <c r="AE33" i="45" a="1"/>
  <c r="AE33" i="45"/>
  <c r="AD33" i="45" a="1"/>
  <c r="AD33" i="45"/>
  <c r="AC33" i="45" a="1"/>
  <c r="AC33" i="45"/>
  <c r="AB33" i="45" a="1"/>
  <c r="AB33" i="45"/>
  <c r="AA33" i="45" a="1"/>
  <c r="AA33" i="45"/>
  <c r="Z33" i="45" a="1"/>
  <c r="Z33" i="45"/>
  <c r="Y33" i="45" a="1"/>
  <c r="Y33" i="45"/>
  <c r="X33" i="45" a="1"/>
  <c r="X33" i="45"/>
  <c r="W33" i="45" a="1"/>
  <c r="W33" i="45"/>
  <c r="V33" i="45" a="1"/>
  <c r="V33" i="45"/>
  <c r="U33" i="45" a="1"/>
  <c r="U33" i="45"/>
  <c r="T33" i="45" a="1"/>
  <c r="T33" i="45"/>
  <c r="S33" i="45" a="1"/>
  <c r="S33" i="45"/>
  <c r="R33" i="45" a="1"/>
  <c r="R33" i="45"/>
  <c r="Q33" i="45" a="1"/>
  <c r="Q33" i="45"/>
  <c r="P33" i="45" a="1"/>
  <c r="P33" i="45"/>
  <c r="O33" i="45" a="1"/>
  <c r="O33" i="45"/>
  <c r="N33" i="45" a="1"/>
  <c r="N33" i="45"/>
  <c r="M33" i="45" a="1"/>
  <c r="M33" i="45"/>
  <c r="L33" i="45" a="1"/>
  <c r="L33" i="45"/>
  <c r="K33" i="45" a="1"/>
  <c r="K33" i="45"/>
  <c r="J33" i="45" a="1"/>
  <c r="J33" i="45"/>
  <c r="I33" i="45" a="1"/>
  <c r="I33" i="45"/>
  <c r="H33" i="45" a="1"/>
  <c r="H33" i="45"/>
  <c r="G33" i="45" a="1"/>
  <c r="G33" i="45"/>
  <c r="F33" i="45" a="1"/>
  <c r="F33" i="45"/>
  <c r="E33" i="45" a="1"/>
  <c r="E33" i="45"/>
  <c r="C33" i="45"/>
  <c r="C32" i="45"/>
  <c r="C31" i="45"/>
  <c r="C30" i="45"/>
  <c r="AA25" i="45"/>
  <c r="Z25" i="45"/>
  <c r="I25" i="45"/>
  <c r="N12" i="45"/>
  <c r="G25" i="45"/>
  <c r="M12" i="45"/>
  <c r="F25" i="45"/>
  <c r="L12" i="45"/>
  <c r="E25" i="45"/>
  <c r="D25" i="45"/>
  <c r="AA24" i="45"/>
  <c r="Z24" i="45"/>
  <c r="I24" i="45"/>
  <c r="N11" i="45"/>
  <c r="G24" i="45"/>
  <c r="M11" i="45"/>
  <c r="F24" i="45"/>
  <c r="L11" i="45"/>
  <c r="E24" i="45"/>
  <c r="D24" i="45"/>
  <c r="AA23" i="45"/>
  <c r="Z23" i="45"/>
  <c r="I23" i="45"/>
  <c r="N10" i="45"/>
  <c r="G23" i="45"/>
  <c r="M10" i="45"/>
  <c r="F23" i="45"/>
  <c r="L10" i="45"/>
  <c r="E23" i="45"/>
  <c r="D23" i="45"/>
  <c r="AA22" i="45"/>
  <c r="Z22" i="45"/>
  <c r="I22" i="45"/>
  <c r="N9" i="45"/>
  <c r="G22" i="45"/>
  <c r="M9" i="45"/>
  <c r="F22" i="45"/>
  <c r="L9" i="45"/>
  <c r="E22" i="45"/>
  <c r="D22" i="45"/>
  <c r="AA21" i="45"/>
  <c r="Z21" i="45"/>
  <c r="I21" i="45"/>
  <c r="N8" i="45"/>
  <c r="G21" i="45"/>
  <c r="M8" i="45"/>
  <c r="F21" i="45"/>
  <c r="L8" i="45"/>
  <c r="E21" i="45"/>
  <c r="D21" i="45"/>
  <c r="AA20" i="45"/>
  <c r="Z20" i="45"/>
  <c r="I20" i="45"/>
  <c r="N7" i="45"/>
  <c r="G20" i="45"/>
  <c r="M7" i="45"/>
  <c r="F20" i="45"/>
  <c r="L7" i="45"/>
  <c r="E20" i="45"/>
  <c r="D20" i="45"/>
  <c r="I19" i="45"/>
  <c r="G19" i="45"/>
  <c r="F19" i="45"/>
  <c r="E19" i="45"/>
  <c r="D19" i="45"/>
  <c r="I18" i="45"/>
  <c r="G18" i="45"/>
  <c r="F18" i="45"/>
  <c r="E18" i="45"/>
  <c r="D18" i="45"/>
  <c r="I17" i="45"/>
  <c r="G17" i="45"/>
  <c r="F17" i="45"/>
  <c r="E17" i="45"/>
  <c r="D17" i="45"/>
  <c r="F13" i="45"/>
  <c r="B13" i="45"/>
  <c r="C12" i="45"/>
  <c r="C11" i="45"/>
  <c r="C10" i="45"/>
  <c r="C9" i="45"/>
  <c r="C8" i="45"/>
  <c r="C7" i="45"/>
  <c r="Q10" i="39"/>
  <c r="AD10" i="39"/>
  <c r="C20" i="44"/>
  <c r="BV40" i="44"/>
  <c r="BR44" i="44"/>
  <c r="Y17" i="44"/>
  <c r="Y18" i="44"/>
  <c r="Y17" i="43"/>
  <c r="Y18" i="43"/>
  <c r="Y19" i="43"/>
  <c r="Y20" i="43"/>
  <c r="Y17" i="42"/>
  <c r="Y18" i="42"/>
  <c r="Y19" i="42"/>
  <c r="Y20" i="42"/>
  <c r="Y17" i="41"/>
  <c r="Y18" i="41"/>
  <c r="Y19" i="41"/>
  <c r="Y20" i="41"/>
  <c r="Y18" i="40"/>
  <c r="Y19" i="40"/>
  <c r="Y20" i="40"/>
  <c r="Y17" i="40"/>
  <c r="V135" i="44"/>
  <c r="W135" i="44"/>
  <c r="X135" i="44"/>
  <c r="Y135" i="44"/>
  <c r="AA135" i="44"/>
  <c r="AA207" i="44"/>
  <c r="AB207" i="44"/>
  <c r="Z207" i="44"/>
  <c r="V134" i="44"/>
  <c r="W134" i="44"/>
  <c r="X134" i="44"/>
  <c r="Y134" i="44"/>
  <c r="AA134" i="44"/>
  <c r="AA206" i="44"/>
  <c r="AB206" i="44"/>
  <c r="Z206" i="44"/>
  <c r="V133" i="44"/>
  <c r="W133" i="44"/>
  <c r="X133" i="44"/>
  <c r="Y133" i="44"/>
  <c r="AA133" i="44"/>
  <c r="AA205" i="44"/>
  <c r="AB205" i="44"/>
  <c r="Z205" i="44"/>
  <c r="V132" i="44"/>
  <c r="W132" i="44"/>
  <c r="X132" i="44"/>
  <c r="Y132" i="44"/>
  <c r="AA132" i="44"/>
  <c r="AA204" i="44"/>
  <c r="AB204" i="44"/>
  <c r="Z204" i="44"/>
  <c r="V131" i="44"/>
  <c r="W131" i="44"/>
  <c r="X131" i="44"/>
  <c r="Y131" i="44"/>
  <c r="AA131" i="44"/>
  <c r="AA203" i="44"/>
  <c r="AB203" i="44"/>
  <c r="Z203" i="44"/>
  <c r="V130" i="44"/>
  <c r="W130" i="44"/>
  <c r="X130" i="44"/>
  <c r="Y130" i="44"/>
  <c r="AA130" i="44"/>
  <c r="AA202" i="44"/>
  <c r="AB202" i="44"/>
  <c r="Z202" i="44"/>
  <c r="V129" i="44"/>
  <c r="W129" i="44"/>
  <c r="X129" i="44"/>
  <c r="Y129" i="44"/>
  <c r="AA129" i="44"/>
  <c r="AA201" i="44"/>
  <c r="AB201" i="44"/>
  <c r="Z201" i="44"/>
  <c r="V128" i="44"/>
  <c r="W128" i="44"/>
  <c r="X128" i="44"/>
  <c r="Y128" i="44"/>
  <c r="AA128" i="44"/>
  <c r="AA200" i="44"/>
  <c r="AB200" i="44"/>
  <c r="Z200" i="44"/>
  <c r="V127" i="44"/>
  <c r="W127" i="44"/>
  <c r="X127" i="44"/>
  <c r="Y127" i="44"/>
  <c r="AA127" i="44"/>
  <c r="AA199" i="44"/>
  <c r="AB199" i="44"/>
  <c r="Z199" i="44"/>
  <c r="V126" i="44"/>
  <c r="W126" i="44"/>
  <c r="X126" i="44"/>
  <c r="Y126" i="44"/>
  <c r="AA126" i="44"/>
  <c r="AA198" i="44"/>
  <c r="AB198" i="44"/>
  <c r="Z198" i="44"/>
  <c r="V125" i="44"/>
  <c r="W125" i="44"/>
  <c r="X125" i="44"/>
  <c r="Y125" i="44"/>
  <c r="AA125" i="44"/>
  <c r="AA197" i="44"/>
  <c r="AB197" i="44"/>
  <c r="Z197" i="44"/>
  <c r="V124" i="44"/>
  <c r="W124" i="44"/>
  <c r="X124" i="44"/>
  <c r="Y124" i="44"/>
  <c r="AA124" i="44"/>
  <c r="AA196" i="44"/>
  <c r="AB196" i="44"/>
  <c r="Z196" i="44"/>
  <c r="V123" i="44"/>
  <c r="W123" i="44"/>
  <c r="X123" i="44"/>
  <c r="Y123" i="44"/>
  <c r="AA123" i="44"/>
  <c r="AA195" i="44"/>
  <c r="AB195" i="44"/>
  <c r="Z195" i="44"/>
  <c r="V122" i="44"/>
  <c r="W122" i="44"/>
  <c r="X122" i="44"/>
  <c r="Y122" i="44"/>
  <c r="AA122" i="44"/>
  <c r="AA194" i="44"/>
  <c r="AB194" i="44"/>
  <c r="Z194" i="44"/>
  <c r="V121" i="44"/>
  <c r="W121" i="44"/>
  <c r="X121" i="44"/>
  <c r="Y121" i="44"/>
  <c r="AA121" i="44"/>
  <c r="AA193" i="44"/>
  <c r="AB193" i="44"/>
  <c r="Z193" i="44"/>
  <c r="V120" i="44"/>
  <c r="W120" i="44"/>
  <c r="X120" i="44"/>
  <c r="Y120" i="44"/>
  <c r="AA120" i="44"/>
  <c r="AA192" i="44"/>
  <c r="AB192" i="44"/>
  <c r="Z192" i="44"/>
  <c r="V119" i="44"/>
  <c r="W119" i="44"/>
  <c r="X119" i="44"/>
  <c r="Y119" i="44"/>
  <c r="AA119" i="44"/>
  <c r="AA191" i="44"/>
  <c r="AB191" i="44"/>
  <c r="Z191" i="44"/>
  <c r="V118" i="44"/>
  <c r="W118" i="44"/>
  <c r="X118" i="44"/>
  <c r="Y118" i="44"/>
  <c r="AA118" i="44"/>
  <c r="AA190" i="44"/>
  <c r="AB190" i="44"/>
  <c r="Z190" i="44"/>
  <c r="V117" i="44"/>
  <c r="W117" i="44"/>
  <c r="X117" i="44"/>
  <c r="Y117" i="44"/>
  <c r="AA117" i="44"/>
  <c r="AA189" i="44"/>
  <c r="AB189" i="44"/>
  <c r="Z189" i="44"/>
  <c r="V116" i="44"/>
  <c r="W116" i="44"/>
  <c r="X116" i="44"/>
  <c r="Y116" i="44"/>
  <c r="AA116" i="44"/>
  <c r="AA188" i="44"/>
  <c r="AB188" i="44"/>
  <c r="Z188" i="44"/>
  <c r="V115" i="44"/>
  <c r="W115" i="44"/>
  <c r="X115" i="44"/>
  <c r="Y115" i="44"/>
  <c r="AA115" i="44"/>
  <c r="AA187" i="44"/>
  <c r="AB187" i="44"/>
  <c r="Z187" i="44"/>
  <c r="V114" i="44"/>
  <c r="W114" i="44"/>
  <c r="X114" i="44"/>
  <c r="Y114" i="44"/>
  <c r="AA114" i="44"/>
  <c r="AA186" i="44"/>
  <c r="AB186" i="44"/>
  <c r="Z186" i="44"/>
  <c r="V113" i="44"/>
  <c r="W113" i="44"/>
  <c r="X113" i="44"/>
  <c r="Y113" i="44"/>
  <c r="AA113" i="44"/>
  <c r="AA185" i="44"/>
  <c r="AB185" i="44"/>
  <c r="Z185" i="44"/>
  <c r="V112" i="44"/>
  <c r="W112" i="44"/>
  <c r="X112" i="44"/>
  <c r="Y112" i="44"/>
  <c r="AA112" i="44"/>
  <c r="AA184" i="44"/>
  <c r="AB184" i="44"/>
  <c r="Z184" i="44"/>
  <c r="V111" i="44"/>
  <c r="W111" i="44"/>
  <c r="X111" i="44"/>
  <c r="Y111" i="44"/>
  <c r="AA111" i="44"/>
  <c r="AA183" i="44"/>
  <c r="AB183" i="44"/>
  <c r="Z183" i="44"/>
  <c r="V110" i="44"/>
  <c r="W110" i="44"/>
  <c r="X110" i="44"/>
  <c r="Y110" i="44"/>
  <c r="AA110" i="44"/>
  <c r="AA182" i="44"/>
  <c r="AB182" i="44"/>
  <c r="Z182" i="44"/>
  <c r="V109" i="44"/>
  <c r="W109" i="44"/>
  <c r="X109" i="44"/>
  <c r="Y109" i="44"/>
  <c r="AA109" i="44"/>
  <c r="AA181" i="44"/>
  <c r="AB181" i="44"/>
  <c r="Z181" i="44"/>
  <c r="V108" i="44"/>
  <c r="W108" i="44"/>
  <c r="X108" i="44"/>
  <c r="Y108" i="44"/>
  <c r="AA108" i="44"/>
  <c r="AA180" i="44"/>
  <c r="AB180" i="44"/>
  <c r="Z180" i="44"/>
  <c r="V107" i="44"/>
  <c r="W107" i="44"/>
  <c r="X107" i="44"/>
  <c r="Y107" i="44"/>
  <c r="AA107" i="44"/>
  <c r="AA179" i="44"/>
  <c r="AB179" i="44"/>
  <c r="Z179" i="44"/>
  <c r="V106" i="44"/>
  <c r="W106" i="44"/>
  <c r="X106" i="44"/>
  <c r="Y106" i="44"/>
  <c r="AA106" i="44"/>
  <c r="AA178" i="44"/>
  <c r="AB178" i="44"/>
  <c r="Z178" i="44"/>
  <c r="V105" i="44"/>
  <c r="W105" i="44"/>
  <c r="X105" i="44"/>
  <c r="Y105" i="44"/>
  <c r="AA105" i="44"/>
  <c r="AA177" i="44"/>
  <c r="AB177" i="44"/>
  <c r="Z177" i="44"/>
  <c r="V104" i="44"/>
  <c r="W104" i="44"/>
  <c r="X104" i="44"/>
  <c r="Y104" i="44"/>
  <c r="AA104" i="44"/>
  <c r="AA176" i="44"/>
  <c r="AB176" i="44"/>
  <c r="Z176" i="44"/>
  <c r="V103" i="44"/>
  <c r="W103" i="44"/>
  <c r="X103" i="44"/>
  <c r="Y103" i="44"/>
  <c r="AA103" i="44"/>
  <c r="AA175" i="44"/>
  <c r="AB175" i="44"/>
  <c r="Z175" i="44"/>
  <c r="V102" i="44"/>
  <c r="W102" i="44"/>
  <c r="X102" i="44"/>
  <c r="Y102" i="44"/>
  <c r="AA102" i="44"/>
  <c r="AA174" i="44"/>
  <c r="AB174" i="44"/>
  <c r="Z174" i="44"/>
  <c r="V101" i="44"/>
  <c r="W101" i="44"/>
  <c r="X101" i="44"/>
  <c r="Y101" i="44"/>
  <c r="AA101" i="44"/>
  <c r="AA173" i="44"/>
  <c r="AB173" i="44"/>
  <c r="Z173" i="44"/>
  <c r="V100" i="44"/>
  <c r="W100" i="44"/>
  <c r="X100" i="44"/>
  <c r="Y100" i="44"/>
  <c r="AA100" i="44"/>
  <c r="AA172" i="44"/>
  <c r="AB172" i="44"/>
  <c r="Z172" i="44"/>
  <c r="V99" i="44"/>
  <c r="W99" i="44"/>
  <c r="X99" i="44"/>
  <c r="Y99" i="44"/>
  <c r="AA99" i="44"/>
  <c r="AA171" i="44"/>
  <c r="AB171" i="44"/>
  <c r="Z171" i="44"/>
  <c r="V98" i="44"/>
  <c r="W98" i="44"/>
  <c r="X98" i="44"/>
  <c r="Y98" i="44"/>
  <c r="AA98" i="44"/>
  <c r="AA170" i="44"/>
  <c r="AB170" i="44"/>
  <c r="Z170" i="44"/>
  <c r="V97" i="44"/>
  <c r="W97" i="44"/>
  <c r="X97" i="44"/>
  <c r="Y97" i="44"/>
  <c r="AA97" i="44"/>
  <c r="AA169" i="44"/>
  <c r="AB169" i="44"/>
  <c r="Z169" i="44"/>
  <c r="V96" i="44"/>
  <c r="W96" i="44"/>
  <c r="X96" i="44"/>
  <c r="Y96" i="44"/>
  <c r="AA96" i="44"/>
  <c r="AA168" i="44"/>
  <c r="AB168" i="44"/>
  <c r="Z168" i="44"/>
  <c r="V95" i="44"/>
  <c r="W95" i="44"/>
  <c r="X95" i="44"/>
  <c r="Y95" i="44"/>
  <c r="AA95" i="44"/>
  <c r="AA167" i="44"/>
  <c r="AB167" i="44"/>
  <c r="Z167" i="44"/>
  <c r="V94" i="44"/>
  <c r="W94" i="44"/>
  <c r="X94" i="44"/>
  <c r="Y94" i="44"/>
  <c r="AA94" i="44"/>
  <c r="AA166" i="44"/>
  <c r="AB166" i="44"/>
  <c r="Z166" i="44"/>
  <c r="V93" i="44"/>
  <c r="W93" i="44"/>
  <c r="X93" i="44"/>
  <c r="Y93" i="44"/>
  <c r="AA93" i="44"/>
  <c r="AA165" i="44"/>
  <c r="AB165" i="44"/>
  <c r="Z165" i="44"/>
  <c r="V92" i="44"/>
  <c r="W92" i="44"/>
  <c r="X92" i="44"/>
  <c r="Y92" i="44"/>
  <c r="AA92" i="44"/>
  <c r="AA164" i="44"/>
  <c r="AB164" i="44"/>
  <c r="Z164" i="44"/>
  <c r="V91" i="44"/>
  <c r="W91" i="44"/>
  <c r="X91" i="44"/>
  <c r="Y91" i="44"/>
  <c r="AA91" i="44"/>
  <c r="AA163" i="44"/>
  <c r="AB163" i="44"/>
  <c r="Z163" i="44"/>
  <c r="V90" i="44"/>
  <c r="W90" i="44"/>
  <c r="X90" i="44"/>
  <c r="Y90" i="44"/>
  <c r="AA90" i="44"/>
  <c r="AA162" i="44"/>
  <c r="AB162" i="44"/>
  <c r="Z162" i="44"/>
  <c r="V89" i="44"/>
  <c r="W89" i="44"/>
  <c r="X89" i="44"/>
  <c r="Y89" i="44"/>
  <c r="AA89" i="44"/>
  <c r="AA161" i="44"/>
  <c r="AB161" i="44"/>
  <c r="Z161" i="44"/>
  <c r="AA159" i="44"/>
  <c r="AB159" i="44"/>
  <c r="Z159" i="44"/>
  <c r="AA158" i="44"/>
  <c r="AB158" i="44"/>
  <c r="Z158" i="44"/>
  <c r="AA157" i="44"/>
  <c r="AB157" i="44"/>
  <c r="Z157" i="44"/>
  <c r="AA156" i="44"/>
  <c r="AB156" i="44"/>
  <c r="Z156" i="44"/>
  <c r="AA155" i="44"/>
  <c r="AB155" i="44"/>
  <c r="Z155" i="44"/>
  <c r="AA154" i="44"/>
  <c r="AB154" i="44"/>
  <c r="Z154" i="44"/>
  <c r="AA153" i="44"/>
  <c r="AB153" i="44"/>
  <c r="Z153" i="44"/>
  <c r="AA151" i="44"/>
  <c r="AB151" i="44"/>
  <c r="Z151" i="44"/>
  <c r="AA150" i="44"/>
  <c r="AB150" i="44"/>
  <c r="Z150" i="44"/>
  <c r="AA149" i="44"/>
  <c r="AB149" i="44"/>
  <c r="Z149" i="44"/>
  <c r="AA148" i="44"/>
  <c r="AB148" i="44"/>
  <c r="Z148" i="44"/>
  <c r="AA147" i="44"/>
  <c r="AB147" i="44"/>
  <c r="Z147" i="44"/>
  <c r="AA146" i="44"/>
  <c r="AB146" i="44"/>
  <c r="Z146" i="44"/>
  <c r="AA145" i="44"/>
  <c r="AB145" i="44"/>
  <c r="Z145" i="44"/>
  <c r="AA144" i="44"/>
  <c r="AB144" i="44"/>
  <c r="Z144" i="44"/>
  <c r="AA143" i="44"/>
  <c r="AB143" i="44"/>
  <c r="Z143" i="44"/>
  <c r="AA142" i="44"/>
  <c r="AB142" i="44"/>
  <c r="Z142" i="44"/>
  <c r="AA141" i="44"/>
  <c r="AB141" i="44"/>
  <c r="Z141" i="44"/>
  <c r="AA139" i="44"/>
  <c r="AB139" i="44"/>
  <c r="Z139" i="44"/>
  <c r="AA138" i="44"/>
  <c r="AB138" i="44"/>
  <c r="Z138" i="44"/>
  <c r="AA137" i="44"/>
  <c r="AB137" i="44"/>
  <c r="Z137" i="44"/>
  <c r="AA136" i="44"/>
  <c r="AB136" i="44"/>
  <c r="Z136" i="44"/>
  <c r="AF135" i="44"/>
  <c r="AE135" i="44"/>
  <c r="AB135" i="44"/>
  <c r="Z135" i="44"/>
  <c r="AF134" i="44"/>
  <c r="AE134" i="44"/>
  <c r="AB134" i="44"/>
  <c r="Z134" i="44"/>
  <c r="AF133" i="44"/>
  <c r="AE133" i="44"/>
  <c r="AB133" i="44"/>
  <c r="Z133" i="44"/>
  <c r="AF132" i="44"/>
  <c r="AE132" i="44"/>
  <c r="AB132" i="44"/>
  <c r="Z132" i="44"/>
  <c r="AF131" i="44"/>
  <c r="AE131" i="44"/>
  <c r="AB131" i="44"/>
  <c r="Z131" i="44"/>
  <c r="AF130" i="44"/>
  <c r="AE130" i="44"/>
  <c r="AB130" i="44"/>
  <c r="Z130" i="44"/>
  <c r="AF129" i="44"/>
  <c r="AE129" i="44"/>
  <c r="AB129" i="44"/>
  <c r="Z129" i="44"/>
  <c r="AF128" i="44"/>
  <c r="AE128" i="44"/>
  <c r="AB128" i="44"/>
  <c r="Z128" i="44"/>
  <c r="AF127" i="44"/>
  <c r="AE127" i="44"/>
  <c r="AB127" i="44"/>
  <c r="Z127" i="44"/>
  <c r="AF126" i="44"/>
  <c r="AE126" i="44"/>
  <c r="AB126" i="44"/>
  <c r="Z126" i="44"/>
  <c r="AF125" i="44"/>
  <c r="AE125" i="44"/>
  <c r="AB125" i="44"/>
  <c r="Z125" i="44"/>
  <c r="AF124" i="44"/>
  <c r="AE124" i="44"/>
  <c r="AB124" i="44"/>
  <c r="Z124" i="44"/>
  <c r="AF123" i="44"/>
  <c r="AE123" i="44"/>
  <c r="AB123" i="44"/>
  <c r="Z123" i="44"/>
  <c r="AF122" i="44"/>
  <c r="AE122" i="44"/>
  <c r="AB122" i="44"/>
  <c r="Z122" i="44"/>
  <c r="AF121" i="44"/>
  <c r="AE121" i="44"/>
  <c r="AB121" i="44"/>
  <c r="Z121" i="44"/>
  <c r="AF120" i="44"/>
  <c r="AE120" i="44"/>
  <c r="AB120" i="44"/>
  <c r="Z120" i="44"/>
  <c r="AF119" i="44"/>
  <c r="AE119" i="44"/>
  <c r="AB119" i="44"/>
  <c r="Z119" i="44"/>
  <c r="AF118" i="44"/>
  <c r="AE118" i="44"/>
  <c r="AB118" i="44"/>
  <c r="Z118" i="44"/>
  <c r="AF117" i="44"/>
  <c r="AE117" i="44"/>
  <c r="AB117" i="44"/>
  <c r="Z117" i="44"/>
  <c r="AF116" i="44"/>
  <c r="AE116" i="44"/>
  <c r="AB116" i="44"/>
  <c r="Z116" i="44"/>
  <c r="AF115" i="44"/>
  <c r="AE115" i="44"/>
  <c r="AB115" i="44"/>
  <c r="Z115" i="44"/>
  <c r="AF114" i="44"/>
  <c r="AE114" i="44"/>
  <c r="AB114" i="44"/>
  <c r="Z114" i="44"/>
  <c r="AF113" i="44"/>
  <c r="AE113" i="44"/>
  <c r="AB113" i="44"/>
  <c r="Z113" i="44"/>
  <c r="AF112" i="44"/>
  <c r="AE112" i="44"/>
  <c r="AB112" i="44"/>
  <c r="Z112" i="44"/>
  <c r="AF111" i="44"/>
  <c r="AE111" i="44"/>
  <c r="AB111" i="44"/>
  <c r="Z111" i="44"/>
  <c r="AF110" i="44"/>
  <c r="AE110" i="44"/>
  <c r="AB110" i="44"/>
  <c r="Z110" i="44"/>
  <c r="AF109" i="44"/>
  <c r="AE109" i="44"/>
  <c r="AB109" i="44"/>
  <c r="Z109" i="44"/>
  <c r="AF108" i="44"/>
  <c r="AE108" i="44"/>
  <c r="AB108" i="44"/>
  <c r="Z108" i="44"/>
  <c r="AF107" i="44"/>
  <c r="AE107" i="44"/>
  <c r="AB107" i="44"/>
  <c r="Z107" i="44"/>
  <c r="AF106" i="44"/>
  <c r="AE106" i="44"/>
  <c r="AB106" i="44"/>
  <c r="Z106" i="44"/>
  <c r="AF105" i="44"/>
  <c r="AE105" i="44"/>
  <c r="AB105" i="44"/>
  <c r="Z105" i="44"/>
  <c r="AF104" i="44"/>
  <c r="AE104" i="44"/>
  <c r="AB104" i="44"/>
  <c r="Z104" i="44"/>
  <c r="AF103" i="44"/>
  <c r="AE103" i="44"/>
  <c r="AB103" i="44"/>
  <c r="Z103" i="44"/>
  <c r="AF102" i="44"/>
  <c r="AE102" i="44"/>
  <c r="AB102" i="44"/>
  <c r="Z102" i="44"/>
  <c r="AF101" i="44"/>
  <c r="AE101" i="44"/>
  <c r="AB101" i="44"/>
  <c r="Z101" i="44"/>
  <c r="AF100" i="44"/>
  <c r="AE100" i="44"/>
  <c r="AB100" i="44"/>
  <c r="Z100" i="44"/>
  <c r="AF99" i="44"/>
  <c r="AE99" i="44"/>
  <c r="AB99" i="44"/>
  <c r="Z99" i="44"/>
  <c r="AF98" i="44"/>
  <c r="AE98" i="44"/>
  <c r="AB98" i="44"/>
  <c r="Z98" i="44"/>
  <c r="AF97" i="44"/>
  <c r="AE97" i="44"/>
  <c r="AB97" i="44"/>
  <c r="Z97" i="44"/>
  <c r="AF96" i="44"/>
  <c r="AE96" i="44"/>
  <c r="AB96" i="44"/>
  <c r="Z96" i="44"/>
  <c r="AF95" i="44"/>
  <c r="AE95" i="44"/>
  <c r="AB95" i="44"/>
  <c r="Z95" i="44"/>
  <c r="AF94" i="44"/>
  <c r="AE94" i="44"/>
  <c r="AB94" i="44"/>
  <c r="Z94" i="44"/>
  <c r="AF93" i="44"/>
  <c r="AE93" i="44"/>
  <c r="AB93" i="44"/>
  <c r="Z93" i="44"/>
  <c r="AF92" i="44"/>
  <c r="AE92" i="44"/>
  <c r="AB92" i="44"/>
  <c r="Z92" i="44"/>
  <c r="AF91" i="44"/>
  <c r="AE91" i="44"/>
  <c r="AB91" i="44"/>
  <c r="Z91" i="44"/>
  <c r="AF90" i="44"/>
  <c r="AE90" i="44"/>
  <c r="AB90" i="44"/>
  <c r="Z90" i="44"/>
  <c r="AF89" i="44"/>
  <c r="AE89" i="44"/>
  <c r="AB89" i="44"/>
  <c r="Z89" i="44"/>
  <c r="AB87" i="44"/>
  <c r="Z87" i="44"/>
  <c r="AB86" i="44"/>
  <c r="Z86" i="44"/>
  <c r="AB85" i="44"/>
  <c r="Z85" i="44"/>
  <c r="AB84" i="44"/>
  <c r="Z84" i="44"/>
  <c r="AB83" i="44"/>
  <c r="Z83" i="44"/>
  <c r="AB82" i="44"/>
  <c r="Z82" i="44"/>
  <c r="AB81" i="44"/>
  <c r="Z81" i="44"/>
  <c r="AB79" i="44"/>
  <c r="Z79" i="44"/>
  <c r="AB78" i="44"/>
  <c r="Z78" i="44"/>
  <c r="AB77" i="44"/>
  <c r="Z77" i="44"/>
  <c r="AB76" i="44"/>
  <c r="Z76" i="44"/>
  <c r="AB75" i="44"/>
  <c r="Z75" i="44"/>
  <c r="AB74" i="44"/>
  <c r="Z74" i="44"/>
  <c r="AB73" i="44"/>
  <c r="Z73" i="44"/>
  <c r="AB72" i="44"/>
  <c r="Z72" i="44"/>
  <c r="Q72" i="44"/>
  <c r="AB71" i="44"/>
  <c r="Z71" i="44"/>
  <c r="Q71" i="44"/>
  <c r="AB70" i="44"/>
  <c r="Z70" i="44"/>
  <c r="Q70" i="44"/>
  <c r="AB69" i="44"/>
  <c r="Z69" i="44"/>
  <c r="Q69" i="44"/>
  <c r="Q68" i="44"/>
  <c r="AB67" i="44"/>
  <c r="Z67" i="44"/>
  <c r="AB66" i="44"/>
  <c r="Z66" i="44"/>
  <c r="AB65" i="44"/>
  <c r="Z65" i="44"/>
  <c r="AB64" i="44"/>
  <c r="Z64" i="44"/>
  <c r="F12" i="44"/>
  <c r="BR60" i="44"/>
  <c r="F11" i="44"/>
  <c r="BZ51" i="44"/>
  <c r="F10" i="44"/>
  <c r="BY51" i="44"/>
  <c r="F9" i="44"/>
  <c r="BX51" i="44"/>
  <c r="F8" i="44"/>
  <c r="BW51" i="44"/>
  <c r="C25" i="44"/>
  <c r="BR59" i="44"/>
  <c r="CA51" i="44"/>
  <c r="C24" i="44"/>
  <c r="BR58" i="44"/>
  <c r="C23" i="44"/>
  <c r="BR57" i="44"/>
  <c r="C22" i="44"/>
  <c r="BR56" i="44"/>
  <c r="C21" i="44"/>
  <c r="BW29" i="44"/>
  <c r="BX29" i="44"/>
  <c r="BY29" i="44"/>
  <c r="BZ29" i="44"/>
  <c r="CA29" i="44"/>
  <c r="BR34" i="44"/>
  <c r="BR35" i="44"/>
  <c r="BR36" i="44"/>
  <c r="BR37" i="44"/>
  <c r="BR38" i="44"/>
  <c r="BR49" i="44"/>
  <c r="BR48" i="44"/>
  <c r="BR47" i="44"/>
  <c r="BR46" i="44"/>
  <c r="BR45" i="44"/>
  <c r="BW40" i="44"/>
  <c r="BX40" i="44"/>
  <c r="BY40" i="44"/>
  <c r="BZ40" i="44"/>
  <c r="CA40" i="44"/>
  <c r="C38" i="44"/>
  <c r="C37" i="44"/>
  <c r="C36" i="44"/>
  <c r="C35" i="44"/>
  <c r="C34" i="44"/>
  <c r="C33" i="44"/>
  <c r="C31" i="44"/>
  <c r="C30" i="44"/>
  <c r="V135" i="43"/>
  <c r="W135" i="43"/>
  <c r="X135" i="43"/>
  <c r="Y135" i="43"/>
  <c r="AA135" i="43"/>
  <c r="AA207" i="43"/>
  <c r="AB207" i="43"/>
  <c r="Z207" i="43"/>
  <c r="V134" i="43"/>
  <c r="W134" i="43"/>
  <c r="X134" i="43"/>
  <c r="Y134" i="43"/>
  <c r="AA134" i="43"/>
  <c r="AA206" i="43"/>
  <c r="AB206" i="43"/>
  <c r="Z206" i="43"/>
  <c r="V133" i="43"/>
  <c r="W133" i="43"/>
  <c r="X133" i="43"/>
  <c r="Y133" i="43"/>
  <c r="AA133" i="43"/>
  <c r="AA205" i="43"/>
  <c r="AB205" i="43"/>
  <c r="Z205" i="43"/>
  <c r="V132" i="43"/>
  <c r="W132" i="43"/>
  <c r="X132" i="43"/>
  <c r="Y132" i="43"/>
  <c r="AA132" i="43"/>
  <c r="AA204" i="43"/>
  <c r="AB204" i="43"/>
  <c r="Z204" i="43"/>
  <c r="V131" i="43"/>
  <c r="W131" i="43"/>
  <c r="X131" i="43"/>
  <c r="Y131" i="43"/>
  <c r="AA131" i="43"/>
  <c r="AA203" i="43"/>
  <c r="AB203" i="43"/>
  <c r="Z203" i="43"/>
  <c r="V130" i="43"/>
  <c r="W130" i="43"/>
  <c r="X130" i="43"/>
  <c r="Y130" i="43"/>
  <c r="AA130" i="43"/>
  <c r="AA202" i="43"/>
  <c r="AB202" i="43"/>
  <c r="Z202" i="43"/>
  <c r="V129" i="43"/>
  <c r="W129" i="43"/>
  <c r="X129" i="43"/>
  <c r="Y129" i="43"/>
  <c r="AA129" i="43"/>
  <c r="AA201" i="43"/>
  <c r="AB201" i="43"/>
  <c r="Z201" i="43"/>
  <c r="V128" i="43"/>
  <c r="W128" i="43"/>
  <c r="X128" i="43"/>
  <c r="Y128" i="43"/>
  <c r="AA128" i="43"/>
  <c r="AA200" i="43"/>
  <c r="AB200" i="43"/>
  <c r="Z200" i="43"/>
  <c r="V127" i="43"/>
  <c r="W127" i="43"/>
  <c r="X127" i="43"/>
  <c r="Y127" i="43"/>
  <c r="AA127" i="43"/>
  <c r="AA199" i="43"/>
  <c r="AB199" i="43"/>
  <c r="Z199" i="43"/>
  <c r="V126" i="43"/>
  <c r="W126" i="43"/>
  <c r="X126" i="43"/>
  <c r="Y126" i="43"/>
  <c r="AA126" i="43"/>
  <c r="AA198" i="43"/>
  <c r="AB198" i="43"/>
  <c r="Z198" i="43"/>
  <c r="V125" i="43"/>
  <c r="W125" i="43"/>
  <c r="X125" i="43"/>
  <c r="Y125" i="43"/>
  <c r="AA125" i="43"/>
  <c r="AA197" i="43"/>
  <c r="AB197" i="43"/>
  <c r="Z197" i="43"/>
  <c r="V124" i="43"/>
  <c r="W124" i="43"/>
  <c r="X124" i="43"/>
  <c r="Y124" i="43"/>
  <c r="AA124" i="43"/>
  <c r="AA196" i="43"/>
  <c r="AB196" i="43"/>
  <c r="Z196" i="43"/>
  <c r="V123" i="43"/>
  <c r="W123" i="43"/>
  <c r="X123" i="43"/>
  <c r="Y123" i="43"/>
  <c r="AA123" i="43"/>
  <c r="AA195" i="43"/>
  <c r="AB195" i="43"/>
  <c r="Z195" i="43"/>
  <c r="V122" i="43"/>
  <c r="W122" i="43"/>
  <c r="X122" i="43"/>
  <c r="Y122" i="43"/>
  <c r="AA122" i="43"/>
  <c r="AA194" i="43"/>
  <c r="AB194" i="43"/>
  <c r="Z194" i="43"/>
  <c r="V121" i="43"/>
  <c r="W121" i="43"/>
  <c r="X121" i="43"/>
  <c r="Y121" i="43"/>
  <c r="AA121" i="43"/>
  <c r="AA193" i="43"/>
  <c r="AB193" i="43"/>
  <c r="Z193" i="43"/>
  <c r="V120" i="43"/>
  <c r="W120" i="43"/>
  <c r="X120" i="43"/>
  <c r="Y120" i="43"/>
  <c r="AA120" i="43"/>
  <c r="AA192" i="43"/>
  <c r="AB192" i="43"/>
  <c r="Z192" i="43"/>
  <c r="V119" i="43"/>
  <c r="W119" i="43"/>
  <c r="X119" i="43"/>
  <c r="Y119" i="43"/>
  <c r="AA119" i="43"/>
  <c r="AA191" i="43"/>
  <c r="AB191" i="43"/>
  <c r="Z191" i="43"/>
  <c r="V118" i="43"/>
  <c r="W118" i="43"/>
  <c r="X118" i="43"/>
  <c r="Y118" i="43"/>
  <c r="AA118" i="43"/>
  <c r="AA190" i="43"/>
  <c r="AB190" i="43"/>
  <c r="Z190" i="43"/>
  <c r="V117" i="43"/>
  <c r="W117" i="43"/>
  <c r="X117" i="43"/>
  <c r="Y117" i="43"/>
  <c r="AA117" i="43"/>
  <c r="AA189" i="43"/>
  <c r="AB189" i="43"/>
  <c r="Z189" i="43"/>
  <c r="V116" i="43"/>
  <c r="W116" i="43"/>
  <c r="X116" i="43"/>
  <c r="Y116" i="43"/>
  <c r="AA116" i="43"/>
  <c r="AA188" i="43"/>
  <c r="AB188" i="43"/>
  <c r="Z188" i="43"/>
  <c r="V115" i="43"/>
  <c r="W115" i="43"/>
  <c r="X115" i="43"/>
  <c r="Y115" i="43"/>
  <c r="AA115" i="43"/>
  <c r="AA187" i="43"/>
  <c r="AB187" i="43"/>
  <c r="Z187" i="43"/>
  <c r="V114" i="43"/>
  <c r="W114" i="43"/>
  <c r="X114" i="43"/>
  <c r="Y114" i="43"/>
  <c r="AA114" i="43"/>
  <c r="AA186" i="43"/>
  <c r="AB186" i="43"/>
  <c r="Z186" i="43"/>
  <c r="V113" i="43"/>
  <c r="W113" i="43"/>
  <c r="X113" i="43"/>
  <c r="Y113" i="43"/>
  <c r="AA113" i="43"/>
  <c r="AA185" i="43"/>
  <c r="AB185" i="43"/>
  <c r="Z185" i="43"/>
  <c r="V112" i="43"/>
  <c r="W112" i="43"/>
  <c r="X112" i="43"/>
  <c r="Y112" i="43"/>
  <c r="AA112" i="43"/>
  <c r="AA184" i="43"/>
  <c r="AB184" i="43"/>
  <c r="Z184" i="43"/>
  <c r="V111" i="43"/>
  <c r="W111" i="43"/>
  <c r="X111" i="43"/>
  <c r="Y111" i="43"/>
  <c r="AA111" i="43"/>
  <c r="AA183" i="43"/>
  <c r="AB183" i="43"/>
  <c r="Z183" i="43"/>
  <c r="V110" i="43"/>
  <c r="W110" i="43"/>
  <c r="X110" i="43"/>
  <c r="Y110" i="43"/>
  <c r="AA110" i="43"/>
  <c r="AA182" i="43"/>
  <c r="AB182" i="43"/>
  <c r="Z182" i="43"/>
  <c r="V109" i="43"/>
  <c r="W109" i="43"/>
  <c r="X109" i="43"/>
  <c r="Y109" i="43"/>
  <c r="AA109" i="43"/>
  <c r="AA181" i="43"/>
  <c r="AB181" i="43"/>
  <c r="Z181" i="43"/>
  <c r="V108" i="43"/>
  <c r="W108" i="43"/>
  <c r="X108" i="43"/>
  <c r="Y108" i="43"/>
  <c r="AA108" i="43"/>
  <c r="AA180" i="43"/>
  <c r="AB180" i="43"/>
  <c r="Z180" i="43"/>
  <c r="V107" i="43"/>
  <c r="W107" i="43"/>
  <c r="X107" i="43"/>
  <c r="Y107" i="43"/>
  <c r="AA107" i="43"/>
  <c r="AA179" i="43"/>
  <c r="AB179" i="43"/>
  <c r="Z179" i="43"/>
  <c r="V106" i="43"/>
  <c r="W106" i="43"/>
  <c r="X106" i="43"/>
  <c r="Y106" i="43"/>
  <c r="AA106" i="43"/>
  <c r="AA178" i="43"/>
  <c r="AB178" i="43"/>
  <c r="Z178" i="43"/>
  <c r="V105" i="43"/>
  <c r="W105" i="43"/>
  <c r="X105" i="43"/>
  <c r="Y105" i="43"/>
  <c r="AA105" i="43"/>
  <c r="AA177" i="43"/>
  <c r="AB177" i="43"/>
  <c r="Z177" i="43"/>
  <c r="V104" i="43"/>
  <c r="W104" i="43"/>
  <c r="X104" i="43"/>
  <c r="Y104" i="43"/>
  <c r="AA104" i="43"/>
  <c r="AA176" i="43"/>
  <c r="AB176" i="43"/>
  <c r="Z176" i="43"/>
  <c r="V103" i="43"/>
  <c r="W103" i="43"/>
  <c r="X103" i="43"/>
  <c r="Y103" i="43"/>
  <c r="AA103" i="43"/>
  <c r="AA175" i="43"/>
  <c r="AB175" i="43"/>
  <c r="Z175" i="43"/>
  <c r="V102" i="43"/>
  <c r="W102" i="43"/>
  <c r="X102" i="43"/>
  <c r="Y102" i="43"/>
  <c r="AA102" i="43"/>
  <c r="AA174" i="43"/>
  <c r="AB174" i="43"/>
  <c r="Z174" i="43"/>
  <c r="V101" i="43"/>
  <c r="W101" i="43"/>
  <c r="X101" i="43"/>
  <c r="Y101" i="43"/>
  <c r="AA101" i="43"/>
  <c r="AA173" i="43"/>
  <c r="AB173" i="43"/>
  <c r="Z173" i="43"/>
  <c r="V100" i="43"/>
  <c r="W100" i="43"/>
  <c r="X100" i="43"/>
  <c r="Y100" i="43"/>
  <c r="AA100" i="43"/>
  <c r="AA172" i="43"/>
  <c r="AB172" i="43"/>
  <c r="Z172" i="43"/>
  <c r="V99" i="43"/>
  <c r="W99" i="43"/>
  <c r="X99" i="43"/>
  <c r="Y99" i="43"/>
  <c r="AA99" i="43"/>
  <c r="AA171" i="43"/>
  <c r="AB171" i="43"/>
  <c r="Z171" i="43"/>
  <c r="V98" i="43"/>
  <c r="W98" i="43"/>
  <c r="X98" i="43"/>
  <c r="Y98" i="43"/>
  <c r="AA98" i="43"/>
  <c r="AA170" i="43"/>
  <c r="AB170" i="43"/>
  <c r="Z170" i="43"/>
  <c r="V97" i="43"/>
  <c r="W97" i="43"/>
  <c r="X97" i="43"/>
  <c r="Y97" i="43"/>
  <c r="AA97" i="43"/>
  <c r="AA169" i="43"/>
  <c r="AB169" i="43"/>
  <c r="Z169" i="43"/>
  <c r="V96" i="43"/>
  <c r="W96" i="43"/>
  <c r="X96" i="43"/>
  <c r="Y96" i="43"/>
  <c r="AA96" i="43"/>
  <c r="AA168" i="43"/>
  <c r="AB168" i="43"/>
  <c r="Z168" i="43"/>
  <c r="V95" i="43"/>
  <c r="W95" i="43"/>
  <c r="X95" i="43"/>
  <c r="Y95" i="43"/>
  <c r="AA95" i="43"/>
  <c r="AA167" i="43"/>
  <c r="AB167" i="43"/>
  <c r="Z167" i="43"/>
  <c r="V94" i="43"/>
  <c r="W94" i="43"/>
  <c r="X94" i="43"/>
  <c r="Y94" i="43"/>
  <c r="AA94" i="43"/>
  <c r="AA166" i="43"/>
  <c r="AB166" i="43"/>
  <c r="Z166" i="43"/>
  <c r="V93" i="43"/>
  <c r="W93" i="43"/>
  <c r="X93" i="43"/>
  <c r="Y93" i="43"/>
  <c r="AA93" i="43"/>
  <c r="AA165" i="43"/>
  <c r="AB165" i="43"/>
  <c r="Z165" i="43"/>
  <c r="V92" i="43"/>
  <c r="W92" i="43"/>
  <c r="X92" i="43"/>
  <c r="Y92" i="43"/>
  <c r="AA92" i="43"/>
  <c r="AA164" i="43"/>
  <c r="AB164" i="43"/>
  <c r="Z164" i="43"/>
  <c r="V91" i="43"/>
  <c r="W91" i="43"/>
  <c r="X91" i="43"/>
  <c r="Y91" i="43"/>
  <c r="AA91" i="43"/>
  <c r="AA163" i="43"/>
  <c r="AB163" i="43"/>
  <c r="Z163" i="43"/>
  <c r="V90" i="43"/>
  <c r="W90" i="43"/>
  <c r="X90" i="43"/>
  <c r="Y90" i="43"/>
  <c r="AA90" i="43"/>
  <c r="AA162" i="43"/>
  <c r="AB162" i="43"/>
  <c r="Z162" i="43"/>
  <c r="V89" i="43"/>
  <c r="W89" i="43"/>
  <c r="X89" i="43"/>
  <c r="Y89" i="43"/>
  <c r="AA89" i="43"/>
  <c r="AA161" i="43"/>
  <c r="AB161" i="43"/>
  <c r="Z161" i="43"/>
  <c r="AA159" i="43"/>
  <c r="AB159" i="43"/>
  <c r="Z159" i="43"/>
  <c r="AA158" i="43"/>
  <c r="AB158" i="43"/>
  <c r="Z158" i="43"/>
  <c r="AA157" i="43"/>
  <c r="AB157" i="43"/>
  <c r="Z157" i="43"/>
  <c r="AA156" i="43"/>
  <c r="AB156" i="43"/>
  <c r="Z156" i="43"/>
  <c r="AA155" i="43"/>
  <c r="AB155" i="43"/>
  <c r="Z155" i="43"/>
  <c r="AA154" i="43"/>
  <c r="AB154" i="43"/>
  <c r="Z154" i="43"/>
  <c r="AA153" i="43"/>
  <c r="AB153" i="43"/>
  <c r="Z153" i="43"/>
  <c r="AA151" i="43"/>
  <c r="AB151" i="43"/>
  <c r="Z151" i="43"/>
  <c r="AA150" i="43"/>
  <c r="AB150" i="43"/>
  <c r="Z150" i="43"/>
  <c r="AA149" i="43"/>
  <c r="AB149" i="43"/>
  <c r="Z149" i="43"/>
  <c r="AA148" i="43"/>
  <c r="AB148" i="43"/>
  <c r="Z148" i="43"/>
  <c r="AA147" i="43"/>
  <c r="AB147" i="43"/>
  <c r="Z147" i="43"/>
  <c r="AA146" i="43"/>
  <c r="AB146" i="43"/>
  <c r="Z146" i="43"/>
  <c r="AA145" i="43"/>
  <c r="AB145" i="43"/>
  <c r="Z145" i="43"/>
  <c r="AA144" i="43"/>
  <c r="AB144" i="43"/>
  <c r="Z144" i="43"/>
  <c r="AA143" i="43"/>
  <c r="AB143" i="43"/>
  <c r="Z143" i="43"/>
  <c r="AA142" i="43"/>
  <c r="AB142" i="43"/>
  <c r="Z142" i="43"/>
  <c r="AA141" i="43"/>
  <c r="AB141" i="43"/>
  <c r="Z141" i="43"/>
  <c r="AA139" i="43"/>
  <c r="AB139" i="43"/>
  <c r="Z139" i="43"/>
  <c r="AA138" i="43"/>
  <c r="AB138" i="43"/>
  <c r="Z138" i="43"/>
  <c r="AA137" i="43"/>
  <c r="AB137" i="43"/>
  <c r="Z137" i="43"/>
  <c r="AA136" i="43"/>
  <c r="AB136" i="43"/>
  <c r="Z136" i="43"/>
  <c r="AF135" i="43"/>
  <c r="AE135" i="43"/>
  <c r="AB135" i="43"/>
  <c r="Z135" i="43"/>
  <c r="AF134" i="43"/>
  <c r="AE134" i="43"/>
  <c r="AB134" i="43"/>
  <c r="Z134" i="43"/>
  <c r="AF133" i="43"/>
  <c r="AE133" i="43"/>
  <c r="AB133" i="43"/>
  <c r="Z133" i="43"/>
  <c r="AF132" i="43"/>
  <c r="AE132" i="43"/>
  <c r="AB132" i="43"/>
  <c r="Z132" i="43"/>
  <c r="AF131" i="43"/>
  <c r="AE131" i="43"/>
  <c r="AB131" i="43"/>
  <c r="Z131" i="43"/>
  <c r="AF130" i="43"/>
  <c r="AE130" i="43"/>
  <c r="AB130" i="43"/>
  <c r="Z130" i="43"/>
  <c r="AF129" i="43"/>
  <c r="AE129" i="43"/>
  <c r="AB129" i="43"/>
  <c r="Z129" i="43"/>
  <c r="AF128" i="43"/>
  <c r="AE128" i="43"/>
  <c r="AB128" i="43"/>
  <c r="Z128" i="43"/>
  <c r="AF127" i="43"/>
  <c r="AE127" i="43"/>
  <c r="AB127" i="43"/>
  <c r="Z127" i="43"/>
  <c r="AF126" i="43"/>
  <c r="AE126" i="43"/>
  <c r="AB126" i="43"/>
  <c r="Z126" i="43"/>
  <c r="AF125" i="43"/>
  <c r="AE125" i="43"/>
  <c r="AB125" i="43"/>
  <c r="Z125" i="43"/>
  <c r="AF124" i="43"/>
  <c r="AE124" i="43"/>
  <c r="AB124" i="43"/>
  <c r="Z124" i="43"/>
  <c r="AF123" i="43"/>
  <c r="AE123" i="43"/>
  <c r="AB123" i="43"/>
  <c r="Z123" i="43"/>
  <c r="AF122" i="43"/>
  <c r="AE122" i="43"/>
  <c r="AB122" i="43"/>
  <c r="Z122" i="43"/>
  <c r="AF121" i="43"/>
  <c r="AE121" i="43"/>
  <c r="AB121" i="43"/>
  <c r="Z121" i="43"/>
  <c r="AF120" i="43"/>
  <c r="AE120" i="43"/>
  <c r="AB120" i="43"/>
  <c r="Z120" i="43"/>
  <c r="AF119" i="43"/>
  <c r="AE119" i="43"/>
  <c r="AB119" i="43"/>
  <c r="Z119" i="43"/>
  <c r="AF118" i="43"/>
  <c r="AE118" i="43"/>
  <c r="AB118" i="43"/>
  <c r="Z118" i="43"/>
  <c r="AF117" i="43"/>
  <c r="AE117" i="43"/>
  <c r="AB117" i="43"/>
  <c r="Z117" i="43"/>
  <c r="AF116" i="43"/>
  <c r="AE116" i="43"/>
  <c r="AB116" i="43"/>
  <c r="Z116" i="43"/>
  <c r="AF115" i="43"/>
  <c r="AE115" i="43"/>
  <c r="AB115" i="43"/>
  <c r="Z115" i="43"/>
  <c r="AF114" i="43"/>
  <c r="AE114" i="43"/>
  <c r="AB114" i="43"/>
  <c r="Z114" i="43"/>
  <c r="AF113" i="43"/>
  <c r="AE113" i="43"/>
  <c r="AB113" i="43"/>
  <c r="Z113" i="43"/>
  <c r="AF112" i="43"/>
  <c r="AE112" i="43"/>
  <c r="AB112" i="43"/>
  <c r="Z112" i="43"/>
  <c r="AF111" i="43"/>
  <c r="AE111" i="43"/>
  <c r="AB111" i="43"/>
  <c r="Z111" i="43"/>
  <c r="AF110" i="43"/>
  <c r="AE110" i="43"/>
  <c r="AB110" i="43"/>
  <c r="Z110" i="43"/>
  <c r="AF109" i="43"/>
  <c r="AE109" i="43"/>
  <c r="AB109" i="43"/>
  <c r="Z109" i="43"/>
  <c r="AF108" i="43"/>
  <c r="AE108" i="43"/>
  <c r="AB108" i="43"/>
  <c r="Z108" i="43"/>
  <c r="AF107" i="43"/>
  <c r="AE107" i="43"/>
  <c r="AB107" i="43"/>
  <c r="Z107" i="43"/>
  <c r="AF106" i="43"/>
  <c r="AE106" i="43"/>
  <c r="AB106" i="43"/>
  <c r="Z106" i="43"/>
  <c r="AF105" i="43"/>
  <c r="AE105" i="43"/>
  <c r="AB105" i="43"/>
  <c r="Z105" i="43"/>
  <c r="AF104" i="43"/>
  <c r="AE104" i="43"/>
  <c r="AB104" i="43"/>
  <c r="Z104" i="43"/>
  <c r="AF103" i="43"/>
  <c r="AE103" i="43"/>
  <c r="AB103" i="43"/>
  <c r="Z103" i="43"/>
  <c r="AF102" i="43"/>
  <c r="AE102" i="43"/>
  <c r="AB102" i="43"/>
  <c r="Z102" i="43"/>
  <c r="AF101" i="43"/>
  <c r="AE101" i="43"/>
  <c r="AB101" i="43"/>
  <c r="Z101" i="43"/>
  <c r="AF100" i="43"/>
  <c r="AE100" i="43"/>
  <c r="AB100" i="43"/>
  <c r="Z100" i="43"/>
  <c r="AF99" i="43"/>
  <c r="AE99" i="43"/>
  <c r="AB99" i="43"/>
  <c r="Z99" i="43"/>
  <c r="AF98" i="43"/>
  <c r="AE98" i="43"/>
  <c r="AB98" i="43"/>
  <c r="Z98" i="43"/>
  <c r="AF97" i="43"/>
  <c r="AE97" i="43"/>
  <c r="AB97" i="43"/>
  <c r="Z97" i="43"/>
  <c r="AF96" i="43"/>
  <c r="AE96" i="43"/>
  <c r="AB96" i="43"/>
  <c r="Z96" i="43"/>
  <c r="AF95" i="43"/>
  <c r="AE95" i="43"/>
  <c r="AB95" i="43"/>
  <c r="Z95" i="43"/>
  <c r="AF94" i="43"/>
  <c r="AE94" i="43"/>
  <c r="AB94" i="43"/>
  <c r="Z94" i="43"/>
  <c r="AF93" i="43"/>
  <c r="AE93" i="43"/>
  <c r="AB93" i="43"/>
  <c r="Z93" i="43"/>
  <c r="AF92" i="43"/>
  <c r="AE92" i="43"/>
  <c r="AB92" i="43"/>
  <c r="Z92" i="43"/>
  <c r="AF91" i="43"/>
  <c r="AE91" i="43"/>
  <c r="AB91" i="43"/>
  <c r="Z91" i="43"/>
  <c r="AF90" i="43"/>
  <c r="AE90" i="43"/>
  <c r="AB90" i="43"/>
  <c r="Z90" i="43"/>
  <c r="AF89" i="43"/>
  <c r="AE89" i="43"/>
  <c r="AB89" i="43"/>
  <c r="Z89" i="43"/>
  <c r="AB87" i="43"/>
  <c r="Z87" i="43"/>
  <c r="AB86" i="43"/>
  <c r="Z86" i="43"/>
  <c r="AB85" i="43"/>
  <c r="Z85" i="43"/>
  <c r="AB84" i="43"/>
  <c r="Z84" i="43"/>
  <c r="AB83" i="43"/>
  <c r="Z83" i="43"/>
  <c r="AB82" i="43"/>
  <c r="Z82" i="43"/>
  <c r="AB81" i="43"/>
  <c r="Z81" i="43"/>
  <c r="AB79" i="43"/>
  <c r="Z79" i="43"/>
  <c r="AB78" i="43"/>
  <c r="Z78" i="43"/>
  <c r="AB77" i="43"/>
  <c r="Z77" i="43"/>
  <c r="AB76" i="43"/>
  <c r="Z76" i="43"/>
  <c r="AB75" i="43"/>
  <c r="Z75" i="43"/>
  <c r="AB74" i="43"/>
  <c r="Z74" i="43"/>
  <c r="AB73" i="43"/>
  <c r="Z73" i="43"/>
  <c r="AB72" i="43"/>
  <c r="Z72" i="43"/>
  <c r="Q72" i="43"/>
  <c r="AB71" i="43"/>
  <c r="Z71" i="43"/>
  <c r="Q71" i="43"/>
  <c r="AB70" i="43"/>
  <c r="Z70" i="43"/>
  <c r="Q70" i="43"/>
  <c r="AB69" i="43"/>
  <c r="Z69" i="43"/>
  <c r="Q69" i="43"/>
  <c r="Q68" i="43"/>
  <c r="AB67" i="43"/>
  <c r="Z67" i="43"/>
  <c r="AB66" i="43"/>
  <c r="Z66" i="43"/>
  <c r="AB65" i="43"/>
  <c r="Z65" i="43"/>
  <c r="AB64" i="43"/>
  <c r="Z64" i="43"/>
  <c r="F12" i="43"/>
  <c r="BR60" i="43"/>
  <c r="F11" i="43"/>
  <c r="BZ51" i="43"/>
  <c r="F10" i="43"/>
  <c r="BY51" i="43"/>
  <c r="F9" i="43"/>
  <c r="BX51" i="43"/>
  <c r="F8" i="43"/>
  <c r="BW51" i="43"/>
  <c r="C25" i="43"/>
  <c r="BR59" i="43"/>
  <c r="CA51" i="43"/>
  <c r="C24" i="43"/>
  <c r="BR58" i="43"/>
  <c r="C23" i="43"/>
  <c r="BR57" i="43"/>
  <c r="C22" i="43"/>
  <c r="BR56" i="43"/>
  <c r="C21" i="43"/>
  <c r="BW29" i="43"/>
  <c r="BX29" i="43"/>
  <c r="BY29" i="43"/>
  <c r="BZ29" i="43"/>
  <c r="CA29" i="43"/>
  <c r="BR34" i="43"/>
  <c r="BR35" i="43"/>
  <c r="BR36" i="43"/>
  <c r="BR37" i="43"/>
  <c r="BR38" i="43"/>
  <c r="BR49" i="43"/>
  <c r="BR48" i="43"/>
  <c r="BR47" i="43"/>
  <c r="BR46" i="43"/>
  <c r="BR45" i="43"/>
  <c r="BW40" i="43"/>
  <c r="BX40" i="43"/>
  <c r="BY40" i="43"/>
  <c r="BZ40" i="43"/>
  <c r="CA40" i="43"/>
  <c r="C38" i="43"/>
  <c r="C37" i="43"/>
  <c r="C36" i="43"/>
  <c r="C35" i="43"/>
  <c r="C34" i="43"/>
  <c r="C33" i="43"/>
  <c r="C32" i="43"/>
  <c r="C31" i="43"/>
  <c r="C30" i="43"/>
  <c r="B13" i="43"/>
  <c r="V135" i="42"/>
  <c r="W135" i="42"/>
  <c r="X135" i="42"/>
  <c r="Y135" i="42"/>
  <c r="AA135" i="42"/>
  <c r="AA207" i="42"/>
  <c r="AB207" i="42"/>
  <c r="Z207" i="42"/>
  <c r="V134" i="42"/>
  <c r="W134" i="42"/>
  <c r="X134" i="42"/>
  <c r="Y134" i="42"/>
  <c r="AA134" i="42"/>
  <c r="AA206" i="42"/>
  <c r="AB206" i="42"/>
  <c r="Z206" i="42"/>
  <c r="V133" i="42"/>
  <c r="W133" i="42"/>
  <c r="X133" i="42"/>
  <c r="Y133" i="42"/>
  <c r="AA133" i="42"/>
  <c r="AA205" i="42"/>
  <c r="AB205" i="42"/>
  <c r="Z205" i="42"/>
  <c r="V132" i="42"/>
  <c r="W132" i="42"/>
  <c r="X132" i="42"/>
  <c r="Y132" i="42"/>
  <c r="AA132" i="42"/>
  <c r="AA204" i="42"/>
  <c r="AB204" i="42"/>
  <c r="Z204" i="42"/>
  <c r="V131" i="42"/>
  <c r="W131" i="42"/>
  <c r="X131" i="42"/>
  <c r="Y131" i="42"/>
  <c r="AA131" i="42"/>
  <c r="AA203" i="42"/>
  <c r="AB203" i="42"/>
  <c r="Z203" i="42"/>
  <c r="V130" i="42"/>
  <c r="W130" i="42"/>
  <c r="X130" i="42"/>
  <c r="Y130" i="42"/>
  <c r="AA130" i="42"/>
  <c r="AA202" i="42"/>
  <c r="AB202" i="42"/>
  <c r="Z202" i="42"/>
  <c r="V129" i="42"/>
  <c r="W129" i="42"/>
  <c r="X129" i="42"/>
  <c r="Y129" i="42"/>
  <c r="AA129" i="42"/>
  <c r="AA201" i="42"/>
  <c r="AB201" i="42"/>
  <c r="Z201" i="42"/>
  <c r="V128" i="42"/>
  <c r="W128" i="42"/>
  <c r="X128" i="42"/>
  <c r="Y128" i="42"/>
  <c r="AA128" i="42"/>
  <c r="AA200" i="42"/>
  <c r="AB200" i="42"/>
  <c r="Z200" i="42"/>
  <c r="V127" i="42"/>
  <c r="W127" i="42"/>
  <c r="X127" i="42"/>
  <c r="Y127" i="42"/>
  <c r="AA127" i="42"/>
  <c r="AA199" i="42"/>
  <c r="AB199" i="42"/>
  <c r="Z199" i="42"/>
  <c r="V126" i="42"/>
  <c r="W126" i="42"/>
  <c r="X126" i="42"/>
  <c r="Y126" i="42"/>
  <c r="AA126" i="42"/>
  <c r="AA198" i="42"/>
  <c r="AB198" i="42"/>
  <c r="Z198" i="42"/>
  <c r="V125" i="42"/>
  <c r="W125" i="42"/>
  <c r="X125" i="42"/>
  <c r="Y125" i="42"/>
  <c r="AA125" i="42"/>
  <c r="AA197" i="42"/>
  <c r="AB197" i="42"/>
  <c r="Z197" i="42"/>
  <c r="V124" i="42"/>
  <c r="W124" i="42"/>
  <c r="X124" i="42"/>
  <c r="Y124" i="42"/>
  <c r="AA124" i="42"/>
  <c r="AA196" i="42"/>
  <c r="AB196" i="42"/>
  <c r="Z196" i="42"/>
  <c r="V123" i="42"/>
  <c r="W123" i="42"/>
  <c r="X123" i="42"/>
  <c r="Y123" i="42"/>
  <c r="AA123" i="42"/>
  <c r="AA195" i="42"/>
  <c r="AB195" i="42"/>
  <c r="Z195" i="42"/>
  <c r="V122" i="42"/>
  <c r="W122" i="42"/>
  <c r="X122" i="42"/>
  <c r="Y122" i="42"/>
  <c r="AA122" i="42"/>
  <c r="AA194" i="42"/>
  <c r="AB194" i="42"/>
  <c r="Z194" i="42"/>
  <c r="V121" i="42"/>
  <c r="W121" i="42"/>
  <c r="X121" i="42"/>
  <c r="Y121" i="42"/>
  <c r="AA121" i="42"/>
  <c r="AA193" i="42"/>
  <c r="AB193" i="42"/>
  <c r="Z193" i="42"/>
  <c r="V120" i="42"/>
  <c r="W120" i="42"/>
  <c r="X120" i="42"/>
  <c r="Y120" i="42"/>
  <c r="AA120" i="42"/>
  <c r="AA192" i="42"/>
  <c r="AB192" i="42"/>
  <c r="Z192" i="42"/>
  <c r="V119" i="42"/>
  <c r="W119" i="42"/>
  <c r="X119" i="42"/>
  <c r="Y119" i="42"/>
  <c r="AA119" i="42"/>
  <c r="AA191" i="42"/>
  <c r="AB191" i="42"/>
  <c r="Z191" i="42"/>
  <c r="V118" i="42"/>
  <c r="W118" i="42"/>
  <c r="X118" i="42"/>
  <c r="Y118" i="42"/>
  <c r="AA118" i="42"/>
  <c r="AA190" i="42"/>
  <c r="AB190" i="42"/>
  <c r="Z190" i="42"/>
  <c r="V117" i="42"/>
  <c r="W117" i="42"/>
  <c r="X117" i="42"/>
  <c r="Y117" i="42"/>
  <c r="AA117" i="42"/>
  <c r="AA189" i="42"/>
  <c r="AB189" i="42"/>
  <c r="Z189" i="42"/>
  <c r="V116" i="42"/>
  <c r="W116" i="42"/>
  <c r="X116" i="42"/>
  <c r="Y116" i="42"/>
  <c r="AA116" i="42"/>
  <c r="AA188" i="42"/>
  <c r="AB188" i="42"/>
  <c r="Z188" i="42"/>
  <c r="V115" i="42"/>
  <c r="W115" i="42"/>
  <c r="X115" i="42"/>
  <c r="Y115" i="42"/>
  <c r="AA115" i="42"/>
  <c r="AA187" i="42"/>
  <c r="AB187" i="42"/>
  <c r="Z187" i="42"/>
  <c r="V114" i="42"/>
  <c r="W114" i="42"/>
  <c r="X114" i="42"/>
  <c r="Y114" i="42"/>
  <c r="AA114" i="42"/>
  <c r="AA186" i="42"/>
  <c r="AB186" i="42"/>
  <c r="Z186" i="42"/>
  <c r="V113" i="42"/>
  <c r="W113" i="42"/>
  <c r="X113" i="42"/>
  <c r="Y113" i="42"/>
  <c r="AA113" i="42"/>
  <c r="AA185" i="42"/>
  <c r="AB185" i="42"/>
  <c r="Z185" i="42"/>
  <c r="V112" i="42"/>
  <c r="W112" i="42"/>
  <c r="X112" i="42"/>
  <c r="Y112" i="42"/>
  <c r="AA112" i="42"/>
  <c r="AA184" i="42"/>
  <c r="AB184" i="42"/>
  <c r="Z184" i="42"/>
  <c r="V111" i="42"/>
  <c r="W111" i="42"/>
  <c r="X111" i="42"/>
  <c r="Y111" i="42"/>
  <c r="AA111" i="42"/>
  <c r="AA183" i="42"/>
  <c r="AB183" i="42"/>
  <c r="Z183" i="42"/>
  <c r="V110" i="42"/>
  <c r="W110" i="42"/>
  <c r="X110" i="42"/>
  <c r="Y110" i="42"/>
  <c r="AA110" i="42"/>
  <c r="AA182" i="42"/>
  <c r="AB182" i="42"/>
  <c r="Z182" i="42"/>
  <c r="V109" i="42"/>
  <c r="W109" i="42"/>
  <c r="X109" i="42"/>
  <c r="Y109" i="42"/>
  <c r="AA109" i="42"/>
  <c r="AA181" i="42"/>
  <c r="AB181" i="42"/>
  <c r="Z181" i="42"/>
  <c r="V108" i="42"/>
  <c r="W108" i="42"/>
  <c r="X108" i="42"/>
  <c r="Y108" i="42"/>
  <c r="AA108" i="42"/>
  <c r="AA180" i="42"/>
  <c r="AB180" i="42"/>
  <c r="Z180" i="42"/>
  <c r="V107" i="42"/>
  <c r="W107" i="42"/>
  <c r="X107" i="42"/>
  <c r="Y107" i="42"/>
  <c r="AA107" i="42"/>
  <c r="AA179" i="42"/>
  <c r="AB179" i="42"/>
  <c r="Z179" i="42"/>
  <c r="V106" i="42"/>
  <c r="W106" i="42"/>
  <c r="X106" i="42"/>
  <c r="Y106" i="42"/>
  <c r="AA106" i="42"/>
  <c r="AA178" i="42"/>
  <c r="AB178" i="42"/>
  <c r="Z178" i="42"/>
  <c r="V105" i="42"/>
  <c r="W105" i="42"/>
  <c r="X105" i="42"/>
  <c r="Y105" i="42"/>
  <c r="AA105" i="42"/>
  <c r="AA177" i="42"/>
  <c r="AB177" i="42"/>
  <c r="Z177" i="42"/>
  <c r="V104" i="42"/>
  <c r="W104" i="42"/>
  <c r="X104" i="42"/>
  <c r="Y104" i="42"/>
  <c r="AA104" i="42"/>
  <c r="AA176" i="42"/>
  <c r="AB176" i="42"/>
  <c r="Z176" i="42"/>
  <c r="V103" i="42"/>
  <c r="W103" i="42"/>
  <c r="X103" i="42"/>
  <c r="Y103" i="42"/>
  <c r="AA103" i="42"/>
  <c r="AA175" i="42"/>
  <c r="AB175" i="42"/>
  <c r="Z175" i="42"/>
  <c r="V102" i="42"/>
  <c r="W102" i="42"/>
  <c r="X102" i="42"/>
  <c r="Y102" i="42"/>
  <c r="AA102" i="42"/>
  <c r="AA174" i="42"/>
  <c r="AB174" i="42"/>
  <c r="Z174" i="42"/>
  <c r="V101" i="42"/>
  <c r="W101" i="42"/>
  <c r="X101" i="42"/>
  <c r="Y101" i="42"/>
  <c r="AA101" i="42"/>
  <c r="AA173" i="42"/>
  <c r="AB173" i="42"/>
  <c r="Z173" i="42"/>
  <c r="V100" i="42"/>
  <c r="W100" i="42"/>
  <c r="X100" i="42"/>
  <c r="Y100" i="42"/>
  <c r="AA100" i="42"/>
  <c r="AA172" i="42"/>
  <c r="AB172" i="42"/>
  <c r="Z172" i="42"/>
  <c r="V99" i="42"/>
  <c r="W99" i="42"/>
  <c r="X99" i="42"/>
  <c r="Y99" i="42"/>
  <c r="AA99" i="42"/>
  <c r="AA171" i="42"/>
  <c r="AB171" i="42"/>
  <c r="Z171" i="42"/>
  <c r="V98" i="42"/>
  <c r="W98" i="42"/>
  <c r="X98" i="42"/>
  <c r="Y98" i="42"/>
  <c r="AA98" i="42"/>
  <c r="AA170" i="42"/>
  <c r="AB170" i="42"/>
  <c r="Z170" i="42"/>
  <c r="V97" i="42"/>
  <c r="W97" i="42"/>
  <c r="X97" i="42"/>
  <c r="Y97" i="42"/>
  <c r="AA97" i="42"/>
  <c r="AA169" i="42"/>
  <c r="AB169" i="42"/>
  <c r="Z169" i="42"/>
  <c r="V96" i="42"/>
  <c r="W96" i="42"/>
  <c r="X96" i="42"/>
  <c r="Y96" i="42"/>
  <c r="AA96" i="42"/>
  <c r="AA168" i="42"/>
  <c r="AB168" i="42"/>
  <c r="Z168" i="42"/>
  <c r="V95" i="42"/>
  <c r="W95" i="42"/>
  <c r="X95" i="42"/>
  <c r="Y95" i="42"/>
  <c r="AA95" i="42"/>
  <c r="AA167" i="42"/>
  <c r="AB167" i="42"/>
  <c r="Z167" i="42"/>
  <c r="V94" i="42"/>
  <c r="W94" i="42"/>
  <c r="X94" i="42"/>
  <c r="Y94" i="42"/>
  <c r="AA94" i="42"/>
  <c r="AA166" i="42"/>
  <c r="AB166" i="42"/>
  <c r="Z166" i="42"/>
  <c r="V93" i="42"/>
  <c r="W93" i="42"/>
  <c r="X93" i="42"/>
  <c r="Y93" i="42"/>
  <c r="AA93" i="42"/>
  <c r="AA165" i="42"/>
  <c r="AB165" i="42"/>
  <c r="Z165" i="42"/>
  <c r="V92" i="42"/>
  <c r="W92" i="42"/>
  <c r="X92" i="42"/>
  <c r="Y92" i="42"/>
  <c r="AA92" i="42"/>
  <c r="AA164" i="42"/>
  <c r="AB164" i="42"/>
  <c r="Z164" i="42"/>
  <c r="V91" i="42"/>
  <c r="W91" i="42"/>
  <c r="X91" i="42"/>
  <c r="Y91" i="42"/>
  <c r="AA91" i="42"/>
  <c r="AA163" i="42"/>
  <c r="AB163" i="42"/>
  <c r="Z163" i="42"/>
  <c r="V90" i="42"/>
  <c r="W90" i="42"/>
  <c r="X90" i="42"/>
  <c r="Y90" i="42"/>
  <c r="AA90" i="42"/>
  <c r="AA162" i="42"/>
  <c r="AB162" i="42"/>
  <c r="Z162" i="42"/>
  <c r="V89" i="42"/>
  <c r="W89" i="42"/>
  <c r="X89" i="42"/>
  <c r="Y89" i="42"/>
  <c r="AA89" i="42"/>
  <c r="AA161" i="42"/>
  <c r="AB161" i="42"/>
  <c r="Z161" i="42"/>
  <c r="AA159" i="42"/>
  <c r="AB159" i="42"/>
  <c r="Z159" i="42"/>
  <c r="AA158" i="42"/>
  <c r="AB158" i="42"/>
  <c r="Z158" i="42"/>
  <c r="AA157" i="42"/>
  <c r="AB157" i="42"/>
  <c r="Z157" i="42"/>
  <c r="AA156" i="42"/>
  <c r="AB156" i="42"/>
  <c r="Z156" i="42"/>
  <c r="AA155" i="42"/>
  <c r="AB155" i="42"/>
  <c r="Z155" i="42"/>
  <c r="AA154" i="42"/>
  <c r="AB154" i="42"/>
  <c r="Z154" i="42"/>
  <c r="AA153" i="42"/>
  <c r="AB153" i="42"/>
  <c r="Z153" i="42"/>
  <c r="AA151" i="42"/>
  <c r="AB151" i="42"/>
  <c r="Z151" i="42"/>
  <c r="AA150" i="42"/>
  <c r="AB150" i="42"/>
  <c r="Z150" i="42"/>
  <c r="AA149" i="42"/>
  <c r="AB149" i="42"/>
  <c r="Z149" i="42"/>
  <c r="AA148" i="42"/>
  <c r="AB148" i="42"/>
  <c r="Z148" i="42"/>
  <c r="AA147" i="42"/>
  <c r="AB147" i="42"/>
  <c r="Z147" i="42"/>
  <c r="AA146" i="42"/>
  <c r="AB146" i="42"/>
  <c r="Z146" i="42"/>
  <c r="AA145" i="42"/>
  <c r="AB145" i="42"/>
  <c r="Z145" i="42"/>
  <c r="AA144" i="42"/>
  <c r="AB144" i="42"/>
  <c r="Z144" i="42"/>
  <c r="AA143" i="42"/>
  <c r="AB143" i="42"/>
  <c r="Z143" i="42"/>
  <c r="AA142" i="42"/>
  <c r="AB142" i="42"/>
  <c r="Z142" i="42"/>
  <c r="AA141" i="42"/>
  <c r="AB141" i="42"/>
  <c r="Z141" i="42"/>
  <c r="AA139" i="42"/>
  <c r="AB139" i="42"/>
  <c r="Z139" i="42"/>
  <c r="AA138" i="42"/>
  <c r="AB138" i="42"/>
  <c r="Z138" i="42"/>
  <c r="AA137" i="42"/>
  <c r="AB137" i="42"/>
  <c r="Z137" i="42"/>
  <c r="AA136" i="42"/>
  <c r="AB136" i="42"/>
  <c r="Z136" i="42"/>
  <c r="AF135" i="42"/>
  <c r="AE135" i="42"/>
  <c r="AB135" i="42"/>
  <c r="Z135" i="42"/>
  <c r="AF134" i="42"/>
  <c r="AE134" i="42"/>
  <c r="AB134" i="42"/>
  <c r="Z134" i="42"/>
  <c r="AF133" i="42"/>
  <c r="AE133" i="42"/>
  <c r="AB133" i="42"/>
  <c r="Z133" i="42"/>
  <c r="AF132" i="42"/>
  <c r="AE132" i="42"/>
  <c r="AB132" i="42"/>
  <c r="Z132" i="42"/>
  <c r="AF131" i="42"/>
  <c r="AE131" i="42"/>
  <c r="AB131" i="42"/>
  <c r="Z131" i="42"/>
  <c r="AF130" i="42"/>
  <c r="AE130" i="42"/>
  <c r="AB130" i="42"/>
  <c r="Z130" i="42"/>
  <c r="AF129" i="42"/>
  <c r="AE129" i="42"/>
  <c r="AB129" i="42"/>
  <c r="Z129" i="42"/>
  <c r="AF128" i="42"/>
  <c r="AE128" i="42"/>
  <c r="AB128" i="42"/>
  <c r="Z128" i="42"/>
  <c r="AF127" i="42"/>
  <c r="AE127" i="42"/>
  <c r="AB127" i="42"/>
  <c r="Z127" i="42"/>
  <c r="AF126" i="42"/>
  <c r="AE126" i="42"/>
  <c r="AB126" i="42"/>
  <c r="Z126" i="42"/>
  <c r="AF125" i="42"/>
  <c r="AE125" i="42"/>
  <c r="AB125" i="42"/>
  <c r="Z125" i="42"/>
  <c r="AF124" i="42"/>
  <c r="AE124" i="42"/>
  <c r="AB124" i="42"/>
  <c r="Z124" i="42"/>
  <c r="AF123" i="42"/>
  <c r="AE123" i="42"/>
  <c r="AB123" i="42"/>
  <c r="Z123" i="42"/>
  <c r="AF122" i="42"/>
  <c r="AE122" i="42"/>
  <c r="AB122" i="42"/>
  <c r="Z122" i="42"/>
  <c r="AF121" i="42"/>
  <c r="AE121" i="42"/>
  <c r="AB121" i="42"/>
  <c r="Z121" i="42"/>
  <c r="AF120" i="42"/>
  <c r="AE120" i="42"/>
  <c r="AB120" i="42"/>
  <c r="Z120" i="42"/>
  <c r="AF119" i="42"/>
  <c r="AE119" i="42"/>
  <c r="AB119" i="42"/>
  <c r="Z119" i="42"/>
  <c r="AF118" i="42"/>
  <c r="AE118" i="42"/>
  <c r="AB118" i="42"/>
  <c r="Z118" i="42"/>
  <c r="AF117" i="42"/>
  <c r="AE117" i="42"/>
  <c r="AB117" i="42"/>
  <c r="Z117" i="42"/>
  <c r="AF116" i="42"/>
  <c r="AE116" i="42"/>
  <c r="AB116" i="42"/>
  <c r="Z116" i="42"/>
  <c r="AF115" i="42"/>
  <c r="AE115" i="42"/>
  <c r="AB115" i="42"/>
  <c r="Z115" i="42"/>
  <c r="AF114" i="42"/>
  <c r="AE114" i="42"/>
  <c r="AB114" i="42"/>
  <c r="Z114" i="42"/>
  <c r="AF113" i="42"/>
  <c r="AE113" i="42"/>
  <c r="AB113" i="42"/>
  <c r="Z113" i="42"/>
  <c r="AF112" i="42"/>
  <c r="AE112" i="42"/>
  <c r="AB112" i="42"/>
  <c r="Z112" i="42"/>
  <c r="AF111" i="42"/>
  <c r="AE111" i="42"/>
  <c r="AB111" i="42"/>
  <c r="Z111" i="42"/>
  <c r="AF110" i="42"/>
  <c r="AE110" i="42"/>
  <c r="AB110" i="42"/>
  <c r="Z110" i="42"/>
  <c r="AF109" i="42"/>
  <c r="AE109" i="42"/>
  <c r="AB109" i="42"/>
  <c r="Z109" i="42"/>
  <c r="AF108" i="42"/>
  <c r="AE108" i="42"/>
  <c r="AB108" i="42"/>
  <c r="Z108" i="42"/>
  <c r="AF107" i="42"/>
  <c r="AE107" i="42"/>
  <c r="AB107" i="42"/>
  <c r="Z107" i="42"/>
  <c r="AF106" i="42"/>
  <c r="AE106" i="42"/>
  <c r="AB106" i="42"/>
  <c r="Z106" i="42"/>
  <c r="AF105" i="42"/>
  <c r="AE105" i="42"/>
  <c r="AB105" i="42"/>
  <c r="Z105" i="42"/>
  <c r="AF104" i="42"/>
  <c r="AE104" i="42"/>
  <c r="AB104" i="42"/>
  <c r="Z104" i="42"/>
  <c r="AF103" i="42"/>
  <c r="AE103" i="42"/>
  <c r="AB103" i="42"/>
  <c r="Z103" i="42"/>
  <c r="AF102" i="42"/>
  <c r="AE102" i="42"/>
  <c r="AB102" i="42"/>
  <c r="Z102" i="42"/>
  <c r="AF101" i="42"/>
  <c r="AE101" i="42"/>
  <c r="AB101" i="42"/>
  <c r="Z101" i="42"/>
  <c r="AF100" i="42"/>
  <c r="AE100" i="42"/>
  <c r="AB100" i="42"/>
  <c r="Z100" i="42"/>
  <c r="AF99" i="42"/>
  <c r="AE99" i="42"/>
  <c r="AB99" i="42"/>
  <c r="Z99" i="42"/>
  <c r="AF98" i="42"/>
  <c r="AE98" i="42"/>
  <c r="AB98" i="42"/>
  <c r="Z98" i="42"/>
  <c r="AF97" i="42"/>
  <c r="AE97" i="42"/>
  <c r="AB97" i="42"/>
  <c r="Z97" i="42"/>
  <c r="AF96" i="42"/>
  <c r="AE96" i="42"/>
  <c r="AB96" i="42"/>
  <c r="Z96" i="42"/>
  <c r="AF95" i="42"/>
  <c r="AE95" i="42"/>
  <c r="AB95" i="42"/>
  <c r="Z95" i="42"/>
  <c r="AF94" i="42"/>
  <c r="AE94" i="42"/>
  <c r="AB94" i="42"/>
  <c r="Z94" i="42"/>
  <c r="AF93" i="42"/>
  <c r="AE93" i="42"/>
  <c r="AB93" i="42"/>
  <c r="Z93" i="42"/>
  <c r="AF92" i="42"/>
  <c r="AE92" i="42"/>
  <c r="AB92" i="42"/>
  <c r="Z92" i="42"/>
  <c r="AF91" i="42"/>
  <c r="AE91" i="42"/>
  <c r="AB91" i="42"/>
  <c r="Z91" i="42"/>
  <c r="AF90" i="42"/>
  <c r="AE90" i="42"/>
  <c r="AB90" i="42"/>
  <c r="Z90" i="42"/>
  <c r="AF89" i="42"/>
  <c r="AE89" i="42"/>
  <c r="AB89" i="42"/>
  <c r="Z89" i="42"/>
  <c r="AB87" i="42"/>
  <c r="Z87" i="42"/>
  <c r="AB86" i="42"/>
  <c r="Z86" i="42"/>
  <c r="AB85" i="42"/>
  <c r="Z85" i="42"/>
  <c r="AB84" i="42"/>
  <c r="Z84" i="42"/>
  <c r="AB83" i="42"/>
  <c r="Z83" i="42"/>
  <c r="AB82" i="42"/>
  <c r="Z82" i="42"/>
  <c r="AB81" i="42"/>
  <c r="Z81" i="42"/>
  <c r="AB79" i="42"/>
  <c r="Z79" i="42"/>
  <c r="AB78" i="42"/>
  <c r="Z78" i="42"/>
  <c r="AB77" i="42"/>
  <c r="Z77" i="42"/>
  <c r="AB76" i="42"/>
  <c r="Z76" i="42"/>
  <c r="AB75" i="42"/>
  <c r="Z75" i="42"/>
  <c r="AB74" i="42"/>
  <c r="Z74" i="42"/>
  <c r="AB73" i="42"/>
  <c r="Z73" i="42"/>
  <c r="AB72" i="42"/>
  <c r="Z72" i="42"/>
  <c r="Q72" i="42"/>
  <c r="AB71" i="42"/>
  <c r="Z71" i="42"/>
  <c r="Q71" i="42"/>
  <c r="AB70" i="42"/>
  <c r="Z70" i="42"/>
  <c r="Q70" i="42"/>
  <c r="AB69" i="42"/>
  <c r="Z69" i="42"/>
  <c r="Q69" i="42"/>
  <c r="Q68" i="42"/>
  <c r="AB67" i="42"/>
  <c r="Z67" i="42"/>
  <c r="AB66" i="42"/>
  <c r="Z66" i="42"/>
  <c r="AB65" i="42"/>
  <c r="Z65" i="42"/>
  <c r="AB64" i="42"/>
  <c r="Z64" i="42"/>
  <c r="F12" i="42"/>
  <c r="BR60" i="42"/>
  <c r="F11" i="42"/>
  <c r="BZ51" i="42"/>
  <c r="F10" i="42"/>
  <c r="BY51" i="42"/>
  <c r="F9" i="42"/>
  <c r="BX51" i="42"/>
  <c r="F8" i="42"/>
  <c r="BW51" i="42"/>
  <c r="C25" i="42"/>
  <c r="BR59" i="42"/>
  <c r="CA51" i="42"/>
  <c r="C24" i="42"/>
  <c r="BR58" i="42"/>
  <c r="C23" i="42"/>
  <c r="BR57" i="42"/>
  <c r="C22" i="42"/>
  <c r="BR56" i="42"/>
  <c r="C21" i="42"/>
  <c r="BW29" i="42"/>
  <c r="BX29" i="42"/>
  <c r="BY29" i="42"/>
  <c r="BZ29" i="42"/>
  <c r="CA29" i="42"/>
  <c r="BR34" i="42"/>
  <c r="BR35" i="42"/>
  <c r="BR36" i="42"/>
  <c r="BR37" i="42"/>
  <c r="BR38" i="42"/>
  <c r="BR49" i="42"/>
  <c r="BR48" i="42"/>
  <c r="BR47" i="42"/>
  <c r="BR46" i="42"/>
  <c r="BR45" i="42"/>
  <c r="BW40" i="42"/>
  <c r="BX40" i="42"/>
  <c r="BY40" i="42"/>
  <c r="BZ40" i="42"/>
  <c r="CA40" i="42"/>
  <c r="C38" i="42"/>
  <c r="C37" i="42"/>
  <c r="C36" i="42"/>
  <c r="C35" i="42"/>
  <c r="C34" i="42"/>
  <c r="C33" i="42"/>
  <c r="C32" i="42"/>
  <c r="C31" i="42"/>
  <c r="C30" i="42"/>
  <c r="B13" i="42"/>
  <c r="V135" i="41"/>
  <c r="W135" i="41"/>
  <c r="X135" i="41"/>
  <c r="Y135" i="41"/>
  <c r="AA135" i="41"/>
  <c r="AA207" i="41"/>
  <c r="AB207" i="41"/>
  <c r="Z207" i="41"/>
  <c r="V134" i="41"/>
  <c r="W134" i="41"/>
  <c r="X134" i="41"/>
  <c r="Y134" i="41"/>
  <c r="AA134" i="41"/>
  <c r="AA206" i="41"/>
  <c r="AB206" i="41"/>
  <c r="Z206" i="41"/>
  <c r="V133" i="41"/>
  <c r="W133" i="41"/>
  <c r="X133" i="41"/>
  <c r="Y133" i="41"/>
  <c r="AA133" i="41"/>
  <c r="AA205" i="41"/>
  <c r="AB205" i="41"/>
  <c r="Z205" i="41"/>
  <c r="V132" i="41"/>
  <c r="W132" i="41"/>
  <c r="X132" i="41"/>
  <c r="Y132" i="41"/>
  <c r="AA132" i="41"/>
  <c r="AA204" i="41"/>
  <c r="AB204" i="41"/>
  <c r="Z204" i="41"/>
  <c r="V131" i="41"/>
  <c r="W131" i="41"/>
  <c r="X131" i="41"/>
  <c r="Y131" i="41"/>
  <c r="AA131" i="41"/>
  <c r="AA203" i="41"/>
  <c r="AB203" i="41"/>
  <c r="Z203" i="41"/>
  <c r="V130" i="41"/>
  <c r="W130" i="41"/>
  <c r="X130" i="41"/>
  <c r="Y130" i="41"/>
  <c r="AA130" i="41"/>
  <c r="AA202" i="41"/>
  <c r="AB202" i="41"/>
  <c r="Z202" i="41"/>
  <c r="V129" i="41"/>
  <c r="W129" i="41"/>
  <c r="X129" i="41"/>
  <c r="Y129" i="41"/>
  <c r="AA129" i="41"/>
  <c r="AA201" i="41"/>
  <c r="AB201" i="41"/>
  <c r="Z201" i="41"/>
  <c r="V128" i="41"/>
  <c r="W128" i="41"/>
  <c r="X128" i="41"/>
  <c r="Y128" i="41"/>
  <c r="AA128" i="41"/>
  <c r="AA200" i="41"/>
  <c r="AB200" i="41"/>
  <c r="Z200" i="41"/>
  <c r="V127" i="41"/>
  <c r="W127" i="41"/>
  <c r="X127" i="41"/>
  <c r="Y127" i="41"/>
  <c r="AA127" i="41"/>
  <c r="AA199" i="41"/>
  <c r="AB199" i="41"/>
  <c r="Z199" i="41"/>
  <c r="V126" i="41"/>
  <c r="W126" i="41"/>
  <c r="X126" i="41"/>
  <c r="Y126" i="41"/>
  <c r="AA126" i="41"/>
  <c r="AA198" i="41"/>
  <c r="AB198" i="41"/>
  <c r="Z198" i="41"/>
  <c r="V125" i="41"/>
  <c r="W125" i="41"/>
  <c r="X125" i="41"/>
  <c r="Y125" i="41"/>
  <c r="AA125" i="41"/>
  <c r="AA197" i="41"/>
  <c r="AB197" i="41"/>
  <c r="Z197" i="41"/>
  <c r="V124" i="41"/>
  <c r="W124" i="41"/>
  <c r="X124" i="41"/>
  <c r="Y124" i="41"/>
  <c r="AA124" i="41"/>
  <c r="AA196" i="41"/>
  <c r="AB196" i="41"/>
  <c r="Z196" i="41"/>
  <c r="V123" i="41"/>
  <c r="W123" i="41"/>
  <c r="X123" i="41"/>
  <c r="Y123" i="41"/>
  <c r="AA123" i="41"/>
  <c r="AA195" i="41"/>
  <c r="AB195" i="41"/>
  <c r="Z195" i="41"/>
  <c r="V122" i="41"/>
  <c r="W122" i="41"/>
  <c r="X122" i="41"/>
  <c r="Y122" i="41"/>
  <c r="AA122" i="41"/>
  <c r="AA194" i="41"/>
  <c r="AB194" i="41"/>
  <c r="Z194" i="41"/>
  <c r="V121" i="41"/>
  <c r="W121" i="41"/>
  <c r="X121" i="41"/>
  <c r="Y121" i="41"/>
  <c r="AA121" i="41"/>
  <c r="AA193" i="41"/>
  <c r="AB193" i="41"/>
  <c r="Z193" i="41"/>
  <c r="V120" i="41"/>
  <c r="W120" i="41"/>
  <c r="X120" i="41"/>
  <c r="Y120" i="41"/>
  <c r="AA120" i="41"/>
  <c r="AA192" i="41"/>
  <c r="AB192" i="41"/>
  <c r="Z192" i="41"/>
  <c r="V119" i="41"/>
  <c r="W119" i="41"/>
  <c r="X119" i="41"/>
  <c r="Y119" i="41"/>
  <c r="AA119" i="41"/>
  <c r="AA191" i="41"/>
  <c r="AB191" i="41"/>
  <c r="Z191" i="41"/>
  <c r="V118" i="41"/>
  <c r="W118" i="41"/>
  <c r="X118" i="41"/>
  <c r="Y118" i="41"/>
  <c r="AA118" i="41"/>
  <c r="AA190" i="41"/>
  <c r="AB190" i="41"/>
  <c r="Z190" i="41"/>
  <c r="V117" i="41"/>
  <c r="W117" i="41"/>
  <c r="X117" i="41"/>
  <c r="Y117" i="41"/>
  <c r="AA117" i="41"/>
  <c r="AA189" i="41"/>
  <c r="AB189" i="41"/>
  <c r="Z189" i="41"/>
  <c r="V116" i="41"/>
  <c r="W116" i="41"/>
  <c r="X116" i="41"/>
  <c r="Y116" i="41"/>
  <c r="AA116" i="41"/>
  <c r="AA188" i="41"/>
  <c r="AB188" i="41"/>
  <c r="Z188" i="41"/>
  <c r="V115" i="41"/>
  <c r="W115" i="41"/>
  <c r="X115" i="41"/>
  <c r="Y115" i="41"/>
  <c r="AA115" i="41"/>
  <c r="AA187" i="41"/>
  <c r="AB187" i="41"/>
  <c r="Z187" i="41"/>
  <c r="V114" i="41"/>
  <c r="W114" i="41"/>
  <c r="X114" i="41"/>
  <c r="Y114" i="41"/>
  <c r="AA114" i="41"/>
  <c r="AA186" i="41"/>
  <c r="AB186" i="41"/>
  <c r="Z186" i="41"/>
  <c r="V113" i="41"/>
  <c r="W113" i="41"/>
  <c r="X113" i="41"/>
  <c r="Y113" i="41"/>
  <c r="AA113" i="41"/>
  <c r="AA185" i="41"/>
  <c r="AB185" i="41"/>
  <c r="Z185" i="41"/>
  <c r="V112" i="41"/>
  <c r="W112" i="41"/>
  <c r="X112" i="41"/>
  <c r="Y112" i="41"/>
  <c r="AA112" i="41"/>
  <c r="AA184" i="41"/>
  <c r="AB184" i="41"/>
  <c r="Z184" i="41"/>
  <c r="V111" i="41"/>
  <c r="W111" i="41"/>
  <c r="X111" i="41"/>
  <c r="Y111" i="41"/>
  <c r="AA111" i="41"/>
  <c r="AA183" i="41"/>
  <c r="AB183" i="41"/>
  <c r="Z183" i="41"/>
  <c r="V110" i="41"/>
  <c r="W110" i="41"/>
  <c r="X110" i="41"/>
  <c r="Y110" i="41"/>
  <c r="AA110" i="41"/>
  <c r="AA182" i="41"/>
  <c r="AB182" i="41"/>
  <c r="Z182" i="41"/>
  <c r="V109" i="41"/>
  <c r="W109" i="41"/>
  <c r="X109" i="41"/>
  <c r="Y109" i="41"/>
  <c r="AA109" i="41"/>
  <c r="AA181" i="41"/>
  <c r="AB181" i="41"/>
  <c r="Z181" i="41"/>
  <c r="V108" i="41"/>
  <c r="W108" i="41"/>
  <c r="X108" i="41"/>
  <c r="Y108" i="41"/>
  <c r="AA108" i="41"/>
  <c r="AA180" i="41"/>
  <c r="AB180" i="41"/>
  <c r="Z180" i="41"/>
  <c r="V107" i="41"/>
  <c r="W107" i="41"/>
  <c r="X107" i="41"/>
  <c r="Y107" i="41"/>
  <c r="AA107" i="41"/>
  <c r="AA179" i="41"/>
  <c r="AB179" i="41"/>
  <c r="Z179" i="41"/>
  <c r="V106" i="41"/>
  <c r="W106" i="41"/>
  <c r="X106" i="41"/>
  <c r="Y106" i="41"/>
  <c r="AA106" i="41"/>
  <c r="AA178" i="41"/>
  <c r="AB178" i="41"/>
  <c r="Z178" i="41"/>
  <c r="V105" i="41"/>
  <c r="W105" i="41"/>
  <c r="X105" i="41"/>
  <c r="Y105" i="41"/>
  <c r="AA105" i="41"/>
  <c r="AA177" i="41"/>
  <c r="AB177" i="41"/>
  <c r="Z177" i="41"/>
  <c r="V104" i="41"/>
  <c r="W104" i="41"/>
  <c r="X104" i="41"/>
  <c r="Y104" i="41"/>
  <c r="AA104" i="41"/>
  <c r="AA176" i="41"/>
  <c r="AB176" i="41"/>
  <c r="Z176" i="41"/>
  <c r="V103" i="41"/>
  <c r="W103" i="41"/>
  <c r="X103" i="41"/>
  <c r="Y103" i="41"/>
  <c r="AA103" i="41"/>
  <c r="AA175" i="41"/>
  <c r="AB175" i="41"/>
  <c r="Z175" i="41"/>
  <c r="V102" i="41"/>
  <c r="W102" i="41"/>
  <c r="X102" i="41"/>
  <c r="Y102" i="41"/>
  <c r="AA102" i="41"/>
  <c r="AA174" i="41"/>
  <c r="AB174" i="41"/>
  <c r="Z174" i="41"/>
  <c r="V101" i="41"/>
  <c r="W101" i="41"/>
  <c r="X101" i="41"/>
  <c r="Y101" i="41"/>
  <c r="AA101" i="41"/>
  <c r="AA173" i="41"/>
  <c r="AB173" i="41"/>
  <c r="Z173" i="41"/>
  <c r="V100" i="41"/>
  <c r="W100" i="41"/>
  <c r="X100" i="41"/>
  <c r="Y100" i="41"/>
  <c r="AA100" i="41"/>
  <c r="AA172" i="41"/>
  <c r="AB172" i="41"/>
  <c r="Z172" i="41"/>
  <c r="V99" i="41"/>
  <c r="W99" i="41"/>
  <c r="X99" i="41"/>
  <c r="Y99" i="41"/>
  <c r="AA99" i="41"/>
  <c r="AA171" i="41"/>
  <c r="AB171" i="41"/>
  <c r="Z171" i="41"/>
  <c r="V98" i="41"/>
  <c r="W98" i="41"/>
  <c r="X98" i="41"/>
  <c r="Y98" i="41"/>
  <c r="AA98" i="41"/>
  <c r="AA170" i="41"/>
  <c r="AB170" i="41"/>
  <c r="Z170" i="41"/>
  <c r="V97" i="41"/>
  <c r="W97" i="41"/>
  <c r="X97" i="41"/>
  <c r="Y97" i="41"/>
  <c r="AA97" i="41"/>
  <c r="AA169" i="41"/>
  <c r="AB169" i="41"/>
  <c r="Z169" i="41"/>
  <c r="V96" i="41"/>
  <c r="W96" i="41"/>
  <c r="X96" i="41"/>
  <c r="Y96" i="41"/>
  <c r="AA96" i="41"/>
  <c r="AA168" i="41"/>
  <c r="AB168" i="41"/>
  <c r="Z168" i="41"/>
  <c r="V95" i="41"/>
  <c r="W95" i="41"/>
  <c r="X95" i="41"/>
  <c r="Y95" i="41"/>
  <c r="AA95" i="41"/>
  <c r="AA167" i="41"/>
  <c r="AB167" i="41"/>
  <c r="Z167" i="41"/>
  <c r="V94" i="41"/>
  <c r="W94" i="41"/>
  <c r="X94" i="41"/>
  <c r="Y94" i="41"/>
  <c r="AA94" i="41"/>
  <c r="AA166" i="41"/>
  <c r="AB166" i="41"/>
  <c r="Z166" i="41"/>
  <c r="V93" i="41"/>
  <c r="W93" i="41"/>
  <c r="X93" i="41"/>
  <c r="Y93" i="41"/>
  <c r="AA93" i="41"/>
  <c r="AA165" i="41"/>
  <c r="AB165" i="41"/>
  <c r="Z165" i="41"/>
  <c r="V92" i="41"/>
  <c r="W92" i="41"/>
  <c r="X92" i="41"/>
  <c r="Y92" i="41"/>
  <c r="AA92" i="41"/>
  <c r="AA164" i="41"/>
  <c r="AB164" i="41"/>
  <c r="Z164" i="41"/>
  <c r="V91" i="41"/>
  <c r="W91" i="41"/>
  <c r="X91" i="41"/>
  <c r="Y91" i="41"/>
  <c r="AA91" i="41"/>
  <c r="AA163" i="41"/>
  <c r="AB163" i="41"/>
  <c r="Z163" i="41"/>
  <c r="V90" i="41"/>
  <c r="W90" i="41"/>
  <c r="X90" i="41"/>
  <c r="Y90" i="41"/>
  <c r="AA90" i="41"/>
  <c r="AA162" i="41"/>
  <c r="AB162" i="41"/>
  <c r="Z162" i="41"/>
  <c r="V89" i="41"/>
  <c r="W89" i="41"/>
  <c r="X89" i="41"/>
  <c r="Y89" i="41"/>
  <c r="AA89" i="41"/>
  <c r="AA161" i="41"/>
  <c r="AB161" i="41"/>
  <c r="Z161" i="41"/>
  <c r="AA159" i="41"/>
  <c r="AB159" i="41"/>
  <c r="Z159" i="41"/>
  <c r="AA158" i="41"/>
  <c r="AB158" i="41"/>
  <c r="Z158" i="41"/>
  <c r="AA157" i="41"/>
  <c r="AB157" i="41"/>
  <c r="Z157" i="41"/>
  <c r="AA156" i="41"/>
  <c r="AB156" i="41"/>
  <c r="Z156" i="41"/>
  <c r="AA155" i="41"/>
  <c r="AB155" i="41"/>
  <c r="Z155" i="41"/>
  <c r="AA154" i="41"/>
  <c r="AB154" i="41"/>
  <c r="Z154" i="41"/>
  <c r="AA153" i="41"/>
  <c r="AB153" i="41"/>
  <c r="Z153" i="41"/>
  <c r="AA151" i="41"/>
  <c r="AB151" i="41"/>
  <c r="Z151" i="41"/>
  <c r="AA150" i="41"/>
  <c r="AB150" i="41"/>
  <c r="Z150" i="41"/>
  <c r="AA149" i="41"/>
  <c r="AB149" i="41"/>
  <c r="Z149" i="41"/>
  <c r="AA148" i="41"/>
  <c r="AB148" i="41"/>
  <c r="Z148" i="41"/>
  <c r="AA147" i="41"/>
  <c r="AB147" i="41"/>
  <c r="Z147" i="41"/>
  <c r="AA146" i="41"/>
  <c r="AB146" i="41"/>
  <c r="Z146" i="41"/>
  <c r="AA145" i="41"/>
  <c r="AB145" i="41"/>
  <c r="Z145" i="41"/>
  <c r="AA144" i="41"/>
  <c r="AB144" i="41"/>
  <c r="Z144" i="41"/>
  <c r="AA143" i="41"/>
  <c r="AB143" i="41"/>
  <c r="Z143" i="41"/>
  <c r="AA142" i="41"/>
  <c r="AB142" i="41"/>
  <c r="Z142" i="41"/>
  <c r="AA141" i="41"/>
  <c r="AB141" i="41"/>
  <c r="Z141" i="41"/>
  <c r="AA139" i="41"/>
  <c r="AB139" i="41"/>
  <c r="Z139" i="41"/>
  <c r="AA138" i="41"/>
  <c r="AB138" i="41"/>
  <c r="Z138" i="41"/>
  <c r="AA137" i="41"/>
  <c r="AB137" i="41"/>
  <c r="Z137" i="41"/>
  <c r="AA136" i="41"/>
  <c r="AB136" i="41"/>
  <c r="Z136" i="41"/>
  <c r="AF135" i="41"/>
  <c r="AE135" i="41"/>
  <c r="AB135" i="41"/>
  <c r="Z135" i="41"/>
  <c r="AF134" i="41"/>
  <c r="AE134" i="41"/>
  <c r="AB134" i="41"/>
  <c r="Z134" i="41"/>
  <c r="AF133" i="41"/>
  <c r="AE133" i="41"/>
  <c r="AB133" i="41"/>
  <c r="Z133" i="41"/>
  <c r="AF132" i="41"/>
  <c r="AE132" i="41"/>
  <c r="AB132" i="41"/>
  <c r="Z132" i="41"/>
  <c r="AF131" i="41"/>
  <c r="AE131" i="41"/>
  <c r="AB131" i="41"/>
  <c r="Z131" i="41"/>
  <c r="AF130" i="41"/>
  <c r="AE130" i="41"/>
  <c r="AB130" i="41"/>
  <c r="Z130" i="41"/>
  <c r="AF129" i="41"/>
  <c r="AE129" i="41"/>
  <c r="AB129" i="41"/>
  <c r="Z129" i="41"/>
  <c r="AF128" i="41"/>
  <c r="AE128" i="41"/>
  <c r="AB128" i="41"/>
  <c r="Z128" i="41"/>
  <c r="AF127" i="41"/>
  <c r="AE127" i="41"/>
  <c r="AB127" i="41"/>
  <c r="Z127" i="41"/>
  <c r="AF126" i="41"/>
  <c r="AE126" i="41"/>
  <c r="AB126" i="41"/>
  <c r="Z126" i="41"/>
  <c r="AF125" i="41"/>
  <c r="AE125" i="41"/>
  <c r="AB125" i="41"/>
  <c r="Z125" i="41"/>
  <c r="AF124" i="41"/>
  <c r="AE124" i="41"/>
  <c r="AB124" i="41"/>
  <c r="Z124" i="41"/>
  <c r="AF123" i="41"/>
  <c r="AE123" i="41"/>
  <c r="AB123" i="41"/>
  <c r="Z123" i="41"/>
  <c r="AF122" i="41"/>
  <c r="AE122" i="41"/>
  <c r="AB122" i="41"/>
  <c r="Z122" i="41"/>
  <c r="AF121" i="41"/>
  <c r="AE121" i="41"/>
  <c r="AB121" i="41"/>
  <c r="Z121" i="41"/>
  <c r="AF120" i="41"/>
  <c r="AE120" i="41"/>
  <c r="AB120" i="41"/>
  <c r="Z120" i="41"/>
  <c r="AF119" i="41"/>
  <c r="AE119" i="41"/>
  <c r="AB119" i="41"/>
  <c r="Z119" i="41"/>
  <c r="AF118" i="41"/>
  <c r="AE118" i="41"/>
  <c r="AB118" i="41"/>
  <c r="Z118" i="41"/>
  <c r="AF117" i="41"/>
  <c r="AE117" i="41"/>
  <c r="AB117" i="41"/>
  <c r="Z117" i="41"/>
  <c r="AF116" i="41"/>
  <c r="AE116" i="41"/>
  <c r="AB116" i="41"/>
  <c r="Z116" i="41"/>
  <c r="AF115" i="41"/>
  <c r="AE115" i="41"/>
  <c r="AB115" i="41"/>
  <c r="Z115" i="41"/>
  <c r="AF114" i="41"/>
  <c r="AE114" i="41"/>
  <c r="AB114" i="41"/>
  <c r="Z114" i="41"/>
  <c r="AF113" i="41"/>
  <c r="AE113" i="41"/>
  <c r="AB113" i="41"/>
  <c r="Z113" i="41"/>
  <c r="AF112" i="41"/>
  <c r="AE112" i="41"/>
  <c r="AB112" i="41"/>
  <c r="Z112" i="41"/>
  <c r="AF111" i="41"/>
  <c r="AE111" i="41"/>
  <c r="AB111" i="41"/>
  <c r="Z111" i="41"/>
  <c r="AF110" i="41"/>
  <c r="AE110" i="41"/>
  <c r="AB110" i="41"/>
  <c r="Z110" i="41"/>
  <c r="AF109" i="41"/>
  <c r="AE109" i="41"/>
  <c r="AB109" i="41"/>
  <c r="Z109" i="41"/>
  <c r="AF108" i="41"/>
  <c r="AE108" i="41"/>
  <c r="AB108" i="41"/>
  <c r="Z108" i="41"/>
  <c r="AF107" i="41"/>
  <c r="AE107" i="41"/>
  <c r="AB107" i="41"/>
  <c r="Z107" i="41"/>
  <c r="AF106" i="41"/>
  <c r="AE106" i="41"/>
  <c r="AB106" i="41"/>
  <c r="Z106" i="41"/>
  <c r="AF105" i="41"/>
  <c r="AE105" i="41"/>
  <c r="AB105" i="41"/>
  <c r="Z105" i="41"/>
  <c r="AF104" i="41"/>
  <c r="AE104" i="41"/>
  <c r="AB104" i="41"/>
  <c r="Z104" i="41"/>
  <c r="AF103" i="41"/>
  <c r="AE103" i="41"/>
  <c r="AB103" i="41"/>
  <c r="Z103" i="41"/>
  <c r="AF102" i="41"/>
  <c r="AE102" i="41"/>
  <c r="AB102" i="41"/>
  <c r="Z102" i="41"/>
  <c r="AF101" i="41"/>
  <c r="AE101" i="41"/>
  <c r="AB101" i="41"/>
  <c r="Z101" i="41"/>
  <c r="AF100" i="41"/>
  <c r="AE100" i="41"/>
  <c r="AB100" i="41"/>
  <c r="Z100" i="41"/>
  <c r="AF99" i="41"/>
  <c r="AE99" i="41"/>
  <c r="AB99" i="41"/>
  <c r="Z99" i="41"/>
  <c r="AF98" i="41"/>
  <c r="AE98" i="41"/>
  <c r="AB98" i="41"/>
  <c r="Z98" i="41"/>
  <c r="AF97" i="41"/>
  <c r="AE97" i="41"/>
  <c r="AB97" i="41"/>
  <c r="Z97" i="41"/>
  <c r="AF96" i="41"/>
  <c r="AE96" i="41"/>
  <c r="AB96" i="41"/>
  <c r="Z96" i="41"/>
  <c r="AF95" i="41"/>
  <c r="AE95" i="41"/>
  <c r="AB95" i="41"/>
  <c r="Z95" i="41"/>
  <c r="AF94" i="41"/>
  <c r="AE94" i="41"/>
  <c r="AB94" i="41"/>
  <c r="Z94" i="41"/>
  <c r="AF93" i="41"/>
  <c r="AE93" i="41"/>
  <c r="AB93" i="41"/>
  <c r="Z93" i="41"/>
  <c r="AF92" i="41"/>
  <c r="AE92" i="41"/>
  <c r="AB92" i="41"/>
  <c r="Z92" i="41"/>
  <c r="AF91" i="41"/>
  <c r="AE91" i="41"/>
  <c r="AB91" i="41"/>
  <c r="Z91" i="41"/>
  <c r="AF90" i="41"/>
  <c r="AE90" i="41"/>
  <c r="AB90" i="41"/>
  <c r="Z90" i="41"/>
  <c r="AF89" i="41"/>
  <c r="AE89" i="41"/>
  <c r="AB89" i="41"/>
  <c r="Z89" i="41"/>
  <c r="AB87" i="41"/>
  <c r="Z87" i="41"/>
  <c r="AB86" i="41"/>
  <c r="Z86" i="41"/>
  <c r="AB85" i="41"/>
  <c r="Z85" i="41"/>
  <c r="AB84" i="41"/>
  <c r="Z84" i="41"/>
  <c r="AB83" i="41"/>
  <c r="Z83" i="41"/>
  <c r="AB82" i="41"/>
  <c r="Z82" i="41"/>
  <c r="AB81" i="41"/>
  <c r="Z81" i="41"/>
  <c r="AB79" i="41"/>
  <c r="Z79" i="41"/>
  <c r="AB78" i="41"/>
  <c r="Z78" i="41"/>
  <c r="AB77" i="41"/>
  <c r="Z77" i="41"/>
  <c r="AB76" i="41"/>
  <c r="Z76" i="41"/>
  <c r="AB75" i="41"/>
  <c r="Z75" i="41"/>
  <c r="AB74" i="41"/>
  <c r="Z74" i="41"/>
  <c r="AB73" i="41"/>
  <c r="Z73" i="41"/>
  <c r="AB72" i="41"/>
  <c r="Z72" i="41"/>
  <c r="Q72" i="41"/>
  <c r="AB71" i="41"/>
  <c r="Z71" i="41"/>
  <c r="Q71" i="41"/>
  <c r="AB70" i="41"/>
  <c r="Z70" i="41"/>
  <c r="Q70" i="41"/>
  <c r="AB69" i="41"/>
  <c r="Z69" i="41"/>
  <c r="Q69" i="41"/>
  <c r="Q68" i="41"/>
  <c r="AB67" i="41"/>
  <c r="Z67" i="41"/>
  <c r="AB66" i="41"/>
  <c r="Z66" i="41"/>
  <c r="AB65" i="41"/>
  <c r="Z65" i="41"/>
  <c r="AB64" i="41"/>
  <c r="Z64" i="41"/>
  <c r="F12" i="41"/>
  <c r="BR60" i="41"/>
  <c r="F11" i="41"/>
  <c r="BZ51" i="41"/>
  <c r="F10" i="41"/>
  <c r="BY51" i="41"/>
  <c r="F9" i="41"/>
  <c r="BX51" i="41"/>
  <c r="F8" i="41"/>
  <c r="BW51" i="41"/>
  <c r="C25" i="41"/>
  <c r="BR59" i="41"/>
  <c r="CA51" i="41"/>
  <c r="C24" i="41"/>
  <c r="BR58" i="41"/>
  <c r="C23" i="41"/>
  <c r="BR57" i="41"/>
  <c r="C22" i="41"/>
  <c r="BR56" i="41"/>
  <c r="C21" i="41"/>
  <c r="BW29" i="41"/>
  <c r="BX29" i="41"/>
  <c r="BY29" i="41"/>
  <c r="BZ29" i="41"/>
  <c r="CA29" i="41"/>
  <c r="BR34" i="41"/>
  <c r="BR35" i="41"/>
  <c r="BR36" i="41"/>
  <c r="BR37" i="41"/>
  <c r="BR38" i="41"/>
  <c r="BR49" i="41"/>
  <c r="BR48" i="41"/>
  <c r="BR47" i="41"/>
  <c r="BR46" i="41"/>
  <c r="BR45" i="41"/>
  <c r="BW40" i="41"/>
  <c r="BX40" i="41"/>
  <c r="BY40" i="41"/>
  <c r="BZ40" i="41"/>
  <c r="CA40" i="41"/>
  <c r="C38" i="41"/>
  <c r="C37" i="41"/>
  <c r="C36" i="41"/>
  <c r="C35" i="41"/>
  <c r="C34" i="41"/>
  <c r="C33" i="41"/>
  <c r="C32" i="41"/>
  <c r="C31" i="41"/>
  <c r="C30" i="41"/>
  <c r="B13" i="41"/>
  <c r="X45" i="39"/>
  <c r="X44" i="39"/>
  <c r="AA43" i="39"/>
  <c r="Z43" i="39"/>
  <c r="W43" i="39"/>
  <c r="V43" i="39"/>
  <c r="U43" i="39"/>
  <c r="T43" i="39"/>
  <c r="S43" i="39"/>
  <c r="X39" i="39"/>
  <c r="X38" i="39"/>
  <c r="X37" i="39"/>
  <c r="X36" i="39"/>
  <c r="AA35" i="39"/>
  <c r="Z35" i="39"/>
  <c r="W35" i="39"/>
  <c r="V35" i="39"/>
  <c r="U35" i="39"/>
  <c r="T35" i="39"/>
  <c r="S35" i="39"/>
  <c r="X31" i="39"/>
  <c r="X30" i="39"/>
  <c r="X29" i="39"/>
  <c r="X28" i="39"/>
  <c r="AA27" i="39"/>
  <c r="Z27" i="39"/>
  <c r="W27" i="39"/>
  <c r="V27" i="39"/>
  <c r="U27" i="39"/>
  <c r="T27" i="39"/>
  <c r="S27" i="39"/>
  <c r="X23" i="39"/>
  <c r="X22" i="39"/>
  <c r="X21" i="39"/>
  <c r="X20" i="39"/>
  <c r="AA19" i="39"/>
  <c r="Z19" i="39"/>
  <c r="W19" i="39"/>
  <c r="V19" i="39"/>
  <c r="U19" i="39"/>
  <c r="T19" i="39"/>
  <c r="S19" i="39"/>
  <c r="AA92" i="40"/>
  <c r="AE92" i="40"/>
  <c r="AA93" i="40"/>
  <c r="AE93" i="40"/>
  <c r="AF92" i="40"/>
  <c r="AF93" i="40"/>
  <c r="AA89" i="40"/>
  <c r="AE89" i="40"/>
  <c r="AF89" i="40"/>
  <c r="L4" i="27"/>
  <c r="M4" i="27"/>
  <c r="N4" i="27"/>
  <c r="L5" i="27"/>
  <c r="M5" i="27"/>
  <c r="N5" i="27"/>
  <c r="L6" i="27"/>
  <c r="M6" i="27"/>
  <c r="N6" i="27"/>
  <c r="C7" i="27"/>
  <c r="L7" i="27"/>
  <c r="M7" i="27"/>
  <c r="N7" i="27"/>
  <c r="C8" i="27"/>
  <c r="L8" i="27"/>
  <c r="M8" i="27"/>
  <c r="N8" i="27"/>
  <c r="C9" i="27"/>
  <c r="L9" i="27"/>
  <c r="M9" i="27"/>
  <c r="N9" i="27"/>
  <c r="C10" i="27"/>
  <c r="L10" i="27"/>
  <c r="M10" i="27"/>
  <c r="N10" i="27"/>
  <c r="C11" i="27"/>
  <c r="L11" i="27"/>
  <c r="M11" i="27"/>
  <c r="N11" i="27"/>
  <c r="C12" i="27"/>
  <c r="L12" i="27"/>
  <c r="M12" i="27"/>
  <c r="N12" i="27"/>
  <c r="X15" i="39"/>
  <c r="X14" i="39"/>
  <c r="X13" i="39"/>
  <c r="X12" i="39"/>
  <c r="AA11" i="39"/>
  <c r="Z11" i="39"/>
  <c r="W11" i="39"/>
  <c r="V11" i="39"/>
  <c r="U11" i="39"/>
  <c r="T11" i="39"/>
  <c r="S11" i="39"/>
  <c r="C12" i="39" a="1"/>
  <c r="C12" i="39"/>
  <c r="M29" i="39"/>
  <c r="M30" i="39"/>
  <c r="M31" i="39"/>
  <c r="M32" i="39"/>
  <c r="M33" i="39"/>
  <c r="M34" i="39"/>
  <c r="M35" i="39"/>
  <c r="M36" i="39"/>
  <c r="V135" i="40"/>
  <c r="W135" i="40"/>
  <c r="X135" i="40"/>
  <c r="Y135" i="40"/>
  <c r="AA135" i="40"/>
  <c r="AA207" i="40"/>
  <c r="AB207" i="40"/>
  <c r="Z207" i="40"/>
  <c r="V134" i="40"/>
  <c r="W134" i="40"/>
  <c r="X134" i="40"/>
  <c r="Y134" i="40"/>
  <c r="AA134" i="40"/>
  <c r="AA206" i="40"/>
  <c r="AB206" i="40"/>
  <c r="Z206" i="40"/>
  <c r="V133" i="40"/>
  <c r="W133" i="40"/>
  <c r="X133" i="40"/>
  <c r="Y133" i="40"/>
  <c r="AA133" i="40"/>
  <c r="AA205" i="40"/>
  <c r="AB205" i="40"/>
  <c r="Z205" i="40"/>
  <c r="V132" i="40"/>
  <c r="W132" i="40"/>
  <c r="X132" i="40"/>
  <c r="Y132" i="40"/>
  <c r="AA132" i="40"/>
  <c r="AA204" i="40"/>
  <c r="AB204" i="40"/>
  <c r="Z204" i="40"/>
  <c r="V131" i="40"/>
  <c r="W131" i="40"/>
  <c r="X131" i="40"/>
  <c r="Y131" i="40"/>
  <c r="AA131" i="40"/>
  <c r="AA203" i="40"/>
  <c r="AB203" i="40"/>
  <c r="Z203" i="40"/>
  <c r="V130" i="40"/>
  <c r="W130" i="40"/>
  <c r="X130" i="40"/>
  <c r="Y130" i="40"/>
  <c r="AA130" i="40"/>
  <c r="AA202" i="40"/>
  <c r="AB202" i="40"/>
  <c r="Z202" i="40"/>
  <c r="V129" i="40"/>
  <c r="W129" i="40"/>
  <c r="X129" i="40"/>
  <c r="Y129" i="40"/>
  <c r="AA129" i="40"/>
  <c r="AA201" i="40"/>
  <c r="AB201" i="40"/>
  <c r="Z201" i="40"/>
  <c r="V128" i="40"/>
  <c r="W128" i="40"/>
  <c r="X128" i="40"/>
  <c r="Y128" i="40"/>
  <c r="AA128" i="40"/>
  <c r="AA200" i="40"/>
  <c r="AB200" i="40"/>
  <c r="Z200" i="40"/>
  <c r="V127" i="40"/>
  <c r="W127" i="40"/>
  <c r="X127" i="40"/>
  <c r="Y127" i="40"/>
  <c r="AA127" i="40"/>
  <c r="AA199" i="40"/>
  <c r="AB199" i="40"/>
  <c r="Z199" i="40"/>
  <c r="V126" i="40"/>
  <c r="W126" i="40"/>
  <c r="X126" i="40"/>
  <c r="Y126" i="40"/>
  <c r="AA126" i="40"/>
  <c r="AA198" i="40"/>
  <c r="AB198" i="40"/>
  <c r="Z198" i="40"/>
  <c r="V125" i="40"/>
  <c r="W125" i="40"/>
  <c r="X125" i="40"/>
  <c r="Y125" i="40"/>
  <c r="AA125" i="40"/>
  <c r="AA197" i="40"/>
  <c r="AB197" i="40"/>
  <c r="Z197" i="40"/>
  <c r="V124" i="40"/>
  <c r="W124" i="40"/>
  <c r="X124" i="40"/>
  <c r="Y124" i="40"/>
  <c r="AA124" i="40"/>
  <c r="AA196" i="40"/>
  <c r="AB196" i="40"/>
  <c r="Z196" i="40"/>
  <c r="V123" i="40"/>
  <c r="W123" i="40"/>
  <c r="X123" i="40"/>
  <c r="Y123" i="40"/>
  <c r="AA123" i="40"/>
  <c r="AA195" i="40"/>
  <c r="AB195" i="40"/>
  <c r="Z195" i="40"/>
  <c r="V122" i="40"/>
  <c r="W122" i="40"/>
  <c r="X122" i="40"/>
  <c r="Y122" i="40"/>
  <c r="AA122" i="40"/>
  <c r="AA194" i="40"/>
  <c r="AB194" i="40"/>
  <c r="Z194" i="40"/>
  <c r="V121" i="40"/>
  <c r="W121" i="40"/>
  <c r="X121" i="40"/>
  <c r="Y121" i="40"/>
  <c r="AA121" i="40"/>
  <c r="AA193" i="40"/>
  <c r="AB193" i="40"/>
  <c r="Z193" i="40"/>
  <c r="V120" i="40"/>
  <c r="W120" i="40"/>
  <c r="X120" i="40"/>
  <c r="Y120" i="40"/>
  <c r="AA120" i="40"/>
  <c r="AA192" i="40"/>
  <c r="AB192" i="40"/>
  <c r="Z192" i="40"/>
  <c r="V119" i="40"/>
  <c r="W119" i="40"/>
  <c r="X119" i="40"/>
  <c r="Y119" i="40"/>
  <c r="AA119" i="40"/>
  <c r="AA191" i="40"/>
  <c r="AB191" i="40"/>
  <c r="Z191" i="40"/>
  <c r="V118" i="40"/>
  <c r="W118" i="40"/>
  <c r="X118" i="40"/>
  <c r="Y118" i="40"/>
  <c r="AA118" i="40"/>
  <c r="AA190" i="40"/>
  <c r="AB190" i="40"/>
  <c r="Z190" i="40"/>
  <c r="V117" i="40"/>
  <c r="W117" i="40"/>
  <c r="X117" i="40"/>
  <c r="Y117" i="40"/>
  <c r="AA117" i="40"/>
  <c r="AA189" i="40"/>
  <c r="AB189" i="40"/>
  <c r="Z189" i="40"/>
  <c r="V116" i="40"/>
  <c r="W116" i="40"/>
  <c r="X116" i="40"/>
  <c r="Y116" i="40"/>
  <c r="AA116" i="40"/>
  <c r="AA188" i="40"/>
  <c r="AB188" i="40"/>
  <c r="Z188" i="40"/>
  <c r="V115" i="40"/>
  <c r="W115" i="40"/>
  <c r="X115" i="40"/>
  <c r="Y115" i="40"/>
  <c r="AA115" i="40"/>
  <c r="AA187" i="40"/>
  <c r="AB187" i="40"/>
  <c r="Z187" i="40"/>
  <c r="V114" i="40"/>
  <c r="W114" i="40"/>
  <c r="X114" i="40"/>
  <c r="Y114" i="40"/>
  <c r="AA114" i="40"/>
  <c r="AA186" i="40"/>
  <c r="AB186" i="40"/>
  <c r="Z186" i="40"/>
  <c r="V113" i="40"/>
  <c r="W113" i="40"/>
  <c r="X113" i="40"/>
  <c r="Y113" i="40"/>
  <c r="AA113" i="40"/>
  <c r="AA185" i="40"/>
  <c r="AB185" i="40"/>
  <c r="Z185" i="40"/>
  <c r="V112" i="40"/>
  <c r="W112" i="40"/>
  <c r="X112" i="40"/>
  <c r="Y112" i="40"/>
  <c r="AA112" i="40"/>
  <c r="AA184" i="40"/>
  <c r="AB184" i="40"/>
  <c r="Z184" i="40"/>
  <c r="V111" i="40"/>
  <c r="W111" i="40"/>
  <c r="X111" i="40"/>
  <c r="Y111" i="40"/>
  <c r="AA111" i="40"/>
  <c r="AA183" i="40"/>
  <c r="AB183" i="40"/>
  <c r="Z183" i="40"/>
  <c r="V110" i="40"/>
  <c r="W110" i="40"/>
  <c r="X110" i="40"/>
  <c r="Y110" i="40"/>
  <c r="AA110" i="40"/>
  <c r="AA182" i="40"/>
  <c r="AB182" i="40"/>
  <c r="Z182" i="40"/>
  <c r="V109" i="40"/>
  <c r="W109" i="40"/>
  <c r="X109" i="40"/>
  <c r="Y109" i="40"/>
  <c r="AA109" i="40"/>
  <c r="AA181" i="40"/>
  <c r="AB181" i="40"/>
  <c r="Z181" i="40"/>
  <c r="V108" i="40"/>
  <c r="W108" i="40"/>
  <c r="X108" i="40"/>
  <c r="Y108" i="40"/>
  <c r="AA108" i="40"/>
  <c r="AA180" i="40"/>
  <c r="AB180" i="40"/>
  <c r="Z180" i="40"/>
  <c r="V107" i="40"/>
  <c r="W107" i="40"/>
  <c r="X107" i="40"/>
  <c r="Y107" i="40"/>
  <c r="AA107" i="40"/>
  <c r="AA179" i="40"/>
  <c r="AB179" i="40"/>
  <c r="Z179" i="40"/>
  <c r="V106" i="40"/>
  <c r="W106" i="40"/>
  <c r="X106" i="40"/>
  <c r="Y106" i="40"/>
  <c r="AA106" i="40"/>
  <c r="AA178" i="40"/>
  <c r="AB178" i="40"/>
  <c r="Z178" i="40"/>
  <c r="V105" i="40"/>
  <c r="W105" i="40"/>
  <c r="X105" i="40"/>
  <c r="Y105" i="40"/>
  <c r="AA105" i="40"/>
  <c r="AA177" i="40"/>
  <c r="AB177" i="40"/>
  <c r="Z177" i="40"/>
  <c r="V104" i="40"/>
  <c r="W104" i="40"/>
  <c r="X104" i="40"/>
  <c r="Y104" i="40"/>
  <c r="AA104" i="40"/>
  <c r="AA176" i="40"/>
  <c r="AB176" i="40"/>
  <c r="Z176" i="40"/>
  <c r="V103" i="40"/>
  <c r="W103" i="40"/>
  <c r="X103" i="40"/>
  <c r="Y103" i="40"/>
  <c r="AA103" i="40"/>
  <c r="AA175" i="40"/>
  <c r="AB175" i="40"/>
  <c r="Z175" i="40"/>
  <c r="V102" i="40"/>
  <c r="W102" i="40"/>
  <c r="X102" i="40"/>
  <c r="Y102" i="40"/>
  <c r="AA102" i="40"/>
  <c r="AA174" i="40"/>
  <c r="AB174" i="40"/>
  <c r="Z174" i="40"/>
  <c r="V101" i="40"/>
  <c r="W101" i="40"/>
  <c r="X101" i="40"/>
  <c r="Y101" i="40"/>
  <c r="AA101" i="40"/>
  <c r="AA173" i="40"/>
  <c r="AB173" i="40"/>
  <c r="Z173" i="40"/>
  <c r="V100" i="40"/>
  <c r="W100" i="40"/>
  <c r="X100" i="40"/>
  <c r="Y100" i="40"/>
  <c r="AA100" i="40"/>
  <c r="AA172" i="40"/>
  <c r="AB172" i="40"/>
  <c r="Z172" i="40"/>
  <c r="V99" i="40"/>
  <c r="W99" i="40"/>
  <c r="X99" i="40"/>
  <c r="Y99" i="40"/>
  <c r="AA99" i="40"/>
  <c r="AA171" i="40"/>
  <c r="AB171" i="40"/>
  <c r="Z171" i="40"/>
  <c r="V98" i="40"/>
  <c r="W98" i="40"/>
  <c r="X98" i="40"/>
  <c r="Y98" i="40"/>
  <c r="AA98" i="40"/>
  <c r="AA170" i="40"/>
  <c r="AB170" i="40"/>
  <c r="Z170" i="40"/>
  <c r="V97" i="40"/>
  <c r="W97" i="40"/>
  <c r="X97" i="40"/>
  <c r="Y97" i="40"/>
  <c r="AA97" i="40"/>
  <c r="AA169" i="40"/>
  <c r="AB169" i="40"/>
  <c r="Z169" i="40"/>
  <c r="V96" i="40"/>
  <c r="W96" i="40"/>
  <c r="X96" i="40"/>
  <c r="Y96" i="40"/>
  <c r="AA96" i="40"/>
  <c r="AA168" i="40"/>
  <c r="AB168" i="40"/>
  <c r="Z168" i="40"/>
  <c r="V95" i="40"/>
  <c r="W95" i="40"/>
  <c r="X95" i="40"/>
  <c r="Y95" i="40"/>
  <c r="AA95" i="40"/>
  <c r="AA167" i="40"/>
  <c r="AB167" i="40"/>
  <c r="Z167" i="40"/>
  <c r="V94" i="40"/>
  <c r="W94" i="40"/>
  <c r="X94" i="40"/>
  <c r="Y94" i="40"/>
  <c r="AA94" i="40"/>
  <c r="AA166" i="40"/>
  <c r="AB166" i="40"/>
  <c r="Z166" i="40"/>
  <c r="V93" i="40"/>
  <c r="W93" i="40"/>
  <c r="X93" i="40"/>
  <c r="Y93" i="40"/>
  <c r="AA165" i="40"/>
  <c r="AB165" i="40"/>
  <c r="Z165" i="40"/>
  <c r="V92" i="40"/>
  <c r="W92" i="40"/>
  <c r="X92" i="40"/>
  <c r="Y92" i="40"/>
  <c r="AA164" i="40"/>
  <c r="AB164" i="40"/>
  <c r="Z164" i="40"/>
  <c r="V91" i="40"/>
  <c r="W91" i="40"/>
  <c r="X91" i="40"/>
  <c r="Y91" i="40"/>
  <c r="AA91" i="40"/>
  <c r="AA163" i="40"/>
  <c r="AB163" i="40"/>
  <c r="Z163" i="40"/>
  <c r="V90" i="40"/>
  <c r="W90" i="40"/>
  <c r="X90" i="40"/>
  <c r="Y90" i="40"/>
  <c r="AA90" i="40"/>
  <c r="AA162" i="40"/>
  <c r="AB162" i="40"/>
  <c r="Z162" i="40"/>
  <c r="V89" i="40"/>
  <c r="W89" i="40"/>
  <c r="X89" i="40"/>
  <c r="Y89" i="40"/>
  <c r="AA161" i="40"/>
  <c r="AB161" i="40"/>
  <c r="Z161" i="40"/>
  <c r="AA159" i="40"/>
  <c r="AB159" i="40"/>
  <c r="Z159" i="40"/>
  <c r="AA158" i="40"/>
  <c r="AB158" i="40"/>
  <c r="Z158" i="40"/>
  <c r="AA157" i="40"/>
  <c r="AB157" i="40"/>
  <c r="Z157" i="40"/>
  <c r="AA156" i="40"/>
  <c r="AB156" i="40"/>
  <c r="Z156" i="40"/>
  <c r="AA155" i="40"/>
  <c r="AB155" i="40"/>
  <c r="Z155" i="40"/>
  <c r="AA154" i="40"/>
  <c r="AB154" i="40"/>
  <c r="Z154" i="40"/>
  <c r="AA153" i="40"/>
  <c r="AB153" i="40"/>
  <c r="Z153" i="40"/>
  <c r="AA151" i="40"/>
  <c r="AB151" i="40"/>
  <c r="Z151" i="40"/>
  <c r="AA150" i="40"/>
  <c r="AB150" i="40"/>
  <c r="Z150" i="40"/>
  <c r="AA149" i="40"/>
  <c r="AB149" i="40"/>
  <c r="Z149" i="40"/>
  <c r="AA148" i="40"/>
  <c r="AB148" i="40"/>
  <c r="Z148" i="40"/>
  <c r="AA147" i="40"/>
  <c r="AB147" i="40"/>
  <c r="Z147" i="40"/>
  <c r="AA146" i="40"/>
  <c r="AB146" i="40"/>
  <c r="Z146" i="40"/>
  <c r="AA145" i="40"/>
  <c r="AB145" i="40"/>
  <c r="Z145" i="40"/>
  <c r="AA144" i="40"/>
  <c r="AB144" i="40"/>
  <c r="Z144" i="40"/>
  <c r="AA143" i="40"/>
  <c r="AB143" i="40"/>
  <c r="Z143" i="40"/>
  <c r="AA142" i="40"/>
  <c r="AB142" i="40"/>
  <c r="Z142" i="40"/>
  <c r="AA141" i="40"/>
  <c r="AB141" i="40"/>
  <c r="Z141" i="40"/>
  <c r="AA139" i="40"/>
  <c r="AB139" i="40"/>
  <c r="Z139" i="40"/>
  <c r="AA138" i="40"/>
  <c r="AB138" i="40"/>
  <c r="Z138" i="40"/>
  <c r="AA137" i="40"/>
  <c r="AB137" i="40"/>
  <c r="Z137" i="40"/>
  <c r="AA136" i="40"/>
  <c r="AB136" i="40"/>
  <c r="Z136" i="40"/>
  <c r="AF135" i="40"/>
  <c r="AE135" i="40"/>
  <c r="AB135" i="40"/>
  <c r="Z135" i="40"/>
  <c r="AF134" i="40"/>
  <c r="AE134" i="40"/>
  <c r="AB134" i="40"/>
  <c r="Z134" i="40"/>
  <c r="AF133" i="40"/>
  <c r="AE133" i="40"/>
  <c r="AB133" i="40"/>
  <c r="Z133" i="40"/>
  <c r="AF132" i="40"/>
  <c r="AE132" i="40"/>
  <c r="AB132" i="40"/>
  <c r="Z132" i="40"/>
  <c r="AF131" i="40"/>
  <c r="AE131" i="40"/>
  <c r="AB131" i="40"/>
  <c r="Z131" i="40"/>
  <c r="AF130" i="40"/>
  <c r="AE130" i="40"/>
  <c r="AB130" i="40"/>
  <c r="Z130" i="40"/>
  <c r="AF129" i="40"/>
  <c r="AE129" i="40"/>
  <c r="AB129" i="40"/>
  <c r="Z129" i="40"/>
  <c r="AF128" i="40"/>
  <c r="AE128" i="40"/>
  <c r="AB128" i="40"/>
  <c r="Z128" i="40"/>
  <c r="AF127" i="40"/>
  <c r="AE127" i="40"/>
  <c r="AB127" i="40"/>
  <c r="Z127" i="40"/>
  <c r="AF126" i="40"/>
  <c r="AE126" i="40"/>
  <c r="AB126" i="40"/>
  <c r="Z126" i="40"/>
  <c r="AF125" i="40"/>
  <c r="AE125" i="40"/>
  <c r="AB125" i="40"/>
  <c r="Z125" i="40"/>
  <c r="AF124" i="40"/>
  <c r="AE124" i="40"/>
  <c r="AB124" i="40"/>
  <c r="Z124" i="40"/>
  <c r="AF123" i="40"/>
  <c r="AE123" i="40"/>
  <c r="AB123" i="40"/>
  <c r="Z123" i="40"/>
  <c r="AF122" i="40"/>
  <c r="AE122" i="40"/>
  <c r="AB122" i="40"/>
  <c r="Z122" i="40"/>
  <c r="AF121" i="40"/>
  <c r="AE121" i="40"/>
  <c r="AB121" i="40"/>
  <c r="Z121" i="40"/>
  <c r="AF120" i="40"/>
  <c r="AE120" i="40"/>
  <c r="AB120" i="40"/>
  <c r="Z120" i="40"/>
  <c r="AF119" i="40"/>
  <c r="AE119" i="40"/>
  <c r="AB119" i="40"/>
  <c r="Z119" i="40"/>
  <c r="AF118" i="40"/>
  <c r="AE118" i="40"/>
  <c r="AB118" i="40"/>
  <c r="Z118" i="40"/>
  <c r="AF117" i="40"/>
  <c r="AE117" i="40"/>
  <c r="AB117" i="40"/>
  <c r="Z117" i="40"/>
  <c r="AF116" i="40"/>
  <c r="AE116" i="40"/>
  <c r="AB116" i="40"/>
  <c r="Z116" i="40"/>
  <c r="AF115" i="40"/>
  <c r="AE115" i="40"/>
  <c r="AB115" i="40"/>
  <c r="Z115" i="40"/>
  <c r="AF114" i="40"/>
  <c r="AE114" i="40"/>
  <c r="AB114" i="40"/>
  <c r="Z114" i="40"/>
  <c r="AF113" i="40"/>
  <c r="AE113" i="40"/>
  <c r="AB113" i="40"/>
  <c r="Z113" i="40"/>
  <c r="AF112" i="40"/>
  <c r="AE112" i="40"/>
  <c r="AB112" i="40"/>
  <c r="Z112" i="40"/>
  <c r="AF111" i="40"/>
  <c r="AE111" i="40"/>
  <c r="AB111" i="40"/>
  <c r="Z111" i="40"/>
  <c r="AF110" i="40"/>
  <c r="AE110" i="40"/>
  <c r="AB110" i="40"/>
  <c r="Z110" i="40"/>
  <c r="AF109" i="40"/>
  <c r="AE109" i="40"/>
  <c r="AB109" i="40"/>
  <c r="Z109" i="40"/>
  <c r="AF108" i="40"/>
  <c r="AE108" i="40"/>
  <c r="AB108" i="40"/>
  <c r="Z108" i="40"/>
  <c r="AF107" i="40"/>
  <c r="AE107" i="40"/>
  <c r="AB107" i="40"/>
  <c r="Z107" i="40"/>
  <c r="AF106" i="40"/>
  <c r="AE106" i="40"/>
  <c r="AB106" i="40"/>
  <c r="Z106" i="40"/>
  <c r="AF105" i="40"/>
  <c r="AE105" i="40"/>
  <c r="AB105" i="40"/>
  <c r="Z105" i="40"/>
  <c r="AF104" i="40"/>
  <c r="AE104" i="40"/>
  <c r="AB104" i="40"/>
  <c r="Z104" i="40"/>
  <c r="AF103" i="40"/>
  <c r="AE103" i="40"/>
  <c r="AB103" i="40"/>
  <c r="Z103" i="40"/>
  <c r="AF102" i="40"/>
  <c r="AE102" i="40"/>
  <c r="AB102" i="40"/>
  <c r="Z102" i="40"/>
  <c r="AF101" i="40"/>
  <c r="AE101" i="40"/>
  <c r="AB101" i="40"/>
  <c r="Z101" i="40"/>
  <c r="AF100" i="40"/>
  <c r="AE100" i="40"/>
  <c r="AB100" i="40"/>
  <c r="Z100" i="40"/>
  <c r="AF99" i="40"/>
  <c r="AE99" i="40"/>
  <c r="AB99" i="40"/>
  <c r="Z99" i="40"/>
  <c r="AF98" i="40"/>
  <c r="AE98" i="40"/>
  <c r="AB98" i="40"/>
  <c r="Z98" i="40"/>
  <c r="AF97" i="40"/>
  <c r="AE97" i="40"/>
  <c r="AB97" i="40"/>
  <c r="Z97" i="40"/>
  <c r="AF96" i="40"/>
  <c r="AE96" i="40"/>
  <c r="AB96" i="40"/>
  <c r="Z96" i="40"/>
  <c r="AF95" i="40"/>
  <c r="AE95" i="40"/>
  <c r="AB95" i="40"/>
  <c r="Z95" i="40"/>
  <c r="AF94" i="40"/>
  <c r="AE94" i="40"/>
  <c r="AB94" i="40"/>
  <c r="Z94" i="40"/>
  <c r="AB93" i="40"/>
  <c r="Z93" i="40"/>
  <c r="AB92" i="40"/>
  <c r="Z92" i="40"/>
  <c r="AF91" i="40"/>
  <c r="AE91" i="40"/>
  <c r="AB91" i="40"/>
  <c r="Z91" i="40"/>
  <c r="AF90" i="40"/>
  <c r="AE90" i="40"/>
  <c r="AB90" i="40"/>
  <c r="Z90" i="40"/>
  <c r="AB89" i="40"/>
  <c r="Z89" i="40"/>
  <c r="AB87" i="40"/>
  <c r="Z87" i="40"/>
  <c r="AB86" i="40"/>
  <c r="Z86" i="40"/>
  <c r="AB85" i="40"/>
  <c r="Z85" i="40"/>
  <c r="AB84" i="40"/>
  <c r="Z84" i="40"/>
  <c r="AB83" i="40"/>
  <c r="Z83" i="40"/>
  <c r="AB82" i="40"/>
  <c r="Z82" i="40"/>
  <c r="AB81" i="40"/>
  <c r="Z81" i="40"/>
  <c r="AB79" i="40"/>
  <c r="Z79" i="40"/>
  <c r="AB78" i="40"/>
  <c r="Z78" i="40"/>
  <c r="AB77" i="40"/>
  <c r="Z77" i="40"/>
  <c r="AB76" i="40"/>
  <c r="Z76" i="40"/>
  <c r="AB75" i="40"/>
  <c r="Z75" i="40"/>
  <c r="AB74" i="40"/>
  <c r="Z74" i="40"/>
  <c r="AB73" i="40"/>
  <c r="Z73" i="40"/>
  <c r="AB72" i="40"/>
  <c r="Z72" i="40"/>
  <c r="Q72" i="40"/>
  <c r="AB71" i="40"/>
  <c r="Z71" i="40"/>
  <c r="Q71" i="40"/>
  <c r="AB70" i="40"/>
  <c r="Z70" i="40"/>
  <c r="Q70" i="40"/>
  <c r="AB69" i="40"/>
  <c r="Z69" i="40"/>
  <c r="Q69" i="40"/>
  <c r="Q68" i="40"/>
  <c r="AB67" i="40"/>
  <c r="Z67" i="40"/>
  <c r="AB66" i="40"/>
  <c r="Z66" i="40"/>
  <c r="AB65" i="40"/>
  <c r="Z65" i="40"/>
  <c r="AB64" i="40"/>
  <c r="Z64" i="40"/>
  <c r="F12" i="40"/>
  <c r="BR60" i="40"/>
  <c r="F11" i="40"/>
  <c r="BZ51" i="40"/>
  <c r="F10" i="40"/>
  <c r="BY51" i="40"/>
  <c r="F9" i="40"/>
  <c r="BX51" i="40"/>
  <c r="F8" i="40"/>
  <c r="BW51" i="40"/>
  <c r="C25" i="40"/>
  <c r="BR59" i="40"/>
  <c r="CA51" i="40"/>
  <c r="C24" i="40"/>
  <c r="BR58" i="40"/>
  <c r="C23" i="40"/>
  <c r="BR57" i="40"/>
  <c r="C22" i="40"/>
  <c r="BR56" i="40"/>
  <c r="C21" i="40"/>
  <c r="BR37" i="40"/>
  <c r="CA29" i="40"/>
  <c r="BR38" i="40"/>
  <c r="BZ29" i="40"/>
  <c r="BR36" i="40"/>
  <c r="BY29" i="40"/>
  <c r="BR35" i="40"/>
  <c r="BX29" i="40"/>
  <c r="BR34" i="40"/>
  <c r="BW29" i="40"/>
  <c r="BR49" i="40"/>
  <c r="BR48" i="40"/>
  <c r="BR47" i="40"/>
  <c r="BR46" i="40"/>
  <c r="BR45" i="40"/>
  <c r="CA40" i="40"/>
  <c r="BZ40" i="40"/>
  <c r="BY40" i="40"/>
  <c r="BX40" i="40"/>
  <c r="BW40" i="40"/>
  <c r="C38" i="40"/>
  <c r="C37" i="40"/>
  <c r="C36" i="40"/>
  <c r="C35" i="40"/>
  <c r="C34" i="40"/>
  <c r="C33" i="40"/>
  <c r="C32" i="40"/>
  <c r="C31" i="40"/>
  <c r="N6" i="30"/>
  <c r="M6" i="30"/>
  <c r="L6" i="30"/>
  <c r="N5" i="30"/>
  <c r="M5" i="30"/>
  <c r="L5" i="30"/>
  <c r="N4" i="30"/>
  <c r="M4" i="30"/>
  <c r="L4" i="30"/>
  <c r="AF43" i="39"/>
  <c r="AE43" i="39"/>
  <c r="I40" i="39"/>
  <c r="E92" i="9"/>
  <c r="F40" i="39"/>
  <c r="AF35" i="39"/>
  <c r="AE35" i="39"/>
  <c r="E29" i="9"/>
  <c r="C38" i="39"/>
  <c r="N4" i="28"/>
  <c r="M4" i="28"/>
  <c r="L4" i="28"/>
  <c r="M28" i="39"/>
  <c r="N5" i="28"/>
  <c r="M5" i="28"/>
  <c r="L5" i="28"/>
  <c r="M27" i="39"/>
  <c r="N6" i="28"/>
  <c r="M6" i="28"/>
  <c r="L6" i="28"/>
  <c r="M26" i="39"/>
  <c r="AF27" i="39"/>
  <c r="AE27" i="39"/>
  <c r="M25" i="39"/>
  <c r="M24" i="39"/>
  <c r="M23" i="39"/>
  <c r="M22" i="39"/>
  <c r="M21" i="39"/>
  <c r="M20" i="39"/>
  <c r="M19" i="39"/>
  <c r="AF19" i="39"/>
  <c r="AE19" i="39"/>
  <c r="M18" i="39"/>
  <c r="M17" i="39"/>
  <c r="M16" i="39"/>
  <c r="M15" i="39"/>
  <c r="N4" i="26"/>
  <c r="M4" i="26"/>
  <c r="L4" i="26"/>
  <c r="M14" i="39"/>
  <c r="N5" i="26"/>
  <c r="M5" i="26"/>
  <c r="L5" i="26"/>
  <c r="M13" i="39"/>
  <c r="N6" i="26"/>
  <c r="M6" i="26"/>
  <c r="L6" i="26"/>
  <c r="M12" i="39"/>
  <c r="E12" i="39"/>
  <c r="AF11" i="39"/>
  <c r="AE11" i="39"/>
  <c r="E15" i="9"/>
  <c r="L11" i="39"/>
  <c r="E14" i="9"/>
  <c r="I11" i="39"/>
  <c r="E34" i="9"/>
  <c r="F11" i="39"/>
  <c r="E48" i="9"/>
  <c r="E11" i="39"/>
  <c r="E39" i="9"/>
  <c r="D11" i="39"/>
  <c r="E9" i="9"/>
  <c r="C11" i="39"/>
  <c r="E20" i="9"/>
  <c r="O10" i="39"/>
  <c r="E32" i="9"/>
  <c r="C10" i="39"/>
  <c r="E76" i="9"/>
  <c r="AD7" i="39"/>
  <c r="E19" i="9"/>
  <c r="K7" i="39"/>
  <c r="G5" i="39"/>
  <c r="G4" i="39"/>
  <c r="G3" i="39"/>
  <c r="G2" i="39"/>
  <c r="Y17" i="26"/>
  <c r="Y18" i="26"/>
  <c r="Y19" i="26"/>
  <c r="F11" i="36"/>
  <c r="F11" i="24"/>
  <c r="R10" i="36"/>
  <c r="E74" i="9"/>
  <c r="O11" i="36"/>
  <c r="L11" i="36"/>
  <c r="I11" i="36"/>
  <c r="E11" i="36"/>
  <c r="D11" i="36"/>
  <c r="C11" i="36"/>
  <c r="E53" i="9"/>
  <c r="C10" i="36"/>
  <c r="E102" i="9"/>
  <c r="AH16" i="6"/>
  <c r="U14" i="24"/>
  <c r="E33" i="33" a="1"/>
  <c r="E33" i="33"/>
  <c r="F33" i="33" a="1"/>
  <c r="F33" i="33"/>
  <c r="G33" i="33" a="1"/>
  <c r="H33" i="33" a="1"/>
  <c r="I33" i="33" a="1"/>
  <c r="J33" i="33" a="1"/>
  <c r="K33" i="33" a="1"/>
  <c r="L33" i="33" a="1"/>
  <c r="M33" i="33" a="1"/>
  <c r="N33" i="33" a="1"/>
  <c r="O33" i="33" a="1"/>
  <c r="P33" i="33" a="1"/>
  <c r="Q33" i="33" a="1"/>
  <c r="R33" i="33" a="1"/>
  <c r="S33" i="33" a="1"/>
  <c r="T33" i="33" a="1"/>
  <c r="U33" i="33" a="1"/>
  <c r="V33" i="33" a="1"/>
  <c r="W33" i="33" a="1"/>
  <c r="X33" i="33" a="1"/>
  <c r="Y33" i="33" a="1"/>
  <c r="Z33" i="33" a="1"/>
  <c r="AA33" i="33" a="1"/>
  <c r="AB33" i="33" a="1"/>
  <c r="AC33" i="33" a="1"/>
  <c r="AD33" i="33" a="1"/>
  <c r="AE33" i="33" a="1"/>
  <c r="AF33" i="33" a="1"/>
  <c r="AG33" i="33" a="1"/>
  <c r="AH33" i="33" a="1"/>
  <c r="AI33" i="33" a="1"/>
  <c r="AJ33" i="33" a="1"/>
  <c r="AK33" i="33" a="1"/>
  <c r="AL33" i="33" a="1"/>
  <c r="AM33" i="33" a="1"/>
  <c r="AN33" i="33" a="1"/>
  <c r="AO33" i="33" a="1"/>
  <c r="AP33" i="33" a="1"/>
  <c r="AQ33" i="33" a="1"/>
  <c r="AR33" i="33" a="1"/>
  <c r="AS33" i="33" a="1"/>
  <c r="AT33" i="33" a="1"/>
  <c r="AU33" i="33" a="1"/>
  <c r="AV33" i="33" a="1"/>
  <c r="AW33" i="33" a="1"/>
  <c r="AX33" i="33" a="1"/>
  <c r="AY33" i="33" a="1"/>
  <c r="AZ33" i="33" a="1"/>
  <c r="BA33" i="33" a="1"/>
  <c r="BB33" i="33" a="1"/>
  <c r="BC33" i="33" a="1"/>
  <c r="BD33" i="33" a="1"/>
  <c r="BE33" i="33" a="1"/>
  <c r="BF33" i="33" a="1"/>
  <c r="BG33" i="33" a="1"/>
  <c r="BH33" i="33" a="1"/>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E34" i="33" a="1"/>
  <c r="E34" i="33"/>
  <c r="F34" i="33" a="1"/>
  <c r="F34" i="33"/>
  <c r="G34" i="33" a="1"/>
  <c r="H34" i="33" a="1"/>
  <c r="I34" i="33" a="1"/>
  <c r="J34" i="33" a="1"/>
  <c r="K34" i="33" a="1"/>
  <c r="L34" i="33" a="1"/>
  <c r="M34" i="33" a="1"/>
  <c r="N34" i="33" a="1"/>
  <c r="O34" i="33" a="1"/>
  <c r="P34" i="33" a="1"/>
  <c r="Q34" i="33" a="1"/>
  <c r="R34" i="33" a="1"/>
  <c r="S34" i="33" a="1"/>
  <c r="T34" i="33" a="1"/>
  <c r="U34" i="33" a="1"/>
  <c r="V34" i="33" a="1"/>
  <c r="W34" i="33" a="1"/>
  <c r="X34" i="33" a="1"/>
  <c r="Y34" i="33" a="1"/>
  <c r="Z34" i="33" a="1"/>
  <c r="AA34" i="33" a="1"/>
  <c r="AB34" i="33" a="1"/>
  <c r="AC34" i="33" a="1"/>
  <c r="AD34" i="33" a="1"/>
  <c r="AE34" i="33" a="1"/>
  <c r="AF34" i="33" a="1"/>
  <c r="AG34" i="33" a="1"/>
  <c r="AH34" i="33" a="1"/>
  <c r="AI34" i="33" a="1"/>
  <c r="AJ34" i="33" a="1"/>
  <c r="AK34" i="33" a="1"/>
  <c r="AL34" i="33" a="1"/>
  <c r="AM34" i="33" a="1"/>
  <c r="AN34" i="33" a="1"/>
  <c r="AO34" i="33" a="1"/>
  <c r="AP34" i="33" a="1"/>
  <c r="AQ34" i="33" a="1"/>
  <c r="AR34" i="33" a="1"/>
  <c r="AS34" i="33" a="1"/>
  <c r="AT34" i="33" a="1"/>
  <c r="AU34" i="33" a="1"/>
  <c r="AV34" i="33" a="1"/>
  <c r="AW34" i="33" a="1"/>
  <c r="AX34" i="33" a="1"/>
  <c r="AY34" i="33" a="1"/>
  <c r="AZ34" i="33" a="1"/>
  <c r="BA34" i="33" a="1"/>
  <c r="BB34" i="33" a="1"/>
  <c r="BC34" i="33" a="1"/>
  <c r="BD34" i="33" a="1"/>
  <c r="BE34" i="33" a="1"/>
  <c r="BF34" i="33" a="1"/>
  <c r="BG34" i="33" a="1"/>
  <c r="BH34" i="33" a="1"/>
  <c r="BI34" i="33" a="1"/>
  <c r="BJ34" i="33" a="1"/>
  <c r="BK34" i="33" a="1"/>
  <c r="BL34" i="33" a="1"/>
  <c r="BM34" i="33" a="1"/>
  <c r="BN34" i="33" a="1"/>
  <c r="BO34" i="33" a="1"/>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E33" i="37" a="1"/>
  <c r="E33" i="37"/>
  <c r="F33" i="37" a="1"/>
  <c r="F33" i="37"/>
  <c r="G33" i="37" a="1"/>
  <c r="H33" i="37" a="1"/>
  <c r="I33" i="37" a="1"/>
  <c r="J33" i="37" a="1"/>
  <c r="K33" i="37" a="1"/>
  <c r="L33" i="37" a="1"/>
  <c r="M33" i="37" a="1"/>
  <c r="N33" i="37" a="1"/>
  <c r="O33" i="37" a="1"/>
  <c r="P33" i="37" a="1"/>
  <c r="Q33" i="37" a="1"/>
  <c r="R33" i="37" a="1"/>
  <c r="S33" i="37" a="1"/>
  <c r="T33" i="37" a="1"/>
  <c r="U33" i="37" a="1"/>
  <c r="V33" i="37" a="1"/>
  <c r="W33" i="37" a="1"/>
  <c r="X33" i="37" a="1"/>
  <c r="Y33" i="37" a="1"/>
  <c r="Z33" i="37" a="1"/>
  <c r="AA33" i="37" a="1"/>
  <c r="AB33" i="37" a="1"/>
  <c r="AC33" i="37" a="1"/>
  <c r="AD33" i="37" a="1"/>
  <c r="AE33" i="37" a="1"/>
  <c r="AF33" i="37" a="1"/>
  <c r="AG33" i="37" a="1"/>
  <c r="AH33" i="37" a="1"/>
  <c r="AI33" i="37" a="1"/>
  <c r="AJ33" i="37" a="1"/>
  <c r="AK33" i="37" a="1"/>
  <c r="AL33" i="37" a="1"/>
  <c r="AM33" i="37" a="1"/>
  <c r="AN33" i="37" a="1"/>
  <c r="AO33" i="37" a="1"/>
  <c r="AP33" i="37" a="1"/>
  <c r="AQ33" i="37" a="1"/>
  <c r="AR33" i="37" a="1"/>
  <c r="AS33" i="37" a="1"/>
  <c r="AT33" i="37" a="1"/>
  <c r="AU33" i="37" a="1"/>
  <c r="AV33" i="37" a="1"/>
  <c r="AW33" i="37" a="1"/>
  <c r="AX33" i="37" a="1"/>
  <c r="AY33" i="37" a="1"/>
  <c r="AZ33" i="37" a="1"/>
  <c r="BA33" i="37" a="1"/>
  <c r="BB33" i="37" a="1"/>
  <c r="BC33" i="37" a="1"/>
  <c r="BD33" i="37" a="1"/>
  <c r="BE33" i="37" a="1"/>
  <c r="BF33" i="37" a="1"/>
  <c r="BG33" i="37" a="1"/>
  <c r="BH33" i="37" a="1"/>
  <c r="BI33" i="37" a="1"/>
  <c r="BJ33" i="37" a="1"/>
  <c r="BK33" i="37" a="1"/>
  <c r="BL33" i="37" a="1"/>
  <c r="BM33" i="37" a="1"/>
  <c r="BN33" i="37" a="1"/>
  <c r="BO33" i="37" a="1"/>
  <c r="BP33" i="37" a="1"/>
  <c r="G33" i="37"/>
  <c r="H33" i="37"/>
  <c r="I33" i="37"/>
  <c r="J33" i="37"/>
  <c r="K33" i="37"/>
  <c r="L33" i="37"/>
  <c r="M33" i="37"/>
  <c r="N33" i="37"/>
  <c r="O33" i="37"/>
  <c r="P33" i="37"/>
  <c r="Q33" i="37"/>
  <c r="R33" i="37"/>
  <c r="S33" i="37"/>
  <c r="T33" i="37"/>
  <c r="U33" i="37"/>
  <c r="V33" i="37"/>
  <c r="W33" i="37"/>
  <c r="X33" i="37"/>
  <c r="Y33" i="37"/>
  <c r="Z33" i="37"/>
  <c r="AA33" i="37"/>
  <c r="AB33" i="37"/>
  <c r="AC33" i="37"/>
  <c r="AD33" i="37"/>
  <c r="AE33" i="37"/>
  <c r="AF33" i="37"/>
  <c r="AG33" i="37"/>
  <c r="AH33" i="37"/>
  <c r="AI33" i="37"/>
  <c r="AJ33" i="37"/>
  <c r="AK33" i="37"/>
  <c r="AL33" i="37"/>
  <c r="AM33" i="37"/>
  <c r="AN33" i="37"/>
  <c r="AO33" i="37"/>
  <c r="AP33" i="37"/>
  <c r="AQ33" i="37"/>
  <c r="AR33" i="37"/>
  <c r="AS33" i="37"/>
  <c r="AT33" i="37"/>
  <c r="AU33" i="37"/>
  <c r="AV33" i="37"/>
  <c r="AW33" i="37"/>
  <c r="AX33" i="37"/>
  <c r="AY33" i="37"/>
  <c r="AZ33" i="37"/>
  <c r="BA33" i="37"/>
  <c r="BB33" i="37"/>
  <c r="BC33" i="37"/>
  <c r="BD33" i="37"/>
  <c r="BE33" i="37"/>
  <c r="BF33" i="37"/>
  <c r="BG33" i="37"/>
  <c r="BH33" i="37"/>
  <c r="BI33" i="37"/>
  <c r="BJ33" i="37"/>
  <c r="BK33" i="37"/>
  <c r="BL33" i="37"/>
  <c r="BM33" i="37"/>
  <c r="BN33" i="37"/>
  <c r="BO33" i="37"/>
  <c r="BP33" i="37"/>
  <c r="AA20" i="37"/>
  <c r="E44" i="37" a="1"/>
  <c r="E44" i="37"/>
  <c r="F44" i="37" a="1"/>
  <c r="F44" i="37"/>
  <c r="G44" i="37" a="1"/>
  <c r="H44" i="37" a="1"/>
  <c r="I44" i="37" a="1"/>
  <c r="J44" i="37" a="1"/>
  <c r="K44" i="37" a="1"/>
  <c r="L44" i="37" a="1"/>
  <c r="M44" i="37" a="1"/>
  <c r="N44" i="37" a="1"/>
  <c r="O44" i="37" a="1"/>
  <c r="P44" i="37" a="1"/>
  <c r="Q44" i="37" a="1"/>
  <c r="R44" i="37" a="1"/>
  <c r="S44" i="37" a="1"/>
  <c r="T44" i="37" a="1"/>
  <c r="U44" i="37" a="1"/>
  <c r="V44" i="37" a="1"/>
  <c r="W44" i="37" a="1"/>
  <c r="X44" i="37" a="1"/>
  <c r="Y44" i="37" a="1"/>
  <c r="Z44" i="37" a="1"/>
  <c r="AA44" i="37" a="1"/>
  <c r="AB44" i="37" a="1"/>
  <c r="AC44" i="37" a="1"/>
  <c r="AD44" i="37" a="1"/>
  <c r="AE44" i="37" a="1"/>
  <c r="AF44" i="37" a="1"/>
  <c r="AG44" i="37" a="1"/>
  <c r="AH44" i="37" a="1"/>
  <c r="AI44" i="37" a="1"/>
  <c r="AJ44" i="37" a="1"/>
  <c r="AK44" i="37" a="1"/>
  <c r="AL44" i="37" a="1"/>
  <c r="AM44" i="37" a="1"/>
  <c r="AN44" i="37" a="1"/>
  <c r="AO44" i="37" a="1"/>
  <c r="AP44" i="37" a="1"/>
  <c r="AQ44" i="37" a="1"/>
  <c r="AR44" i="37" a="1"/>
  <c r="AS44" i="37" a="1"/>
  <c r="AT44" i="37" a="1"/>
  <c r="AU44" i="37" a="1"/>
  <c r="AV44" i="37" a="1"/>
  <c r="AW44" i="37" a="1"/>
  <c r="AX44" i="37" a="1"/>
  <c r="AY44" i="37" a="1"/>
  <c r="AZ44" i="37" a="1"/>
  <c r="BA44" i="37" a="1"/>
  <c r="BB44" i="37" a="1"/>
  <c r="BC44" i="37" a="1"/>
  <c r="BD44" i="37" a="1"/>
  <c r="BE44" i="37" a="1"/>
  <c r="BF44" i="37" a="1"/>
  <c r="BG44" i="37" a="1"/>
  <c r="BH44" i="37" a="1"/>
  <c r="BI44" i="37" a="1"/>
  <c r="BJ44" i="37" a="1"/>
  <c r="BK44" i="37" a="1"/>
  <c r="BL44" i="37" a="1"/>
  <c r="BM44" i="37" a="1"/>
  <c r="BN44" i="37" a="1"/>
  <c r="BO44" i="37" a="1"/>
  <c r="BP44" i="37" a="1"/>
  <c r="G44" i="37"/>
  <c r="H44" i="37"/>
  <c r="I44" i="37"/>
  <c r="J44" i="37"/>
  <c r="K44" i="37"/>
  <c r="L44" i="37"/>
  <c r="M44" i="37"/>
  <c r="N44" i="37"/>
  <c r="O44" i="37"/>
  <c r="P44" i="37"/>
  <c r="Q44" i="37"/>
  <c r="R44" i="37"/>
  <c r="S44" i="37"/>
  <c r="T44" i="37"/>
  <c r="U44" i="37"/>
  <c r="V44" i="37"/>
  <c r="W44" i="37"/>
  <c r="X44" i="37"/>
  <c r="Y44" i="37"/>
  <c r="Z44" i="37"/>
  <c r="AA44" i="37"/>
  <c r="AB44" i="37"/>
  <c r="AC44" i="37"/>
  <c r="AD44" i="37"/>
  <c r="AE44" i="37"/>
  <c r="AF44" i="37"/>
  <c r="AG44" i="37"/>
  <c r="AH44" i="37"/>
  <c r="AI44" i="37"/>
  <c r="AJ44" i="37"/>
  <c r="AK44" i="37"/>
  <c r="AL44" i="37"/>
  <c r="AM44" i="37"/>
  <c r="AN44" i="37"/>
  <c r="AO44" i="37"/>
  <c r="AP44" i="37"/>
  <c r="AQ44" i="37"/>
  <c r="AR44" i="37"/>
  <c r="AS44" i="37"/>
  <c r="AT44" i="37"/>
  <c r="AU44" i="37"/>
  <c r="AV44" i="37"/>
  <c r="AW44" i="37"/>
  <c r="AX44" i="37"/>
  <c r="AY44" i="37"/>
  <c r="AZ44" i="37"/>
  <c r="BA44" i="37"/>
  <c r="BB44" i="37"/>
  <c r="BC44" i="37"/>
  <c r="BD44" i="37"/>
  <c r="BE44" i="37"/>
  <c r="BF44" i="37"/>
  <c r="BG44" i="37"/>
  <c r="BH44" i="37"/>
  <c r="BI44" i="37"/>
  <c r="BJ44" i="37"/>
  <c r="BK44" i="37"/>
  <c r="BL44" i="37"/>
  <c r="BM44" i="37"/>
  <c r="BN44" i="37"/>
  <c r="BO44" i="37"/>
  <c r="BP44" i="37"/>
  <c r="AB20" i="37"/>
  <c r="E55" i="37" a="1"/>
  <c r="E55" i="37"/>
  <c r="F55" i="37" a="1"/>
  <c r="F55" i="37"/>
  <c r="G55" i="37" a="1"/>
  <c r="H55" i="37" a="1"/>
  <c r="I55" i="37" a="1"/>
  <c r="J55" i="37" a="1"/>
  <c r="K55" i="37" a="1"/>
  <c r="L55" i="37" a="1"/>
  <c r="M55" i="37" a="1"/>
  <c r="N55" i="37" a="1"/>
  <c r="O55" i="37" a="1"/>
  <c r="P55" i="37" a="1"/>
  <c r="Q55" i="37" a="1"/>
  <c r="R55" i="37" a="1"/>
  <c r="S55" i="37" a="1"/>
  <c r="T55" i="37" a="1"/>
  <c r="U55" i="37" a="1"/>
  <c r="V55" i="37" a="1"/>
  <c r="W55" i="37" a="1"/>
  <c r="X55" i="37" a="1"/>
  <c r="Y55" i="37" a="1"/>
  <c r="Z55" i="37" a="1"/>
  <c r="AA55" i="37" a="1"/>
  <c r="AB55" i="37" a="1"/>
  <c r="AC55" i="37" a="1"/>
  <c r="AD55" i="37" a="1"/>
  <c r="AE55" i="37" a="1"/>
  <c r="AF55" i="37" a="1"/>
  <c r="AG55" i="37" a="1"/>
  <c r="AH55" i="37" a="1"/>
  <c r="AI55" i="37" a="1"/>
  <c r="AJ55" i="37" a="1"/>
  <c r="AK55" i="37" a="1"/>
  <c r="AL55" i="37" a="1"/>
  <c r="AM55" i="37" a="1"/>
  <c r="AN55" i="37" a="1"/>
  <c r="AO55" i="37" a="1"/>
  <c r="AP55" i="37" a="1"/>
  <c r="AQ55" i="37" a="1"/>
  <c r="AR55" i="37" a="1"/>
  <c r="AS55" i="37" a="1"/>
  <c r="AT55" i="37" a="1"/>
  <c r="AU55" i="37" a="1"/>
  <c r="AV55" i="37" a="1"/>
  <c r="AW55" i="37" a="1"/>
  <c r="AX55" i="37" a="1"/>
  <c r="AY55" i="37" a="1"/>
  <c r="AZ55" i="37" a="1"/>
  <c r="BA55" i="37" a="1"/>
  <c r="BB55" i="37" a="1"/>
  <c r="BC55" i="37" a="1"/>
  <c r="BD55" i="37" a="1"/>
  <c r="BE55" i="37" a="1"/>
  <c r="BF55" i="37" a="1"/>
  <c r="BG55" i="37" a="1"/>
  <c r="BH55" i="37" a="1"/>
  <c r="BI55" i="37" a="1"/>
  <c r="BJ55" i="37" a="1"/>
  <c r="BK55" i="37" a="1"/>
  <c r="BL55" i="37" a="1"/>
  <c r="BM55" i="37" a="1"/>
  <c r="BN55" i="37" a="1"/>
  <c r="BO55" i="37" a="1"/>
  <c r="BP55" i="37" a="1"/>
  <c r="G55" i="37"/>
  <c r="H55" i="37"/>
  <c r="I55" i="37"/>
  <c r="J55" i="37"/>
  <c r="K55" i="37"/>
  <c r="L55" i="37"/>
  <c r="M55" i="37"/>
  <c r="N55" i="37"/>
  <c r="O55" i="37"/>
  <c r="P55" i="37"/>
  <c r="Q55" i="37"/>
  <c r="R55" i="37"/>
  <c r="S55" i="37"/>
  <c r="T55" i="37"/>
  <c r="U55" i="37"/>
  <c r="V55" i="37"/>
  <c r="W55" i="37"/>
  <c r="X55" i="37"/>
  <c r="Y55" i="37"/>
  <c r="Z55" i="37"/>
  <c r="AA55" i="37"/>
  <c r="AB55" i="37"/>
  <c r="AC55" i="37"/>
  <c r="AD55" i="37"/>
  <c r="AE55" i="37"/>
  <c r="AF55" i="37"/>
  <c r="AG55" i="37"/>
  <c r="AH55" i="37"/>
  <c r="AI55" i="37"/>
  <c r="AJ55" i="37"/>
  <c r="AK55" i="37"/>
  <c r="AL55" i="37"/>
  <c r="AM55" i="37"/>
  <c r="AN55" i="37"/>
  <c r="AO55" i="37"/>
  <c r="AP55" i="37"/>
  <c r="AQ55" i="37"/>
  <c r="AR55" i="37"/>
  <c r="AS55" i="37"/>
  <c r="AT55" i="37"/>
  <c r="AU55" i="37"/>
  <c r="AV55" i="37"/>
  <c r="AW55" i="37"/>
  <c r="AX55" i="37"/>
  <c r="AY55" i="37"/>
  <c r="AZ55" i="37"/>
  <c r="BA55" i="37"/>
  <c r="BB55" i="37"/>
  <c r="BC55" i="37"/>
  <c r="BD55" i="37"/>
  <c r="BE55" i="37"/>
  <c r="BF55" i="37"/>
  <c r="BG55" i="37"/>
  <c r="BH55" i="37"/>
  <c r="BI55" i="37"/>
  <c r="BJ55" i="37"/>
  <c r="BK55" i="37"/>
  <c r="BL55" i="37"/>
  <c r="BM55" i="37"/>
  <c r="BN55" i="37"/>
  <c r="BO55" i="37"/>
  <c r="BP55" i="37"/>
  <c r="AC20" i="37"/>
  <c r="E34" i="37" a="1"/>
  <c r="E34" i="37"/>
  <c r="F34" i="37" a="1"/>
  <c r="F34" i="37"/>
  <c r="G34" i="37" a="1"/>
  <c r="H34" i="37" a="1"/>
  <c r="I34" i="37" a="1"/>
  <c r="J34" i="37" a="1"/>
  <c r="K34" i="37" a="1"/>
  <c r="L34" i="37" a="1"/>
  <c r="M34" i="37" a="1"/>
  <c r="N34" i="37" a="1"/>
  <c r="O34" i="37" a="1"/>
  <c r="P34" i="37" a="1"/>
  <c r="Q34" i="37" a="1"/>
  <c r="R34" i="37" a="1"/>
  <c r="S34" i="37" a="1"/>
  <c r="T34" i="37" a="1"/>
  <c r="U34" i="37" a="1"/>
  <c r="V34" i="37" a="1"/>
  <c r="W34" i="37" a="1"/>
  <c r="X34" i="37" a="1"/>
  <c r="Y34" i="37" a="1"/>
  <c r="Z34" i="37" a="1"/>
  <c r="AA34" i="37" a="1"/>
  <c r="AB34" i="37" a="1"/>
  <c r="AC34" i="37" a="1"/>
  <c r="AD34" i="37" a="1"/>
  <c r="AE34" i="37" a="1"/>
  <c r="AF34" i="37" a="1"/>
  <c r="AG34" i="37" a="1"/>
  <c r="AH34" i="37" a="1"/>
  <c r="AI34" i="37" a="1"/>
  <c r="AJ34" i="37" a="1"/>
  <c r="AK34" i="37" a="1"/>
  <c r="AL34" i="37" a="1"/>
  <c r="AM34" i="37" a="1"/>
  <c r="AN34" i="37" a="1"/>
  <c r="AO34" i="37" a="1"/>
  <c r="AP34" i="37" a="1"/>
  <c r="AQ34" i="37" a="1"/>
  <c r="AR34" i="37" a="1"/>
  <c r="AS34" i="37" a="1"/>
  <c r="AT34" i="37" a="1"/>
  <c r="AU34" i="37" a="1"/>
  <c r="AV34" i="37" a="1"/>
  <c r="AW34" i="37" a="1"/>
  <c r="AX34" i="37" a="1"/>
  <c r="AY34" i="37" a="1"/>
  <c r="AZ34" i="37" a="1"/>
  <c r="BA34" i="37" a="1"/>
  <c r="BB34" i="37" a="1"/>
  <c r="BC34" i="37" a="1"/>
  <c r="BD34" i="37" a="1"/>
  <c r="BE34" i="37" a="1"/>
  <c r="BF34" i="37" a="1"/>
  <c r="BG34" i="37" a="1"/>
  <c r="BH34" i="37" a="1"/>
  <c r="BI34" i="37" a="1"/>
  <c r="BJ34" i="37" a="1"/>
  <c r="BK34" i="37" a="1"/>
  <c r="BL34" i="37" a="1"/>
  <c r="BM34" i="37" a="1"/>
  <c r="BN34" i="37" a="1"/>
  <c r="BO34" i="37" a="1"/>
  <c r="BP34" i="37" a="1"/>
  <c r="G34" i="37"/>
  <c r="H34" i="37"/>
  <c r="I34" i="37"/>
  <c r="J34" i="37"/>
  <c r="K34" i="37"/>
  <c r="L34" i="37"/>
  <c r="M34" i="37"/>
  <c r="N34" i="37"/>
  <c r="O34" i="37"/>
  <c r="P34" i="37"/>
  <c r="Q34" i="37"/>
  <c r="R34" i="37"/>
  <c r="S34" i="37"/>
  <c r="T34" i="37"/>
  <c r="U34" i="37"/>
  <c r="V34" i="37"/>
  <c r="W34" i="37"/>
  <c r="X34" i="37"/>
  <c r="Y34" i="37"/>
  <c r="Z34" i="37"/>
  <c r="AA34" i="37"/>
  <c r="AB34" i="37"/>
  <c r="AC34" i="37"/>
  <c r="AD34" i="37"/>
  <c r="AE34" i="37"/>
  <c r="AF34" i="37"/>
  <c r="AG34" i="37"/>
  <c r="AH34" i="37"/>
  <c r="AI34" i="37"/>
  <c r="AJ34" i="37"/>
  <c r="AK34" i="37"/>
  <c r="AL34" i="37"/>
  <c r="AM34" i="37"/>
  <c r="AN34" i="37"/>
  <c r="AO34" i="37"/>
  <c r="AP34" i="37"/>
  <c r="AQ34" i="37"/>
  <c r="AR34" i="37"/>
  <c r="AS34" i="37"/>
  <c r="AT34" i="37"/>
  <c r="AU34" i="37"/>
  <c r="AV34" i="37"/>
  <c r="AW34" i="37"/>
  <c r="AX34" i="37"/>
  <c r="AY34" i="37"/>
  <c r="AZ34" i="37"/>
  <c r="BA34" i="37"/>
  <c r="BB34" i="37"/>
  <c r="BC34" i="37"/>
  <c r="BD34" i="37"/>
  <c r="BE34" i="37"/>
  <c r="BF34" i="37"/>
  <c r="BG34" i="37"/>
  <c r="BH34" i="37"/>
  <c r="BI34" i="37"/>
  <c r="BJ34" i="37"/>
  <c r="BK34" i="37"/>
  <c r="BL34" i="37"/>
  <c r="BM34" i="37"/>
  <c r="BN34" i="37"/>
  <c r="BO34" i="37"/>
  <c r="BP34" i="37"/>
  <c r="AA21" i="37"/>
  <c r="E45" i="37" a="1"/>
  <c r="E45" i="37"/>
  <c r="F45" i="37" a="1"/>
  <c r="F45" i="37"/>
  <c r="G45" i="37" a="1"/>
  <c r="H45" i="37" a="1"/>
  <c r="I45" i="37" a="1"/>
  <c r="J45" i="37" a="1"/>
  <c r="K45" i="37" a="1"/>
  <c r="L45" i="37" a="1"/>
  <c r="M45" i="37" a="1"/>
  <c r="N45" i="37" a="1"/>
  <c r="O45" i="37" a="1"/>
  <c r="P45" i="37" a="1"/>
  <c r="Q45" i="37" a="1"/>
  <c r="R45" i="37" a="1"/>
  <c r="S45" i="37" a="1"/>
  <c r="T45" i="37" a="1"/>
  <c r="U45" i="37" a="1"/>
  <c r="V45" i="37" a="1"/>
  <c r="W45" i="37" a="1"/>
  <c r="X45" i="37" a="1"/>
  <c r="Y45" i="37" a="1"/>
  <c r="Z45" i="37" a="1"/>
  <c r="AA45" i="37" a="1"/>
  <c r="AB45" i="37" a="1"/>
  <c r="AC45" i="37" a="1"/>
  <c r="AD45" i="37" a="1"/>
  <c r="AE45" i="37" a="1"/>
  <c r="AF45" i="37" a="1"/>
  <c r="AG45" i="37" a="1"/>
  <c r="AH45" i="37" a="1"/>
  <c r="AI45" i="37" a="1"/>
  <c r="AJ45" i="37" a="1"/>
  <c r="AK45" i="37" a="1"/>
  <c r="AL45" i="37" a="1"/>
  <c r="AM45" i="37" a="1"/>
  <c r="AN45" i="37" a="1"/>
  <c r="AO45" i="37" a="1"/>
  <c r="AP45" i="37" a="1"/>
  <c r="AQ45" i="37" a="1"/>
  <c r="AR45" i="37" a="1"/>
  <c r="AS45" i="37" a="1"/>
  <c r="AT45" i="37" a="1"/>
  <c r="AU45" i="37" a="1"/>
  <c r="AV45" i="37" a="1"/>
  <c r="AW45" i="37" a="1"/>
  <c r="AX45" i="37" a="1"/>
  <c r="AY45" i="37" a="1"/>
  <c r="AZ45" i="37" a="1"/>
  <c r="BA45" i="37" a="1"/>
  <c r="BB45" i="37" a="1"/>
  <c r="BC45" i="37" a="1"/>
  <c r="BD45" i="37" a="1"/>
  <c r="BE45" i="37" a="1"/>
  <c r="BF45" i="37" a="1"/>
  <c r="BG45" i="37" a="1"/>
  <c r="BH45" i="37" a="1"/>
  <c r="BI45" i="37" a="1"/>
  <c r="BJ45" i="37" a="1"/>
  <c r="BK45" i="37" a="1"/>
  <c r="BL45" i="37" a="1"/>
  <c r="BM45" i="37" a="1"/>
  <c r="BN45" i="37" a="1"/>
  <c r="BO45" i="37" a="1"/>
  <c r="BP45" i="37" a="1"/>
  <c r="G45" i="37"/>
  <c r="H45" i="37"/>
  <c r="I45" i="37"/>
  <c r="J45" i="37"/>
  <c r="K45" i="37"/>
  <c r="L45" i="37"/>
  <c r="M45" i="37"/>
  <c r="N45" i="37"/>
  <c r="O45" i="37"/>
  <c r="P45" i="37"/>
  <c r="Q45" i="37"/>
  <c r="R45" i="37"/>
  <c r="S45" i="37"/>
  <c r="T45" i="37"/>
  <c r="U45" i="37"/>
  <c r="V45" i="37"/>
  <c r="W45" i="37"/>
  <c r="X45" i="37"/>
  <c r="Y45" i="37"/>
  <c r="Z45" i="37"/>
  <c r="AA45" i="37"/>
  <c r="AB45" i="37"/>
  <c r="AC45" i="37"/>
  <c r="AD45" i="37"/>
  <c r="AE45" i="37"/>
  <c r="AF45" i="37"/>
  <c r="AG45" i="37"/>
  <c r="AH45" i="37"/>
  <c r="AI45" i="37"/>
  <c r="AJ45" i="37"/>
  <c r="AK45" i="37"/>
  <c r="AL45" i="37"/>
  <c r="AM45" i="37"/>
  <c r="AN45" i="37"/>
  <c r="AO45" i="37"/>
  <c r="AP45" i="37"/>
  <c r="AQ45" i="37"/>
  <c r="AR45" i="37"/>
  <c r="AS45" i="37"/>
  <c r="AT45" i="37"/>
  <c r="AU45" i="37"/>
  <c r="AV45" i="37"/>
  <c r="AW45" i="37"/>
  <c r="AX45" i="37"/>
  <c r="AY45" i="37"/>
  <c r="AZ45" i="37"/>
  <c r="BA45" i="37"/>
  <c r="BB45" i="37"/>
  <c r="BC45" i="37"/>
  <c r="BD45" i="37"/>
  <c r="BE45" i="37"/>
  <c r="BF45" i="37"/>
  <c r="BG45" i="37"/>
  <c r="BH45" i="37"/>
  <c r="BI45" i="37"/>
  <c r="BJ45" i="37"/>
  <c r="BK45" i="37"/>
  <c r="BL45" i="37"/>
  <c r="BM45" i="37"/>
  <c r="BN45" i="37"/>
  <c r="BO45" i="37"/>
  <c r="BP45" i="37"/>
  <c r="AB21" i="37"/>
  <c r="E56" i="37" a="1"/>
  <c r="E56" i="37"/>
  <c r="F56" i="37" a="1"/>
  <c r="F56" i="37"/>
  <c r="G56" i="37" a="1"/>
  <c r="H56" i="37" a="1"/>
  <c r="I56" i="37" a="1"/>
  <c r="J56" i="37" a="1"/>
  <c r="K56" i="37" a="1"/>
  <c r="L56" i="37" a="1"/>
  <c r="M56" i="37" a="1"/>
  <c r="N56" i="37" a="1"/>
  <c r="O56" i="37" a="1"/>
  <c r="P56" i="37" a="1"/>
  <c r="Q56" i="37" a="1"/>
  <c r="R56" i="37" a="1"/>
  <c r="S56" i="37" a="1"/>
  <c r="T56" i="37" a="1"/>
  <c r="U56" i="37" a="1"/>
  <c r="V56" i="37" a="1"/>
  <c r="W56" i="37" a="1"/>
  <c r="X56" i="37" a="1"/>
  <c r="Y56" i="37" a="1"/>
  <c r="Z56" i="37" a="1"/>
  <c r="AA56" i="37" a="1"/>
  <c r="AB56" i="37" a="1"/>
  <c r="AC56" i="37" a="1"/>
  <c r="AD56" i="37" a="1"/>
  <c r="AE56" i="37" a="1"/>
  <c r="AF56" i="37" a="1"/>
  <c r="AG56" i="37" a="1"/>
  <c r="AH56" i="37" a="1"/>
  <c r="AI56" i="37" a="1"/>
  <c r="AJ56" i="37" a="1"/>
  <c r="AK56" i="37" a="1"/>
  <c r="AL56" i="37" a="1"/>
  <c r="AM56" i="37" a="1"/>
  <c r="AN56" i="37" a="1"/>
  <c r="AO56" i="37" a="1"/>
  <c r="AP56" i="37" a="1"/>
  <c r="AQ56" i="37" a="1"/>
  <c r="AR56" i="37" a="1"/>
  <c r="AS56" i="37" a="1"/>
  <c r="AT56" i="37" a="1"/>
  <c r="AU56" i="37" a="1"/>
  <c r="AV56" i="37" a="1"/>
  <c r="AW56" i="37" a="1"/>
  <c r="AX56" i="37" a="1"/>
  <c r="AY56" i="37" a="1"/>
  <c r="AZ56" i="37" a="1"/>
  <c r="BA56" i="37" a="1"/>
  <c r="BB56" i="37" a="1"/>
  <c r="BC56" i="37" a="1"/>
  <c r="BD56" i="37" a="1"/>
  <c r="BE56" i="37" a="1"/>
  <c r="BF56" i="37" a="1"/>
  <c r="BG56" i="37" a="1"/>
  <c r="BH56" i="37" a="1"/>
  <c r="BI56" i="37" a="1"/>
  <c r="BJ56" i="37" a="1"/>
  <c r="BK56" i="37" a="1"/>
  <c r="BL56" i="37" a="1"/>
  <c r="BM56" i="37" a="1"/>
  <c r="BN56" i="37" a="1"/>
  <c r="BO56" i="37" a="1"/>
  <c r="BP56" i="37" a="1"/>
  <c r="G56" i="37"/>
  <c r="H56" i="37"/>
  <c r="I56" i="37"/>
  <c r="J56" i="37"/>
  <c r="K56" i="37"/>
  <c r="L56" i="37"/>
  <c r="M56" i="37"/>
  <c r="N56" i="37"/>
  <c r="O56" i="37"/>
  <c r="P56" i="37"/>
  <c r="Q56" i="37"/>
  <c r="R56" i="37"/>
  <c r="S56" i="37"/>
  <c r="T56" i="37"/>
  <c r="U56" i="37"/>
  <c r="V56" i="37"/>
  <c r="W56" i="37"/>
  <c r="X56" i="37"/>
  <c r="Y56" i="37"/>
  <c r="Z56" i="37"/>
  <c r="AA56" i="37"/>
  <c r="AB56" i="37"/>
  <c r="AC56" i="37"/>
  <c r="AD56" i="37"/>
  <c r="AE56" i="37"/>
  <c r="AF56" i="37"/>
  <c r="AG56" i="37"/>
  <c r="AH56" i="37"/>
  <c r="AI56" i="37"/>
  <c r="AJ56" i="37"/>
  <c r="AK56" i="37"/>
  <c r="AL56" i="37"/>
  <c r="AM56" i="37"/>
  <c r="AN56" i="37"/>
  <c r="AO56" i="37"/>
  <c r="AP56" i="37"/>
  <c r="AQ56" i="37"/>
  <c r="AR56" i="37"/>
  <c r="AS56" i="37"/>
  <c r="AT56" i="37"/>
  <c r="AU56" i="37"/>
  <c r="AV56" i="37"/>
  <c r="AW56" i="37"/>
  <c r="AX56" i="37"/>
  <c r="AY56" i="37"/>
  <c r="AZ56" i="37"/>
  <c r="BA56" i="37"/>
  <c r="BB56" i="37"/>
  <c r="BC56" i="37"/>
  <c r="BD56" i="37"/>
  <c r="BE56" i="37"/>
  <c r="BF56" i="37"/>
  <c r="BG56" i="37"/>
  <c r="BH56" i="37"/>
  <c r="BI56" i="37"/>
  <c r="BJ56" i="37"/>
  <c r="BK56" i="37"/>
  <c r="BL56" i="37"/>
  <c r="BM56" i="37"/>
  <c r="BN56" i="37"/>
  <c r="BO56" i="37"/>
  <c r="BP56" i="37"/>
  <c r="AC21" i="37"/>
  <c r="E35" i="37" a="1"/>
  <c r="E35" i="37"/>
  <c r="F35" i="37" a="1"/>
  <c r="F35" i="37"/>
  <c r="G35" i="37" a="1"/>
  <c r="H35" i="37" a="1"/>
  <c r="I35" i="37" a="1"/>
  <c r="J35" i="37" a="1"/>
  <c r="K35" i="37" a="1"/>
  <c r="L35" i="37" a="1"/>
  <c r="M35" i="37" a="1"/>
  <c r="N35" i="37" a="1"/>
  <c r="O35" i="37" a="1"/>
  <c r="P35" i="37" a="1"/>
  <c r="Q35" i="37" a="1"/>
  <c r="R35" i="37" a="1"/>
  <c r="S35" i="37" a="1"/>
  <c r="T35" i="37" a="1"/>
  <c r="U35" i="37" a="1"/>
  <c r="V35" i="37" a="1"/>
  <c r="W35" i="37" a="1"/>
  <c r="X35" i="37" a="1"/>
  <c r="Y35" i="37" a="1"/>
  <c r="Z35" i="37" a="1"/>
  <c r="AA35" i="37" a="1"/>
  <c r="AB35" i="37" a="1"/>
  <c r="AC35" i="37" a="1"/>
  <c r="AD35" i="37" a="1"/>
  <c r="AE35" i="37" a="1"/>
  <c r="AF35" i="37" a="1"/>
  <c r="AG35" i="37" a="1"/>
  <c r="AH35" i="37" a="1"/>
  <c r="AI35" i="37" a="1"/>
  <c r="AJ35" i="37" a="1"/>
  <c r="AK35" i="37" a="1"/>
  <c r="AL35" i="37" a="1"/>
  <c r="AM35" i="37" a="1"/>
  <c r="AN35" i="37" a="1"/>
  <c r="AO35" i="37" a="1"/>
  <c r="AP35" i="37" a="1"/>
  <c r="AQ35" i="37" a="1"/>
  <c r="AR35" i="37" a="1"/>
  <c r="AS35" i="37" a="1"/>
  <c r="AT35" i="37" a="1"/>
  <c r="AU35" i="37" a="1"/>
  <c r="AV35" i="37" a="1"/>
  <c r="AW35" i="37" a="1"/>
  <c r="AX35" i="37" a="1"/>
  <c r="AY35" i="37" a="1"/>
  <c r="AZ35" i="37" a="1"/>
  <c r="BA35" i="37" a="1"/>
  <c r="BB35" i="37" a="1"/>
  <c r="BC35" i="37" a="1"/>
  <c r="BD35" i="37" a="1"/>
  <c r="BE35" i="37" a="1"/>
  <c r="BF35" i="37" a="1"/>
  <c r="BG35" i="37" a="1"/>
  <c r="BH35" i="37" a="1"/>
  <c r="BI35" i="37" a="1"/>
  <c r="BJ35" i="37" a="1"/>
  <c r="BK35" i="37" a="1"/>
  <c r="BL35" i="37" a="1"/>
  <c r="BM35" i="37" a="1"/>
  <c r="BN35" i="37" a="1"/>
  <c r="BO35" i="37" a="1"/>
  <c r="BP35" i="37" a="1"/>
  <c r="G35" i="37"/>
  <c r="H35" i="37"/>
  <c r="I35" i="37"/>
  <c r="J35" i="37"/>
  <c r="K35" i="37"/>
  <c r="L35" i="37"/>
  <c r="M35" i="37"/>
  <c r="N35" i="37"/>
  <c r="O35" i="37"/>
  <c r="P35" i="37"/>
  <c r="Q35" i="37"/>
  <c r="R35" i="37"/>
  <c r="S35" i="37"/>
  <c r="T35" i="37"/>
  <c r="U35" i="37"/>
  <c r="V35" i="37"/>
  <c r="W35" i="37"/>
  <c r="X35" i="37"/>
  <c r="Y35" i="37"/>
  <c r="Z35" i="37"/>
  <c r="AA35" i="37"/>
  <c r="AB35" i="37"/>
  <c r="AC35" i="37"/>
  <c r="AD35" i="37"/>
  <c r="AE35" i="37"/>
  <c r="AF35" i="37"/>
  <c r="AG35" i="37"/>
  <c r="AH35" i="37"/>
  <c r="AI35" i="37"/>
  <c r="AJ35" i="37"/>
  <c r="AK35" i="37"/>
  <c r="AL35" i="37"/>
  <c r="AM35" i="37"/>
  <c r="AN35" i="37"/>
  <c r="AO35" i="37"/>
  <c r="AP35" i="37"/>
  <c r="AQ35" i="37"/>
  <c r="AR35" i="37"/>
  <c r="AS35" i="37"/>
  <c r="AT35" i="37"/>
  <c r="AU35" i="37"/>
  <c r="AV35" i="37"/>
  <c r="AW35" i="37"/>
  <c r="AX35" i="37"/>
  <c r="AY35" i="37"/>
  <c r="AZ35" i="37"/>
  <c r="BA35" i="37"/>
  <c r="BB35" i="37"/>
  <c r="BC35" i="37"/>
  <c r="BD35" i="37"/>
  <c r="BE35" i="37"/>
  <c r="BF35" i="37"/>
  <c r="BG35" i="37"/>
  <c r="BH35" i="37"/>
  <c r="BI35" i="37"/>
  <c r="BJ35" i="37"/>
  <c r="BK35" i="37"/>
  <c r="BL35" i="37"/>
  <c r="BM35" i="37"/>
  <c r="BN35" i="37"/>
  <c r="BO35" i="37"/>
  <c r="BP35" i="37"/>
  <c r="AA22" i="37"/>
  <c r="E46" i="37" a="1"/>
  <c r="E46" i="37"/>
  <c r="F46" i="37" a="1"/>
  <c r="F46" i="37"/>
  <c r="G46" i="37" a="1"/>
  <c r="H46" i="37" a="1"/>
  <c r="I46" i="37" a="1"/>
  <c r="J46" i="37" a="1"/>
  <c r="K46" i="37" a="1"/>
  <c r="L46" i="37" a="1"/>
  <c r="M46" i="37" a="1"/>
  <c r="N46" i="37" a="1"/>
  <c r="O46" i="37" a="1"/>
  <c r="P46" i="37" a="1"/>
  <c r="Q46" i="37" a="1"/>
  <c r="R46" i="37" a="1"/>
  <c r="S46" i="37" a="1"/>
  <c r="T46" i="37" a="1"/>
  <c r="U46" i="37" a="1"/>
  <c r="V46" i="37" a="1"/>
  <c r="W46" i="37" a="1"/>
  <c r="X46" i="37" a="1"/>
  <c r="Y46" i="37" a="1"/>
  <c r="Z46" i="37" a="1"/>
  <c r="AA46" i="37" a="1"/>
  <c r="AB46" i="37" a="1"/>
  <c r="AC46" i="37" a="1"/>
  <c r="AD46" i="37" a="1"/>
  <c r="AE46" i="37" a="1"/>
  <c r="AF46" i="37" a="1"/>
  <c r="AG46" i="37" a="1"/>
  <c r="AH46" i="37" a="1"/>
  <c r="AI46" i="37" a="1"/>
  <c r="AJ46" i="37" a="1"/>
  <c r="AK46" i="37" a="1"/>
  <c r="AL46" i="37" a="1"/>
  <c r="AM46" i="37" a="1"/>
  <c r="AN46" i="37" a="1"/>
  <c r="AO46" i="37" a="1"/>
  <c r="AP46" i="37" a="1"/>
  <c r="AQ46" i="37" a="1"/>
  <c r="AR46" i="37" a="1"/>
  <c r="AS46" i="37" a="1"/>
  <c r="AT46" i="37" a="1"/>
  <c r="AU46" i="37" a="1"/>
  <c r="AV46" i="37" a="1"/>
  <c r="AW46" i="37" a="1"/>
  <c r="AX46" i="37" a="1"/>
  <c r="AY46" i="37" a="1"/>
  <c r="AZ46" i="37" a="1"/>
  <c r="BA46" i="37" a="1"/>
  <c r="BB46" i="37" a="1"/>
  <c r="BC46" i="37" a="1"/>
  <c r="BD46" i="37" a="1"/>
  <c r="BE46" i="37" a="1"/>
  <c r="BF46" i="37" a="1"/>
  <c r="BG46" i="37" a="1"/>
  <c r="BH46" i="37" a="1"/>
  <c r="BI46" i="37" a="1"/>
  <c r="BJ46" i="37" a="1"/>
  <c r="BK46" i="37" a="1"/>
  <c r="BL46" i="37" a="1"/>
  <c r="BM46" i="37" a="1"/>
  <c r="BN46" i="37" a="1"/>
  <c r="BO46" i="37" a="1"/>
  <c r="BP46" i="37" a="1"/>
  <c r="G46" i="37"/>
  <c r="H46" i="37"/>
  <c r="I46" i="37"/>
  <c r="J46" i="37"/>
  <c r="K46" i="37"/>
  <c r="L46" i="37"/>
  <c r="M46" i="37"/>
  <c r="N46" i="37"/>
  <c r="O46" i="37"/>
  <c r="P46" i="37"/>
  <c r="Q46" i="37"/>
  <c r="R46" i="37"/>
  <c r="S46" i="37"/>
  <c r="T46" i="37"/>
  <c r="U46" i="37"/>
  <c r="V46" i="37"/>
  <c r="W46" i="37"/>
  <c r="X46" i="37"/>
  <c r="Y46" i="37"/>
  <c r="Z46" i="37"/>
  <c r="AA46" i="37"/>
  <c r="AB46" i="37"/>
  <c r="AC46" i="37"/>
  <c r="AD46" i="37"/>
  <c r="AE46" i="37"/>
  <c r="AF46" i="37"/>
  <c r="AG46" i="37"/>
  <c r="AH46" i="37"/>
  <c r="AI46" i="37"/>
  <c r="AJ46" i="37"/>
  <c r="AK46" i="37"/>
  <c r="AL46" i="37"/>
  <c r="AM46" i="37"/>
  <c r="AN46" i="37"/>
  <c r="AO46" i="37"/>
  <c r="AP46" i="37"/>
  <c r="AQ46" i="37"/>
  <c r="AR46" i="37"/>
  <c r="AS46" i="37"/>
  <c r="AT46" i="37"/>
  <c r="AU46" i="37"/>
  <c r="AV46" i="37"/>
  <c r="AW46" i="37"/>
  <c r="AX46" i="37"/>
  <c r="AY46" i="37"/>
  <c r="AZ46" i="37"/>
  <c r="BA46" i="37"/>
  <c r="BB46" i="37"/>
  <c r="BC46" i="37"/>
  <c r="BD46" i="37"/>
  <c r="BE46" i="37"/>
  <c r="BF46" i="37"/>
  <c r="BG46" i="37"/>
  <c r="BH46" i="37"/>
  <c r="BI46" i="37"/>
  <c r="BJ46" i="37"/>
  <c r="BK46" i="37"/>
  <c r="BL46" i="37"/>
  <c r="BM46" i="37"/>
  <c r="BN46" i="37"/>
  <c r="BO46" i="37"/>
  <c r="BP46" i="37"/>
  <c r="AB22" i="37"/>
  <c r="E57" i="37" a="1"/>
  <c r="E57" i="37"/>
  <c r="F57" i="37" a="1"/>
  <c r="F57" i="37"/>
  <c r="G57" i="37" a="1"/>
  <c r="H57" i="37" a="1"/>
  <c r="I57" i="37" a="1"/>
  <c r="J57" i="37" a="1"/>
  <c r="K57" i="37" a="1"/>
  <c r="L57" i="37" a="1"/>
  <c r="M57" i="37" a="1"/>
  <c r="N57" i="37" a="1"/>
  <c r="O57" i="37" a="1"/>
  <c r="P57" i="37" a="1"/>
  <c r="Q57" i="37" a="1"/>
  <c r="R57" i="37" a="1"/>
  <c r="S57" i="37" a="1"/>
  <c r="T57" i="37" a="1"/>
  <c r="U57" i="37" a="1"/>
  <c r="V57" i="37" a="1"/>
  <c r="W57" i="37" a="1"/>
  <c r="X57" i="37" a="1"/>
  <c r="Y57" i="37" a="1"/>
  <c r="Z57" i="37" a="1"/>
  <c r="AA57" i="37" a="1"/>
  <c r="AB57" i="37" a="1"/>
  <c r="AC57" i="37" a="1"/>
  <c r="AD57" i="37" a="1"/>
  <c r="AE57" i="37" a="1"/>
  <c r="AF57" i="37" a="1"/>
  <c r="AG57" i="37" a="1"/>
  <c r="AH57" i="37" a="1"/>
  <c r="AI57" i="37" a="1"/>
  <c r="AJ57" i="37" a="1"/>
  <c r="AK57" i="37" a="1"/>
  <c r="AL57" i="37" a="1"/>
  <c r="AM57" i="37" a="1"/>
  <c r="AN57" i="37" a="1"/>
  <c r="AO57" i="37" a="1"/>
  <c r="AP57" i="37" a="1"/>
  <c r="AQ57" i="37" a="1"/>
  <c r="AR57" i="37" a="1"/>
  <c r="AS57" i="37" a="1"/>
  <c r="AT57" i="37" a="1"/>
  <c r="AU57" i="37" a="1"/>
  <c r="AV57" i="37" a="1"/>
  <c r="AW57" i="37" a="1"/>
  <c r="AX57" i="37" a="1"/>
  <c r="AY57" i="37" a="1"/>
  <c r="AZ57" i="37" a="1"/>
  <c r="BA57" i="37" a="1"/>
  <c r="BB57" i="37" a="1"/>
  <c r="BC57" i="37" a="1"/>
  <c r="BD57" i="37" a="1"/>
  <c r="BE57" i="37" a="1"/>
  <c r="BF57" i="37" a="1"/>
  <c r="BG57" i="37" a="1"/>
  <c r="BH57" i="37" a="1"/>
  <c r="BI57" i="37" a="1"/>
  <c r="BJ57" i="37" a="1"/>
  <c r="BK57" i="37" a="1"/>
  <c r="BL57" i="37" a="1"/>
  <c r="BM57" i="37" a="1"/>
  <c r="BN57" i="37" a="1"/>
  <c r="BO57" i="37" a="1"/>
  <c r="BP57" i="37" a="1"/>
  <c r="G57" i="37"/>
  <c r="H57" i="37"/>
  <c r="I57" i="37"/>
  <c r="J57" i="37"/>
  <c r="K57" i="37"/>
  <c r="L57" i="37"/>
  <c r="M57" i="37"/>
  <c r="N57" i="37"/>
  <c r="O57" i="37"/>
  <c r="P57" i="37"/>
  <c r="Q57" i="37"/>
  <c r="R57" i="37"/>
  <c r="S57" i="37"/>
  <c r="T57" i="37"/>
  <c r="U57" i="37"/>
  <c r="V57" i="37"/>
  <c r="W57" i="37"/>
  <c r="X57" i="37"/>
  <c r="Y57" i="37"/>
  <c r="Z57" i="37"/>
  <c r="AA57" i="37"/>
  <c r="AB57" i="37"/>
  <c r="AC57" i="37"/>
  <c r="AD57" i="37"/>
  <c r="AE57" i="37"/>
  <c r="AF57" i="37"/>
  <c r="AG57" i="37"/>
  <c r="AH57" i="37"/>
  <c r="AI57" i="37"/>
  <c r="AJ57" i="37"/>
  <c r="AK57" i="37"/>
  <c r="AL57" i="37"/>
  <c r="AM57" i="37"/>
  <c r="AN57" i="37"/>
  <c r="AO57" i="37"/>
  <c r="AP57" i="37"/>
  <c r="AQ57" i="37"/>
  <c r="AR57" i="37"/>
  <c r="AS57" i="37"/>
  <c r="AT57" i="37"/>
  <c r="AU57" i="37"/>
  <c r="AV57" i="37"/>
  <c r="AW57" i="37"/>
  <c r="AX57" i="37"/>
  <c r="AY57" i="37"/>
  <c r="AZ57" i="37"/>
  <c r="BA57" i="37"/>
  <c r="BB57" i="37"/>
  <c r="BC57" i="37"/>
  <c r="BD57" i="37"/>
  <c r="BE57" i="37"/>
  <c r="BF57" i="37"/>
  <c r="BG57" i="37"/>
  <c r="BH57" i="37"/>
  <c r="BI57" i="37"/>
  <c r="BJ57" i="37"/>
  <c r="BK57" i="37"/>
  <c r="BL57" i="37"/>
  <c r="BM57" i="37"/>
  <c r="BN57" i="37"/>
  <c r="BO57" i="37"/>
  <c r="BP57" i="37"/>
  <c r="AC22" i="37"/>
  <c r="T10" i="36"/>
  <c r="V135" i="37"/>
  <c r="W135" i="37"/>
  <c r="X135" i="37"/>
  <c r="Y135" i="37"/>
  <c r="AA135" i="37"/>
  <c r="AA207" i="37"/>
  <c r="AB207" i="37"/>
  <c r="Z207" i="37"/>
  <c r="V134" i="37"/>
  <c r="W134" i="37"/>
  <c r="X134" i="37"/>
  <c r="Y134" i="37"/>
  <c r="AA134" i="37"/>
  <c r="AA206" i="37"/>
  <c r="AB206" i="37"/>
  <c r="Z206" i="37"/>
  <c r="V133" i="37"/>
  <c r="W133" i="37"/>
  <c r="X133" i="37"/>
  <c r="Y133" i="37"/>
  <c r="AA133" i="37"/>
  <c r="AA205" i="37"/>
  <c r="AB205" i="37"/>
  <c r="Z205" i="37"/>
  <c r="V132" i="37"/>
  <c r="W132" i="37"/>
  <c r="X132" i="37"/>
  <c r="Y132" i="37"/>
  <c r="AA132" i="37"/>
  <c r="AA204" i="37"/>
  <c r="AB204" i="37"/>
  <c r="Z204" i="37"/>
  <c r="V131" i="37"/>
  <c r="W131" i="37"/>
  <c r="X131" i="37"/>
  <c r="Y131" i="37"/>
  <c r="AA131" i="37"/>
  <c r="AA203" i="37"/>
  <c r="AB203" i="37"/>
  <c r="Z203" i="37"/>
  <c r="V130" i="37"/>
  <c r="W130" i="37"/>
  <c r="X130" i="37"/>
  <c r="Y130" i="37"/>
  <c r="AA130" i="37"/>
  <c r="AA202" i="37"/>
  <c r="AB202" i="37"/>
  <c r="Z202" i="37"/>
  <c r="V129" i="37"/>
  <c r="W129" i="37"/>
  <c r="X129" i="37"/>
  <c r="Y129" i="37"/>
  <c r="AA129" i="37"/>
  <c r="AA201" i="37"/>
  <c r="AB201" i="37"/>
  <c r="Z201" i="37"/>
  <c r="V128" i="37"/>
  <c r="W128" i="37"/>
  <c r="X128" i="37"/>
  <c r="Y128" i="37"/>
  <c r="AA128" i="37"/>
  <c r="AA200" i="37"/>
  <c r="AB200" i="37"/>
  <c r="Z200" i="37"/>
  <c r="V127" i="37"/>
  <c r="W127" i="37"/>
  <c r="X127" i="37"/>
  <c r="Y127" i="37"/>
  <c r="AA127" i="37"/>
  <c r="AA199" i="37"/>
  <c r="AB199" i="37"/>
  <c r="Z199" i="37"/>
  <c r="V126" i="37"/>
  <c r="W126" i="37"/>
  <c r="X126" i="37"/>
  <c r="Y126" i="37"/>
  <c r="AA126" i="37"/>
  <c r="AA198" i="37"/>
  <c r="AB198" i="37"/>
  <c r="Z198" i="37"/>
  <c r="V125" i="37"/>
  <c r="W125" i="37"/>
  <c r="X125" i="37"/>
  <c r="Y125" i="37"/>
  <c r="AA125" i="37"/>
  <c r="AA197" i="37"/>
  <c r="AB197" i="37"/>
  <c r="Z197" i="37"/>
  <c r="V124" i="37"/>
  <c r="W124" i="37"/>
  <c r="X124" i="37"/>
  <c r="Y124" i="37"/>
  <c r="AA124" i="37"/>
  <c r="AA196" i="37"/>
  <c r="AB196" i="37"/>
  <c r="Z196" i="37"/>
  <c r="V123" i="37"/>
  <c r="W123" i="37"/>
  <c r="X123" i="37"/>
  <c r="Y123" i="37"/>
  <c r="AA123" i="37"/>
  <c r="AA195" i="37"/>
  <c r="AB195" i="37"/>
  <c r="Z195" i="37"/>
  <c r="V122" i="37"/>
  <c r="W122" i="37"/>
  <c r="X122" i="37"/>
  <c r="Y122" i="37"/>
  <c r="AA122" i="37"/>
  <c r="AA194" i="37"/>
  <c r="AB194" i="37"/>
  <c r="Z194" i="37"/>
  <c r="V121" i="37"/>
  <c r="W121" i="37"/>
  <c r="X121" i="37"/>
  <c r="Y121" i="37"/>
  <c r="AA121" i="37"/>
  <c r="AA193" i="37"/>
  <c r="AB193" i="37"/>
  <c r="Z193" i="37"/>
  <c r="V120" i="37"/>
  <c r="W120" i="37"/>
  <c r="X120" i="37"/>
  <c r="Y120" i="37"/>
  <c r="AA120" i="37"/>
  <c r="AA192" i="37"/>
  <c r="AB192" i="37"/>
  <c r="Z192" i="37"/>
  <c r="V119" i="37"/>
  <c r="W119" i="37"/>
  <c r="X119" i="37"/>
  <c r="Y119" i="37"/>
  <c r="AA119" i="37"/>
  <c r="AA191" i="37"/>
  <c r="AB191" i="37"/>
  <c r="Z191" i="37"/>
  <c r="V118" i="37"/>
  <c r="W118" i="37"/>
  <c r="X118" i="37"/>
  <c r="Y118" i="37"/>
  <c r="AA118" i="37"/>
  <c r="AA190" i="37"/>
  <c r="AB190" i="37"/>
  <c r="Z190" i="37"/>
  <c r="V117" i="37"/>
  <c r="W117" i="37"/>
  <c r="X117" i="37"/>
  <c r="Y117" i="37"/>
  <c r="AA117" i="37"/>
  <c r="AA189" i="37"/>
  <c r="AB189" i="37"/>
  <c r="Z189" i="37"/>
  <c r="V116" i="37"/>
  <c r="W116" i="37"/>
  <c r="X116" i="37"/>
  <c r="Y116" i="37"/>
  <c r="AA116" i="37"/>
  <c r="AA188" i="37"/>
  <c r="AB188" i="37"/>
  <c r="Z188" i="37"/>
  <c r="V115" i="37"/>
  <c r="W115" i="37"/>
  <c r="X115" i="37"/>
  <c r="Y115" i="37"/>
  <c r="AA115" i="37"/>
  <c r="AA187" i="37"/>
  <c r="AB187" i="37"/>
  <c r="Z187" i="37"/>
  <c r="V114" i="37"/>
  <c r="W114" i="37"/>
  <c r="X114" i="37"/>
  <c r="Y114" i="37"/>
  <c r="AA114" i="37"/>
  <c r="AA186" i="37"/>
  <c r="AB186" i="37"/>
  <c r="Z186" i="37"/>
  <c r="V113" i="37"/>
  <c r="W113" i="37"/>
  <c r="X113" i="37"/>
  <c r="Y113" i="37"/>
  <c r="AA113" i="37"/>
  <c r="AA185" i="37"/>
  <c r="AB185" i="37"/>
  <c r="Z185" i="37"/>
  <c r="V112" i="37"/>
  <c r="W112" i="37"/>
  <c r="X112" i="37"/>
  <c r="Y112" i="37"/>
  <c r="AA112" i="37"/>
  <c r="AA184" i="37"/>
  <c r="AB184" i="37"/>
  <c r="Z184" i="37"/>
  <c r="V111" i="37"/>
  <c r="W111" i="37"/>
  <c r="X111" i="37"/>
  <c r="Y111" i="37"/>
  <c r="AA111" i="37"/>
  <c r="AA183" i="37"/>
  <c r="AB183" i="37"/>
  <c r="Z183" i="37"/>
  <c r="V110" i="37"/>
  <c r="W110" i="37"/>
  <c r="X110" i="37"/>
  <c r="Y110" i="37"/>
  <c r="AA110" i="37"/>
  <c r="AA182" i="37"/>
  <c r="AB182" i="37"/>
  <c r="Z182" i="37"/>
  <c r="V109" i="37"/>
  <c r="W109" i="37"/>
  <c r="X109" i="37"/>
  <c r="Y109" i="37"/>
  <c r="AA109" i="37"/>
  <c r="AA181" i="37"/>
  <c r="AB181" i="37"/>
  <c r="Z181" i="37"/>
  <c r="AA180" i="37"/>
  <c r="AB180" i="37"/>
  <c r="Z180" i="37"/>
  <c r="AA179" i="37"/>
  <c r="AB179" i="37"/>
  <c r="Z179" i="37"/>
  <c r="AA178" i="37"/>
  <c r="AB178" i="37"/>
  <c r="Z178" i="37"/>
  <c r="AA177" i="37"/>
  <c r="AB177" i="37"/>
  <c r="Z177" i="37"/>
  <c r="AA176" i="37"/>
  <c r="AB176" i="37"/>
  <c r="Z176" i="37"/>
  <c r="AA175" i="37"/>
  <c r="AB175" i="37"/>
  <c r="Z175" i="37"/>
  <c r="AA174" i="37"/>
  <c r="AB174" i="37"/>
  <c r="Z174" i="37"/>
  <c r="AA173" i="37"/>
  <c r="AB173" i="37"/>
  <c r="Z173" i="37"/>
  <c r="AA172" i="37"/>
  <c r="AB172" i="37"/>
  <c r="Z172" i="37"/>
  <c r="AA171" i="37"/>
  <c r="AB171" i="37"/>
  <c r="Z171" i="37"/>
  <c r="AA170" i="37"/>
  <c r="AB170" i="37"/>
  <c r="Z170" i="37"/>
  <c r="AA169" i="37"/>
  <c r="AB169" i="37"/>
  <c r="Z169" i="37"/>
  <c r="AA168" i="37"/>
  <c r="AB168" i="37"/>
  <c r="Z168" i="37"/>
  <c r="AA167" i="37"/>
  <c r="AB167" i="37"/>
  <c r="Z167" i="37"/>
  <c r="AA166" i="37"/>
  <c r="AB166" i="37"/>
  <c r="Z166" i="37"/>
  <c r="AA165" i="37"/>
  <c r="AB165" i="37"/>
  <c r="Z165" i="37"/>
  <c r="AA164" i="37"/>
  <c r="AB164" i="37"/>
  <c r="Z164" i="37"/>
  <c r="AA163" i="37"/>
  <c r="AB163" i="37"/>
  <c r="Z163" i="37"/>
  <c r="AA162" i="37"/>
  <c r="AB162" i="37"/>
  <c r="Z162" i="37"/>
  <c r="AA161" i="37"/>
  <c r="AB161" i="37"/>
  <c r="Z161" i="37"/>
  <c r="AA160" i="37"/>
  <c r="AB160" i="37"/>
  <c r="Z160" i="37"/>
  <c r="AA159" i="37"/>
  <c r="AB159" i="37"/>
  <c r="Z159" i="37"/>
  <c r="AA158" i="37"/>
  <c r="AB158" i="37"/>
  <c r="Z158" i="37"/>
  <c r="AA157" i="37"/>
  <c r="AB157" i="37"/>
  <c r="Z157" i="37"/>
  <c r="AA156" i="37"/>
  <c r="AB156" i="37"/>
  <c r="Z156" i="37"/>
  <c r="AA155" i="37"/>
  <c r="AB155" i="37"/>
  <c r="Z155" i="37"/>
  <c r="AA154" i="37"/>
  <c r="AB154" i="37"/>
  <c r="Z154" i="37"/>
  <c r="AA153" i="37"/>
  <c r="AB153" i="37"/>
  <c r="Z153" i="37"/>
  <c r="AA152" i="37"/>
  <c r="AB152" i="37"/>
  <c r="Z152" i="37"/>
  <c r="AA151" i="37"/>
  <c r="AB151" i="37"/>
  <c r="Z151" i="37"/>
  <c r="AA150" i="37"/>
  <c r="AB150" i="37"/>
  <c r="Z150" i="37"/>
  <c r="AA149" i="37"/>
  <c r="AB149" i="37"/>
  <c r="Z149" i="37"/>
  <c r="AA148" i="37"/>
  <c r="AB148" i="37"/>
  <c r="Z148" i="37"/>
  <c r="AA147" i="37"/>
  <c r="AB147" i="37"/>
  <c r="Z147" i="37"/>
  <c r="AA146" i="37"/>
  <c r="AB146" i="37"/>
  <c r="Z146" i="37"/>
  <c r="AA145" i="37"/>
  <c r="AB145" i="37"/>
  <c r="Z145" i="37"/>
  <c r="AA144" i="37"/>
  <c r="AB144" i="37"/>
  <c r="Z144" i="37"/>
  <c r="AA143" i="37"/>
  <c r="AB143" i="37"/>
  <c r="Z143" i="37"/>
  <c r="AA142" i="37"/>
  <c r="AB142" i="37"/>
  <c r="Z142" i="37"/>
  <c r="AA141" i="37"/>
  <c r="AB141" i="37"/>
  <c r="Z141" i="37"/>
  <c r="AA140" i="37"/>
  <c r="AB140" i="37"/>
  <c r="Z140" i="37"/>
  <c r="AA139" i="37"/>
  <c r="AB139" i="37"/>
  <c r="Z139" i="37"/>
  <c r="AA138" i="37"/>
  <c r="AB138" i="37"/>
  <c r="Z138" i="37"/>
  <c r="AA137" i="37"/>
  <c r="AB137" i="37"/>
  <c r="Z137" i="37"/>
  <c r="AA136" i="37"/>
  <c r="AB136" i="37"/>
  <c r="Z136" i="37"/>
  <c r="AF135" i="37"/>
  <c r="AE135" i="37"/>
  <c r="AB135" i="37"/>
  <c r="Z135" i="37"/>
  <c r="AF134" i="37"/>
  <c r="AE134" i="37"/>
  <c r="AB134" i="37"/>
  <c r="Z134" i="37"/>
  <c r="AF133" i="37"/>
  <c r="AE133" i="37"/>
  <c r="AB133" i="37"/>
  <c r="Z133" i="37"/>
  <c r="AF132" i="37"/>
  <c r="AE132" i="37"/>
  <c r="AB132" i="37"/>
  <c r="Z132" i="37"/>
  <c r="AF131" i="37"/>
  <c r="AE131" i="37"/>
  <c r="AB131" i="37"/>
  <c r="Z131" i="37"/>
  <c r="AF130" i="37"/>
  <c r="AE130" i="37"/>
  <c r="AB130" i="37"/>
  <c r="Z130" i="37"/>
  <c r="AF129" i="37"/>
  <c r="AE129" i="37"/>
  <c r="AB129" i="37"/>
  <c r="Z129" i="37"/>
  <c r="AF128" i="37"/>
  <c r="AE128" i="37"/>
  <c r="AB128" i="37"/>
  <c r="Z128" i="37"/>
  <c r="AF127" i="37"/>
  <c r="AE127" i="37"/>
  <c r="AB127" i="37"/>
  <c r="Z127" i="37"/>
  <c r="AF126" i="37"/>
  <c r="AE126" i="37"/>
  <c r="AB126" i="37"/>
  <c r="Z126" i="37"/>
  <c r="AF125" i="37"/>
  <c r="AE125" i="37"/>
  <c r="AB125" i="37"/>
  <c r="Z125" i="37"/>
  <c r="AF124" i="37"/>
  <c r="AE124" i="37"/>
  <c r="AB124" i="37"/>
  <c r="Z124" i="37"/>
  <c r="AF123" i="37"/>
  <c r="AE123" i="37"/>
  <c r="AB123" i="37"/>
  <c r="Z123" i="37"/>
  <c r="AF122" i="37"/>
  <c r="AE122" i="37"/>
  <c r="AB122" i="37"/>
  <c r="Z122" i="37"/>
  <c r="AF121" i="37"/>
  <c r="AE121" i="37"/>
  <c r="AB121" i="37"/>
  <c r="Z121" i="37"/>
  <c r="AF120" i="37"/>
  <c r="AE120" i="37"/>
  <c r="AB120" i="37"/>
  <c r="Z120" i="37"/>
  <c r="AF119" i="37"/>
  <c r="AE119" i="37"/>
  <c r="AB119" i="37"/>
  <c r="Z119" i="37"/>
  <c r="AF118" i="37"/>
  <c r="AE118" i="37"/>
  <c r="AB118" i="37"/>
  <c r="Z118" i="37"/>
  <c r="AF117" i="37"/>
  <c r="AE117" i="37"/>
  <c r="AB117" i="37"/>
  <c r="Z117" i="37"/>
  <c r="AF116" i="37"/>
  <c r="AE116" i="37"/>
  <c r="AB116" i="37"/>
  <c r="Z116" i="37"/>
  <c r="AF115" i="37"/>
  <c r="AE115" i="37"/>
  <c r="AB115" i="37"/>
  <c r="Z115" i="37"/>
  <c r="AF114" i="37"/>
  <c r="AE114" i="37"/>
  <c r="AB114" i="37"/>
  <c r="Z114" i="37"/>
  <c r="AF113" i="37"/>
  <c r="AE113" i="37"/>
  <c r="AB113" i="37"/>
  <c r="Z113" i="37"/>
  <c r="AF112" i="37"/>
  <c r="AE112" i="37"/>
  <c r="AB112" i="37"/>
  <c r="Z112" i="37"/>
  <c r="AF111" i="37"/>
  <c r="AE111" i="37"/>
  <c r="AB111" i="37"/>
  <c r="Z111" i="37"/>
  <c r="AF110" i="37"/>
  <c r="AE110" i="37"/>
  <c r="AB110" i="37"/>
  <c r="Z110" i="37"/>
  <c r="AF109" i="37"/>
  <c r="AE109" i="37"/>
  <c r="AB109" i="37"/>
  <c r="Z109" i="37"/>
  <c r="AB108" i="37"/>
  <c r="Z108" i="37"/>
  <c r="AB107" i="37"/>
  <c r="Z107" i="37"/>
  <c r="AB106" i="37"/>
  <c r="Z106" i="37"/>
  <c r="AB105" i="37"/>
  <c r="Z105" i="37"/>
  <c r="AB104" i="37"/>
  <c r="Z104" i="37"/>
  <c r="AB103" i="37"/>
  <c r="Z103" i="37"/>
  <c r="AB102" i="37"/>
  <c r="Z102" i="37"/>
  <c r="AB101" i="37"/>
  <c r="Z101" i="37"/>
  <c r="AB100" i="37"/>
  <c r="Z100" i="37"/>
  <c r="AB99" i="37"/>
  <c r="Z99" i="37"/>
  <c r="AB98" i="37"/>
  <c r="Z98" i="37"/>
  <c r="AB97" i="37"/>
  <c r="Z97" i="37"/>
  <c r="AB96" i="37"/>
  <c r="Z96" i="37"/>
  <c r="AB95" i="37"/>
  <c r="Z95" i="37"/>
  <c r="AB94" i="37"/>
  <c r="Z94" i="37"/>
  <c r="AB93" i="37"/>
  <c r="Z93" i="37"/>
  <c r="AB92" i="37"/>
  <c r="Z92" i="37"/>
  <c r="AB91" i="37"/>
  <c r="Z91" i="37"/>
  <c r="AB90" i="37"/>
  <c r="Z90" i="37"/>
  <c r="AB89" i="37"/>
  <c r="Z89" i="37"/>
  <c r="AB88" i="37"/>
  <c r="Z88" i="37"/>
  <c r="AB87" i="37"/>
  <c r="Z87" i="37"/>
  <c r="AB86" i="37"/>
  <c r="Z86" i="37"/>
  <c r="AB85" i="37"/>
  <c r="Z85" i="37"/>
  <c r="AB84" i="37"/>
  <c r="Z84" i="37"/>
  <c r="AB83" i="37"/>
  <c r="Z83" i="37"/>
  <c r="AB82" i="37"/>
  <c r="Z82" i="37"/>
  <c r="AB81" i="37"/>
  <c r="Z81" i="37"/>
  <c r="AB80" i="37"/>
  <c r="Z80" i="37"/>
  <c r="AB79" i="37"/>
  <c r="Z79" i="37"/>
  <c r="AB78" i="37"/>
  <c r="Z78" i="37"/>
  <c r="AB77" i="37"/>
  <c r="Z77" i="37"/>
  <c r="AB76" i="37"/>
  <c r="Z76" i="37"/>
  <c r="AB75" i="37"/>
  <c r="Z75" i="37"/>
  <c r="AB74" i="37"/>
  <c r="Z74" i="37"/>
  <c r="AB73" i="37"/>
  <c r="Z73" i="37"/>
  <c r="AB72" i="37"/>
  <c r="Z72" i="37"/>
  <c r="Q72" i="37"/>
  <c r="AB71" i="37"/>
  <c r="Z71" i="37"/>
  <c r="Q71" i="37"/>
  <c r="AB70" i="37"/>
  <c r="Z70" i="37"/>
  <c r="Q70" i="37"/>
  <c r="AB69" i="37"/>
  <c r="Z69" i="37"/>
  <c r="Q69" i="37"/>
  <c r="AB68" i="37"/>
  <c r="Z68" i="37"/>
  <c r="Q68" i="37"/>
  <c r="AB67" i="37"/>
  <c r="Z67" i="37"/>
  <c r="Q67" i="37"/>
  <c r="AB66" i="37"/>
  <c r="Z66" i="37"/>
  <c r="AB65" i="37"/>
  <c r="Z65" i="37"/>
  <c r="AB64" i="37"/>
  <c r="Z64" i="37"/>
  <c r="F12" i="37"/>
  <c r="BR60" i="37"/>
  <c r="F11" i="37"/>
  <c r="BZ51" i="37"/>
  <c r="F10" i="37"/>
  <c r="BY51" i="37"/>
  <c r="F9" i="37"/>
  <c r="BX51" i="37"/>
  <c r="F8" i="37"/>
  <c r="BW51" i="37"/>
  <c r="F7" i="37"/>
  <c r="BV51" i="37"/>
  <c r="C25" i="37"/>
  <c r="BR59" i="37"/>
  <c r="CA51" i="37"/>
  <c r="C24" i="37"/>
  <c r="BR58" i="37"/>
  <c r="C23" i="37"/>
  <c r="BR57" i="37"/>
  <c r="C22" i="37"/>
  <c r="BR56" i="37"/>
  <c r="C21" i="37"/>
  <c r="BR55" i="37"/>
  <c r="C20" i="37"/>
  <c r="BR37" i="37"/>
  <c r="CA29" i="37"/>
  <c r="BR38" i="37"/>
  <c r="BZ29" i="37"/>
  <c r="BR36" i="37"/>
  <c r="BY29" i="37"/>
  <c r="BR35" i="37"/>
  <c r="BX29" i="37"/>
  <c r="BR34" i="37"/>
  <c r="BW29" i="37"/>
  <c r="BR33" i="37"/>
  <c r="BV29" i="37"/>
  <c r="BR49" i="37"/>
  <c r="BR48" i="37"/>
  <c r="BR47" i="37"/>
  <c r="BR46" i="37"/>
  <c r="BR45" i="37"/>
  <c r="BR44" i="37"/>
  <c r="CA40" i="37"/>
  <c r="BZ40" i="37"/>
  <c r="BY40" i="37"/>
  <c r="BX40" i="37"/>
  <c r="BW40" i="37"/>
  <c r="BV40" i="37"/>
  <c r="BP38" i="37" a="1"/>
  <c r="BP38" i="37"/>
  <c r="BO38" i="37" a="1"/>
  <c r="BO38" i="37"/>
  <c r="BN38" i="37" a="1"/>
  <c r="BN38" i="37"/>
  <c r="BM38" i="37" a="1"/>
  <c r="BM38" i="37"/>
  <c r="BL38" i="37" a="1"/>
  <c r="BL38" i="37"/>
  <c r="BK38" i="37" a="1"/>
  <c r="BK38" i="37"/>
  <c r="BJ38" i="37" a="1"/>
  <c r="BJ38" i="37"/>
  <c r="BI38" i="37" a="1"/>
  <c r="BI38" i="37"/>
  <c r="BH38" i="37" a="1"/>
  <c r="BH38" i="37"/>
  <c r="BG38" i="37" a="1"/>
  <c r="BG38" i="37"/>
  <c r="BF38" i="37" a="1"/>
  <c r="BF38" i="37"/>
  <c r="BE38" i="37" a="1"/>
  <c r="BE38" i="37"/>
  <c r="BD38" i="37" a="1"/>
  <c r="BD38" i="37"/>
  <c r="BC38" i="37" a="1"/>
  <c r="BC38" i="37"/>
  <c r="BB38" i="37" a="1"/>
  <c r="BB38" i="37"/>
  <c r="BA38" i="37" a="1"/>
  <c r="BA38" i="37"/>
  <c r="AZ38" i="37" a="1"/>
  <c r="AZ38" i="37"/>
  <c r="AY38" i="37" a="1"/>
  <c r="AY38" i="37"/>
  <c r="AX38" i="37" a="1"/>
  <c r="AX38" i="37"/>
  <c r="AW38" i="37" a="1"/>
  <c r="AW38" i="37"/>
  <c r="AV38" i="37" a="1"/>
  <c r="AV38" i="37"/>
  <c r="AU38" i="37" a="1"/>
  <c r="AU38" i="37"/>
  <c r="AT38" i="37" a="1"/>
  <c r="AT38" i="37"/>
  <c r="AS38" i="37" a="1"/>
  <c r="AS38" i="37"/>
  <c r="AR38" i="37" a="1"/>
  <c r="AR38" i="37"/>
  <c r="AQ38" i="37" a="1"/>
  <c r="AQ38" i="37"/>
  <c r="AP38" i="37" a="1"/>
  <c r="AP38" i="37"/>
  <c r="AO38" i="37" a="1"/>
  <c r="AO38" i="37"/>
  <c r="AN38" i="37" a="1"/>
  <c r="AN38" i="37"/>
  <c r="AM38" i="37" a="1"/>
  <c r="AM38" i="37"/>
  <c r="AL38" i="37" a="1"/>
  <c r="AL38" i="37"/>
  <c r="AK38" i="37" a="1"/>
  <c r="AK38" i="37"/>
  <c r="AJ38" i="37" a="1"/>
  <c r="AJ38" i="37"/>
  <c r="AI38" i="37" a="1"/>
  <c r="AI38" i="37"/>
  <c r="AH38" i="37" a="1"/>
  <c r="AH38" i="37"/>
  <c r="AG38" i="37" a="1"/>
  <c r="AG38" i="37"/>
  <c r="AF38" i="37" a="1"/>
  <c r="AF38" i="37"/>
  <c r="AE38" i="37" a="1"/>
  <c r="AE38" i="37"/>
  <c r="AD38" i="37" a="1"/>
  <c r="AD38" i="37"/>
  <c r="AC38" i="37" a="1"/>
  <c r="AC38" i="37"/>
  <c r="AB38" i="37" a="1"/>
  <c r="AB38" i="37"/>
  <c r="AA38" i="37" a="1"/>
  <c r="AA38" i="37"/>
  <c r="Z38" i="37" a="1"/>
  <c r="Z38" i="37"/>
  <c r="Y38" i="37" a="1"/>
  <c r="Y38" i="37"/>
  <c r="X38" i="37" a="1"/>
  <c r="X38" i="37"/>
  <c r="W38" i="37" a="1"/>
  <c r="W38" i="37"/>
  <c r="V38" i="37" a="1"/>
  <c r="V38" i="37"/>
  <c r="U38" i="37" a="1"/>
  <c r="U38" i="37"/>
  <c r="T38" i="37" a="1"/>
  <c r="T38" i="37"/>
  <c r="S38" i="37" a="1"/>
  <c r="S38" i="37"/>
  <c r="R38" i="37" a="1"/>
  <c r="R38" i="37"/>
  <c r="Q38" i="37" a="1"/>
  <c r="Q38" i="37"/>
  <c r="P38" i="37" a="1"/>
  <c r="P38" i="37"/>
  <c r="O38" i="37" a="1"/>
  <c r="O38" i="37"/>
  <c r="N38" i="37" a="1"/>
  <c r="N38" i="37"/>
  <c r="M38" i="37" a="1"/>
  <c r="M38" i="37"/>
  <c r="L38" i="37" a="1"/>
  <c r="L38" i="37"/>
  <c r="K38" i="37" a="1"/>
  <c r="K38" i="37"/>
  <c r="J38" i="37" a="1"/>
  <c r="J38" i="37"/>
  <c r="I38" i="37" a="1"/>
  <c r="I38" i="37"/>
  <c r="H38" i="37" a="1"/>
  <c r="H38" i="37"/>
  <c r="G38" i="37" a="1"/>
  <c r="G38" i="37"/>
  <c r="F38" i="37" a="1"/>
  <c r="F38" i="37"/>
  <c r="E38" i="37" a="1"/>
  <c r="E38" i="37"/>
  <c r="C38" i="37"/>
  <c r="BP37" i="37" a="1"/>
  <c r="BP37" i="37"/>
  <c r="BO37" i="37" a="1"/>
  <c r="BO37" i="37"/>
  <c r="BN37" i="37" a="1"/>
  <c r="BN37" i="37"/>
  <c r="BM37" i="37" a="1"/>
  <c r="BM37" i="37"/>
  <c r="BL37" i="37" a="1"/>
  <c r="BL37" i="37"/>
  <c r="BK37" i="37" a="1"/>
  <c r="BK37" i="37"/>
  <c r="BJ37" i="37" a="1"/>
  <c r="BJ37" i="37"/>
  <c r="BI37" i="37" a="1"/>
  <c r="BI37" i="37"/>
  <c r="BH37" i="37" a="1"/>
  <c r="BH37" i="37"/>
  <c r="BG37" i="37" a="1"/>
  <c r="BG37" i="37"/>
  <c r="BF37" i="37" a="1"/>
  <c r="BF37" i="37"/>
  <c r="BE37" i="37" a="1"/>
  <c r="BE37" i="37"/>
  <c r="BD37" i="37" a="1"/>
  <c r="BD37" i="37"/>
  <c r="BC37" i="37" a="1"/>
  <c r="BC37" i="37"/>
  <c r="BB37" i="37" a="1"/>
  <c r="BB37" i="37"/>
  <c r="BA37" i="37" a="1"/>
  <c r="BA37" i="37"/>
  <c r="AZ37" i="37" a="1"/>
  <c r="AZ37" i="37"/>
  <c r="AY37" i="37" a="1"/>
  <c r="AY37" i="37"/>
  <c r="AX37" i="37" a="1"/>
  <c r="AX37" i="37"/>
  <c r="AW37" i="37" a="1"/>
  <c r="AW37" i="37"/>
  <c r="AV37" i="37" a="1"/>
  <c r="AV37" i="37"/>
  <c r="AU37" i="37" a="1"/>
  <c r="AU37" i="37"/>
  <c r="AT37" i="37" a="1"/>
  <c r="AT37" i="37"/>
  <c r="AS37" i="37" a="1"/>
  <c r="AS37" i="37"/>
  <c r="AR37" i="37" a="1"/>
  <c r="AR37" i="37"/>
  <c r="AQ37" i="37" a="1"/>
  <c r="AQ37" i="37"/>
  <c r="AP37" i="37" a="1"/>
  <c r="AP37" i="37"/>
  <c r="AO37" i="37" a="1"/>
  <c r="AO37" i="37"/>
  <c r="AN37" i="37" a="1"/>
  <c r="AN37" i="37"/>
  <c r="AM37" i="37" a="1"/>
  <c r="AM37" i="37"/>
  <c r="AL37" i="37" a="1"/>
  <c r="AL37" i="37"/>
  <c r="AK37" i="37" a="1"/>
  <c r="AK37" i="37"/>
  <c r="AJ37" i="37" a="1"/>
  <c r="AJ37" i="37"/>
  <c r="AI37" i="37" a="1"/>
  <c r="AI37" i="37"/>
  <c r="AH37" i="37" a="1"/>
  <c r="AH37" i="37"/>
  <c r="AG37" i="37" a="1"/>
  <c r="AG37" i="37"/>
  <c r="AF37" i="37" a="1"/>
  <c r="AF37" i="37"/>
  <c r="AE37" i="37" a="1"/>
  <c r="AE37" i="37"/>
  <c r="AD37" i="37" a="1"/>
  <c r="AD37" i="37"/>
  <c r="AC37" i="37" a="1"/>
  <c r="AC37" i="37"/>
  <c r="AB37" i="37" a="1"/>
  <c r="AB37" i="37"/>
  <c r="AA37" i="37" a="1"/>
  <c r="AA37" i="37"/>
  <c r="Z37" i="37" a="1"/>
  <c r="Z37" i="37"/>
  <c r="Y37" i="37" a="1"/>
  <c r="Y37" i="37"/>
  <c r="X37" i="37" a="1"/>
  <c r="X37" i="37"/>
  <c r="W37" i="37" a="1"/>
  <c r="W37" i="37"/>
  <c r="V37" i="37" a="1"/>
  <c r="V37" i="37"/>
  <c r="U37" i="37" a="1"/>
  <c r="U37" i="37"/>
  <c r="T37" i="37" a="1"/>
  <c r="T37" i="37"/>
  <c r="S37" i="37" a="1"/>
  <c r="S37" i="37"/>
  <c r="R37" i="37" a="1"/>
  <c r="R37" i="37"/>
  <c r="Q37" i="37" a="1"/>
  <c r="Q37" i="37"/>
  <c r="P37" i="37" a="1"/>
  <c r="P37" i="37"/>
  <c r="O37" i="37" a="1"/>
  <c r="O37" i="37"/>
  <c r="N37" i="37" a="1"/>
  <c r="N37" i="37"/>
  <c r="M37" i="37" a="1"/>
  <c r="M37" i="37"/>
  <c r="L37" i="37" a="1"/>
  <c r="L37" i="37"/>
  <c r="K37" i="37" a="1"/>
  <c r="K37" i="37"/>
  <c r="J37" i="37" a="1"/>
  <c r="J37" i="37"/>
  <c r="I37" i="37" a="1"/>
  <c r="I37" i="37"/>
  <c r="H37" i="37" a="1"/>
  <c r="H37" i="37"/>
  <c r="G37" i="37" a="1"/>
  <c r="G37" i="37"/>
  <c r="F37" i="37" a="1"/>
  <c r="F37" i="37"/>
  <c r="E37" i="37" a="1"/>
  <c r="E37" i="37"/>
  <c r="C37" i="37"/>
  <c r="BP36" i="37" a="1"/>
  <c r="BP36" i="37"/>
  <c r="BO36" i="37" a="1"/>
  <c r="BO36" i="37"/>
  <c r="BN36" i="37" a="1"/>
  <c r="BN36" i="37"/>
  <c r="BM36" i="37" a="1"/>
  <c r="BM36" i="37"/>
  <c r="BL36" i="37" a="1"/>
  <c r="BL36" i="37"/>
  <c r="BK36" i="37" a="1"/>
  <c r="BK36" i="37"/>
  <c r="BJ36" i="37" a="1"/>
  <c r="BJ36" i="37"/>
  <c r="BI36" i="37" a="1"/>
  <c r="BI36" i="37"/>
  <c r="BH36" i="37" a="1"/>
  <c r="BH36" i="37"/>
  <c r="BG36" i="37" a="1"/>
  <c r="BG36" i="37"/>
  <c r="BF36" i="37" a="1"/>
  <c r="BF36" i="37"/>
  <c r="BE36" i="37" a="1"/>
  <c r="BE36" i="37"/>
  <c r="BD36" i="37" a="1"/>
  <c r="BD36" i="37"/>
  <c r="BC36" i="37" a="1"/>
  <c r="BC36" i="37"/>
  <c r="BB36" i="37" a="1"/>
  <c r="BB36" i="37"/>
  <c r="BA36" i="37" a="1"/>
  <c r="BA36" i="37"/>
  <c r="AZ36" i="37" a="1"/>
  <c r="AZ36" i="37"/>
  <c r="AY36" i="37" a="1"/>
  <c r="AY36" i="37"/>
  <c r="AX36" i="37" a="1"/>
  <c r="AX36" i="37"/>
  <c r="AW36" i="37" a="1"/>
  <c r="AW36" i="37"/>
  <c r="AV36" i="37" a="1"/>
  <c r="AV36" i="37"/>
  <c r="AU36" i="37" a="1"/>
  <c r="AU36" i="37"/>
  <c r="AT36" i="37" a="1"/>
  <c r="AT36" i="37"/>
  <c r="AS36" i="37" a="1"/>
  <c r="AS36" i="37"/>
  <c r="AR36" i="37" a="1"/>
  <c r="AR36" i="37"/>
  <c r="AQ36" i="37" a="1"/>
  <c r="AQ36" i="37"/>
  <c r="AP36" i="37" a="1"/>
  <c r="AP36" i="37"/>
  <c r="AO36" i="37" a="1"/>
  <c r="AO36" i="37"/>
  <c r="AN36" i="37" a="1"/>
  <c r="AN36" i="37"/>
  <c r="AM36" i="37" a="1"/>
  <c r="AM36" i="37"/>
  <c r="AL36" i="37" a="1"/>
  <c r="AL36" i="37"/>
  <c r="AK36" i="37" a="1"/>
  <c r="AK36" i="37"/>
  <c r="AJ36" i="37" a="1"/>
  <c r="AJ36" i="37"/>
  <c r="AI36" i="37" a="1"/>
  <c r="AI36" i="37"/>
  <c r="AH36" i="37" a="1"/>
  <c r="AH36" i="37"/>
  <c r="AG36" i="37" a="1"/>
  <c r="AG36" i="37"/>
  <c r="AF36" i="37" a="1"/>
  <c r="AF36" i="37"/>
  <c r="AE36" i="37" a="1"/>
  <c r="AE36" i="37"/>
  <c r="AD36" i="37" a="1"/>
  <c r="AD36" i="37"/>
  <c r="AC36" i="37" a="1"/>
  <c r="AC36" i="37"/>
  <c r="AB36" i="37" a="1"/>
  <c r="AB36" i="37"/>
  <c r="AA36" i="37" a="1"/>
  <c r="AA36" i="37"/>
  <c r="Z36" i="37" a="1"/>
  <c r="Z36" i="37"/>
  <c r="Y36" i="37" a="1"/>
  <c r="Y36" i="37"/>
  <c r="X36" i="37" a="1"/>
  <c r="X36" i="37"/>
  <c r="W36" i="37" a="1"/>
  <c r="W36" i="37"/>
  <c r="V36" i="37" a="1"/>
  <c r="V36" i="37"/>
  <c r="U36" i="37" a="1"/>
  <c r="U36" i="37"/>
  <c r="T36" i="37" a="1"/>
  <c r="T36" i="37"/>
  <c r="S36" i="37" a="1"/>
  <c r="S36" i="37"/>
  <c r="R36" i="37" a="1"/>
  <c r="R36" i="37"/>
  <c r="Q36" i="37" a="1"/>
  <c r="Q36" i="37"/>
  <c r="P36" i="37" a="1"/>
  <c r="P36" i="37"/>
  <c r="O36" i="37" a="1"/>
  <c r="O36" i="37"/>
  <c r="N36" i="37" a="1"/>
  <c r="N36" i="37"/>
  <c r="M36" i="37" a="1"/>
  <c r="M36" i="37"/>
  <c r="L36" i="37" a="1"/>
  <c r="L36" i="37"/>
  <c r="K36" i="37" a="1"/>
  <c r="K36" i="37"/>
  <c r="J36" i="37" a="1"/>
  <c r="J36" i="37"/>
  <c r="I36" i="37" a="1"/>
  <c r="I36" i="37"/>
  <c r="H36" i="37" a="1"/>
  <c r="H36" i="37"/>
  <c r="G36" i="37" a="1"/>
  <c r="G36" i="37"/>
  <c r="F36" i="37" a="1"/>
  <c r="F36" i="37"/>
  <c r="E36" i="37" a="1"/>
  <c r="E36" i="37"/>
  <c r="C36" i="37"/>
  <c r="C35" i="37"/>
  <c r="C34" i="37"/>
  <c r="C33" i="37"/>
  <c r="C32" i="37"/>
  <c r="C31" i="37"/>
  <c r="C30" i="37"/>
  <c r="AA25" i="37"/>
  <c r="I25" i="37"/>
  <c r="N12" i="37"/>
  <c r="G25" i="37"/>
  <c r="M12" i="37"/>
  <c r="F25" i="37"/>
  <c r="L12" i="37"/>
  <c r="E25" i="37"/>
  <c r="D25" i="37"/>
  <c r="AA24" i="37"/>
  <c r="I24" i="37"/>
  <c r="N11" i="37"/>
  <c r="G24" i="37"/>
  <c r="M11" i="37"/>
  <c r="F24" i="37"/>
  <c r="L11" i="37"/>
  <c r="E24" i="37"/>
  <c r="D24" i="37"/>
  <c r="AA23" i="37"/>
  <c r="I23" i="37"/>
  <c r="N10" i="37"/>
  <c r="G23" i="37"/>
  <c r="M10" i="37"/>
  <c r="F23" i="37"/>
  <c r="L10" i="37"/>
  <c r="E23" i="37"/>
  <c r="D23" i="37"/>
  <c r="I22" i="37"/>
  <c r="N9" i="37"/>
  <c r="G22" i="37"/>
  <c r="M9" i="37"/>
  <c r="F22" i="37"/>
  <c r="L9" i="37"/>
  <c r="E22" i="37"/>
  <c r="D22" i="37"/>
  <c r="I21" i="37"/>
  <c r="N8" i="37"/>
  <c r="G21" i="37"/>
  <c r="M8" i="37"/>
  <c r="F21" i="37"/>
  <c r="L8" i="37"/>
  <c r="E21" i="37"/>
  <c r="D21" i="37"/>
  <c r="I20" i="37"/>
  <c r="N7" i="37"/>
  <c r="G20" i="37"/>
  <c r="M7" i="37"/>
  <c r="F20" i="37"/>
  <c r="L7" i="37"/>
  <c r="E20" i="37"/>
  <c r="D20" i="37"/>
  <c r="I19" i="37"/>
  <c r="G19" i="37"/>
  <c r="F19" i="37"/>
  <c r="E19" i="37"/>
  <c r="D19" i="37"/>
  <c r="I18" i="37"/>
  <c r="G18" i="37"/>
  <c r="F18" i="37"/>
  <c r="E18" i="37"/>
  <c r="D18" i="37"/>
  <c r="I17" i="37"/>
  <c r="G17" i="37"/>
  <c r="F17" i="37"/>
  <c r="E17" i="37"/>
  <c r="D17" i="37"/>
  <c r="F13" i="37"/>
  <c r="B13" i="37"/>
  <c r="I21" i="36"/>
  <c r="F21" i="36"/>
  <c r="U17" i="36"/>
  <c r="E12" i="36"/>
  <c r="E13" i="36"/>
  <c r="I19" i="36"/>
  <c r="P17" i="36"/>
  <c r="M17" i="36"/>
  <c r="E94" i="9"/>
  <c r="F17" i="36"/>
  <c r="E17" i="36"/>
  <c r="P16" i="36"/>
  <c r="M16" i="36"/>
  <c r="E93" i="9"/>
  <c r="F16" i="36"/>
  <c r="E16" i="36"/>
  <c r="E54" i="9"/>
  <c r="C15" i="36"/>
  <c r="P13" i="36"/>
  <c r="M13" i="36"/>
  <c r="P12" i="36"/>
  <c r="M12" i="36"/>
  <c r="AA14" i="36"/>
  <c r="AA13" i="36"/>
  <c r="AA12" i="36"/>
  <c r="AD11" i="36"/>
  <c r="AC11" i="36"/>
  <c r="Z11" i="36"/>
  <c r="Y11" i="36"/>
  <c r="X11" i="36"/>
  <c r="W11" i="36"/>
  <c r="V11" i="36"/>
  <c r="U11" i="36"/>
  <c r="E101" i="9"/>
  <c r="J7" i="36"/>
  <c r="G5" i="36"/>
  <c r="G4" i="36"/>
  <c r="G3" i="36"/>
  <c r="G2" i="36"/>
  <c r="E36" i="22" a="1"/>
  <c r="E36" i="22"/>
  <c r="F36" i="22"/>
  <c r="G36" i="22"/>
  <c r="E37" i="22" a="1"/>
  <c r="E37" i="22"/>
  <c r="F37" i="22"/>
  <c r="G37" i="22"/>
  <c r="E38" i="22" a="1"/>
  <c r="E38" i="22"/>
  <c r="F38" i="22"/>
  <c r="G38" i="22"/>
  <c r="E39" i="22" a="1"/>
  <c r="E39" i="22"/>
  <c r="F39" i="22"/>
  <c r="G39" i="22"/>
  <c r="E40" i="22" a="1"/>
  <c r="E40" i="22"/>
  <c r="F40" i="22"/>
  <c r="G40" i="22"/>
  <c r="E41" i="22" a="1"/>
  <c r="E41" i="22"/>
  <c r="F41" i="22"/>
  <c r="G41" i="22"/>
  <c r="E42" i="22" a="1"/>
  <c r="E42" i="22"/>
  <c r="F42" i="22"/>
  <c r="G42" i="22"/>
  <c r="E43" i="22" a="1"/>
  <c r="E43" i="22"/>
  <c r="F43" i="22"/>
  <c r="G43" i="22"/>
  <c r="E44" i="22" a="1"/>
  <c r="E44" i="22"/>
  <c r="F44" i="22"/>
  <c r="G44" i="22"/>
  <c r="E45" i="22" a="1"/>
  <c r="E45" i="22"/>
  <c r="F45" i="22"/>
  <c r="G45" i="22"/>
  <c r="E46" i="22" a="1"/>
  <c r="E46" i="22"/>
  <c r="F46" i="22"/>
  <c r="G46" i="22"/>
  <c r="E47" i="22" a="1"/>
  <c r="E47" i="22"/>
  <c r="F47" i="22"/>
  <c r="G47" i="22"/>
  <c r="E48" i="22" a="1"/>
  <c r="E48" i="22"/>
  <c r="F48" i="22"/>
  <c r="G48" i="22"/>
  <c r="E49" i="22" a="1"/>
  <c r="E49" i="22"/>
  <c r="F49" i="22"/>
  <c r="G49" i="22"/>
  <c r="E50" i="22" a="1"/>
  <c r="E50" i="22"/>
  <c r="F50" i="22"/>
  <c r="G50" i="22"/>
  <c r="E7" i="22" a="1"/>
  <c r="E7" i="22"/>
  <c r="G7" i="22"/>
  <c r="F7" i="22"/>
  <c r="G6" i="22"/>
  <c r="F6" i="22"/>
  <c r="E6" i="22"/>
  <c r="C3" i="34"/>
  <c r="E13" i="22" a="1"/>
  <c r="E13" i="22"/>
  <c r="F13" i="22"/>
  <c r="C10" i="34"/>
  <c r="E22" i="22" a="1"/>
  <c r="E22" i="22"/>
  <c r="F22" i="22"/>
  <c r="C19" i="34"/>
  <c r="E31" i="22" a="1"/>
  <c r="E31" i="22"/>
  <c r="F31" i="22"/>
  <c r="C28" i="34"/>
  <c r="C33" i="34"/>
  <c r="C34" i="34"/>
  <c r="C35" i="34"/>
  <c r="C36" i="34"/>
  <c r="C37" i="34"/>
  <c r="C38" i="34"/>
  <c r="C39" i="34"/>
  <c r="C40" i="34"/>
  <c r="C41" i="34"/>
  <c r="C42" i="34"/>
  <c r="C43" i="34"/>
  <c r="C44" i="34"/>
  <c r="C45" i="34"/>
  <c r="C46" i="34"/>
  <c r="C47" i="34"/>
  <c r="C48" i="34"/>
  <c r="C49" i="34"/>
  <c r="C55" i="34"/>
  <c r="C64" i="34"/>
  <c r="C73" i="34"/>
  <c r="C78" i="34"/>
  <c r="C79" i="34"/>
  <c r="C80" i="34"/>
  <c r="C81" i="34"/>
  <c r="C82" i="34"/>
  <c r="C83" i="34"/>
  <c r="C84" i="34"/>
  <c r="C85" i="34"/>
  <c r="C86" i="34"/>
  <c r="C87" i="34"/>
  <c r="C88" i="34"/>
  <c r="C89" i="34"/>
  <c r="C90" i="34"/>
  <c r="C91" i="34"/>
  <c r="C92" i="34"/>
  <c r="C40" i="35"/>
  <c r="G40" i="35"/>
  <c r="C39" i="35"/>
  <c r="G39" i="35"/>
  <c r="C38" i="35"/>
  <c r="G38" i="35"/>
  <c r="C37" i="35"/>
  <c r="G37" i="35"/>
  <c r="C36" i="35"/>
  <c r="G36" i="35"/>
  <c r="C35" i="35"/>
  <c r="G35" i="35"/>
  <c r="C31" i="35"/>
  <c r="G31" i="35"/>
  <c r="C30" i="35"/>
  <c r="G30" i="35"/>
  <c r="C29" i="35"/>
  <c r="G29" i="35"/>
  <c r="C28" i="35"/>
  <c r="G28" i="35"/>
  <c r="C27" i="35"/>
  <c r="G27" i="35"/>
  <c r="C26" i="35"/>
  <c r="G26" i="35"/>
  <c r="C22" i="35"/>
  <c r="G22" i="35"/>
  <c r="C21" i="35"/>
  <c r="G21" i="35"/>
  <c r="C20" i="35"/>
  <c r="G20" i="35"/>
  <c r="C19" i="35"/>
  <c r="G19" i="35"/>
  <c r="C18" i="35"/>
  <c r="G18" i="35"/>
  <c r="C17" i="35"/>
  <c r="G17" i="35"/>
  <c r="Z18" i="25"/>
  <c r="Z19" i="25"/>
  <c r="Z21" i="25"/>
  <c r="C13" i="35"/>
  <c r="G13" i="35"/>
  <c r="C12" i="35"/>
  <c r="G12" i="35"/>
  <c r="C11" i="35"/>
  <c r="G11" i="35"/>
  <c r="C10" i="35"/>
  <c r="G10" i="35"/>
  <c r="C9" i="35"/>
  <c r="AH25" i="6"/>
  <c r="AH26" i="6"/>
  <c r="AH12" i="6"/>
  <c r="AH13" i="6"/>
  <c r="AH14" i="6"/>
  <c r="AH15" i="6"/>
  <c r="AH22" i="6"/>
  <c r="AH23" i="6"/>
  <c r="AH24" i="6"/>
  <c r="AH32" i="6"/>
  <c r="AH33" i="6"/>
  <c r="AH34" i="6"/>
  <c r="AH35" i="6"/>
  <c r="AH36" i="6"/>
  <c r="G9" i="35"/>
  <c r="C8" i="35"/>
  <c r="G8" i="35"/>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Z17" i="17"/>
  <c r="Z18" i="17"/>
  <c r="C13" i="20"/>
  <c r="G13" i="20"/>
  <c r="C12" i="20"/>
  <c r="G12" i="20"/>
  <c r="C11" i="20"/>
  <c r="G11" i="20"/>
  <c r="C10" i="20"/>
  <c r="G10" i="20"/>
  <c r="C9" i="20"/>
  <c r="G9" i="20"/>
  <c r="C8" i="20"/>
  <c r="G8" i="20"/>
  <c r="C40" i="10"/>
  <c r="G40" i="10"/>
  <c r="C39" i="10"/>
  <c r="G39" i="10"/>
  <c r="C38" i="10"/>
  <c r="G38" i="10"/>
  <c r="C37" i="10"/>
  <c r="G37" i="10"/>
  <c r="C36" i="10"/>
  <c r="G36" i="10"/>
  <c r="C35" i="10"/>
  <c r="G35" i="10"/>
  <c r="C31" i="10"/>
  <c r="G31" i="10"/>
  <c r="C30" i="10"/>
  <c r="G30" i="10"/>
  <c r="C29" i="10"/>
  <c r="G29" i="10"/>
  <c r="C28" i="10"/>
  <c r="G28" i="10"/>
  <c r="C27" i="10"/>
  <c r="G27" i="10"/>
  <c r="C26" i="10"/>
  <c r="G26" i="10"/>
  <c r="C22" i="10"/>
  <c r="G22" i="10"/>
  <c r="C21" i="10"/>
  <c r="G21" i="10"/>
  <c r="C20" i="10"/>
  <c r="G20" i="10"/>
  <c r="C19" i="10"/>
  <c r="G19" i="10"/>
  <c r="C18" i="10"/>
  <c r="G18" i="10"/>
  <c r="C17" i="10"/>
  <c r="G17" i="10"/>
  <c r="Z17" i="3"/>
  <c r="Z18" i="3"/>
  <c r="Z19" i="3"/>
  <c r="C13" i="10"/>
  <c r="G13" i="10"/>
  <c r="C12" i="10"/>
  <c r="G12" i="10"/>
  <c r="C11" i="10"/>
  <c r="G11" i="10"/>
  <c r="C10" i="10"/>
  <c r="G10" i="10"/>
  <c r="C9" i="10"/>
  <c r="G9" i="10"/>
  <c r="C8" i="10"/>
  <c r="G8" i="10"/>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6" i="22"/>
  <c r="E65" i="9"/>
  <c r="AD10" i="21"/>
  <c r="Q10" i="21"/>
  <c r="U11" i="24"/>
  <c r="E71" i="9"/>
  <c r="E106" i="9"/>
  <c r="J71" i="9"/>
  <c r="L34" i="35"/>
  <c r="Z64" i="25"/>
  <c r="Z65" i="25"/>
  <c r="AB64" i="25"/>
  <c r="AB65" i="25"/>
  <c r="Z66" i="25"/>
  <c r="AB66" i="25"/>
  <c r="Z67" i="25"/>
  <c r="AB67" i="25"/>
  <c r="Z68" i="25"/>
  <c r="AB68" i="25"/>
  <c r="Z69" i="25"/>
  <c r="AB69" i="25"/>
  <c r="Z70" i="25"/>
  <c r="AB70" i="25"/>
  <c r="Z71" i="25"/>
  <c r="AB71" i="25"/>
  <c r="Z72" i="25"/>
  <c r="AB72" i="25"/>
  <c r="Z73" i="25"/>
  <c r="AB73" i="25"/>
  <c r="Z74" i="25"/>
  <c r="AB74" i="25"/>
  <c r="Z75" i="25"/>
  <c r="AB75" i="25"/>
  <c r="Z76" i="25"/>
  <c r="AB76" i="25"/>
  <c r="Z77" i="25"/>
  <c r="AB77" i="25"/>
  <c r="Z78" i="25"/>
  <c r="AB78" i="25"/>
  <c r="Z79" i="25"/>
  <c r="AB79" i="25"/>
  <c r="Z80" i="25"/>
  <c r="AB80" i="25"/>
  <c r="Z81" i="25"/>
  <c r="AB81" i="25"/>
  <c r="Z82" i="25"/>
  <c r="AB82" i="25"/>
  <c r="Z83" i="25"/>
  <c r="AB83" i="25"/>
  <c r="Z84" i="25"/>
  <c r="AB84" i="25"/>
  <c r="Z85" i="25"/>
  <c r="AB85" i="25"/>
  <c r="Z86" i="25"/>
  <c r="AB86" i="25"/>
  <c r="Z87" i="25"/>
  <c r="AB87" i="25"/>
  <c r="Z88" i="25"/>
  <c r="AB88" i="25"/>
  <c r="Z89" i="25"/>
  <c r="AB89" i="25"/>
  <c r="Z90" i="25"/>
  <c r="AB90" i="25"/>
  <c r="Z91" i="25"/>
  <c r="AB91" i="25"/>
  <c r="Z92" i="25"/>
  <c r="AB92" i="25"/>
  <c r="Z93" i="25"/>
  <c r="AB93" i="25"/>
  <c r="Z94" i="25"/>
  <c r="AB94" i="25"/>
  <c r="Z95" i="25"/>
  <c r="AB95" i="25"/>
  <c r="Z96" i="25"/>
  <c r="AB96" i="25"/>
  <c r="Z97" i="25"/>
  <c r="AB97" i="25"/>
  <c r="Z98" i="25"/>
  <c r="AB98" i="25"/>
  <c r="Z99" i="25"/>
  <c r="AB99" i="25"/>
  <c r="Z100" i="25"/>
  <c r="AB100" i="25"/>
  <c r="Z101" i="25"/>
  <c r="AB101" i="25"/>
  <c r="Z102" i="25"/>
  <c r="AB102" i="25"/>
  <c r="Z103" i="25"/>
  <c r="AB103" i="25"/>
  <c r="Z104" i="25"/>
  <c r="AB104" i="25"/>
  <c r="Z105" i="25"/>
  <c r="AB105" i="25"/>
  <c r="Z106" i="25"/>
  <c r="AB106" i="25"/>
  <c r="Z107" i="25"/>
  <c r="AB107" i="25"/>
  <c r="Z108" i="25"/>
  <c r="AB108" i="25"/>
  <c r="Z136" i="25"/>
  <c r="AA136" i="25"/>
  <c r="AB136" i="25"/>
  <c r="Z137" i="25"/>
  <c r="AA137" i="25"/>
  <c r="AB137" i="25"/>
  <c r="Z138" i="25"/>
  <c r="AA138" i="25"/>
  <c r="AB138" i="25"/>
  <c r="Z139" i="25"/>
  <c r="AA139" i="25"/>
  <c r="AB139" i="25"/>
  <c r="Z140" i="25"/>
  <c r="AA140" i="25"/>
  <c r="AB140" i="25"/>
  <c r="Z141" i="25"/>
  <c r="AA141" i="25"/>
  <c r="AB141" i="25"/>
  <c r="Z142" i="25"/>
  <c r="AA142" i="25"/>
  <c r="AB142" i="25"/>
  <c r="Z143" i="25"/>
  <c r="AA143" i="25"/>
  <c r="AB143" i="25"/>
  <c r="Z144" i="25"/>
  <c r="AA144" i="25"/>
  <c r="AB144" i="25"/>
  <c r="Z145" i="25"/>
  <c r="AA145" i="25"/>
  <c r="AB145" i="25"/>
  <c r="Z146" i="25"/>
  <c r="AA146" i="25"/>
  <c r="AB146" i="25"/>
  <c r="Z147" i="25"/>
  <c r="AA147" i="25"/>
  <c r="AB147" i="25"/>
  <c r="Z148" i="25"/>
  <c r="AA148" i="25"/>
  <c r="AB148" i="25"/>
  <c r="Z149" i="25"/>
  <c r="AA149" i="25"/>
  <c r="AB149" i="25"/>
  <c r="Z150" i="25"/>
  <c r="AA150" i="25"/>
  <c r="AB150" i="25"/>
  <c r="Z151" i="25"/>
  <c r="AA151" i="25"/>
  <c r="AB151" i="25"/>
  <c r="Z152" i="25"/>
  <c r="AA152" i="25"/>
  <c r="AB152" i="25"/>
  <c r="Z153" i="25"/>
  <c r="AA153" i="25"/>
  <c r="AB153" i="25"/>
  <c r="Z154" i="25"/>
  <c r="AA154" i="25"/>
  <c r="AB154" i="25"/>
  <c r="Z155" i="25"/>
  <c r="AA155" i="25"/>
  <c r="AB155" i="25"/>
  <c r="Z156" i="25"/>
  <c r="AA156" i="25"/>
  <c r="AB156" i="25"/>
  <c r="Z157" i="25"/>
  <c r="AA157" i="25"/>
  <c r="AB157" i="25"/>
  <c r="Z158" i="25"/>
  <c r="AA158" i="25"/>
  <c r="AB158" i="25"/>
  <c r="Z159" i="25"/>
  <c r="AA159" i="25"/>
  <c r="AB159" i="25"/>
  <c r="Z160" i="25"/>
  <c r="AA160" i="25"/>
  <c r="AB160" i="25"/>
  <c r="Z161" i="25"/>
  <c r="AA161" i="25"/>
  <c r="AB161" i="25"/>
  <c r="Z162" i="25"/>
  <c r="AA162" i="25"/>
  <c r="AB162" i="25"/>
  <c r="Z163" i="25"/>
  <c r="AA163" i="25"/>
  <c r="AB163" i="25"/>
  <c r="Z164" i="25"/>
  <c r="AA164" i="25"/>
  <c r="AB164" i="25"/>
  <c r="Z165" i="25"/>
  <c r="AA165" i="25"/>
  <c r="AB165" i="25"/>
  <c r="Z166" i="25"/>
  <c r="AA166" i="25"/>
  <c r="AB166" i="25"/>
  <c r="Z167" i="25"/>
  <c r="AA167" i="25"/>
  <c r="AB167" i="25"/>
  <c r="Z168" i="25"/>
  <c r="AA168" i="25"/>
  <c r="AB168" i="25"/>
  <c r="Z169" i="25"/>
  <c r="AA169" i="25"/>
  <c r="AB169" i="25"/>
  <c r="Z170" i="25"/>
  <c r="AA170" i="25"/>
  <c r="AB170" i="25"/>
  <c r="Z171" i="25"/>
  <c r="AA171" i="25"/>
  <c r="AB171" i="25"/>
  <c r="Z172" i="25"/>
  <c r="AA172" i="25"/>
  <c r="AB172" i="25"/>
  <c r="Z173" i="25"/>
  <c r="AA173" i="25"/>
  <c r="AB173" i="25"/>
  <c r="Z174" i="25"/>
  <c r="AA174" i="25"/>
  <c r="AB174" i="25"/>
  <c r="Z175" i="25"/>
  <c r="AA175" i="25"/>
  <c r="AB175" i="25"/>
  <c r="Z176" i="25"/>
  <c r="AA176" i="25"/>
  <c r="AB176" i="25"/>
  <c r="Z177" i="25"/>
  <c r="AA177" i="25"/>
  <c r="AB177" i="25"/>
  <c r="Z178" i="25"/>
  <c r="AA178" i="25"/>
  <c r="AB178" i="25"/>
  <c r="Z179" i="25"/>
  <c r="AA179" i="25"/>
  <c r="AB179" i="25"/>
  <c r="Z180" i="25"/>
  <c r="AA180" i="25"/>
  <c r="AB180" i="25"/>
  <c r="L40" i="35"/>
  <c r="K34" i="35"/>
  <c r="K40" i="35"/>
  <c r="J34" i="35"/>
  <c r="J40" i="35"/>
  <c r="I34" i="35"/>
  <c r="I40" i="35"/>
  <c r="H34" i="35"/>
  <c r="H40" i="35"/>
  <c r="F40" i="35"/>
  <c r="E40" i="35"/>
  <c r="D40" i="35"/>
  <c r="B40" i="35"/>
  <c r="M34" i="35"/>
  <c r="M39" i="35"/>
  <c r="K39" i="35"/>
  <c r="J39" i="35"/>
  <c r="I39" i="35"/>
  <c r="H39" i="35"/>
  <c r="F39" i="35"/>
  <c r="E39" i="35"/>
  <c r="D39" i="35"/>
  <c r="B39" i="35"/>
  <c r="M38" i="35"/>
  <c r="L38" i="35"/>
  <c r="J38" i="35"/>
  <c r="I38" i="35"/>
  <c r="H38" i="35"/>
  <c r="F38" i="35"/>
  <c r="E38" i="35"/>
  <c r="D38" i="35"/>
  <c r="B38" i="35"/>
  <c r="M37" i="35"/>
  <c r="L37" i="35"/>
  <c r="K37" i="35"/>
  <c r="I37" i="35"/>
  <c r="H37" i="35"/>
  <c r="F37" i="35"/>
  <c r="E37" i="35"/>
  <c r="D37" i="35"/>
  <c r="B37" i="35"/>
  <c r="M36" i="35"/>
  <c r="L36" i="35"/>
  <c r="K36" i="35"/>
  <c r="J36" i="35"/>
  <c r="H36" i="35"/>
  <c r="F36" i="35"/>
  <c r="E36" i="35"/>
  <c r="D36" i="35"/>
  <c r="B36" i="35"/>
  <c r="M35" i="35"/>
  <c r="L35" i="35"/>
  <c r="K35" i="35"/>
  <c r="J35" i="35"/>
  <c r="I35" i="35"/>
  <c r="F35" i="35"/>
  <c r="E35" i="35"/>
  <c r="D35" i="35"/>
  <c r="B35" i="35"/>
  <c r="L25" i="35"/>
  <c r="L31" i="35"/>
  <c r="K25" i="35"/>
  <c r="K31" i="35"/>
  <c r="J25" i="35"/>
  <c r="J31" i="35"/>
  <c r="I25" i="35"/>
  <c r="I31" i="35"/>
  <c r="H25" i="35"/>
  <c r="H31" i="35"/>
  <c r="F31" i="35"/>
  <c r="E31" i="35"/>
  <c r="D31" i="35"/>
  <c r="B31" i="35"/>
  <c r="M25" i="35"/>
  <c r="M30" i="35"/>
  <c r="K30" i="35"/>
  <c r="J30" i="35"/>
  <c r="I30" i="35"/>
  <c r="H30" i="35"/>
  <c r="F30" i="35"/>
  <c r="E30" i="35"/>
  <c r="D30" i="35"/>
  <c r="B30" i="35"/>
  <c r="M29" i="35"/>
  <c r="L29" i="35"/>
  <c r="J29" i="35"/>
  <c r="I29" i="35"/>
  <c r="H29" i="35"/>
  <c r="F29" i="35"/>
  <c r="E29" i="35"/>
  <c r="D29" i="35"/>
  <c r="B29" i="35"/>
  <c r="M28" i="35"/>
  <c r="L28" i="35"/>
  <c r="K28" i="35"/>
  <c r="I28" i="35"/>
  <c r="H28" i="35"/>
  <c r="F28" i="35"/>
  <c r="E28" i="35"/>
  <c r="D28" i="35"/>
  <c r="B28" i="35"/>
  <c r="M27" i="35"/>
  <c r="L27" i="35"/>
  <c r="K27" i="35"/>
  <c r="J27" i="35"/>
  <c r="H27" i="35"/>
  <c r="F27" i="35"/>
  <c r="E27" i="35"/>
  <c r="D27" i="35"/>
  <c r="B27" i="35"/>
  <c r="M26" i="35"/>
  <c r="L26" i="35"/>
  <c r="K26" i="35"/>
  <c r="J26" i="35"/>
  <c r="I26" i="35"/>
  <c r="F26" i="35"/>
  <c r="E26" i="35"/>
  <c r="D26" i="35"/>
  <c r="B26" i="35"/>
  <c r="L16" i="35"/>
  <c r="L22" i="35"/>
  <c r="K16" i="35"/>
  <c r="K22" i="35"/>
  <c r="J16" i="35"/>
  <c r="J22" i="35"/>
  <c r="I16" i="35"/>
  <c r="I22" i="35"/>
  <c r="H16" i="35"/>
  <c r="H22" i="35"/>
  <c r="F22" i="35"/>
  <c r="E22" i="35"/>
  <c r="D22" i="35"/>
  <c r="B22" i="35"/>
  <c r="M16" i="35"/>
  <c r="M21" i="35"/>
  <c r="K21" i="35"/>
  <c r="J21" i="35"/>
  <c r="I21" i="35"/>
  <c r="H21" i="35"/>
  <c r="F21" i="35"/>
  <c r="E21" i="35"/>
  <c r="D21" i="35"/>
  <c r="B21" i="35"/>
  <c r="M20" i="35"/>
  <c r="L20" i="35"/>
  <c r="J20" i="35"/>
  <c r="I20" i="35"/>
  <c r="H20" i="35"/>
  <c r="F20" i="35"/>
  <c r="E20" i="35"/>
  <c r="D20" i="35"/>
  <c r="B20" i="35"/>
  <c r="M19" i="35"/>
  <c r="L19" i="35"/>
  <c r="K19" i="35"/>
  <c r="I19" i="35"/>
  <c r="H19" i="35"/>
  <c r="F19" i="35"/>
  <c r="E19" i="35"/>
  <c r="D19" i="35"/>
  <c r="B19" i="35"/>
  <c r="M18" i="35"/>
  <c r="L18" i="35"/>
  <c r="K18" i="35"/>
  <c r="J18" i="35"/>
  <c r="H18" i="35"/>
  <c r="F18" i="35"/>
  <c r="E18" i="35"/>
  <c r="D18" i="35"/>
  <c r="B18" i="35"/>
  <c r="M17" i="35"/>
  <c r="L17" i="35"/>
  <c r="K17" i="35"/>
  <c r="J17" i="35"/>
  <c r="I17" i="35"/>
  <c r="F17" i="35"/>
  <c r="E17" i="35"/>
  <c r="D17" i="35"/>
  <c r="B17" i="35"/>
  <c r="L7" i="35"/>
  <c r="L13" i="35"/>
  <c r="K7" i="35"/>
  <c r="K13" i="35"/>
  <c r="J7" i="35"/>
  <c r="J13" i="35"/>
  <c r="I7" i="35"/>
  <c r="I13" i="35"/>
  <c r="H7" i="35"/>
  <c r="H13" i="35"/>
  <c r="F13" i="35"/>
  <c r="E13" i="35"/>
  <c r="D13" i="35"/>
  <c r="B13" i="35"/>
  <c r="M7" i="35"/>
  <c r="M12" i="35"/>
  <c r="K12" i="35"/>
  <c r="J12" i="35"/>
  <c r="I12" i="35"/>
  <c r="H12" i="35"/>
  <c r="F12" i="35"/>
  <c r="E12" i="35"/>
  <c r="D12" i="35"/>
  <c r="B12" i="35"/>
  <c r="M11" i="35"/>
  <c r="L11" i="35"/>
  <c r="J11" i="35"/>
  <c r="I11" i="35"/>
  <c r="H11" i="35"/>
  <c r="F11" i="35"/>
  <c r="E11" i="35"/>
  <c r="D11" i="35"/>
  <c r="B11" i="35"/>
  <c r="M10" i="35"/>
  <c r="L10" i="35"/>
  <c r="K10" i="35"/>
  <c r="I10" i="35"/>
  <c r="H10" i="35"/>
  <c r="F10" i="35"/>
  <c r="E10" i="35"/>
  <c r="D10" i="35"/>
  <c r="B10" i="35"/>
  <c r="M9" i="35"/>
  <c r="L9" i="35"/>
  <c r="K9" i="35"/>
  <c r="J9" i="35"/>
  <c r="H9" i="35"/>
  <c r="F9" i="35"/>
  <c r="E9" i="35"/>
  <c r="D9" i="35"/>
  <c r="B9" i="35"/>
  <c r="M8" i="35"/>
  <c r="L8" i="35"/>
  <c r="K8" i="35"/>
  <c r="J8" i="35"/>
  <c r="I8" i="35"/>
  <c r="F8" i="35"/>
  <c r="E8" i="35"/>
  <c r="D8" i="35"/>
  <c r="B8" i="35"/>
  <c r="E56" i="9"/>
  <c r="B3" i="35"/>
  <c r="N40" i="35"/>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AA166" i="17"/>
  <c r="AB166" i="17"/>
  <c r="Z167" i="17"/>
  <c r="AA167" i="17"/>
  <c r="AB167" i="17"/>
  <c r="Z168" i="17"/>
  <c r="AA168" i="17"/>
  <c r="AB168" i="17"/>
  <c r="Z169"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N39" i="35"/>
  <c r="N38" i="35"/>
  <c r="N37" i="35"/>
  <c r="N36" i="35"/>
  <c r="N35" i="35"/>
  <c r="G34" i="35"/>
  <c r="E28" i="9"/>
  <c r="F34" i="35"/>
  <c r="E34" i="35"/>
  <c r="D34" i="35"/>
  <c r="C34" i="35"/>
  <c r="M33" i="35"/>
  <c r="L33" i="35"/>
  <c r="K33" i="35"/>
  <c r="J33" i="35"/>
  <c r="I33" i="35"/>
  <c r="H33" i="35"/>
  <c r="N31" i="35"/>
  <c r="N30" i="35"/>
  <c r="N29" i="35"/>
  <c r="N28" i="35"/>
  <c r="N27" i="35"/>
  <c r="N26" i="35"/>
  <c r="G25" i="35"/>
  <c r="F25" i="35"/>
  <c r="E25" i="35"/>
  <c r="D25" i="35"/>
  <c r="C25" i="35"/>
  <c r="M24" i="35"/>
  <c r="L24" i="35"/>
  <c r="K24" i="35"/>
  <c r="J24" i="35"/>
  <c r="I24" i="35"/>
  <c r="H24" i="35"/>
  <c r="N22" i="35"/>
  <c r="N21" i="35"/>
  <c r="N20" i="35"/>
  <c r="N19" i="35"/>
  <c r="N18" i="35"/>
  <c r="N17" i="35"/>
  <c r="G16" i="35"/>
  <c r="F16" i="35"/>
  <c r="E16" i="35"/>
  <c r="D16" i="35"/>
  <c r="C16" i="35"/>
  <c r="M15" i="35"/>
  <c r="L15" i="35"/>
  <c r="K15" i="35"/>
  <c r="J15" i="35"/>
  <c r="I15" i="35"/>
  <c r="H15" i="35"/>
  <c r="N13" i="35"/>
  <c r="N12" i="35"/>
  <c r="N11" i="35"/>
  <c r="N10" i="35"/>
  <c r="N9" i="35"/>
  <c r="N8" i="35"/>
  <c r="G7" i="35"/>
  <c r="F7" i="35"/>
  <c r="E7" i="35"/>
  <c r="D7" i="35"/>
  <c r="C7" i="35"/>
  <c r="M6" i="35"/>
  <c r="L6" i="35"/>
  <c r="K6" i="35"/>
  <c r="J6" i="35"/>
  <c r="I6" i="35"/>
  <c r="H6" i="35"/>
  <c r="E82" i="9"/>
  <c r="B4" i="35"/>
  <c r="E7" i="9"/>
  <c r="B2" i="35"/>
  <c r="C31" i="21"/>
  <c r="E21" i="24"/>
  <c r="E20" i="24"/>
  <c r="E18" i="24"/>
  <c r="E17" i="24"/>
  <c r="U23" i="24"/>
  <c r="U17" i="24"/>
  <c r="E12" i="24"/>
  <c r="C11" i="21"/>
  <c r="B13" i="6"/>
  <c r="B12" i="6"/>
  <c r="L34" i="20"/>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L34" i="10"/>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AA166" i="3"/>
  <c r="AB166" i="3"/>
  <c r="Z167" i="3"/>
  <c r="AA167" i="3"/>
  <c r="AB167" i="3"/>
  <c r="Z168" i="3"/>
  <c r="AA168" i="3"/>
  <c r="AB168" i="3"/>
  <c r="Z169"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L40" i="10"/>
  <c r="K34" i="10"/>
  <c r="K40" i="10"/>
  <c r="J34" i="10"/>
  <c r="J40" i="10"/>
  <c r="I34" i="10"/>
  <c r="I40" i="10"/>
  <c r="H34" i="10"/>
  <c r="H40" i="10"/>
  <c r="M34" i="10"/>
  <c r="M39" i="10"/>
  <c r="K39" i="10"/>
  <c r="J39" i="10"/>
  <c r="I39" i="10"/>
  <c r="H39" i="10"/>
  <c r="M38" i="10"/>
  <c r="L38" i="10"/>
  <c r="J38" i="10"/>
  <c r="I38" i="10"/>
  <c r="H38" i="10"/>
  <c r="M37" i="10"/>
  <c r="L37" i="10"/>
  <c r="K37" i="10"/>
  <c r="I37" i="10"/>
  <c r="H37" i="10"/>
  <c r="M36" i="10"/>
  <c r="L36" i="10"/>
  <c r="K36" i="10"/>
  <c r="J36" i="10"/>
  <c r="H36" i="10"/>
  <c r="M35" i="10"/>
  <c r="L35" i="10"/>
  <c r="K35" i="10"/>
  <c r="J35" i="10"/>
  <c r="I35" i="10"/>
  <c r="L25" i="10"/>
  <c r="L31" i="10"/>
  <c r="K25" i="10"/>
  <c r="K31" i="10"/>
  <c r="J25" i="10"/>
  <c r="J31" i="10"/>
  <c r="I25" i="10"/>
  <c r="I31" i="10"/>
  <c r="H25" i="10"/>
  <c r="H31" i="10"/>
  <c r="M25" i="10"/>
  <c r="M30" i="10"/>
  <c r="K30" i="10"/>
  <c r="J30" i="10"/>
  <c r="I30" i="10"/>
  <c r="H30" i="10"/>
  <c r="M29" i="10"/>
  <c r="L29" i="10"/>
  <c r="J29" i="10"/>
  <c r="I29" i="10"/>
  <c r="H29" i="10"/>
  <c r="M28" i="10"/>
  <c r="L28" i="10"/>
  <c r="K28" i="10"/>
  <c r="I28" i="10"/>
  <c r="H28" i="10"/>
  <c r="M27" i="10"/>
  <c r="L27" i="10"/>
  <c r="K27" i="10"/>
  <c r="J27" i="10"/>
  <c r="H27" i="10"/>
  <c r="M26" i="10"/>
  <c r="L26" i="10"/>
  <c r="K26" i="10"/>
  <c r="J26" i="10"/>
  <c r="I26" i="10"/>
  <c r="L16" i="10"/>
  <c r="L22" i="10"/>
  <c r="K16" i="10"/>
  <c r="K22" i="10"/>
  <c r="J16" i="10"/>
  <c r="J22" i="10"/>
  <c r="I16" i="10"/>
  <c r="I22" i="10"/>
  <c r="H16" i="10"/>
  <c r="H22" i="10"/>
  <c r="M16" i="10"/>
  <c r="M21" i="10"/>
  <c r="K21" i="10"/>
  <c r="J21" i="10"/>
  <c r="I21" i="10"/>
  <c r="H21" i="10"/>
  <c r="M20" i="10"/>
  <c r="L20" i="10"/>
  <c r="J20" i="10"/>
  <c r="I20" i="10"/>
  <c r="H20" i="10"/>
  <c r="M19" i="10"/>
  <c r="L19" i="10"/>
  <c r="K19" i="10"/>
  <c r="I19" i="10"/>
  <c r="H19" i="10"/>
  <c r="M18" i="10"/>
  <c r="L18" i="10"/>
  <c r="K18" i="10"/>
  <c r="J18" i="10"/>
  <c r="H18" i="10"/>
  <c r="M17" i="10"/>
  <c r="L17" i="10"/>
  <c r="K17" i="10"/>
  <c r="J17" i="10"/>
  <c r="I17" i="10"/>
  <c r="L7" i="10"/>
  <c r="L13" i="10"/>
  <c r="K7" i="10"/>
  <c r="K13" i="10"/>
  <c r="J7" i="10"/>
  <c r="J13" i="10"/>
  <c r="I7" i="10"/>
  <c r="I13" i="10"/>
  <c r="H7" i="10"/>
  <c r="H13" i="10"/>
  <c r="M7" i="10"/>
  <c r="M12" i="10"/>
  <c r="K12" i="10"/>
  <c r="J12" i="10"/>
  <c r="I12" i="10"/>
  <c r="H12" i="10"/>
  <c r="M11" i="10"/>
  <c r="L11" i="10"/>
  <c r="J11" i="10"/>
  <c r="I11" i="10"/>
  <c r="H11" i="10"/>
  <c r="M10" i="10"/>
  <c r="L10" i="10"/>
  <c r="K10" i="10"/>
  <c r="I10" i="10"/>
  <c r="H10" i="10"/>
  <c r="M9" i="10"/>
  <c r="L9" i="10"/>
  <c r="K9" i="10"/>
  <c r="J9" i="10"/>
  <c r="H9" i="10"/>
  <c r="M8" i="10"/>
  <c r="L8" i="10"/>
  <c r="K8" i="10"/>
  <c r="J8" i="10"/>
  <c r="I8" i="10"/>
  <c r="AB31" i="6"/>
  <c r="AB37" i="6"/>
  <c r="AA31" i="6"/>
  <c r="AA37" i="6"/>
  <c r="Z31" i="6"/>
  <c r="Z37" i="6"/>
  <c r="Y31" i="6"/>
  <c r="Y37" i="6"/>
  <c r="X31" i="6"/>
  <c r="X37" i="6"/>
  <c r="AC31" i="6"/>
  <c r="AC36" i="6"/>
  <c r="AA36" i="6"/>
  <c r="Z36" i="6"/>
  <c r="Y36" i="6"/>
  <c r="X36" i="6"/>
  <c r="AC35" i="6"/>
  <c r="AB35" i="6"/>
  <c r="Z35" i="6"/>
  <c r="Y35" i="6"/>
  <c r="X35" i="6"/>
  <c r="AC34" i="6"/>
  <c r="AB34" i="6"/>
  <c r="AA34" i="6"/>
  <c r="Y34" i="6"/>
  <c r="X34" i="6"/>
  <c r="AC33" i="6"/>
  <c r="AB33" i="6"/>
  <c r="AA33" i="6"/>
  <c r="Z33" i="6"/>
  <c r="X33" i="6"/>
  <c r="AC32" i="6"/>
  <c r="AB32" i="6"/>
  <c r="AA32" i="6"/>
  <c r="Z32" i="6"/>
  <c r="Y32" i="6"/>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AA12" i="6"/>
  <c r="Z12" i="6"/>
  <c r="Y12" i="6"/>
  <c r="S11" i="22"/>
  <c r="X17" i="22"/>
  <c r="W17" i="22"/>
  <c r="V17" i="22"/>
  <c r="E103" i="9"/>
  <c r="E104" i="9"/>
  <c r="E105" i="9"/>
  <c r="E58" i="9"/>
  <c r="C10" i="24"/>
  <c r="E73" i="9"/>
  <c r="AH21" i="6"/>
  <c r="AH31" i="6"/>
  <c r="AH17" i="6"/>
  <c r="AH27" i="6"/>
  <c r="AH37" i="6"/>
  <c r="E57" i="9"/>
  <c r="T10" i="24"/>
  <c r="AA14" i="24"/>
  <c r="AA13" i="24"/>
  <c r="AA12" i="24"/>
  <c r="AD11" i="24"/>
  <c r="AC11" i="24"/>
  <c r="Z11" i="24"/>
  <c r="Y11" i="24"/>
  <c r="X11" i="24"/>
  <c r="W11" i="24"/>
  <c r="V11" i="24"/>
  <c r="V135" i="33"/>
  <c r="W135" i="33"/>
  <c r="X135" i="33"/>
  <c r="Y135" i="33"/>
  <c r="AA135" i="33"/>
  <c r="AA207" i="33"/>
  <c r="AB207" i="33"/>
  <c r="Z207" i="33"/>
  <c r="V134" i="33"/>
  <c r="W134" i="33"/>
  <c r="X134" i="33"/>
  <c r="Y134" i="33"/>
  <c r="AA134" i="33"/>
  <c r="AA206" i="33"/>
  <c r="AB206" i="33"/>
  <c r="Z206" i="33"/>
  <c r="V133" i="33"/>
  <c r="W133" i="33"/>
  <c r="X133" i="33"/>
  <c r="Y133" i="33"/>
  <c r="AA133" i="33"/>
  <c r="AA205" i="33"/>
  <c r="AB205" i="33"/>
  <c r="Z205" i="33"/>
  <c r="V132" i="33"/>
  <c r="W132" i="33"/>
  <c r="X132" i="33"/>
  <c r="Y132" i="33"/>
  <c r="AA132" i="33"/>
  <c r="AA204" i="33"/>
  <c r="AB204" i="33"/>
  <c r="Z204" i="33"/>
  <c r="V131" i="33"/>
  <c r="W131" i="33"/>
  <c r="X131" i="33"/>
  <c r="Y131" i="33"/>
  <c r="AA131" i="33"/>
  <c r="AA203" i="33"/>
  <c r="AB203" i="33"/>
  <c r="Z203" i="33"/>
  <c r="V130" i="33"/>
  <c r="W130" i="33"/>
  <c r="X130" i="33"/>
  <c r="Y130" i="33"/>
  <c r="AA130" i="33"/>
  <c r="AA202" i="33"/>
  <c r="AB202" i="33"/>
  <c r="Z202" i="33"/>
  <c r="V129" i="33"/>
  <c r="W129" i="33"/>
  <c r="X129" i="33"/>
  <c r="Y129" i="33"/>
  <c r="AA129" i="33"/>
  <c r="AA201" i="33"/>
  <c r="AB201" i="33"/>
  <c r="Z201" i="33"/>
  <c r="V128" i="33"/>
  <c r="W128" i="33"/>
  <c r="X128" i="33"/>
  <c r="Y128" i="33"/>
  <c r="AA128" i="33"/>
  <c r="AA200" i="33"/>
  <c r="AB200" i="33"/>
  <c r="Z200" i="33"/>
  <c r="V127" i="33"/>
  <c r="W127" i="33"/>
  <c r="X127" i="33"/>
  <c r="Y127" i="33"/>
  <c r="AA127" i="33"/>
  <c r="AA199" i="33"/>
  <c r="AB199" i="33"/>
  <c r="Z199" i="33"/>
  <c r="V126" i="33"/>
  <c r="W126" i="33"/>
  <c r="X126" i="33"/>
  <c r="Y126" i="33"/>
  <c r="AA126" i="33"/>
  <c r="AA198" i="33"/>
  <c r="AB198" i="33"/>
  <c r="Z198" i="33"/>
  <c r="V125" i="33"/>
  <c r="W125" i="33"/>
  <c r="X125" i="33"/>
  <c r="Y125" i="33"/>
  <c r="AA125" i="33"/>
  <c r="AA197" i="33"/>
  <c r="AB197" i="33"/>
  <c r="Z197" i="33"/>
  <c r="V124" i="33"/>
  <c r="W124" i="33"/>
  <c r="X124" i="33"/>
  <c r="Y124" i="33"/>
  <c r="AA124" i="33"/>
  <c r="AA196" i="33"/>
  <c r="AB196" i="33"/>
  <c r="Z196" i="33"/>
  <c r="V123" i="33"/>
  <c r="W123" i="33"/>
  <c r="X123" i="33"/>
  <c r="Y123" i="33"/>
  <c r="AA123" i="33"/>
  <c r="AA195" i="33"/>
  <c r="AB195" i="33"/>
  <c r="Z195" i="33"/>
  <c r="V122" i="33"/>
  <c r="W122" i="33"/>
  <c r="X122" i="33"/>
  <c r="Y122" i="33"/>
  <c r="AA122" i="33"/>
  <c r="AA194" i="33"/>
  <c r="AB194" i="33"/>
  <c r="Z194" i="33"/>
  <c r="V121" i="33"/>
  <c r="W121" i="33"/>
  <c r="X121" i="33"/>
  <c r="Y121" i="33"/>
  <c r="AA121" i="33"/>
  <c r="AA193" i="33"/>
  <c r="AB193" i="33"/>
  <c r="Z193" i="33"/>
  <c r="V120" i="33"/>
  <c r="W120" i="33"/>
  <c r="X120" i="33"/>
  <c r="Y120" i="33"/>
  <c r="AA120" i="33"/>
  <c r="AA192" i="33"/>
  <c r="AB192" i="33"/>
  <c r="Z192" i="33"/>
  <c r="V119" i="33"/>
  <c r="W119" i="33"/>
  <c r="X119" i="33"/>
  <c r="Y119" i="33"/>
  <c r="AA119" i="33"/>
  <c r="AA191" i="33"/>
  <c r="AB191" i="33"/>
  <c r="Z191" i="33"/>
  <c r="V118" i="33"/>
  <c r="W118" i="33"/>
  <c r="X118" i="33"/>
  <c r="Y118" i="33"/>
  <c r="AA118" i="33"/>
  <c r="AA190" i="33"/>
  <c r="AB190" i="33"/>
  <c r="Z190" i="33"/>
  <c r="V117" i="33"/>
  <c r="W117" i="33"/>
  <c r="X117" i="33"/>
  <c r="Y117" i="33"/>
  <c r="AA117" i="33"/>
  <c r="AA189" i="33"/>
  <c r="AB189" i="33"/>
  <c r="Z189" i="33"/>
  <c r="V116" i="33"/>
  <c r="W116" i="33"/>
  <c r="X116" i="33"/>
  <c r="Y116" i="33"/>
  <c r="AA116" i="33"/>
  <c r="AA188" i="33"/>
  <c r="AB188" i="33"/>
  <c r="Z188" i="33"/>
  <c r="V115" i="33"/>
  <c r="W115" i="33"/>
  <c r="X115" i="33"/>
  <c r="Y115" i="33"/>
  <c r="AA115" i="33"/>
  <c r="AA187" i="33"/>
  <c r="AB187" i="33"/>
  <c r="Z187" i="33"/>
  <c r="V114" i="33"/>
  <c r="W114" i="33"/>
  <c r="X114" i="33"/>
  <c r="Y114" i="33"/>
  <c r="AA114" i="33"/>
  <c r="AA186" i="33"/>
  <c r="AB186" i="33"/>
  <c r="Z186" i="33"/>
  <c r="V113" i="33"/>
  <c r="W113" i="33"/>
  <c r="X113" i="33"/>
  <c r="Y113" i="33"/>
  <c r="AA113" i="33"/>
  <c r="AA185" i="33"/>
  <c r="AB185" i="33"/>
  <c r="Z185" i="33"/>
  <c r="V112" i="33"/>
  <c r="W112" i="33"/>
  <c r="X112" i="33"/>
  <c r="Y112" i="33"/>
  <c r="AA112" i="33"/>
  <c r="AA184" i="33"/>
  <c r="AB184" i="33"/>
  <c r="Z184" i="33"/>
  <c r="V111" i="33"/>
  <c r="W111" i="33"/>
  <c r="X111" i="33"/>
  <c r="Y111" i="33"/>
  <c r="AA111" i="33"/>
  <c r="AA183" i="33"/>
  <c r="AB183" i="33"/>
  <c r="Z183" i="33"/>
  <c r="V110" i="33"/>
  <c r="W110" i="33"/>
  <c r="X110" i="33"/>
  <c r="Y110" i="33"/>
  <c r="AA110" i="33"/>
  <c r="AA182" i="33"/>
  <c r="AB182" i="33"/>
  <c r="Z182" i="33"/>
  <c r="V109" i="33"/>
  <c r="W109" i="33"/>
  <c r="X109" i="33"/>
  <c r="Y109" i="33"/>
  <c r="AA109" i="33"/>
  <c r="AA181" i="33"/>
  <c r="AB181" i="33"/>
  <c r="Z181" i="33"/>
  <c r="AA180" i="33"/>
  <c r="AB180" i="33"/>
  <c r="Z180" i="33"/>
  <c r="AA179" i="33"/>
  <c r="AB179" i="33"/>
  <c r="Z179" i="33"/>
  <c r="AA178" i="33"/>
  <c r="AB178" i="33"/>
  <c r="Z178" i="33"/>
  <c r="AA177" i="33"/>
  <c r="AB177" i="33"/>
  <c r="Z177" i="33"/>
  <c r="AA176" i="33"/>
  <c r="AB176" i="33"/>
  <c r="Z176" i="33"/>
  <c r="AA175" i="33"/>
  <c r="AB175" i="33"/>
  <c r="Z175" i="33"/>
  <c r="AA174" i="33"/>
  <c r="AB174" i="33"/>
  <c r="Z174" i="33"/>
  <c r="AA173" i="33"/>
  <c r="AB173" i="33"/>
  <c r="Z173" i="33"/>
  <c r="AA172" i="33"/>
  <c r="AB172" i="33"/>
  <c r="Z172" i="33"/>
  <c r="AA171" i="33"/>
  <c r="AB171" i="33"/>
  <c r="Z171" i="33"/>
  <c r="AA170" i="33"/>
  <c r="AB170" i="33"/>
  <c r="Z170" i="33"/>
  <c r="AA169" i="33"/>
  <c r="AB169" i="33"/>
  <c r="Z169" i="33"/>
  <c r="AA168" i="33"/>
  <c r="AB168" i="33"/>
  <c r="Z168" i="33"/>
  <c r="AA167" i="33"/>
  <c r="AB167" i="33"/>
  <c r="Z167" i="33"/>
  <c r="AA166" i="33"/>
  <c r="AB166" i="33"/>
  <c r="Z166" i="33"/>
  <c r="AA165" i="33"/>
  <c r="AB165" i="33"/>
  <c r="Z165" i="33"/>
  <c r="AA164" i="33"/>
  <c r="AB164" i="33"/>
  <c r="Z164" i="33"/>
  <c r="AA163" i="33"/>
  <c r="AB163" i="33"/>
  <c r="Z163" i="33"/>
  <c r="AA162" i="33"/>
  <c r="AB162" i="33"/>
  <c r="Z162" i="33"/>
  <c r="AA161" i="33"/>
  <c r="AB161" i="33"/>
  <c r="Z161" i="33"/>
  <c r="AA160" i="33"/>
  <c r="AB160" i="33"/>
  <c r="Z160" i="33"/>
  <c r="AA159" i="33"/>
  <c r="AB159" i="33"/>
  <c r="Z159" i="33"/>
  <c r="AA158" i="33"/>
  <c r="AB158" i="33"/>
  <c r="Z158" i="33"/>
  <c r="AA157" i="33"/>
  <c r="AB157" i="33"/>
  <c r="Z157" i="33"/>
  <c r="AA156" i="33"/>
  <c r="AB156" i="33"/>
  <c r="Z156" i="33"/>
  <c r="AA155" i="33"/>
  <c r="AB155" i="33"/>
  <c r="Z155" i="33"/>
  <c r="AA154" i="33"/>
  <c r="AB154" i="33"/>
  <c r="Z154" i="33"/>
  <c r="AA153" i="33"/>
  <c r="AB153" i="33"/>
  <c r="Z153" i="33"/>
  <c r="AA152" i="33"/>
  <c r="AB152" i="33"/>
  <c r="Z152" i="33"/>
  <c r="AA151" i="33"/>
  <c r="AB151" i="33"/>
  <c r="Z151" i="33"/>
  <c r="AA150" i="33"/>
  <c r="AB150" i="33"/>
  <c r="Z150" i="33"/>
  <c r="AA149" i="33"/>
  <c r="AB149" i="33"/>
  <c r="Z149" i="33"/>
  <c r="AA148" i="33"/>
  <c r="AB148" i="33"/>
  <c r="Z148" i="33"/>
  <c r="AA147" i="33"/>
  <c r="AB147" i="33"/>
  <c r="Z147" i="33"/>
  <c r="AA146" i="33"/>
  <c r="AB146" i="33"/>
  <c r="Z146" i="33"/>
  <c r="AA145" i="33"/>
  <c r="AB145" i="33"/>
  <c r="Z145" i="33"/>
  <c r="AA144" i="33"/>
  <c r="AB144" i="33"/>
  <c r="Z144" i="33"/>
  <c r="AA143" i="33"/>
  <c r="AB143" i="33"/>
  <c r="Z143" i="33"/>
  <c r="AA142" i="33"/>
  <c r="AB142" i="33"/>
  <c r="Z142" i="33"/>
  <c r="AA141" i="33"/>
  <c r="AB141" i="33"/>
  <c r="Z141" i="33"/>
  <c r="AA140" i="33"/>
  <c r="AB140" i="33"/>
  <c r="Z140" i="33"/>
  <c r="AA139" i="33"/>
  <c r="AB139" i="33"/>
  <c r="Z139" i="33"/>
  <c r="AA138" i="33"/>
  <c r="AB138" i="33"/>
  <c r="Z138" i="33"/>
  <c r="AA137" i="33"/>
  <c r="AB137" i="33"/>
  <c r="Z137" i="33"/>
  <c r="AA136" i="33"/>
  <c r="AB136" i="33"/>
  <c r="Z136" i="33"/>
  <c r="AF135" i="33"/>
  <c r="AE135" i="33"/>
  <c r="AB135" i="33"/>
  <c r="Z135" i="33"/>
  <c r="AF134" i="33"/>
  <c r="AE134" i="33"/>
  <c r="AB134" i="33"/>
  <c r="Z134" i="33"/>
  <c r="AF133" i="33"/>
  <c r="AE133" i="33"/>
  <c r="AB133" i="33"/>
  <c r="Z133" i="33"/>
  <c r="AF132" i="33"/>
  <c r="AE132" i="33"/>
  <c r="AB132" i="33"/>
  <c r="Z132" i="33"/>
  <c r="AF131" i="33"/>
  <c r="AE131" i="33"/>
  <c r="AB131" i="33"/>
  <c r="Z131" i="33"/>
  <c r="AF130" i="33"/>
  <c r="AE130" i="33"/>
  <c r="AB130" i="33"/>
  <c r="Z130" i="33"/>
  <c r="AF129" i="33"/>
  <c r="AE129" i="33"/>
  <c r="AB129" i="33"/>
  <c r="Z129" i="33"/>
  <c r="AF128" i="33"/>
  <c r="AE128" i="33"/>
  <c r="AB128" i="33"/>
  <c r="Z128" i="33"/>
  <c r="AF127" i="33"/>
  <c r="AE127" i="33"/>
  <c r="AB127" i="33"/>
  <c r="Z127" i="33"/>
  <c r="AF126" i="33"/>
  <c r="AE126" i="33"/>
  <c r="AB126" i="33"/>
  <c r="Z126" i="33"/>
  <c r="AF125" i="33"/>
  <c r="AE125" i="33"/>
  <c r="AB125" i="33"/>
  <c r="Z125" i="33"/>
  <c r="AF124" i="33"/>
  <c r="AE124" i="33"/>
  <c r="AB124" i="33"/>
  <c r="Z124" i="33"/>
  <c r="AF123" i="33"/>
  <c r="AE123" i="33"/>
  <c r="AB123" i="33"/>
  <c r="Z123" i="33"/>
  <c r="AF122" i="33"/>
  <c r="AE122" i="33"/>
  <c r="AB122" i="33"/>
  <c r="Z122" i="33"/>
  <c r="AF121" i="33"/>
  <c r="AE121" i="33"/>
  <c r="AB121" i="33"/>
  <c r="Z121" i="33"/>
  <c r="AF120" i="33"/>
  <c r="AE120" i="33"/>
  <c r="AB120" i="33"/>
  <c r="Z120" i="33"/>
  <c r="AF119" i="33"/>
  <c r="AE119" i="33"/>
  <c r="AB119" i="33"/>
  <c r="Z119" i="33"/>
  <c r="AF118" i="33"/>
  <c r="AE118" i="33"/>
  <c r="AB118" i="33"/>
  <c r="Z118" i="33"/>
  <c r="AF117" i="33"/>
  <c r="AE117" i="33"/>
  <c r="AB117" i="33"/>
  <c r="Z117" i="33"/>
  <c r="AF116" i="33"/>
  <c r="AE116" i="33"/>
  <c r="AB116" i="33"/>
  <c r="Z116" i="33"/>
  <c r="AF115" i="33"/>
  <c r="AE115" i="33"/>
  <c r="AB115" i="33"/>
  <c r="Z115" i="33"/>
  <c r="AF114" i="33"/>
  <c r="AE114" i="33"/>
  <c r="AB114" i="33"/>
  <c r="Z114" i="33"/>
  <c r="AF113" i="33"/>
  <c r="AE113" i="33"/>
  <c r="AB113" i="33"/>
  <c r="Z113" i="33"/>
  <c r="AF112" i="33"/>
  <c r="AE112" i="33"/>
  <c r="AB112" i="33"/>
  <c r="Z112" i="33"/>
  <c r="AF111" i="33"/>
  <c r="AE111" i="33"/>
  <c r="AB111" i="33"/>
  <c r="Z111" i="33"/>
  <c r="AF110" i="33"/>
  <c r="AE110" i="33"/>
  <c r="AB110" i="33"/>
  <c r="Z110" i="33"/>
  <c r="AF109" i="33"/>
  <c r="AE109" i="33"/>
  <c r="AB109" i="33"/>
  <c r="Z109" i="33"/>
  <c r="AB108" i="33"/>
  <c r="Z108" i="33"/>
  <c r="AB107" i="33"/>
  <c r="Z107" i="33"/>
  <c r="AB106" i="33"/>
  <c r="Z106" i="33"/>
  <c r="AB105" i="33"/>
  <c r="Z105" i="33"/>
  <c r="AB104" i="33"/>
  <c r="Z104" i="33"/>
  <c r="AB103" i="33"/>
  <c r="Z103" i="33"/>
  <c r="AB102" i="33"/>
  <c r="Z102" i="33"/>
  <c r="AB101" i="33"/>
  <c r="Z101" i="33"/>
  <c r="AB100" i="33"/>
  <c r="Z100" i="33"/>
  <c r="AB99" i="33"/>
  <c r="Z99" i="33"/>
  <c r="AB98" i="33"/>
  <c r="Z98" i="33"/>
  <c r="AB97" i="33"/>
  <c r="Z97" i="33"/>
  <c r="AB96" i="33"/>
  <c r="Z96" i="33"/>
  <c r="AB95" i="33"/>
  <c r="Z95" i="33"/>
  <c r="AB94" i="33"/>
  <c r="Z94" i="33"/>
  <c r="AB93" i="33"/>
  <c r="Z93" i="33"/>
  <c r="AB92" i="33"/>
  <c r="Z92" i="33"/>
  <c r="AB91" i="33"/>
  <c r="Z91" i="33"/>
  <c r="AB90" i="33"/>
  <c r="Z90" i="33"/>
  <c r="AB89" i="33"/>
  <c r="Z89" i="33"/>
  <c r="AB88" i="33"/>
  <c r="Z88" i="33"/>
  <c r="AB87" i="33"/>
  <c r="Z87" i="33"/>
  <c r="AB86" i="33"/>
  <c r="Z86" i="33"/>
  <c r="AB85" i="33"/>
  <c r="Z85" i="33"/>
  <c r="AB84" i="33"/>
  <c r="Z84" i="33"/>
  <c r="AB83" i="33"/>
  <c r="Z83" i="33"/>
  <c r="AB82" i="33"/>
  <c r="Z82" i="33"/>
  <c r="AB81" i="33"/>
  <c r="Z81" i="33"/>
  <c r="AB80" i="33"/>
  <c r="Z80" i="33"/>
  <c r="AB79" i="33"/>
  <c r="Z79" i="33"/>
  <c r="AB78" i="33"/>
  <c r="Z78" i="33"/>
  <c r="AB77" i="33"/>
  <c r="Z77" i="33"/>
  <c r="AB76" i="33"/>
  <c r="Z76" i="33"/>
  <c r="AB75" i="33"/>
  <c r="Z75" i="33"/>
  <c r="AB74" i="33"/>
  <c r="Z74" i="33"/>
  <c r="AB73" i="33"/>
  <c r="Z73" i="33"/>
  <c r="AB72" i="33"/>
  <c r="Z72" i="33"/>
  <c r="Q72" i="33"/>
  <c r="AB71" i="33"/>
  <c r="Z71" i="33"/>
  <c r="Q71" i="33"/>
  <c r="AB70" i="33"/>
  <c r="Z70" i="33"/>
  <c r="Q70" i="33"/>
  <c r="AB69" i="33"/>
  <c r="Z69" i="33"/>
  <c r="Q69" i="33"/>
  <c r="AB68" i="33"/>
  <c r="Z68" i="33"/>
  <c r="Q68" i="33"/>
  <c r="AB67" i="33"/>
  <c r="Z67" i="33"/>
  <c r="Q67" i="33"/>
  <c r="AB66" i="33"/>
  <c r="Z66" i="33"/>
  <c r="AB65" i="33"/>
  <c r="Z65" i="33"/>
  <c r="AB64" i="33"/>
  <c r="Z64" i="33"/>
  <c r="F12" i="33"/>
  <c r="BR60" i="33"/>
  <c r="F11" i="33"/>
  <c r="BZ51" i="33"/>
  <c r="F10" i="33"/>
  <c r="BY51" i="33"/>
  <c r="F9" i="33"/>
  <c r="BX51" i="33"/>
  <c r="F8" i="33"/>
  <c r="BW51" i="33"/>
  <c r="F7" i="33"/>
  <c r="BV51" i="33"/>
  <c r="C25" i="33"/>
  <c r="BR59" i="33"/>
  <c r="CA51" i="33"/>
  <c r="C24" i="33"/>
  <c r="BR58" i="33"/>
  <c r="C23" i="33"/>
  <c r="BR57" i="33"/>
  <c r="C22" i="33"/>
  <c r="BR56" i="33"/>
  <c r="C21" i="33"/>
  <c r="BR55" i="33"/>
  <c r="C20" i="33"/>
  <c r="BR37" i="33"/>
  <c r="CA29" i="33"/>
  <c r="BR38" i="33"/>
  <c r="BZ29" i="33"/>
  <c r="BR36" i="33"/>
  <c r="BY29" i="33"/>
  <c r="BR35" i="33"/>
  <c r="BX29" i="33"/>
  <c r="BR34" i="33"/>
  <c r="BW29" i="33"/>
  <c r="BR33" i="33"/>
  <c r="BV29" i="33"/>
  <c r="BR49" i="33"/>
  <c r="BR48" i="33"/>
  <c r="BR47" i="33"/>
  <c r="BR46" i="33"/>
  <c r="BR45" i="33"/>
  <c r="BR44" i="33"/>
  <c r="CA40" i="33"/>
  <c r="BZ40" i="33"/>
  <c r="BY40" i="33"/>
  <c r="BX40" i="33"/>
  <c r="BW40" i="33"/>
  <c r="BV40" i="33"/>
  <c r="BP38" i="33" a="1"/>
  <c r="BP38" i="33"/>
  <c r="BO38" i="33" a="1"/>
  <c r="BO38" i="33"/>
  <c r="BN38" i="33" a="1"/>
  <c r="BN38" i="33"/>
  <c r="BM38" i="33" a="1"/>
  <c r="BM38" i="33"/>
  <c r="BL38" i="33" a="1"/>
  <c r="BL38" i="33"/>
  <c r="BK38" i="33" a="1"/>
  <c r="BK38" i="33"/>
  <c r="BJ38" i="33" a="1"/>
  <c r="BJ38" i="33"/>
  <c r="BI38" i="33" a="1"/>
  <c r="BI38" i="33"/>
  <c r="BH38" i="33" a="1"/>
  <c r="BH38" i="33"/>
  <c r="BG38" i="33" a="1"/>
  <c r="BG38" i="33"/>
  <c r="BF38" i="33" a="1"/>
  <c r="BF38" i="33"/>
  <c r="BE38" i="33" a="1"/>
  <c r="BE38" i="33"/>
  <c r="BD38" i="33" a="1"/>
  <c r="BD38" i="33"/>
  <c r="BC38" i="33" a="1"/>
  <c r="BC38" i="33"/>
  <c r="BB38" i="33" a="1"/>
  <c r="BB38" i="33"/>
  <c r="BA38" i="33" a="1"/>
  <c r="BA38" i="33"/>
  <c r="AZ38" i="33" a="1"/>
  <c r="AZ38" i="33"/>
  <c r="AY38" i="33" a="1"/>
  <c r="AY38" i="33"/>
  <c r="AX38" i="33" a="1"/>
  <c r="AX38" i="33"/>
  <c r="AW38" i="33" a="1"/>
  <c r="AW38" i="33"/>
  <c r="AV38" i="33" a="1"/>
  <c r="AV38" i="33"/>
  <c r="AU38" i="33" a="1"/>
  <c r="AU38" i="33"/>
  <c r="AT38" i="33" a="1"/>
  <c r="AT38" i="33"/>
  <c r="AS38" i="33" a="1"/>
  <c r="AS38" i="33"/>
  <c r="AR38" i="33" a="1"/>
  <c r="AR38" i="33"/>
  <c r="AQ38" i="33" a="1"/>
  <c r="AQ38" i="33"/>
  <c r="AP38" i="33" a="1"/>
  <c r="AP38" i="33"/>
  <c r="AO38" i="33" a="1"/>
  <c r="AO38" i="33"/>
  <c r="AN38" i="33" a="1"/>
  <c r="AN38" i="33"/>
  <c r="AM38" i="33" a="1"/>
  <c r="AM38" i="33"/>
  <c r="AL38" i="33" a="1"/>
  <c r="AL38" i="33"/>
  <c r="AK38" i="33" a="1"/>
  <c r="AK38" i="33"/>
  <c r="AJ38" i="33" a="1"/>
  <c r="AJ38" i="33"/>
  <c r="AI38" i="33" a="1"/>
  <c r="AI38" i="33"/>
  <c r="AH38" i="33" a="1"/>
  <c r="AH38" i="33"/>
  <c r="AG38" i="33" a="1"/>
  <c r="AG38" i="33"/>
  <c r="AF38" i="33" a="1"/>
  <c r="AF38" i="33"/>
  <c r="AE38" i="33" a="1"/>
  <c r="AE38" i="33"/>
  <c r="AD38" i="33" a="1"/>
  <c r="AD38" i="33"/>
  <c r="AC38" i="33" a="1"/>
  <c r="AC38" i="33"/>
  <c r="AB38" i="33" a="1"/>
  <c r="AB38" i="33"/>
  <c r="AA38" i="33" a="1"/>
  <c r="AA38" i="33"/>
  <c r="Z38" i="33" a="1"/>
  <c r="Z38" i="33"/>
  <c r="Y38" i="33" a="1"/>
  <c r="Y38" i="33"/>
  <c r="X38" i="33" a="1"/>
  <c r="X38" i="33"/>
  <c r="W38" i="33" a="1"/>
  <c r="W38" i="33"/>
  <c r="V38" i="33" a="1"/>
  <c r="V38" i="33"/>
  <c r="U38" i="33" a="1"/>
  <c r="U38" i="33"/>
  <c r="T38" i="33" a="1"/>
  <c r="T38" i="33"/>
  <c r="S38" i="33" a="1"/>
  <c r="S38" i="33"/>
  <c r="R38" i="33" a="1"/>
  <c r="R38" i="33"/>
  <c r="Q38" i="33" a="1"/>
  <c r="Q38" i="33"/>
  <c r="P38" i="33" a="1"/>
  <c r="P38" i="33"/>
  <c r="O38" i="33" a="1"/>
  <c r="O38" i="33"/>
  <c r="N38" i="33" a="1"/>
  <c r="N38" i="33"/>
  <c r="M38" i="33" a="1"/>
  <c r="M38" i="33"/>
  <c r="L38" i="33" a="1"/>
  <c r="L38" i="33"/>
  <c r="K38" i="33" a="1"/>
  <c r="K38" i="33"/>
  <c r="J38" i="33" a="1"/>
  <c r="J38" i="33"/>
  <c r="I38" i="33" a="1"/>
  <c r="I38" i="33"/>
  <c r="H38" i="33" a="1"/>
  <c r="H38" i="33"/>
  <c r="G38" i="33" a="1"/>
  <c r="G38" i="33"/>
  <c r="F38" i="33" a="1"/>
  <c r="F38" i="33"/>
  <c r="E38" i="33" a="1"/>
  <c r="E38" i="33"/>
  <c r="C38" i="33"/>
  <c r="BP37" i="33" a="1"/>
  <c r="BP37" i="33"/>
  <c r="BO37" i="33" a="1"/>
  <c r="BO37" i="33"/>
  <c r="BN37" i="33" a="1"/>
  <c r="BN37" i="33"/>
  <c r="BM37" i="33" a="1"/>
  <c r="BM37" i="33"/>
  <c r="BL37" i="33" a="1"/>
  <c r="BL37" i="33"/>
  <c r="BK37" i="33" a="1"/>
  <c r="BK37" i="33"/>
  <c r="BJ37" i="33" a="1"/>
  <c r="BJ37" i="33"/>
  <c r="BI37" i="33" a="1"/>
  <c r="BI37" i="33"/>
  <c r="BH37" i="33" a="1"/>
  <c r="BH37" i="33"/>
  <c r="BG37" i="33" a="1"/>
  <c r="BG37" i="33"/>
  <c r="BF37" i="33" a="1"/>
  <c r="BF37" i="33"/>
  <c r="BE37" i="33" a="1"/>
  <c r="BE37" i="33"/>
  <c r="BD37" i="33" a="1"/>
  <c r="BD37" i="33"/>
  <c r="BC37" i="33" a="1"/>
  <c r="BC37" i="33"/>
  <c r="BB37" i="33" a="1"/>
  <c r="BB37" i="33"/>
  <c r="BA37" i="33" a="1"/>
  <c r="BA37" i="33"/>
  <c r="AZ37" i="33" a="1"/>
  <c r="AZ37" i="33"/>
  <c r="AY37" i="33" a="1"/>
  <c r="AY37" i="33"/>
  <c r="AX37" i="33" a="1"/>
  <c r="AX37" i="33"/>
  <c r="AW37" i="33" a="1"/>
  <c r="AW37" i="33"/>
  <c r="AV37" i="33" a="1"/>
  <c r="AV37" i="33"/>
  <c r="AU37" i="33" a="1"/>
  <c r="AU37" i="33"/>
  <c r="AT37" i="33" a="1"/>
  <c r="AT37" i="33"/>
  <c r="AS37" i="33" a="1"/>
  <c r="AS37" i="33"/>
  <c r="AR37" i="33" a="1"/>
  <c r="AR37" i="33"/>
  <c r="AQ37" i="33" a="1"/>
  <c r="AQ37" i="33"/>
  <c r="AP37" i="33" a="1"/>
  <c r="AP37" i="33"/>
  <c r="AO37" i="33" a="1"/>
  <c r="AO37" i="33"/>
  <c r="AN37" i="33" a="1"/>
  <c r="AN37" i="33"/>
  <c r="AM37" i="33" a="1"/>
  <c r="AM37" i="33"/>
  <c r="AL37" i="33" a="1"/>
  <c r="AL37" i="33"/>
  <c r="AK37" i="33" a="1"/>
  <c r="AK37" i="33"/>
  <c r="AJ37" i="33" a="1"/>
  <c r="AJ37" i="33"/>
  <c r="AI37" i="33" a="1"/>
  <c r="AI37" i="33"/>
  <c r="AH37" i="33" a="1"/>
  <c r="AH37" i="33"/>
  <c r="AG37" i="33" a="1"/>
  <c r="AG37" i="33"/>
  <c r="AF37" i="33" a="1"/>
  <c r="AF37" i="33"/>
  <c r="AE37" i="33" a="1"/>
  <c r="AE37" i="33"/>
  <c r="AD37" i="33" a="1"/>
  <c r="AD37" i="33"/>
  <c r="AC37" i="33" a="1"/>
  <c r="AC37" i="33"/>
  <c r="AB37" i="33" a="1"/>
  <c r="AB37" i="33"/>
  <c r="AA37" i="33" a="1"/>
  <c r="AA37" i="33"/>
  <c r="Z37" i="33" a="1"/>
  <c r="Z37" i="33"/>
  <c r="Y37" i="33" a="1"/>
  <c r="Y37" i="33"/>
  <c r="X37" i="33" a="1"/>
  <c r="X37" i="33"/>
  <c r="W37" i="33" a="1"/>
  <c r="W37" i="33"/>
  <c r="V37" i="33" a="1"/>
  <c r="V37" i="33"/>
  <c r="U37" i="33" a="1"/>
  <c r="U37" i="33"/>
  <c r="T37" i="33" a="1"/>
  <c r="T37" i="33"/>
  <c r="S37" i="33" a="1"/>
  <c r="S37" i="33"/>
  <c r="R37" i="33" a="1"/>
  <c r="R37" i="33"/>
  <c r="Q37" i="33" a="1"/>
  <c r="Q37" i="33"/>
  <c r="P37" i="33" a="1"/>
  <c r="P37" i="33"/>
  <c r="O37" i="33" a="1"/>
  <c r="O37" i="33"/>
  <c r="N37" i="33" a="1"/>
  <c r="N37" i="33"/>
  <c r="M37" i="33" a="1"/>
  <c r="M37" i="33"/>
  <c r="L37" i="33" a="1"/>
  <c r="L37" i="33"/>
  <c r="K37" i="33" a="1"/>
  <c r="K37" i="33"/>
  <c r="J37" i="33" a="1"/>
  <c r="J37" i="33"/>
  <c r="I37" i="33" a="1"/>
  <c r="I37" i="33"/>
  <c r="H37" i="33" a="1"/>
  <c r="H37" i="33"/>
  <c r="G37" i="33" a="1"/>
  <c r="G37" i="33"/>
  <c r="F37" i="33" a="1"/>
  <c r="F37" i="33"/>
  <c r="E37" i="33" a="1"/>
  <c r="E37" i="33"/>
  <c r="C37" i="33"/>
  <c r="BP36" i="33" a="1"/>
  <c r="BP36" i="33"/>
  <c r="BO36" i="33" a="1"/>
  <c r="BO36" i="33"/>
  <c r="BN36" i="33" a="1"/>
  <c r="BN36" i="33"/>
  <c r="BM36" i="33" a="1"/>
  <c r="BM36" i="33"/>
  <c r="BL36" i="33" a="1"/>
  <c r="BL36" i="33"/>
  <c r="BK36" i="33" a="1"/>
  <c r="BK36" i="33"/>
  <c r="BJ36" i="33" a="1"/>
  <c r="BJ36" i="33"/>
  <c r="BI36" i="33" a="1"/>
  <c r="BI36" i="33"/>
  <c r="BH36" i="33" a="1"/>
  <c r="BH36" i="33"/>
  <c r="BG36" i="33" a="1"/>
  <c r="BG36" i="33"/>
  <c r="BF36" i="33" a="1"/>
  <c r="BF36" i="33"/>
  <c r="BE36" i="33" a="1"/>
  <c r="BE36" i="33"/>
  <c r="BD36" i="33" a="1"/>
  <c r="BD36" i="33"/>
  <c r="BC36" i="33" a="1"/>
  <c r="BC36" i="33"/>
  <c r="BB36" i="33" a="1"/>
  <c r="BB36" i="33"/>
  <c r="BA36" i="33" a="1"/>
  <c r="BA36" i="33"/>
  <c r="AZ36" i="33" a="1"/>
  <c r="AZ36" i="33"/>
  <c r="AY36" i="33" a="1"/>
  <c r="AY36" i="33"/>
  <c r="AX36" i="33" a="1"/>
  <c r="AX36" i="33"/>
  <c r="AW36" i="33" a="1"/>
  <c r="AW36" i="33"/>
  <c r="AV36" i="33" a="1"/>
  <c r="AV36" i="33"/>
  <c r="AU36" i="33" a="1"/>
  <c r="AU36" i="33"/>
  <c r="AT36" i="33" a="1"/>
  <c r="AT36" i="33"/>
  <c r="AS36" i="33" a="1"/>
  <c r="AS36" i="33"/>
  <c r="AR36" i="33" a="1"/>
  <c r="AR36" i="33"/>
  <c r="AQ36" i="33" a="1"/>
  <c r="AQ36" i="33"/>
  <c r="AP36" i="33" a="1"/>
  <c r="AP36" i="33"/>
  <c r="AO36" i="33" a="1"/>
  <c r="AO36" i="33"/>
  <c r="AN36" i="33" a="1"/>
  <c r="AN36" i="33"/>
  <c r="AM36" i="33" a="1"/>
  <c r="AM36" i="33"/>
  <c r="AL36" i="33" a="1"/>
  <c r="AL36" i="33"/>
  <c r="AK36" i="33" a="1"/>
  <c r="AK36" i="33"/>
  <c r="AJ36" i="33" a="1"/>
  <c r="AJ36" i="33"/>
  <c r="AI36" i="33" a="1"/>
  <c r="AI36" i="33"/>
  <c r="AH36" i="33" a="1"/>
  <c r="AH36" i="33"/>
  <c r="AG36" i="33" a="1"/>
  <c r="AG36" i="33"/>
  <c r="AF36" i="33" a="1"/>
  <c r="AF36" i="33"/>
  <c r="AE36" i="33" a="1"/>
  <c r="AE36" i="33"/>
  <c r="AD36" i="33" a="1"/>
  <c r="AD36" i="33"/>
  <c r="AC36" i="33" a="1"/>
  <c r="AC36" i="33"/>
  <c r="AB36" i="33" a="1"/>
  <c r="AB36" i="33"/>
  <c r="AA36" i="33" a="1"/>
  <c r="AA36" i="33"/>
  <c r="Z36" i="33" a="1"/>
  <c r="Z36" i="33"/>
  <c r="Y36" i="33" a="1"/>
  <c r="Y36" i="33"/>
  <c r="X36" i="33" a="1"/>
  <c r="X36" i="33"/>
  <c r="W36" i="33" a="1"/>
  <c r="W36" i="33"/>
  <c r="V36" i="33" a="1"/>
  <c r="V36" i="33"/>
  <c r="U36" i="33" a="1"/>
  <c r="U36" i="33"/>
  <c r="T36" i="33" a="1"/>
  <c r="T36" i="33"/>
  <c r="S36" i="33" a="1"/>
  <c r="S36" i="33"/>
  <c r="R36" i="33" a="1"/>
  <c r="R36" i="33"/>
  <c r="Q36" i="33" a="1"/>
  <c r="Q36" i="33"/>
  <c r="P36" i="33" a="1"/>
  <c r="P36" i="33"/>
  <c r="O36" i="33" a="1"/>
  <c r="O36" i="33"/>
  <c r="N36" i="33" a="1"/>
  <c r="N36" i="33"/>
  <c r="M36" i="33" a="1"/>
  <c r="M36" i="33"/>
  <c r="L36" i="33" a="1"/>
  <c r="L36" i="33"/>
  <c r="K36" i="33" a="1"/>
  <c r="K36" i="33"/>
  <c r="J36" i="33" a="1"/>
  <c r="J36" i="33"/>
  <c r="I36" i="33" a="1"/>
  <c r="I36" i="33"/>
  <c r="H36" i="33" a="1"/>
  <c r="H36" i="33"/>
  <c r="G36" i="33" a="1"/>
  <c r="G36" i="33"/>
  <c r="F36" i="33" a="1"/>
  <c r="F36" i="33"/>
  <c r="E36" i="33" a="1"/>
  <c r="E36" i="33"/>
  <c r="C36" i="33"/>
  <c r="C35" i="33"/>
  <c r="C34" i="33"/>
  <c r="C33" i="33"/>
  <c r="C32" i="33"/>
  <c r="C31" i="33"/>
  <c r="C30" i="33"/>
  <c r="AA25" i="33"/>
  <c r="I25" i="33"/>
  <c r="N12" i="33"/>
  <c r="G25" i="33"/>
  <c r="M12" i="33"/>
  <c r="F25" i="33"/>
  <c r="L12" i="33"/>
  <c r="E25" i="33"/>
  <c r="D25" i="33"/>
  <c r="AA24" i="33"/>
  <c r="I24" i="33"/>
  <c r="N11" i="33"/>
  <c r="G24" i="33"/>
  <c r="M11" i="33"/>
  <c r="F24" i="33"/>
  <c r="L11" i="33"/>
  <c r="E24" i="33"/>
  <c r="D24" i="33"/>
  <c r="AA23" i="33"/>
  <c r="I23" i="33"/>
  <c r="N10" i="33"/>
  <c r="G23" i="33"/>
  <c r="M10" i="33"/>
  <c r="F23" i="33"/>
  <c r="L10" i="33"/>
  <c r="E23" i="33"/>
  <c r="D23" i="33"/>
  <c r="I22" i="33"/>
  <c r="N9" i="33"/>
  <c r="G22" i="33"/>
  <c r="M9" i="33"/>
  <c r="F22" i="33"/>
  <c r="L9" i="33"/>
  <c r="E22" i="33"/>
  <c r="D22" i="33"/>
  <c r="I21" i="33"/>
  <c r="N8" i="33"/>
  <c r="G21" i="33"/>
  <c r="M8" i="33"/>
  <c r="F21" i="33"/>
  <c r="L8" i="33"/>
  <c r="E21" i="33"/>
  <c r="D21" i="33"/>
  <c r="I20" i="33"/>
  <c r="N7" i="33"/>
  <c r="G20" i="33"/>
  <c r="M7" i="33"/>
  <c r="F20" i="33"/>
  <c r="L7" i="33"/>
  <c r="E20" i="33"/>
  <c r="D20" i="33"/>
  <c r="I19" i="33"/>
  <c r="G19" i="33"/>
  <c r="F19" i="33"/>
  <c r="E19" i="33"/>
  <c r="D19" i="33"/>
  <c r="I18" i="33"/>
  <c r="G18" i="33"/>
  <c r="F18" i="33"/>
  <c r="E18" i="33"/>
  <c r="D18" i="33"/>
  <c r="I17" i="33"/>
  <c r="G17" i="33"/>
  <c r="F17" i="33"/>
  <c r="E17" i="33"/>
  <c r="D17" i="33"/>
  <c r="F13" i="33"/>
  <c r="B13" i="33"/>
  <c r="Z17" i="33"/>
  <c r="Y17" i="31"/>
  <c r="Y18" i="30"/>
  <c r="Y19" i="30"/>
  <c r="Y17" i="30"/>
  <c r="Y18" i="29"/>
  <c r="Y19" i="29"/>
  <c r="Y17" i="29"/>
  <c r="Y18" i="28"/>
  <c r="Y19" i="28"/>
  <c r="Y17" i="28"/>
  <c r="Y18" i="27"/>
  <c r="Y19" i="27"/>
  <c r="Y17" i="27"/>
  <c r="AD7" i="21"/>
  <c r="AF46" i="21"/>
  <c r="AF39" i="21"/>
  <c r="AF32" i="21"/>
  <c r="AF25" i="21"/>
  <c r="AF18" i="21"/>
  <c r="AF11" i="21"/>
  <c r="AG7" i="6"/>
  <c r="AG30" i="6"/>
  <c r="AI31" i="6"/>
  <c r="AG31" i="6"/>
  <c r="AI21" i="6"/>
  <c r="AG21" i="6"/>
  <c r="AG20" i="6"/>
  <c r="AI11" i="6"/>
  <c r="AH11" i="6"/>
  <c r="AG11" i="6"/>
  <c r="AG10" i="6"/>
  <c r="E98" i="9"/>
  <c r="Q16" i="22"/>
  <c r="E97" i="9"/>
  <c r="Q15" i="22"/>
  <c r="I33" i="21"/>
  <c r="C7" i="31"/>
  <c r="C8" i="31"/>
  <c r="L7" i="31"/>
  <c r="M7" i="31"/>
  <c r="N7" i="31"/>
  <c r="L8" i="31"/>
  <c r="M8" i="31"/>
  <c r="N8" i="31"/>
  <c r="C9" i="31"/>
  <c r="L9" i="31"/>
  <c r="M9" i="31"/>
  <c r="N9" i="31"/>
  <c r="C10" i="31"/>
  <c r="L10" i="31"/>
  <c r="M10" i="31"/>
  <c r="N10" i="31"/>
  <c r="C11" i="31"/>
  <c r="L11" i="31"/>
  <c r="M11" i="31"/>
  <c r="N11" i="31"/>
  <c r="C12" i="31"/>
  <c r="L12" i="31"/>
  <c r="M12" i="31"/>
  <c r="N12" i="31"/>
  <c r="C7" i="30"/>
  <c r="C8" i="30"/>
  <c r="L7" i="30"/>
  <c r="M7" i="30"/>
  <c r="N7" i="30"/>
  <c r="L8" i="30"/>
  <c r="M8" i="30"/>
  <c r="N8" i="30"/>
  <c r="C9" i="30"/>
  <c r="L9" i="30"/>
  <c r="M9" i="30"/>
  <c r="N9" i="30"/>
  <c r="C10" i="30"/>
  <c r="L10" i="30"/>
  <c r="M10" i="30"/>
  <c r="N10" i="30"/>
  <c r="C11" i="30"/>
  <c r="L11" i="30"/>
  <c r="M11" i="30"/>
  <c r="N11" i="30"/>
  <c r="C12" i="30"/>
  <c r="L12" i="30"/>
  <c r="M12" i="30"/>
  <c r="N12" i="30"/>
  <c r="C7" i="28"/>
  <c r="C8" i="28"/>
  <c r="C9" i="28"/>
  <c r="L7" i="28"/>
  <c r="M7" i="28"/>
  <c r="N7" i="28"/>
  <c r="L8" i="28"/>
  <c r="M8" i="28"/>
  <c r="N8" i="28"/>
  <c r="L9" i="28"/>
  <c r="M9" i="28"/>
  <c r="N9" i="28"/>
  <c r="C10" i="28"/>
  <c r="L10" i="28"/>
  <c r="M10" i="28"/>
  <c r="N10" i="28"/>
  <c r="C11" i="28"/>
  <c r="L11" i="28"/>
  <c r="M11" i="28"/>
  <c r="N11" i="28"/>
  <c r="C12" i="28"/>
  <c r="L12" i="28"/>
  <c r="M12" i="28"/>
  <c r="N12" i="28"/>
  <c r="C7" i="26"/>
  <c r="C8" i="26"/>
  <c r="L7" i="26"/>
  <c r="M7" i="26"/>
  <c r="N7" i="26"/>
  <c r="L8" i="26"/>
  <c r="M8" i="26"/>
  <c r="N8" i="26"/>
  <c r="C9" i="26"/>
  <c r="L9" i="26"/>
  <c r="M9" i="26"/>
  <c r="N9" i="26"/>
  <c r="C10" i="26"/>
  <c r="L10" i="26"/>
  <c r="M10" i="26"/>
  <c r="N10" i="26"/>
  <c r="C11" i="26"/>
  <c r="L11" i="26"/>
  <c r="M11" i="26"/>
  <c r="N11" i="26"/>
  <c r="C12" i="26"/>
  <c r="L12" i="26"/>
  <c r="M12" i="26"/>
  <c r="N12" i="26"/>
  <c r="AA42" i="21"/>
  <c r="Z42" i="21"/>
  <c r="Y42" i="21"/>
  <c r="W42" i="21"/>
  <c r="V42" i="21"/>
  <c r="U42" i="21"/>
  <c r="T42" i="21"/>
  <c r="S42" i="21"/>
  <c r="Q40" i="21"/>
  <c r="Q41" i="21"/>
  <c r="Q42" i="21"/>
  <c r="AA41" i="21"/>
  <c r="Z41" i="21"/>
  <c r="Y41" i="21"/>
  <c r="W41" i="21"/>
  <c r="V41" i="21"/>
  <c r="U41" i="21"/>
  <c r="T41" i="21"/>
  <c r="S41" i="21"/>
  <c r="AA40" i="21"/>
  <c r="Z40" i="21"/>
  <c r="Y40" i="21"/>
  <c r="W40" i="21"/>
  <c r="V40" i="21"/>
  <c r="U40" i="21"/>
  <c r="T40" i="21"/>
  <c r="S40" i="21"/>
  <c r="Q45" i="21"/>
  <c r="Q38" i="21"/>
  <c r="X49" i="21"/>
  <c r="X48" i="21"/>
  <c r="X47" i="21"/>
  <c r="AA46" i="21"/>
  <c r="Z46" i="21"/>
  <c r="W46" i="21"/>
  <c r="V46" i="21"/>
  <c r="U46" i="21"/>
  <c r="T46" i="21"/>
  <c r="S46" i="21"/>
  <c r="X42" i="21"/>
  <c r="X41" i="21"/>
  <c r="X40" i="21"/>
  <c r="AA39" i="21"/>
  <c r="Z39" i="21"/>
  <c r="W39" i="21"/>
  <c r="V39" i="21"/>
  <c r="U39" i="21"/>
  <c r="T39" i="21"/>
  <c r="S39" i="21"/>
  <c r="V135" i="31"/>
  <c r="W135" i="31"/>
  <c r="X135" i="31"/>
  <c r="Y135" i="31"/>
  <c r="AA135" i="31"/>
  <c r="AA207" i="31"/>
  <c r="AB207" i="31"/>
  <c r="Z207" i="31"/>
  <c r="V134" i="31"/>
  <c r="W134" i="31"/>
  <c r="X134" i="31"/>
  <c r="Y134" i="31"/>
  <c r="AA134" i="31"/>
  <c r="AA206" i="31"/>
  <c r="AB206" i="31"/>
  <c r="Z206" i="31"/>
  <c r="V133" i="31"/>
  <c r="W133" i="31"/>
  <c r="X133" i="31"/>
  <c r="Y133" i="31"/>
  <c r="AA133" i="31"/>
  <c r="AA205" i="31"/>
  <c r="AB205" i="31"/>
  <c r="Z205" i="31"/>
  <c r="V132" i="31"/>
  <c r="W132" i="31"/>
  <c r="X132" i="31"/>
  <c r="Y132" i="31"/>
  <c r="AA132" i="31"/>
  <c r="AA204" i="31"/>
  <c r="AB204" i="31"/>
  <c r="Z204" i="31"/>
  <c r="V131" i="31"/>
  <c r="W131" i="31"/>
  <c r="X131" i="31"/>
  <c r="Y131" i="31"/>
  <c r="AA131" i="31"/>
  <c r="AA203" i="31"/>
  <c r="AB203" i="31"/>
  <c r="Z203" i="31"/>
  <c r="V130" i="31"/>
  <c r="W130" i="31"/>
  <c r="X130" i="31"/>
  <c r="Y130" i="31"/>
  <c r="AA130" i="31"/>
  <c r="AA202" i="31"/>
  <c r="AB202" i="31"/>
  <c r="Z202" i="31"/>
  <c r="V129" i="31"/>
  <c r="W129" i="31"/>
  <c r="X129" i="31"/>
  <c r="Y129" i="31"/>
  <c r="AA129" i="31"/>
  <c r="AA201" i="31"/>
  <c r="AB201" i="31"/>
  <c r="Z201" i="31"/>
  <c r="V128" i="31"/>
  <c r="W128" i="31"/>
  <c r="X128" i="31"/>
  <c r="Y128" i="31"/>
  <c r="AA128" i="31"/>
  <c r="AA200" i="31"/>
  <c r="AB200" i="31"/>
  <c r="Z200" i="31"/>
  <c r="V127" i="31"/>
  <c r="W127" i="31"/>
  <c r="X127" i="31"/>
  <c r="Y127" i="31"/>
  <c r="AA127" i="31"/>
  <c r="AA199" i="31"/>
  <c r="AB199" i="31"/>
  <c r="Z199" i="31"/>
  <c r="V126" i="31"/>
  <c r="W126" i="31"/>
  <c r="X126" i="31"/>
  <c r="Y126" i="31"/>
  <c r="AA126" i="31"/>
  <c r="AA198" i="31"/>
  <c r="AB198" i="31"/>
  <c r="Z198" i="31"/>
  <c r="V125" i="31"/>
  <c r="W125" i="31"/>
  <c r="X125" i="31"/>
  <c r="Y125" i="31"/>
  <c r="AA125" i="31"/>
  <c r="AA197" i="31"/>
  <c r="AB197" i="31"/>
  <c r="Z197" i="31"/>
  <c r="V124" i="31"/>
  <c r="W124" i="31"/>
  <c r="X124" i="31"/>
  <c r="Y124" i="31"/>
  <c r="AA124" i="31"/>
  <c r="AA196" i="31"/>
  <c r="AB196" i="31"/>
  <c r="Z196" i="31"/>
  <c r="V123" i="31"/>
  <c r="W123" i="31"/>
  <c r="X123" i="31"/>
  <c r="Y123" i="31"/>
  <c r="AA123" i="31"/>
  <c r="AA195" i="31"/>
  <c r="AB195" i="31"/>
  <c r="Z195" i="31"/>
  <c r="V122" i="31"/>
  <c r="W122" i="31"/>
  <c r="X122" i="31"/>
  <c r="Y122" i="31"/>
  <c r="AA122" i="31"/>
  <c r="AA194" i="31"/>
  <c r="AB194" i="31"/>
  <c r="Z194" i="31"/>
  <c r="V121" i="31"/>
  <c r="W121" i="31"/>
  <c r="X121" i="31"/>
  <c r="Y121" i="31"/>
  <c r="AA121" i="31"/>
  <c r="AA193" i="31"/>
  <c r="AB193" i="31"/>
  <c r="Z193" i="31"/>
  <c r="V120" i="31"/>
  <c r="W120" i="31"/>
  <c r="X120" i="31"/>
  <c r="Y120" i="31"/>
  <c r="AA120" i="31"/>
  <c r="AA192" i="31"/>
  <c r="AB192" i="31"/>
  <c r="Z192" i="31"/>
  <c r="V119" i="31"/>
  <c r="W119" i="31"/>
  <c r="X119" i="31"/>
  <c r="Y119" i="31"/>
  <c r="AA119" i="31"/>
  <c r="AA191" i="31"/>
  <c r="AB191" i="31"/>
  <c r="Z191" i="31"/>
  <c r="V118" i="31"/>
  <c r="W118" i="31"/>
  <c r="X118" i="31"/>
  <c r="Y118" i="31"/>
  <c r="AA118" i="31"/>
  <c r="AA190" i="31"/>
  <c r="AB190" i="31"/>
  <c r="Z190" i="31"/>
  <c r="V117" i="31"/>
  <c r="W117" i="31"/>
  <c r="X117" i="31"/>
  <c r="Y117" i="31"/>
  <c r="AA117" i="31"/>
  <c r="AA189" i="31"/>
  <c r="AB189" i="31"/>
  <c r="Z189" i="31"/>
  <c r="V116" i="31"/>
  <c r="W116" i="31"/>
  <c r="X116" i="31"/>
  <c r="Y116" i="31"/>
  <c r="AA116" i="31"/>
  <c r="AA188" i="31"/>
  <c r="AB188" i="31"/>
  <c r="Z188" i="31"/>
  <c r="V115" i="31"/>
  <c r="W115" i="31"/>
  <c r="X115" i="31"/>
  <c r="Y115" i="31"/>
  <c r="AA115" i="31"/>
  <c r="AA187" i="31"/>
  <c r="AB187" i="31"/>
  <c r="Z187" i="31"/>
  <c r="V114" i="31"/>
  <c r="W114" i="31"/>
  <c r="X114" i="31"/>
  <c r="Y114" i="31"/>
  <c r="AA114" i="31"/>
  <c r="AA186" i="31"/>
  <c r="AB186" i="31"/>
  <c r="Z186" i="31"/>
  <c r="V113" i="31"/>
  <c r="W113" i="31"/>
  <c r="X113" i="31"/>
  <c r="Y113" i="31"/>
  <c r="AA113" i="31"/>
  <c r="AA185" i="31"/>
  <c r="AB185" i="31"/>
  <c r="Z185" i="31"/>
  <c r="V112" i="31"/>
  <c r="W112" i="31"/>
  <c r="X112" i="31"/>
  <c r="Y112" i="31"/>
  <c r="AA112" i="31"/>
  <c r="AA184" i="31"/>
  <c r="AB184" i="31"/>
  <c r="Z184" i="31"/>
  <c r="V111" i="31"/>
  <c r="W111" i="31"/>
  <c r="X111" i="31"/>
  <c r="Y111" i="31"/>
  <c r="AA111" i="31"/>
  <c r="AA183" i="31"/>
  <c r="AB183" i="31"/>
  <c r="Z183" i="31"/>
  <c r="V110" i="31"/>
  <c r="W110" i="31"/>
  <c r="X110" i="31"/>
  <c r="Y110" i="31"/>
  <c r="AA110" i="31"/>
  <c r="AA182" i="31"/>
  <c r="AB182" i="31"/>
  <c r="Z182" i="31"/>
  <c r="V109" i="31"/>
  <c r="W109" i="31"/>
  <c r="X109" i="31"/>
  <c r="Y109" i="31"/>
  <c r="AA109" i="31"/>
  <c r="AA181" i="31"/>
  <c r="AB181" i="31"/>
  <c r="Z181" i="31"/>
  <c r="V108" i="31"/>
  <c r="W108" i="31"/>
  <c r="X108" i="31"/>
  <c r="Y108" i="31"/>
  <c r="AA108" i="31"/>
  <c r="AA180" i="31"/>
  <c r="AB180" i="31"/>
  <c r="Z180" i="31"/>
  <c r="V107" i="31"/>
  <c r="W107" i="31"/>
  <c r="X107" i="31"/>
  <c r="Y107" i="31"/>
  <c r="AA107" i="31"/>
  <c r="AA179" i="31"/>
  <c r="AB179" i="31"/>
  <c r="Z179" i="31"/>
  <c r="V106" i="31"/>
  <c r="W106" i="31"/>
  <c r="X106" i="31"/>
  <c r="Y106" i="31"/>
  <c r="AA106" i="31"/>
  <c r="AA178" i="31"/>
  <c r="AB178" i="31"/>
  <c r="Z178" i="31"/>
  <c r="V105" i="31"/>
  <c r="W105" i="31"/>
  <c r="X105" i="31"/>
  <c r="Y105" i="31"/>
  <c r="AA105" i="31"/>
  <c r="AA177" i="31"/>
  <c r="AB177" i="31"/>
  <c r="Z177" i="31"/>
  <c r="V104" i="31"/>
  <c r="W104" i="31"/>
  <c r="X104" i="31"/>
  <c r="Y104" i="31"/>
  <c r="AA104" i="31"/>
  <c r="AA176" i="31"/>
  <c r="AB176" i="31"/>
  <c r="Z176" i="31"/>
  <c r="V103" i="31"/>
  <c r="W103" i="31"/>
  <c r="X103" i="31"/>
  <c r="Y103" i="31"/>
  <c r="AA103" i="31"/>
  <c r="AA175" i="31"/>
  <c r="AB175" i="31"/>
  <c r="Z175" i="31"/>
  <c r="V102" i="31"/>
  <c r="W102" i="31"/>
  <c r="X102" i="31"/>
  <c r="Y102" i="31"/>
  <c r="AA102" i="31"/>
  <c r="AA174" i="31"/>
  <c r="AB174" i="31"/>
  <c r="Z174" i="31"/>
  <c r="V101" i="31"/>
  <c r="W101" i="31"/>
  <c r="X101" i="31"/>
  <c r="Y101" i="31"/>
  <c r="AA101" i="31"/>
  <c r="AA173" i="31"/>
  <c r="AB173" i="31"/>
  <c r="Z173" i="31"/>
  <c r="V100" i="31"/>
  <c r="W100" i="31"/>
  <c r="X100" i="31"/>
  <c r="Y100" i="31"/>
  <c r="AA100" i="31"/>
  <c r="AA172" i="31"/>
  <c r="AB172" i="31"/>
  <c r="Z172" i="31"/>
  <c r="V99" i="31"/>
  <c r="W99" i="31"/>
  <c r="X99" i="31"/>
  <c r="Y99" i="31"/>
  <c r="AA99" i="31"/>
  <c r="AA171" i="31"/>
  <c r="AB171" i="31"/>
  <c r="Z171" i="31"/>
  <c r="V98" i="31"/>
  <c r="W98" i="31"/>
  <c r="X98" i="31"/>
  <c r="Y98" i="31"/>
  <c r="AA98" i="31"/>
  <c r="AA170" i="31"/>
  <c r="AB170" i="31"/>
  <c r="Z170" i="31"/>
  <c r="V97" i="31"/>
  <c r="W97" i="31"/>
  <c r="X97" i="31"/>
  <c r="Y97" i="31"/>
  <c r="AA97" i="31"/>
  <c r="AA169" i="31"/>
  <c r="AB169" i="31"/>
  <c r="Z169" i="31"/>
  <c r="V96" i="31"/>
  <c r="W96" i="31"/>
  <c r="X96" i="31"/>
  <c r="Y96" i="31"/>
  <c r="AA96" i="31"/>
  <c r="AA168" i="31"/>
  <c r="AB168" i="31"/>
  <c r="Z168" i="31"/>
  <c r="V95" i="31"/>
  <c r="W95" i="31"/>
  <c r="X95" i="31"/>
  <c r="Y95" i="31"/>
  <c r="AA95" i="31"/>
  <c r="AA167" i="31"/>
  <c r="AB167" i="31"/>
  <c r="Z167" i="31"/>
  <c r="V94" i="31"/>
  <c r="W94" i="31"/>
  <c r="X94" i="31"/>
  <c r="Y94" i="31"/>
  <c r="AA94" i="31"/>
  <c r="AA166" i="31"/>
  <c r="AB166" i="31"/>
  <c r="Z166" i="31"/>
  <c r="V93" i="31"/>
  <c r="W93" i="31"/>
  <c r="X93" i="31"/>
  <c r="Y93" i="31"/>
  <c r="AA93" i="31"/>
  <c r="AA165" i="31"/>
  <c r="AB165" i="31"/>
  <c r="Z165" i="31"/>
  <c r="V92" i="31"/>
  <c r="W92" i="31"/>
  <c r="X92" i="31"/>
  <c r="Y92" i="31"/>
  <c r="AA92" i="31"/>
  <c r="AA164" i="31"/>
  <c r="AB164" i="31"/>
  <c r="Z164" i="31"/>
  <c r="V91" i="31"/>
  <c r="W91" i="31"/>
  <c r="X91" i="31"/>
  <c r="Y91" i="31"/>
  <c r="AA91" i="31"/>
  <c r="AA163" i="31"/>
  <c r="AB163" i="31"/>
  <c r="Z163" i="31"/>
  <c r="V90" i="31"/>
  <c r="W90" i="31"/>
  <c r="X90" i="31"/>
  <c r="Y90" i="31"/>
  <c r="AA90" i="31"/>
  <c r="AA162" i="31"/>
  <c r="AB162" i="31"/>
  <c r="Z162" i="31"/>
  <c r="V89" i="31"/>
  <c r="W89" i="31"/>
  <c r="X89" i="31"/>
  <c r="Y89" i="31"/>
  <c r="AA89" i="31"/>
  <c r="AA161" i="31"/>
  <c r="AB161" i="31"/>
  <c r="Z161" i="31"/>
  <c r="V88" i="31"/>
  <c r="W88" i="31"/>
  <c r="X88" i="31"/>
  <c r="Y88" i="31"/>
  <c r="AA88" i="31"/>
  <c r="AA160" i="31"/>
  <c r="AB160" i="31"/>
  <c r="Z160" i="31"/>
  <c r="V87" i="31"/>
  <c r="W87" i="31"/>
  <c r="X87" i="31"/>
  <c r="Y87" i="31"/>
  <c r="AA87" i="31"/>
  <c r="AA159" i="31"/>
  <c r="AB159" i="31"/>
  <c r="Z159" i="31"/>
  <c r="V86" i="31"/>
  <c r="W86" i="31"/>
  <c r="X86" i="31"/>
  <c r="Y86" i="31"/>
  <c r="AA86" i="31"/>
  <c r="AA158" i="31"/>
  <c r="AB158" i="31"/>
  <c r="Z158" i="31"/>
  <c r="V85" i="31"/>
  <c r="W85" i="31"/>
  <c r="X85" i="31"/>
  <c r="Y85" i="31"/>
  <c r="AA85" i="31"/>
  <c r="AA157" i="31"/>
  <c r="AB157" i="31"/>
  <c r="Z157" i="31"/>
  <c r="V84" i="31"/>
  <c r="W84" i="31"/>
  <c r="X84" i="31"/>
  <c r="Y84" i="31"/>
  <c r="AA84" i="31"/>
  <c r="AA156" i="31"/>
  <c r="AB156" i="31"/>
  <c r="Z156" i="31"/>
  <c r="V83" i="31"/>
  <c r="W83" i="31"/>
  <c r="X83" i="31"/>
  <c r="Y83" i="31"/>
  <c r="AA83" i="31"/>
  <c r="AA155" i="31"/>
  <c r="AB155" i="31"/>
  <c r="Z155" i="31"/>
  <c r="V82" i="31"/>
  <c r="W82" i="31"/>
  <c r="X82" i="31"/>
  <c r="Y82" i="31"/>
  <c r="AA82" i="31"/>
  <c r="AA154" i="31"/>
  <c r="AB154" i="31"/>
  <c r="Z154" i="31"/>
  <c r="AA153" i="31"/>
  <c r="AB153" i="31"/>
  <c r="Z153" i="31"/>
  <c r="AA152" i="31"/>
  <c r="AB152" i="31"/>
  <c r="Z152" i="31"/>
  <c r="AA151" i="31"/>
  <c r="AB151" i="31"/>
  <c r="Z151" i="31"/>
  <c r="AA150" i="31"/>
  <c r="AB150" i="31"/>
  <c r="Z150" i="31"/>
  <c r="AA149" i="31"/>
  <c r="AB149" i="31"/>
  <c r="Z149" i="31"/>
  <c r="AA148" i="31"/>
  <c r="AB148" i="31"/>
  <c r="Z148" i="31"/>
  <c r="AA147" i="31"/>
  <c r="AB147" i="31"/>
  <c r="Z147" i="31"/>
  <c r="AA146" i="31"/>
  <c r="AB146" i="31"/>
  <c r="Z146" i="31"/>
  <c r="AA145" i="31"/>
  <c r="AB145" i="31"/>
  <c r="Z145" i="31"/>
  <c r="AA144" i="31"/>
  <c r="AB144" i="31"/>
  <c r="Z144" i="31"/>
  <c r="AA143" i="31"/>
  <c r="AB143" i="31"/>
  <c r="Z143" i="31"/>
  <c r="AA142" i="31"/>
  <c r="AB142" i="31"/>
  <c r="Z142" i="31"/>
  <c r="AA141" i="31"/>
  <c r="AB141" i="31"/>
  <c r="Z141" i="31"/>
  <c r="AA140" i="31"/>
  <c r="AB140" i="31"/>
  <c r="Z140" i="31"/>
  <c r="AA139" i="31"/>
  <c r="AB139" i="31"/>
  <c r="Z139" i="31"/>
  <c r="AA138" i="31"/>
  <c r="AB138" i="31"/>
  <c r="Z138" i="31"/>
  <c r="AA137" i="31"/>
  <c r="AB137" i="31"/>
  <c r="Z137" i="31"/>
  <c r="AA136" i="31"/>
  <c r="AB136" i="31"/>
  <c r="Z136" i="31"/>
  <c r="AF135" i="31"/>
  <c r="AE135" i="31"/>
  <c r="AB135" i="31"/>
  <c r="Z135" i="31"/>
  <c r="AF134" i="31"/>
  <c r="AE134" i="31"/>
  <c r="AB134" i="31"/>
  <c r="Z134" i="31"/>
  <c r="AF133" i="31"/>
  <c r="AE133" i="31"/>
  <c r="AB133" i="31"/>
  <c r="Z133" i="31"/>
  <c r="AF132" i="31"/>
  <c r="AE132" i="31"/>
  <c r="AB132" i="31"/>
  <c r="Z132" i="31"/>
  <c r="AF131" i="31"/>
  <c r="AE131" i="31"/>
  <c r="AB131" i="31"/>
  <c r="Z131" i="31"/>
  <c r="AF130" i="31"/>
  <c r="AE130" i="31"/>
  <c r="AB130" i="31"/>
  <c r="Z130" i="31"/>
  <c r="AF129" i="31"/>
  <c r="AE129" i="31"/>
  <c r="AB129" i="31"/>
  <c r="Z129" i="31"/>
  <c r="AF128" i="31"/>
  <c r="AE128" i="31"/>
  <c r="AB128" i="31"/>
  <c r="Z128" i="31"/>
  <c r="AF127" i="31"/>
  <c r="AE127" i="31"/>
  <c r="AB127" i="31"/>
  <c r="Z127" i="31"/>
  <c r="AF126" i="31"/>
  <c r="AE126" i="31"/>
  <c r="AB126" i="31"/>
  <c r="Z126" i="31"/>
  <c r="AF125" i="31"/>
  <c r="AE125" i="31"/>
  <c r="AB125" i="31"/>
  <c r="Z125" i="31"/>
  <c r="AF124" i="31"/>
  <c r="AE124" i="31"/>
  <c r="AB124" i="31"/>
  <c r="Z124" i="31"/>
  <c r="AF123" i="31"/>
  <c r="AE123" i="31"/>
  <c r="AB123" i="31"/>
  <c r="Z123" i="31"/>
  <c r="AF122" i="31"/>
  <c r="AE122" i="31"/>
  <c r="AB122" i="31"/>
  <c r="Z122" i="31"/>
  <c r="AF121" i="31"/>
  <c r="AE121" i="31"/>
  <c r="AB121" i="31"/>
  <c r="Z121" i="31"/>
  <c r="AF120" i="31"/>
  <c r="AE120" i="31"/>
  <c r="AB120" i="31"/>
  <c r="Z120" i="31"/>
  <c r="AF119" i="31"/>
  <c r="AE119" i="31"/>
  <c r="AB119" i="31"/>
  <c r="Z119" i="31"/>
  <c r="AF118" i="31"/>
  <c r="AE118" i="31"/>
  <c r="AB118" i="31"/>
  <c r="Z118" i="31"/>
  <c r="AF117" i="31"/>
  <c r="AE117" i="31"/>
  <c r="AB117" i="31"/>
  <c r="Z117" i="31"/>
  <c r="AF116" i="31"/>
  <c r="AE116" i="31"/>
  <c r="AB116" i="31"/>
  <c r="Z116" i="31"/>
  <c r="AF115" i="31"/>
  <c r="AE115" i="31"/>
  <c r="AB115" i="31"/>
  <c r="Z115" i="31"/>
  <c r="AF114" i="31"/>
  <c r="AE114" i="31"/>
  <c r="AB114" i="31"/>
  <c r="Z114" i="31"/>
  <c r="AF113" i="31"/>
  <c r="AE113" i="31"/>
  <c r="AB113" i="31"/>
  <c r="Z113" i="31"/>
  <c r="AF112" i="31"/>
  <c r="AE112" i="31"/>
  <c r="AB112" i="31"/>
  <c r="Z112" i="31"/>
  <c r="AF111" i="31"/>
  <c r="AE111" i="31"/>
  <c r="AB111" i="31"/>
  <c r="Z111" i="31"/>
  <c r="AF110" i="31"/>
  <c r="AE110" i="31"/>
  <c r="AB110" i="31"/>
  <c r="Z110" i="31"/>
  <c r="AF109" i="31"/>
  <c r="AE109" i="31"/>
  <c r="AB109" i="31"/>
  <c r="Z109" i="31"/>
  <c r="AF108" i="31"/>
  <c r="AE108" i="31"/>
  <c r="AB108" i="31"/>
  <c r="Z108" i="31"/>
  <c r="AF107" i="31"/>
  <c r="AE107" i="31"/>
  <c r="AB107" i="31"/>
  <c r="Z107" i="31"/>
  <c r="AF106" i="31"/>
  <c r="AE106" i="31"/>
  <c r="AB106" i="31"/>
  <c r="Z106" i="31"/>
  <c r="AF105" i="31"/>
  <c r="AE105" i="31"/>
  <c r="AB105" i="31"/>
  <c r="Z105" i="31"/>
  <c r="AF104" i="31"/>
  <c r="AE104" i="31"/>
  <c r="AB104" i="31"/>
  <c r="Z104" i="31"/>
  <c r="AF103" i="31"/>
  <c r="AE103" i="31"/>
  <c r="AB103" i="31"/>
  <c r="Z103" i="31"/>
  <c r="AF102" i="31"/>
  <c r="AE102" i="31"/>
  <c r="AB102" i="31"/>
  <c r="Z102" i="31"/>
  <c r="AF101" i="31"/>
  <c r="AE101" i="31"/>
  <c r="AB101" i="31"/>
  <c r="Z101" i="31"/>
  <c r="AF100" i="31"/>
  <c r="AE100" i="31"/>
  <c r="AB100" i="31"/>
  <c r="Z100" i="31"/>
  <c r="AF99" i="31"/>
  <c r="AE99" i="31"/>
  <c r="AB99" i="31"/>
  <c r="Z99" i="31"/>
  <c r="AF98" i="31"/>
  <c r="AE98" i="31"/>
  <c r="AB98" i="31"/>
  <c r="Z98" i="31"/>
  <c r="AF97" i="31"/>
  <c r="AE97" i="31"/>
  <c r="AB97" i="31"/>
  <c r="Z97" i="31"/>
  <c r="AF96" i="31"/>
  <c r="AE96" i="31"/>
  <c r="AB96" i="31"/>
  <c r="Z96" i="31"/>
  <c r="AF95" i="31"/>
  <c r="AE95" i="31"/>
  <c r="AB95" i="31"/>
  <c r="Z95" i="31"/>
  <c r="AF94" i="31"/>
  <c r="AE94" i="31"/>
  <c r="AB94" i="31"/>
  <c r="Z94" i="31"/>
  <c r="AF93" i="31"/>
  <c r="AE93" i="31"/>
  <c r="AB93" i="31"/>
  <c r="Z93" i="31"/>
  <c r="AF92" i="31"/>
  <c r="AE92" i="31"/>
  <c r="AB92" i="31"/>
  <c r="Z92" i="31"/>
  <c r="AF91" i="31"/>
  <c r="AE91" i="31"/>
  <c r="AB91" i="31"/>
  <c r="Z91" i="31"/>
  <c r="AF90" i="31"/>
  <c r="AE90" i="31"/>
  <c r="AB90" i="31"/>
  <c r="Z90" i="31"/>
  <c r="AF89" i="31"/>
  <c r="AE89" i="31"/>
  <c r="AB89" i="31"/>
  <c r="Z89" i="31"/>
  <c r="AF88" i="31"/>
  <c r="AE88" i="31"/>
  <c r="AB88" i="31"/>
  <c r="Z88" i="31"/>
  <c r="AF87" i="31"/>
  <c r="AE87" i="31"/>
  <c r="AB87" i="31"/>
  <c r="Z87" i="31"/>
  <c r="AF86" i="31"/>
  <c r="AE86" i="31"/>
  <c r="AB86" i="31"/>
  <c r="Z86" i="31"/>
  <c r="AF85" i="31"/>
  <c r="AE85" i="31"/>
  <c r="AB85" i="31"/>
  <c r="Z85" i="31"/>
  <c r="AF84" i="31"/>
  <c r="AE84" i="31"/>
  <c r="AB84" i="31"/>
  <c r="Z84" i="31"/>
  <c r="AF83" i="31"/>
  <c r="AE83" i="31"/>
  <c r="AB83" i="31"/>
  <c r="Z83" i="31"/>
  <c r="AF82" i="31"/>
  <c r="AE82" i="31"/>
  <c r="AB82" i="31"/>
  <c r="Z82" i="31"/>
  <c r="AB81" i="31"/>
  <c r="Z81" i="31"/>
  <c r="AB80" i="31"/>
  <c r="Z80" i="31"/>
  <c r="AB79" i="31"/>
  <c r="Z79" i="31"/>
  <c r="AB78" i="31"/>
  <c r="Z78" i="31"/>
  <c r="AB77" i="31"/>
  <c r="Z77" i="31"/>
  <c r="AB76" i="31"/>
  <c r="Z76" i="31"/>
  <c r="AB75" i="31"/>
  <c r="Z75" i="31"/>
  <c r="AB74" i="31"/>
  <c r="Z74" i="31"/>
  <c r="AB73" i="31"/>
  <c r="Z73" i="31"/>
  <c r="AB72" i="31"/>
  <c r="Z72" i="31"/>
  <c r="Q72" i="31"/>
  <c r="AB71" i="31"/>
  <c r="Z71" i="31"/>
  <c r="Q71" i="31"/>
  <c r="AB70" i="31"/>
  <c r="Z70" i="31"/>
  <c r="Q70" i="31"/>
  <c r="AB69" i="31"/>
  <c r="Z69" i="31"/>
  <c r="Q69" i="31"/>
  <c r="AB68" i="31"/>
  <c r="Z68" i="31"/>
  <c r="Q68" i="31"/>
  <c r="AB67" i="31"/>
  <c r="Z67" i="31"/>
  <c r="Q67" i="31"/>
  <c r="AB66" i="31"/>
  <c r="Z66" i="31"/>
  <c r="AB65" i="31"/>
  <c r="Z65" i="31"/>
  <c r="AB64" i="31"/>
  <c r="Z64" i="31"/>
  <c r="F12" i="31"/>
  <c r="BR60" i="31"/>
  <c r="F11" i="31"/>
  <c r="BZ51" i="31"/>
  <c r="F10" i="31"/>
  <c r="BY51" i="31"/>
  <c r="F9" i="31"/>
  <c r="BX51" i="31"/>
  <c r="F8" i="31"/>
  <c r="BW51" i="31"/>
  <c r="F7" i="31"/>
  <c r="BV51" i="31"/>
  <c r="C25" i="31"/>
  <c r="BR59" i="31"/>
  <c r="CA51" i="31"/>
  <c r="C24" i="31"/>
  <c r="BR58" i="31"/>
  <c r="C23" i="31"/>
  <c r="BR57" i="31"/>
  <c r="C22" i="31"/>
  <c r="BR56" i="31"/>
  <c r="C21" i="31"/>
  <c r="BR55" i="31"/>
  <c r="C20" i="31"/>
  <c r="BR37" i="31"/>
  <c r="CA29" i="31"/>
  <c r="BR38" i="31"/>
  <c r="BZ29" i="31"/>
  <c r="BR36" i="31"/>
  <c r="BY29" i="31"/>
  <c r="BR35" i="31"/>
  <c r="BX29" i="31"/>
  <c r="BR34" i="31"/>
  <c r="BW29" i="31"/>
  <c r="BR33" i="31"/>
  <c r="BV29" i="31"/>
  <c r="BR49" i="31"/>
  <c r="BR48" i="31"/>
  <c r="BR47" i="31"/>
  <c r="BR46" i="31"/>
  <c r="BR45" i="31"/>
  <c r="BR44" i="31"/>
  <c r="CA40" i="31"/>
  <c r="BZ40" i="31"/>
  <c r="BY40" i="31"/>
  <c r="BX40" i="31"/>
  <c r="BW40" i="31"/>
  <c r="BV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C35" i="31"/>
  <c r="C34" i="31"/>
  <c r="C33" i="31"/>
  <c r="C32" i="31"/>
  <c r="C31" i="31"/>
  <c r="C30" i="31"/>
  <c r="AA25" i="31"/>
  <c r="I25" i="31"/>
  <c r="G25" i="31"/>
  <c r="F25" i="31"/>
  <c r="E25" i="31"/>
  <c r="D25" i="31"/>
  <c r="AA24" i="31"/>
  <c r="I24" i="31"/>
  <c r="G24" i="31"/>
  <c r="F24" i="31"/>
  <c r="E24" i="31"/>
  <c r="D24" i="31"/>
  <c r="AA23" i="31"/>
  <c r="I23" i="31"/>
  <c r="G23" i="31"/>
  <c r="F23" i="31"/>
  <c r="E23" i="31"/>
  <c r="D23" i="31"/>
  <c r="I22" i="31"/>
  <c r="G22" i="31"/>
  <c r="F22" i="31"/>
  <c r="E22" i="31"/>
  <c r="D22" i="31"/>
  <c r="I21" i="31"/>
  <c r="G21" i="31"/>
  <c r="F21" i="31"/>
  <c r="E21" i="31"/>
  <c r="D21" i="31"/>
  <c r="I20" i="31"/>
  <c r="G20" i="31"/>
  <c r="F20" i="31"/>
  <c r="E20" i="31"/>
  <c r="D20" i="31"/>
  <c r="I19" i="31"/>
  <c r="G19" i="31"/>
  <c r="F19" i="31"/>
  <c r="E19" i="31"/>
  <c r="D19" i="31"/>
  <c r="I18" i="31"/>
  <c r="G18" i="31"/>
  <c r="F18" i="31"/>
  <c r="E18" i="31"/>
  <c r="D18" i="31"/>
  <c r="I17" i="31"/>
  <c r="G17" i="31"/>
  <c r="F17" i="31"/>
  <c r="E17" i="31"/>
  <c r="D17" i="31"/>
  <c r="B13" i="31"/>
  <c r="Z17" i="31"/>
  <c r="Z18" i="31"/>
  <c r="Z19" i="31"/>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V88" i="30"/>
  <c r="W88" i="30"/>
  <c r="X88" i="30"/>
  <c r="Y88" i="30"/>
  <c r="AA88" i="30"/>
  <c r="AA160" i="30"/>
  <c r="AB160" i="30"/>
  <c r="Z160" i="30"/>
  <c r="V87" i="30"/>
  <c r="W87" i="30"/>
  <c r="X87" i="30"/>
  <c r="Y87" i="30"/>
  <c r="AA87" i="30"/>
  <c r="AA159" i="30"/>
  <c r="AB159" i="30"/>
  <c r="Z159" i="30"/>
  <c r="V86" i="30"/>
  <c r="W86" i="30"/>
  <c r="X86" i="30"/>
  <c r="Y86" i="30"/>
  <c r="AA86" i="30"/>
  <c r="AA158" i="30"/>
  <c r="AB158" i="30"/>
  <c r="Z158" i="30"/>
  <c r="V85" i="30"/>
  <c r="W85" i="30"/>
  <c r="X85" i="30"/>
  <c r="Y85" i="30"/>
  <c r="AA85" i="30"/>
  <c r="AA157" i="30"/>
  <c r="AB157" i="30"/>
  <c r="Z157" i="30"/>
  <c r="V84" i="30"/>
  <c r="W84" i="30"/>
  <c r="X84" i="30"/>
  <c r="Y84" i="30"/>
  <c r="AA84" i="30"/>
  <c r="AA156" i="30"/>
  <c r="AB156" i="30"/>
  <c r="Z156" i="30"/>
  <c r="V83" i="30"/>
  <c r="W83" i="30"/>
  <c r="X83" i="30"/>
  <c r="Y83" i="30"/>
  <c r="AA83" i="30"/>
  <c r="AA155" i="30"/>
  <c r="AB155" i="30"/>
  <c r="Z155" i="30"/>
  <c r="V82" i="30"/>
  <c r="W82" i="30"/>
  <c r="X82" i="30"/>
  <c r="Y82" i="30"/>
  <c r="AA82"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AF88" i="30"/>
  <c r="AE88" i="30"/>
  <c r="AB88" i="30"/>
  <c r="Z88" i="30"/>
  <c r="AF87" i="30"/>
  <c r="AE87" i="30"/>
  <c r="AB87" i="30"/>
  <c r="Z87" i="30"/>
  <c r="AF86" i="30"/>
  <c r="AE86" i="30"/>
  <c r="AB86" i="30"/>
  <c r="Z86" i="30"/>
  <c r="AF85" i="30"/>
  <c r="AE85" i="30"/>
  <c r="AB85" i="30"/>
  <c r="Z85" i="30"/>
  <c r="AF84" i="30"/>
  <c r="AE84" i="30"/>
  <c r="AB84" i="30"/>
  <c r="Z84" i="30"/>
  <c r="AF83" i="30"/>
  <c r="AE83" i="30"/>
  <c r="AB83" i="30"/>
  <c r="Z83" i="30"/>
  <c r="AF82" i="30"/>
  <c r="AE82"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Q67" i="30"/>
  <c r="AB66" i="30"/>
  <c r="Z66" i="30"/>
  <c r="AB65" i="30"/>
  <c r="Z65" i="30"/>
  <c r="AB64" i="30"/>
  <c r="Z64" i="30"/>
  <c r="F12" i="30"/>
  <c r="BR60" i="30"/>
  <c r="F11" i="30"/>
  <c r="BZ51" i="30"/>
  <c r="F10" i="30"/>
  <c r="BY51" i="30"/>
  <c r="F9" i="30"/>
  <c r="BX51" i="30"/>
  <c r="F8" i="30"/>
  <c r="BW51" i="30"/>
  <c r="F7" i="30"/>
  <c r="BV51" i="30"/>
  <c r="C25" i="30"/>
  <c r="BR59" i="30"/>
  <c r="CA51" i="30"/>
  <c r="C24" i="30"/>
  <c r="BR58" i="30"/>
  <c r="C23" i="30"/>
  <c r="BR57" i="30"/>
  <c r="C22" i="30"/>
  <c r="BR56" i="30"/>
  <c r="C21" i="30"/>
  <c r="BR55" i="30"/>
  <c r="C20" i="30"/>
  <c r="BR37" i="30"/>
  <c r="CA29" i="30"/>
  <c r="BR38" i="30"/>
  <c r="BZ29" i="30"/>
  <c r="BR36" i="30"/>
  <c r="BY29" i="30"/>
  <c r="BR35" i="30"/>
  <c r="BX29" i="30"/>
  <c r="BR34" i="30"/>
  <c r="BW29" i="30"/>
  <c r="BR33" i="30"/>
  <c r="BV29" i="30"/>
  <c r="BR49" i="30"/>
  <c r="BR48" i="30"/>
  <c r="BR47" i="30"/>
  <c r="BR46" i="30"/>
  <c r="BR45" i="30"/>
  <c r="BR44" i="30"/>
  <c r="CA40" i="30"/>
  <c r="BZ40" i="30"/>
  <c r="BY40" i="30"/>
  <c r="BX40" i="30"/>
  <c r="BW40" i="30"/>
  <c r="BV40"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C35" i="30"/>
  <c r="C34" i="30"/>
  <c r="C33" i="30"/>
  <c r="C32" i="30"/>
  <c r="C31" i="30"/>
  <c r="C30" i="30"/>
  <c r="AA25" i="30"/>
  <c r="I25" i="30"/>
  <c r="G25" i="30"/>
  <c r="F25" i="30"/>
  <c r="E25" i="30"/>
  <c r="D25" i="30"/>
  <c r="AA24" i="30"/>
  <c r="I24" i="30"/>
  <c r="G24" i="30"/>
  <c r="F24" i="30"/>
  <c r="E24" i="30"/>
  <c r="D24" i="30"/>
  <c r="AA23" i="30"/>
  <c r="I23" i="30"/>
  <c r="G23" i="30"/>
  <c r="F23" i="30"/>
  <c r="E23" i="30"/>
  <c r="D23" i="30"/>
  <c r="I22" i="30"/>
  <c r="G22" i="30"/>
  <c r="F22" i="30"/>
  <c r="E22" i="30"/>
  <c r="D22" i="30"/>
  <c r="I21" i="30"/>
  <c r="G21" i="30"/>
  <c r="F21" i="30"/>
  <c r="E21" i="30"/>
  <c r="D21" i="30"/>
  <c r="I20" i="30"/>
  <c r="G20" i="30"/>
  <c r="F20" i="30"/>
  <c r="E20" i="30"/>
  <c r="D20" i="30"/>
  <c r="I19" i="30"/>
  <c r="G19" i="30"/>
  <c r="F19" i="30"/>
  <c r="E19" i="30"/>
  <c r="D19" i="30"/>
  <c r="I18" i="30"/>
  <c r="G18" i="30"/>
  <c r="F18" i="30"/>
  <c r="E18" i="30"/>
  <c r="D18" i="30"/>
  <c r="I17" i="30"/>
  <c r="G17" i="30"/>
  <c r="F17" i="30"/>
  <c r="E17" i="30"/>
  <c r="D17" i="30"/>
  <c r="B13" i="30"/>
  <c r="Z17" i="30"/>
  <c r="Z18" i="30"/>
  <c r="Z19" i="30"/>
  <c r="AA35" i="21"/>
  <c r="Z35" i="21"/>
  <c r="Y35" i="21"/>
  <c r="W35" i="21"/>
  <c r="V35" i="21"/>
  <c r="U35" i="21"/>
  <c r="T35" i="21"/>
  <c r="S35" i="21"/>
  <c r="Q33" i="21"/>
  <c r="Q34" i="21"/>
  <c r="Q35" i="21"/>
  <c r="AA34" i="21"/>
  <c r="Z34" i="21"/>
  <c r="Y34" i="21"/>
  <c r="W34" i="21"/>
  <c r="V34" i="21"/>
  <c r="U34" i="21"/>
  <c r="T34" i="21"/>
  <c r="S34" i="21"/>
  <c r="AA33" i="21"/>
  <c r="Z33" i="21"/>
  <c r="Y33" i="21"/>
  <c r="W33" i="21"/>
  <c r="V33" i="21"/>
  <c r="U33" i="21"/>
  <c r="T33" i="21"/>
  <c r="S33" i="21"/>
  <c r="Q31" i="21"/>
  <c r="X35" i="21"/>
  <c r="X34" i="21"/>
  <c r="X33" i="21"/>
  <c r="AA32" i="21"/>
  <c r="Z32" i="21"/>
  <c r="W32" i="21"/>
  <c r="V32" i="21"/>
  <c r="U32" i="21"/>
  <c r="T32" i="21"/>
  <c r="S32" i="21"/>
  <c r="Q24" i="21"/>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V88" i="29"/>
  <c r="W88" i="29"/>
  <c r="X88" i="29"/>
  <c r="Y88" i="29"/>
  <c r="AA88" i="29"/>
  <c r="AA160" i="29"/>
  <c r="AB160" i="29"/>
  <c r="Z160" i="29"/>
  <c r="V87" i="29"/>
  <c r="W87" i="29"/>
  <c r="X87" i="29"/>
  <c r="Y87" i="29"/>
  <c r="AA87" i="29"/>
  <c r="AA159" i="29"/>
  <c r="AB159" i="29"/>
  <c r="Z159" i="29"/>
  <c r="V86" i="29"/>
  <c r="W86" i="29"/>
  <c r="X86" i="29"/>
  <c r="Y86" i="29"/>
  <c r="AA86" i="29"/>
  <c r="AA158" i="29"/>
  <c r="AB158" i="29"/>
  <c r="Z158" i="29"/>
  <c r="V85" i="29"/>
  <c r="W85" i="29"/>
  <c r="X85" i="29"/>
  <c r="Y85" i="29"/>
  <c r="AA85" i="29"/>
  <c r="AA157" i="29"/>
  <c r="AB157" i="29"/>
  <c r="Z157" i="29"/>
  <c r="V84" i="29"/>
  <c r="W84" i="29"/>
  <c r="X84" i="29"/>
  <c r="Y84" i="29"/>
  <c r="AA84" i="29"/>
  <c r="AA156" i="29"/>
  <c r="AB156" i="29"/>
  <c r="Z156" i="29"/>
  <c r="V83" i="29"/>
  <c r="W83" i="29"/>
  <c r="X83" i="29"/>
  <c r="Y83" i="29"/>
  <c r="AA83" i="29"/>
  <c r="AA155" i="29"/>
  <c r="AB155" i="29"/>
  <c r="Z155" i="29"/>
  <c r="V82" i="29"/>
  <c r="W82" i="29"/>
  <c r="X82" i="29"/>
  <c r="Y82" i="29"/>
  <c r="AA82"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AF88" i="29"/>
  <c r="AE88" i="29"/>
  <c r="AB88" i="29"/>
  <c r="Z88" i="29"/>
  <c r="AF87" i="29"/>
  <c r="AE87" i="29"/>
  <c r="AB87" i="29"/>
  <c r="Z87" i="29"/>
  <c r="AF86" i="29"/>
  <c r="AE86" i="29"/>
  <c r="AB86" i="29"/>
  <c r="Z86" i="29"/>
  <c r="AF85" i="29"/>
  <c r="AE85" i="29"/>
  <c r="AB85" i="29"/>
  <c r="Z85" i="29"/>
  <c r="AF84" i="29"/>
  <c r="AE84" i="29"/>
  <c r="AB84" i="29"/>
  <c r="Z84" i="29"/>
  <c r="AF83" i="29"/>
  <c r="AE83" i="29"/>
  <c r="AB83" i="29"/>
  <c r="Z83" i="29"/>
  <c r="AF82" i="29"/>
  <c r="AE82"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Q67" i="29"/>
  <c r="AB66" i="29"/>
  <c r="Z66" i="29"/>
  <c r="AB65" i="29"/>
  <c r="Z65" i="29"/>
  <c r="AB64" i="29"/>
  <c r="Z64" i="29"/>
  <c r="F12" i="29"/>
  <c r="BR60" i="29"/>
  <c r="F11" i="29"/>
  <c r="BZ51" i="29"/>
  <c r="F10" i="29"/>
  <c r="BY51" i="29"/>
  <c r="F9" i="29"/>
  <c r="BX51" i="29"/>
  <c r="F8" i="29"/>
  <c r="BW51" i="29"/>
  <c r="F7" i="29"/>
  <c r="BV51" i="29"/>
  <c r="C25" i="29"/>
  <c r="BR59" i="29"/>
  <c r="CA51" i="29"/>
  <c r="C24" i="29"/>
  <c r="BR58" i="29"/>
  <c r="C23" i="29"/>
  <c r="BR57" i="29"/>
  <c r="C22" i="29"/>
  <c r="BR56" i="29"/>
  <c r="C21" i="29"/>
  <c r="BR55" i="29"/>
  <c r="C20" i="29"/>
  <c r="BR37" i="29"/>
  <c r="CA29" i="29"/>
  <c r="BR38" i="29"/>
  <c r="BZ29" i="29"/>
  <c r="BR36" i="29"/>
  <c r="BY29" i="29"/>
  <c r="BR35" i="29"/>
  <c r="BX29" i="29"/>
  <c r="BR34" i="29"/>
  <c r="BW29" i="29"/>
  <c r="BR33" i="29"/>
  <c r="BV29" i="29"/>
  <c r="BR49" i="29"/>
  <c r="BR48" i="29"/>
  <c r="BR47" i="29"/>
  <c r="BR46" i="29"/>
  <c r="BR45" i="29"/>
  <c r="BR44" i="29"/>
  <c r="CA40" i="29"/>
  <c r="BZ40" i="29"/>
  <c r="BY40" i="29"/>
  <c r="BX40" i="29"/>
  <c r="BW40" i="29"/>
  <c r="BV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C35" i="29"/>
  <c r="C34" i="29"/>
  <c r="C33" i="29"/>
  <c r="C32" i="29"/>
  <c r="C31" i="29"/>
  <c r="C30" i="29"/>
  <c r="AA25" i="29"/>
  <c r="I25" i="29"/>
  <c r="G25" i="29"/>
  <c r="F25" i="29"/>
  <c r="E25" i="29"/>
  <c r="D25" i="29"/>
  <c r="AA24" i="29"/>
  <c r="I24" i="29"/>
  <c r="G24" i="29"/>
  <c r="F24" i="29"/>
  <c r="E24" i="29"/>
  <c r="D24" i="29"/>
  <c r="AA23" i="29"/>
  <c r="I23" i="29"/>
  <c r="G23" i="29"/>
  <c r="F23" i="29"/>
  <c r="E23" i="29"/>
  <c r="D23" i="29"/>
  <c r="I22" i="29"/>
  <c r="G22" i="29"/>
  <c r="F22" i="29"/>
  <c r="E22" i="29"/>
  <c r="D22" i="29"/>
  <c r="I21" i="29"/>
  <c r="G21" i="29"/>
  <c r="F21" i="29"/>
  <c r="E21" i="29"/>
  <c r="D21" i="29"/>
  <c r="I20" i="29"/>
  <c r="G20" i="29"/>
  <c r="F20" i="29"/>
  <c r="E20" i="29"/>
  <c r="D20" i="29"/>
  <c r="I19" i="29"/>
  <c r="G19" i="29"/>
  <c r="F19" i="29"/>
  <c r="E19" i="29"/>
  <c r="D19" i="29"/>
  <c r="I18" i="29"/>
  <c r="G18" i="29"/>
  <c r="F18" i="29"/>
  <c r="E18" i="29"/>
  <c r="D18" i="29"/>
  <c r="I17" i="29"/>
  <c r="G17" i="29"/>
  <c r="F17" i="29"/>
  <c r="E17" i="29"/>
  <c r="D17" i="29"/>
  <c r="B13" i="29"/>
  <c r="AA28" i="21"/>
  <c r="Z28" i="21"/>
  <c r="Y28" i="21"/>
  <c r="W28" i="21"/>
  <c r="V28" i="21"/>
  <c r="U28" i="21"/>
  <c r="T28" i="21"/>
  <c r="S28" i="21"/>
  <c r="Q26" i="21"/>
  <c r="Q27" i="21"/>
  <c r="Q28" i="21"/>
  <c r="AA27" i="21"/>
  <c r="Z27" i="21"/>
  <c r="Y27" i="21"/>
  <c r="W27" i="21"/>
  <c r="V27" i="21"/>
  <c r="U27" i="21"/>
  <c r="T27" i="21"/>
  <c r="S27" i="21"/>
  <c r="AA26" i="21"/>
  <c r="Z26" i="21"/>
  <c r="Y26" i="21"/>
  <c r="W26" i="21"/>
  <c r="V26" i="21"/>
  <c r="U26" i="21"/>
  <c r="T26" i="21"/>
  <c r="S26" i="21"/>
  <c r="X28" i="21"/>
  <c r="X27" i="21"/>
  <c r="X26" i="21"/>
  <c r="AA25" i="21"/>
  <c r="Z25" i="21"/>
  <c r="W25" i="21"/>
  <c r="V25" i="21"/>
  <c r="U25" i="21"/>
  <c r="T25" i="21"/>
  <c r="S25" i="21"/>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V96" i="28"/>
  <c r="W96" i="28"/>
  <c r="X96" i="28"/>
  <c r="Y96" i="28"/>
  <c r="AA96" i="28"/>
  <c r="AA168" i="28"/>
  <c r="AB168" i="28"/>
  <c r="Z168" i="28"/>
  <c r="V95" i="28"/>
  <c r="W95" i="28"/>
  <c r="X95" i="28"/>
  <c r="Y95" i="28"/>
  <c r="AA95" i="28"/>
  <c r="AA167" i="28"/>
  <c r="AB167" i="28"/>
  <c r="Z167" i="28"/>
  <c r="V94" i="28"/>
  <c r="W94" i="28"/>
  <c r="X94" i="28"/>
  <c r="Y94" i="28"/>
  <c r="AA94" i="28"/>
  <c r="AA166" i="28"/>
  <c r="AB166" i="28"/>
  <c r="Z166" i="28"/>
  <c r="V93" i="28"/>
  <c r="W93" i="28"/>
  <c r="X93" i="28"/>
  <c r="Y93" i="28"/>
  <c r="AA93" i="28"/>
  <c r="AA165" i="28"/>
  <c r="AB165" i="28"/>
  <c r="Z165" i="28"/>
  <c r="V92" i="28"/>
  <c r="W92" i="28"/>
  <c r="X92" i="28"/>
  <c r="Y92" i="28"/>
  <c r="AA92" i="28"/>
  <c r="AA164" i="28"/>
  <c r="AB164" i="28"/>
  <c r="Z164" i="28"/>
  <c r="V91" i="28"/>
  <c r="W91" i="28"/>
  <c r="X91" i="28"/>
  <c r="Y91" i="28"/>
  <c r="AA91" i="28"/>
  <c r="AA163" i="28"/>
  <c r="AB163" i="28"/>
  <c r="Z163" i="28"/>
  <c r="V90" i="28"/>
  <c r="W90" i="28"/>
  <c r="X90" i="28"/>
  <c r="Y90" i="28"/>
  <c r="AA90" i="28"/>
  <c r="AA162" i="28"/>
  <c r="AB162" i="28"/>
  <c r="Z162" i="28"/>
  <c r="V89" i="28"/>
  <c r="W89" i="28"/>
  <c r="X89" i="28"/>
  <c r="Y89" i="28"/>
  <c r="AA89" i="28"/>
  <c r="AA161" i="28"/>
  <c r="AB161" i="28"/>
  <c r="Z161" i="28"/>
  <c r="V88" i="28"/>
  <c r="W88" i="28"/>
  <c r="X88" i="28"/>
  <c r="Y88" i="28"/>
  <c r="AA88" i="28"/>
  <c r="AA160" i="28"/>
  <c r="AB160" i="28"/>
  <c r="Z160" i="28"/>
  <c r="V87" i="28"/>
  <c r="W87" i="28"/>
  <c r="X87" i="28"/>
  <c r="Y87" i="28"/>
  <c r="AA87" i="28"/>
  <c r="AA159" i="28"/>
  <c r="AB159" i="28"/>
  <c r="Z159" i="28"/>
  <c r="V86" i="28"/>
  <c r="W86" i="28"/>
  <c r="X86" i="28"/>
  <c r="Y86" i="28"/>
  <c r="AA86" i="28"/>
  <c r="AA158" i="28"/>
  <c r="AB158" i="28"/>
  <c r="Z158" i="28"/>
  <c r="V85" i="28"/>
  <c r="W85" i="28"/>
  <c r="X85" i="28"/>
  <c r="Y85" i="28"/>
  <c r="AA85" i="28"/>
  <c r="AA157" i="28"/>
  <c r="AB157" i="28"/>
  <c r="Z157" i="28"/>
  <c r="V84" i="28"/>
  <c r="W84" i="28"/>
  <c r="X84" i="28"/>
  <c r="Y84" i="28"/>
  <c r="AA84" i="28"/>
  <c r="AA156" i="28"/>
  <c r="AB156" i="28"/>
  <c r="Z156" i="28"/>
  <c r="V83" i="28"/>
  <c r="W83" i="28"/>
  <c r="X83" i="28"/>
  <c r="Y83" i="28"/>
  <c r="AA83" i="28"/>
  <c r="AA155" i="28"/>
  <c r="AB155" i="28"/>
  <c r="Z155" i="28"/>
  <c r="V82" i="28"/>
  <c r="W82" i="28"/>
  <c r="X82" i="28"/>
  <c r="Y82" i="28"/>
  <c r="AA82"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AF88" i="28"/>
  <c r="AE88" i="28"/>
  <c r="AB88" i="28"/>
  <c r="Z88" i="28"/>
  <c r="AF87" i="28"/>
  <c r="AE87" i="28"/>
  <c r="AB87" i="28"/>
  <c r="Z87" i="28"/>
  <c r="AF86" i="28"/>
  <c r="AE86" i="28"/>
  <c r="AB86" i="28"/>
  <c r="Z86" i="28"/>
  <c r="AF85" i="28"/>
  <c r="AE85" i="28"/>
  <c r="AB85" i="28"/>
  <c r="Z85" i="28"/>
  <c r="AF84" i="28"/>
  <c r="AE84" i="28"/>
  <c r="AB84" i="28"/>
  <c r="Z84" i="28"/>
  <c r="AF83" i="28"/>
  <c r="AE83" i="28"/>
  <c r="AB83" i="28"/>
  <c r="Z83" i="28"/>
  <c r="AF82" i="28"/>
  <c r="AE82" i="28"/>
  <c r="AB82" i="28"/>
  <c r="Z82" i="28"/>
  <c r="AB81" i="28"/>
  <c r="Z81" i="28"/>
  <c r="AB80" i="28"/>
  <c r="Z80" i="28"/>
  <c r="AB79" i="28"/>
  <c r="Z79" i="28"/>
  <c r="AB78" i="28"/>
  <c r="Z78" i="28"/>
  <c r="AB77" i="28"/>
  <c r="Z77" i="28"/>
  <c r="AB76" i="28"/>
  <c r="Z76" i="28"/>
  <c r="AB75" i="28"/>
  <c r="Z75" i="28"/>
  <c r="AB74" i="28"/>
  <c r="Z74" i="28"/>
  <c r="AB73" i="28"/>
  <c r="Z73" i="28"/>
  <c r="AB72" i="28"/>
  <c r="Z72" i="28"/>
  <c r="Q72" i="28"/>
  <c r="AB71" i="28"/>
  <c r="Z71" i="28"/>
  <c r="Q71" i="28"/>
  <c r="AB70" i="28"/>
  <c r="Z70" i="28"/>
  <c r="Q70" i="28"/>
  <c r="AB69" i="28"/>
  <c r="Z69" i="28"/>
  <c r="Q69" i="28"/>
  <c r="AB68" i="28"/>
  <c r="Z68" i="28"/>
  <c r="Q68" i="28"/>
  <c r="AB67" i="28"/>
  <c r="Z67" i="28"/>
  <c r="Q67" i="28"/>
  <c r="AB66" i="28"/>
  <c r="Z66" i="28"/>
  <c r="AB65" i="28"/>
  <c r="Z65" i="28"/>
  <c r="AB64" i="28"/>
  <c r="Z64" i="28"/>
  <c r="F12" i="28"/>
  <c r="BR60" i="28"/>
  <c r="F11" i="28"/>
  <c r="BZ51" i="28"/>
  <c r="F10" i="28"/>
  <c r="BY51" i="28"/>
  <c r="F9" i="28"/>
  <c r="BX51" i="28"/>
  <c r="F8" i="28"/>
  <c r="BW51" i="28"/>
  <c r="F7" i="28"/>
  <c r="BV51" i="28"/>
  <c r="C25" i="28"/>
  <c r="BR59" i="28"/>
  <c r="CA51" i="28"/>
  <c r="C24" i="28"/>
  <c r="BR58" i="28"/>
  <c r="C23" i="28"/>
  <c r="BR57" i="28"/>
  <c r="C22" i="28"/>
  <c r="BR56" i="28"/>
  <c r="C21" i="28"/>
  <c r="BR55" i="28"/>
  <c r="C20" i="28"/>
  <c r="BR37" i="28"/>
  <c r="CA29" i="28"/>
  <c r="BR38" i="28"/>
  <c r="BZ29" i="28"/>
  <c r="BR36" i="28"/>
  <c r="BY29" i="28"/>
  <c r="BR35" i="28"/>
  <c r="BX29" i="28"/>
  <c r="BR34" i="28"/>
  <c r="BW29" i="28"/>
  <c r="BR33" i="28"/>
  <c r="BV29" i="28"/>
  <c r="BR49" i="28"/>
  <c r="BR48" i="28"/>
  <c r="BR47" i="28"/>
  <c r="BR46" i="28"/>
  <c r="BR45" i="28"/>
  <c r="BR44" i="28"/>
  <c r="CA40" i="28"/>
  <c r="BZ40" i="28"/>
  <c r="BY40" i="28"/>
  <c r="BX40" i="28"/>
  <c r="BW40" i="28"/>
  <c r="BV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C35" i="28"/>
  <c r="C34" i="28"/>
  <c r="C33" i="28"/>
  <c r="C32" i="28"/>
  <c r="C31" i="28"/>
  <c r="C30" i="28"/>
  <c r="AA25" i="28"/>
  <c r="I25" i="28"/>
  <c r="G25" i="28"/>
  <c r="F25" i="28"/>
  <c r="E25" i="28"/>
  <c r="D25" i="28"/>
  <c r="AA24" i="28"/>
  <c r="I24" i="28"/>
  <c r="G24" i="28"/>
  <c r="F24" i="28"/>
  <c r="E24" i="28"/>
  <c r="D24" i="28"/>
  <c r="AA23" i="28"/>
  <c r="I23" i="28"/>
  <c r="G23" i="28"/>
  <c r="F23" i="28"/>
  <c r="E23" i="28"/>
  <c r="D23" i="28"/>
  <c r="I22" i="28"/>
  <c r="G22" i="28"/>
  <c r="F22" i="28"/>
  <c r="E22" i="28"/>
  <c r="D22" i="28"/>
  <c r="I21" i="28"/>
  <c r="G21" i="28"/>
  <c r="F21" i="28"/>
  <c r="E21" i="28"/>
  <c r="D21" i="28"/>
  <c r="I20" i="28"/>
  <c r="G20" i="28"/>
  <c r="F20" i="28"/>
  <c r="E20" i="28"/>
  <c r="D20" i="28"/>
  <c r="I19" i="28"/>
  <c r="G19" i="28"/>
  <c r="F19" i="28"/>
  <c r="E19" i="28"/>
  <c r="D19" i="28"/>
  <c r="I18" i="28"/>
  <c r="G18" i="28"/>
  <c r="F18" i="28"/>
  <c r="E18" i="28"/>
  <c r="D18" i="28"/>
  <c r="I17" i="28"/>
  <c r="G17" i="28"/>
  <c r="F17" i="28"/>
  <c r="E17" i="28"/>
  <c r="D17" i="28"/>
  <c r="B13" i="28"/>
  <c r="Z17" i="28"/>
  <c r="Q19" i="21"/>
  <c r="Q20" i="21"/>
  <c r="Q21" i="21"/>
  <c r="Q12" i="21"/>
  <c r="Q13" i="21"/>
  <c r="Q14" i="21"/>
  <c r="AA21" i="21"/>
  <c r="Z21" i="21"/>
  <c r="Y21" i="21"/>
  <c r="W21" i="21"/>
  <c r="V21" i="21"/>
  <c r="U21" i="21"/>
  <c r="T21" i="21"/>
  <c r="S21" i="21"/>
  <c r="AA20" i="21"/>
  <c r="Z20" i="21"/>
  <c r="Y20" i="21"/>
  <c r="W20" i="21"/>
  <c r="V20" i="21"/>
  <c r="U20" i="21"/>
  <c r="T20" i="21"/>
  <c r="S20" i="21"/>
  <c r="AA19" i="21"/>
  <c r="Z19" i="21"/>
  <c r="Y19" i="21"/>
  <c r="W19" i="21"/>
  <c r="V19" i="21"/>
  <c r="U19" i="21"/>
  <c r="T19" i="21"/>
  <c r="S19" i="21"/>
  <c r="V135" i="27"/>
  <c r="W135" i="27"/>
  <c r="X135" i="27"/>
  <c r="Y135" i="27"/>
  <c r="AA135" i="27"/>
  <c r="AA207" i="27"/>
  <c r="AB207" i="27"/>
  <c r="Z207" i="27"/>
  <c r="V134" i="27"/>
  <c r="W134" i="27"/>
  <c r="X134" i="27"/>
  <c r="Y134" i="27"/>
  <c r="AA134" i="27"/>
  <c r="AA206" i="27"/>
  <c r="AB206" i="27"/>
  <c r="Z206" i="27"/>
  <c r="V133" i="27"/>
  <c r="W133" i="27"/>
  <c r="X133" i="27"/>
  <c r="Y133" i="27"/>
  <c r="AA133" i="27"/>
  <c r="AA205" i="27"/>
  <c r="AB205" i="27"/>
  <c r="Z205" i="27"/>
  <c r="V132" i="27"/>
  <c r="W132" i="27"/>
  <c r="X132" i="27"/>
  <c r="Y132" i="27"/>
  <c r="AA132" i="27"/>
  <c r="AA204" i="27"/>
  <c r="AB204" i="27"/>
  <c r="Z204" i="27"/>
  <c r="V131" i="27"/>
  <c r="W131" i="27"/>
  <c r="X131" i="27"/>
  <c r="Y131" i="27"/>
  <c r="AA131" i="27"/>
  <c r="AA203" i="27"/>
  <c r="AB203" i="27"/>
  <c r="Z203" i="27"/>
  <c r="V130" i="27"/>
  <c r="W130" i="27"/>
  <c r="X130" i="27"/>
  <c r="Y130" i="27"/>
  <c r="AA130" i="27"/>
  <c r="AA202" i="27"/>
  <c r="AB202" i="27"/>
  <c r="Z202" i="27"/>
  <c r="V129" i="27"/>
  <c r="W129" i="27"/>
  <c r="X129" i="27"/>
  <c r="Y129" i="27"/>
  <c r="AA129" i="27"/>
  <c r="AA201" i="27"/>
  <c r="AB201" i="27"/>
  <c r="Z201" i="27"/>
  <c r="V128" i="27"/>
  <c r="W128" i="27"/>
  <c r="X128" i="27"/>
  <c r="Y128" i="27"/>
  <c r="AA128" i="27"/>
  <c r="AA200" i="27"/>
  <c r="AB200" i="27"/>
  <c r="Z200" i="27"/>
  <c r="V127" i="27"/>
  <c r="W127" i="27"/>
  <c r="X127" i="27"/>
  <c r="Y127" i="27"/>
  <c r="AA127" i="27"/>
  <c r="AA199" i="27"/>
  <c r="AB199" i="27"/>
  <c r="Z199" i="27"/>
  <c r="V126" i="27"/>
  <c r="W126" i="27"/>
  <c r="X126" i="27"/>
  <c r="Y126" i="27"/>
  <c r="AA126" i="27"/>
  <c r="AA198" i="27"/>
  <c r="AB198" i="27"/>
  <c r="Z198" i="27"/>
  <c r="V125" i="27"/>
  <c r="W125" i="27"/>
  <c r="X125" i="27"/>
  <c r="Y125" i="27"/>
  <c r="AA125" i="27"/>
  <c r="AA197" i="27"/>
  <c r="AB197" i="27"/>
  <c r="Z197" i="27"/>
  <c r="V124" i="27"/>
  <c r="W124" i="27"/>
  <c r="X124" i="27"/>
  <c r="Y124" i="27"/>
  <c r="AA124" i="27"/>
  <c r="AA196" i="27"/>
  <c r="AB196" i="27"/>
  <c r="Z196" i="27"/>
  <c r="V123" i="27"/>
  <c r="W123" i="27"/>
  <c r="X123" i="27"/>
  <c r="Y123" i="27"/>
  <c r="AA123" i="27"/>
  <c r="AA195" i="27"/>
  <c r="AB195" i="27"/>
  <c r="Z195" i="27"/>
  <c r="V122" i="27"/>
  <c r="W122" i="27"/>
  <c r="X122" i="27"/>
  <c r="Y122" i="27"/>
  <c r="AA122" i="27"/>
  <c r="AA194" i="27"/>
  <c r="AB194" i="27"/>
  <c r="Z194" i="27"/>
  <c r="V121" i="27"/>
  <c r="W121" i="27"/>
  <c r="X121" i="27"/>
  <c r="Y121" i="27"/>
  <c r="AA121" i="27"/>
  <c r="AA193" i="27"/>
  <c r="AB193" i="27"/>
  <c r="Z193" i="27"/>
  <c r="V120" i="27"/>
  <c r="W120" i="27"/>
  <c r="X120" i="27"/>
  <c r="Y120" i="27"/>
  <c r="AA120" i="27"/>
  <c r="AA192" i="27"/>
  <c r="AB192" i="27"/>
  <c r="Z192" i="27"/>
  <c r="V119" i="27"/>
  <c r="W119" i="27"/>
  <c r="X119" i="27"/>
  <c r="Y119" i="27"/>
  <c r="AA119" i="27"/>
  <c r="AA191" i="27"/>
  <c r="AB191" i="27"/>
  <c r="Z191" i="27"/>
  <c r="V118" i="27"/>
  <c r="W118" i="27"/>
  <c r="X118" i="27"/>
  <c r="Y118" i="27"/>
  <c r="AA118" i="27"/>
  <c r="AA190" i="27"/>
  <c r="AB190" i="27"/>
  <c r="Z190" i="27"/>
  <c r="V117" i="27"/>
  <c r="W117" i="27"/>
  <c r="X117" i="27"/>
  <c r="Y117" i="27"/>
  <c r="AA117" i="27"/>
  <c r="AA189" i="27"/>
  <c r="AB189" i="27"/>
  <c r="Z189" i="27"/>
  <c r="V116" i="27"/>
  <c r="W116" i="27"/>
  <c r="X116" i="27"/>
  <c r="Y116" i="27"/>
  <c r="AA116" i="27"/>
  <c r="AA188" i="27"/>
  <c r="AB188" i="27"/>
  <c r="Z188" i="27"/>
  <c r="V115" i="27"/>
  <c r="W115" i="27"/>
  <c r="X115" i="27"/>
  <c r="Y115" i="27"/>
  <c r="AA115" i="27"/>
  <c r="AA187" i="27"/>
  <c r="AB187" i="27"/>
  <c r="Z187" i="27"/>
  <c r="V114" i="27"/>
  <c r="W114" i="27"/>
  <c r="X114" i="27"/>
  <c r="Y114" i="27"/>
  <c r="AA114" i="27"/>
  <c r="AA186" i="27"/>
  <c r="AB186" i="27"/>
  <c r="Z186" i="27"/>
  <c r="V113" i="27"/>
  <c r="W113" i="27"/>
  <c r="X113" i="27"/>
  <c r="Y113" i="27"/>
  <c r="AA113" i="27"/>
  <c r="AA185" i="27"/>
  <c r="AB185" i="27"/>
  <c r="Z185" i="27"/>
  <c r="V112" i="27"/>
  <c r="W112" i="27"/>
  <c r="X112" i="27"/>
  <c r="Y112" i="27"/>
  <c r="AA112" i="27"/>
  <c r="AA184" i="27"/>
  <c r="AB184" i="27"/>
  <c r="Z184" i="27"/>
  <c r="V111" i="27"/>
  <c r="W111" i="27"/>
  <c r="X111" i="27"/>
  <c r="Y111" i="27"/>
  <c r="AA111" i="27"/>
  <c r="AA183" i="27"/>
  <c r="AB183" i="27"/>
  <c r="Z183" i="27"/>
  <c r="V110" i="27"/>
  <c r="W110" i="27"/>
  <c r="X110" i="27"/>
  <c r="Y110" i="27"/>
  <c r="AA110" i="27"/>
  <c r="AA182" i="27"/>
  <c r="AB182" i="27"/>
  <c r="Z182" i="27"/>
  <c r="V109" i="27"/>
  <c r="W109" i="27"/>
  <c r="X109" i="27"/>
  <c r="Y109" i="27"/>
  <c r="AA109" i="27"/>
  <c r="AA181" i="27"/>
  <c r="AB181" i="27"/>
  <c r="Z181" i="27"/>
  <c r="V108" i="27"/>
  <c r="W108" i="27"/>
  <c r="X108" i="27"/>
  <c r="Y108" i="27"/>
  <c r="AA108" i="27"/>
  <c r="AA180" i="27"/>
  <c r="AB180" i="27"/>
  <c r="Z180" i="27"/>
  <c r="V107" i="27"/>
  <c r="W107" i="27"/>
  <c r="X107" i="27"/>
  <c r="Y107" i="27"/>
  <c r="AA107" i="27"/>
  <c r="AA179" i="27"/>
  <c r="AB179" i="27"/>
  <c r="Z179" i="27"/>
  <c r="V106" i="27"/>
  <c r="W106" i="27"/>
  <c r="X106" i="27"/>
  <c r="Y106" i="27"/>
  <c r="AA106" i="27"/>
  <c r="AA178" i="27"/>
  <c r="AB178" i="27"/>
  <c r="Z178" i="27"/>
  <c r="V105" i="27"/>
  <c r="W105" i="27"/>
  <c r="X105" i="27"/>
  <c r="Y105" i="27"/>
  <c r="AA105" i="27"/>
  <c r="AA177" i="27"/>
  <c r="AB177" i="27"/>
  <c r="Z177" i="27"/>
  <c r="V104" i="27"/>
  <c r="W104" i="27"/>
  <c r="X104" i="27"/>
  <c r="Y104" i="27"/>
  <c r="AA104" i="27"/>
  <c r="AA176" i="27"/>
  <c r="AB176" i="27"/>
  <c r="Z176" i="27"/>
  <c r="V103" i="27"/>
  <c r="W103" i="27"/>
  <c r="X103" i="27"/>
  <c r="Y103" i="27"/>
  <c r="AA103" i="27"/>
  <c r="AA175" i="27"/>
  <c r="AB175" i="27"/>
  <c r="Z175" i="27"/>
  <c r="V102" i="27"/>
  <c r="W102" i="27"/>
  <c r="X102" i="27"/>
  <c r="Y102" i="27"/>
  <c r="AA102" i="27"/>
  <c r="AA174" i="27"/>
  <c r="AB174" i="27"/>
  <c r="Z174" i="27"/>
  <c r="V101" i="27"/>
  <c r="W101" i="27"/>
  <c r="X101" i="27"/>
  <c r="Y101" i="27"/>
  <c r="AA101" i="27"/>
  <c r="AA173" i="27"/>
  <c r="AB173" i="27"/>
  <c r="Z173" i="27"/>
  <c r="V100" i="27"/>
  <c r="W100" i="27"/>
  <c r="X100" i="27"/>
  <c r="Y100" i="27"/>
  <c r="AA100" i="27"/>
  <c r="AA172" i="27"/>
  <c r="AB172" i="27"/>
  <c r="Z172" i="27"/>
  <c r="V99" i="27"/>
  <c r="W99" i="27"/>
  <c r="X99" i="27"/>
  <c r="Y99" i="27"/>
  <c r="AA99" i="27"/>
  <c r="AA171" i="27"/>
  <c r="AB171" i="27"/>
  <c r="Z171" i="27"/>
  <c r="V98" i="27"/>
  <c r="W98" i="27"/>
  <c r="X98" i="27"/>
  <c r="Y98" i="27"/>
  <c r="AA98" i="27"/>
  <c r="AA170" i="27"/>
  <c r="AB170" i="27"/>
  <c r="Z170" i="27"/>
  <c r="V97" i="27"/>
  <c r="W97" i="27"/>
  <c r="X97" i="27"/>
  <c r="Y97" i="27"/>
  <c r="AA97" i="27"/>
  <c r="AA169" i="27"/>
  <c r="AB169" i="27"/>
  <c r="Z169" i="27"/>
  <c r="V96" i="27"/>
  <c r="W96" i="27"/>
  <c r="X96" i="27"/>
  <c r="Y96" i="27"/>
  <c r="AA96" i="27"/>
  <c r="AA168" i="27"/>
  <c r="AB168" i="27"/>
  <c r="Z168" i="27"/>
  <c r="V95" i="27"/>
  <c r="W95" i="27"/>
  <c r="X95" i="27"/>
  <c r="Y95" i="27"/>
  <c r="AA95" i="27"/>
  <c r="AA167" i="27"/>
  <c r="AB167" i="27"/>
  <c r="Z167" i="27"/>
  <c r="V94" i="27"/>
  <c r="W94" i="27"/>
  <c r="X94" i="27"/>
  <c r="Y94" i="27"/>
  <c r="AA94" i="27"/>
  <c r="AA166" i="27"/>
  <c r="AB166" i="27"/>
  <c r="Z166" i="27"/>
  <c r="V93" i="27"/>
  <c r="W93" i="27"/>
  <c r="X93" i="27"/>
  <c r="Y93" i="27"/>
  <c r="AA93" i="27"/>
  <c r="AA165" i="27"/>
  <c r="AB165" i="27"/>
  <c r="Z165" i="27"/>
  <c r="V92" i="27"/>
  <c r="W92" i="27"/>
  <c r="X92" i="27"/>
  <c r="Y92" i="27"/>
  <c r="AA92" i="27"/>
  <c r="AA164" i="27"/>
  <c r="AB164" i="27"/>
  <c r="Z164" i="27"/>
  <c r="V91" i="27"/>
  <c r="W91" i="27"/>
  <c r="X91" i="27"/>
  <c r="Y91" i="27"/>
  <c r="AA91" i="27"/>
  <c r="AA163" i="27"/>
  <c r="AB163" i="27"/>
  <c r="Z163" i="27"/>
  <c r="V90" i="27"/>
  <c r="W90" i="27"/>
  <c r="X90" i="27"/>
  <c r="Y90" i="27"/>
  <c r="AA90" i="27"/>
  <c r="AA162" i="27"/>
  <c r="AB162" i="27"/>
  <c r="Z162" i="27"/>
  <c r="V89" i="27"/>
  <c r="W89" i="27"/>
  <c r="X89" i="27"/>
  <c r="Y89" i="27"/>
  <c r="AA89" i="27"/>
  <c r="AA161" i="27"/>
  <c r="AB161" i="27"/>
  <c r="Z161" i="27"/>
  <c r="V88" i="27"/>
  <c r="W88" i="27"/>
  <c r="X88" i="27"/>
  <c r="Y88" i="27"/>
  <c r="AA88" i="27"/>
  <c r="AA160" i="27"/>
  <c r="AB160" i="27"/>
  <c r="Z160" i="27"/>
  <c r="V87" i="27"/>
  <c r="W87" i="27"/>
  <c r="X87" i="27"/>
  <c r="Y87" i="27"/>
  <c r="AA87" i="27"/>
  <c r="AA159" i="27"/>
  <c r="AB159" i="27"/>
  <c r="Z159" i="27"/>
  <c r="V86" i="27"/>
  <c r="W86" i="27"/>
  <c r="X86" i="27"/>
  <c r="Y86" i="27"/>
  <c r="AA86" i="27"/>
  <c r="AA158" i="27"/>
  <c r="AB158" i="27"/>
  <c r="Z158" i="27"/>
  <c r="V85" i="27"/>
  <c r="W85" i="27"/>
  <c r="X85" i="27"/>
  <c r="Y85" i="27"/>
  <c r="AA85" i="27"/>
  <c r="AA157" i="27"/>
  <c r="AB157" i="27"/>
  <c r="Z157" i="27"/>
  <c r="V84" i="27"/>
  <c r="W84" i="27"/>
  <c r="X84" i="27"/>
  <c r="Y84" i="27"/>
  <c r="AA84" i="27"/>
  <c r="AA156" i="27"/>
  <c r="AB156" i="27"/>
  <c r="Z156" i="27"/>
  <c r="V83" i="27"/>
  <c r="W83" i="27"/>
  <c r="X83" i="27"/>
  <c r="Y83" i="27"/>
  <c r="AA83" i="27"/>
  <c r="AA155" i="27"/>
  <c r="AB155" i="27"/>
  <c r="Z155" i="27"/>
  <c r="V82" i="27"/>
  <c r="W82" i="27"/>
  <c r="X82" i="27"/>
  <c r="Y82" i="27"/>
  <c r="AA82" i="27"/>
  <c r="AA154" i="27"/>
  <c r="AB154" i="27"/>
  <c r="Z154" i="27"/>
  <c r="AA153" i="27"/>
  <c r="AB153" i="27"/>
  <c r="Z153" i="27"/>
  <c r="AA152" i="27"/>
  <c r="AB152" i="27"/>
  <c r="Z152" i="27"/>
  <c r="AA151" i="27"/>
  <c r="AB151" i="27"/>
  <c r="Z151" i="27"/>
  <c r="AA150" i="27"/>
  <c r="AB150" i="27"/>
  <c r="Z150" i="27"/>
  <c r="AA149" i="27"/>
  <c r="AB149" i="27"/>
  <c r="Z149" i="27"/>
  <c r="AA148" i="27"/>
  <c r="AB148" i="27"/>
  <c r="Z148" i="27"/>
  <c r="AA147" i="27"/>
  <c r="AB147" i="27"/>
  <c r="Z147" i="27"/>
  <c r="AA146" i="27"/>
  <c r="AB146" i="27"/>
  <c r="Z146" i="27"/>
  <c r="AA145" i="27"/>
  <c r="AB145" i="27"/>
  <c r="Z145" i="27"/>
  <c r="AA144" i="27"/>
  <c r="AB144" i="27"/>
  <c r="Z144" i="27"/>
  <c r="AA143" i="27"/>
  <c r="AB143" i="27"/>
  <c r="Z143" i="27"/>
  <c r="AA142" i="27"/>
  <c r="AB142" i="27"/>
  <c r="Z142" i="27"/>
  <c r="AA141" i="27"/>
  <c r="AB141" i="27"/>
  <c r="Z141" i="27"/>
  <c r="AA140" i="27"/>
  <c r="AB140" i="27"/>
  <c r="Z140" i="27"/>
  <c r="AA139" i="27"/>
  <c r="AB139" i="27"/>
  <c r="Z139" i="27"/>
  <c r="AA138" i="27"/>
  <c r="AB138" i="27"/>
  <c r="Z138" i="27"/>
  <c r="AA137" i="27"/>
  <c r="AB137" i="27"/>
  <c r="Z137" i="27"/>
  <c r="AA136" i="27"/>
  <c r="AB136" i="27"/>
  <c r="Z136" i="27"/>
  <c r="AF135" i="27"/>
  <c r="AE135" i="27"/>
  <c r="AB135" i="27"/>
  <c r="Z135" i="27"/>
  <c r="AF134" i="27"/>
  <c r="AE134" i="27"/>
  <c r="AB134" i="27"/>
  <c r="Z134" i="27"/>
  <c r="AF133" i="27"/>
  <c r="AE133" i="27"/>
  <c r="AB133" i="27"/>
  <c r="Z133" i="27"/>
  <c r="AF132" i="27"/>
  <c r="AE132" i="27"/>
  <c r="AB132" i="27"/>
  <c r="Z132" i="27"/>
  <c r="AF131" i="27"/>
  <c r="AE131" i="27"/>
  <c r="AB131" i="27"/>
  <c r="Z131" i="27"/>
  <c r="AF130" i="27"/>
  <c r="AE130" i="27"/>
  <c r="AB130" i="27"/>
  <c r="Z130" i="27"/>
  <c r="AF129" i="27"/>
  <c r="AE129" i="27"/>
  <c r="AB129" i="27"/>
  <c r="Z129" i="27"/>
  <c r="AF128" i="27"/>
  <c r="AE128" i="27"/>
  <c r="AB128" i="27"/>
  <c r="Z128" i="27"/>
  <c r="AF127" i="27"/>
  <c r="AE127" i="27"/>
  <c r="AB127" i="27"/>
  <c r="Z127" i="27"/>
  <c r="AF126" i="27"/>
  <c r="AE126" i="27"/>
  <c r="AB126" i="27"/>
  <c r="Z126" i="27"/>
  <c r="AF125" i="27"/>
  <c r="AE125" i="27"/>
  <c r="AB125" i="27"/>
  <c r="Z125" i="27"/>
  <c r="AF124" i="27"/>
  <c r="AE124" i="27"/>
  <c r="AB124" i="27"/>
  <c r="Z124" i="27"/>
  <c r="AF123" i="27"/>
  <c r="AE123" i="27"/>
  <c r="AB123" i="27"/>
  <c r="Z123" i="27"/>
  <c r="AF122" i="27"/>
  <c r="AE122" i="27"/>
  <c r="AB122" i="27"/>
  <c r="Z122" i="27"/>
  <c r="AF121" i="27"/>
  <c r="AE121" i="27"/>
  <c r="AB121" i="27"/>
  <c r="Z121" i="27"/>
  <c r="AF120" i="27"/>
  <c r="AE120" i="27"/>
  <c r="AB120" i="27"/>
  <c r="Z120" i="27"/>
  <c r="AF119" i="27"/>
  <c r="AE119" i="27"/>
  <c r="AB119" i="27"/>
  <c r="Z119" i="27"/>
  <c r="AF118" i="27"/>
  <c r="AE118" i="27"/>
  <c r="AB118" i="27"/>
  <c r="Z118" i="27"/>
  <c r="AF117" i="27"/>
  <c r="AE117" i="27"/>
  <c r="AB117" i="27"/>
  <c r="Z117" i="27"/>
  <c r="AF116" i="27"/>
  <c r="AE116" i="27"/>
  <c r="AB116" i="27"/>
  <c r="Z116" i="27"/>
  <c r="AF115" i="27"/>
  <c r="AE115" i="27"/>
  <c r="AB115" i="27"/>
  <c r="Z115" i="27"/>
  <c r="AF114" i="27"/>
  <c r="AE114" i="27"/>
  <c r="AB114" i="27"/>
  <c r="Z114" i="27"/>
  <c r="AF113" i="27"/>
  <c r="AE113" i="27"/>
  <c r="AB113" i="27"/>
  <c r="Z113" i="27"/>
  <c r="AF112" i="27"/>
  <c r="AE112" i="27"/>
  <c r="AB112" i="27"/>
  <c r="Z112" i="27"/>
  <c r="AF111" i="27"/>
  <c r="AE111" i="27"/>
  <c r="AB111" i="27"/>
  <c r="Z111" i="27"/>
  <c r="AF110" i="27"/>
  <c r="AE110" i="27"/>
  <c r="AB110" i="27"/>
  <c r="Z110" i="27"/>
  <c r="AF109" i="27"/>
  <c r="AE109" i="27"/>
  <c r="AB109" i="27"/>
  <c r="Z109" i="27"/>
  <c r="AF108" i="27"/>
  <c r="AE108" i="27"/>
  <c r="AB108" i="27"/>
  <c r="Z108" i="27"/>
  <c r="AF107" i="27"/>
  <c r="AE107" i="27"/>
  <c r="AB107" i="27"/>
  <c r="Z107" i="27"/>
  <c r="AF106" i="27"/>
  <c r="AE106" i="27"/>
  <c r="AB106" i="27"/>
  <c r="Z106" i="27"/>
  <c r="AF105" i="27"/>
  <c r="AE105" i="27"/>
  <c r="AB105" i="27"/>
  <c r="Z105" i="27"/>
  <c r="AF104" i="27"/>
  <c r="AE104" i="27"/>
  <c r="AB104" i="27"/>
  <c r="Z104" i="27"/>
  <c r="AF103" i="27"/>
  <c r="AE103" i="27"/>
  <c r="AB103" i="27"/>
  <c r="Z103" i="27"/>
  <c r="AF102" i="27"/>
  <c r="AE102" i="27"/>
  <c r="AB102" i="27"/>
  <c r="Z102" i="27"/>
  <c r="AF101" i="27"/>
  <c r="AE101" i="27"/>
  <c r="AB101" i="27"/>
  <c r="Z101" i="27"/>
  <c r="AF100" i="27"/>
  <c r="AE100" i="27"/>
  <c r="AB100" i="27"/>
  <c r="Z100" i="27"/>
  <c r="AF99" i="27"/>
  <c r="AE99" i="27"/>
  <c r="AB99" i="27"/>
  <c r="Z99" i="27"/>
  <c r="AF98" i="27"/>
  <c r="AE98" i="27"/>
  <c r="AB98" i="27"/>
  <c r="Z98" i="27"/>
  <c r="AF97" i="27"/>
  <c r="AE97" i="27"/>
  <c r="AB97" i="27"/>
  <c r="Z97" i="27"/>
  <c r="AF96" i="27"/>
  <c r="AE96" i="27"/>
  <c r="AB96" i="27"/>
  <c r="Z96" i="27"/>
  <c r="AF95" i="27"/>
  <c r="AE95" i="27"/>
  <c r="AB95" i="27"/>
  <c r="Z95" i="27"/>
  <c r="AF94" i="27"/>
  <c r="AE94" i="27"/>
  <c r="AB94" i="27"/>
  <c r="Z94" i="27"/>
  <c r="AF93" i="27"/>
  <c r="AE93" i="27"/>
  <c r="AB93" i="27"/>
  <c r="Z93" i="27"/>
  <c r="AF92" i="27"/>
  <c r="AE92" i="27"/>
  <c r="AB92" i="27"/>
  <c r="Z92" i="27"/>
  <c r="AF91" i="27"/>
  <c r="AE91" i="27"/>
  <c r="AB91" i="27"/>
  <c r="Z91" i="27"/>
  <c r="AF90" i="27"/>
  <c r="AE90" i="27"/>
  <c r="AB90" i="27"/>
  <c r="Z90" i="27"/>
  <c r="AF89" i="27"/>
  <c r="AE89" i="27"/>
  <c r="AB89" i="27"/>
  <c r="Z89" i="27"/>
  <c r="AF88" i="27"/>
  <c r="AE88" i="27"/>
  <c r="AB88" i="27"/>
  <c r="Z88" i="27"/>
  <c r="AF87" i="27"/>
  <c r="AE87" i="27"/>
  <c r="AB87" i="27"/>
  <c r="Z87" i="27"/>
  <c r="AF86" i="27"/>
  <c r="AE86" i="27"/>
  <c r="AB86" i="27"/>
  <c r="Z86" i="27"/>
  <c r="AF85" i="27"/>
  <c r="AE85" i="27"/>
  <c r="AB85" i="27"/>
  <c r="Z85" i="27"/>
  <c r="AF84" i="27"/>
  <c r="AE84" i="27"/>
  <c r="AB84" i="27"/>
  <c r="Z84" i="27"/>
  <c r="AF83" i="27"/>
  <c r="AE83" i="27"/>
  <c r="AB83" i="27"/>
  <c r="Z83" i="27"/>
  <c r="AF82" i="27"/>
  <c r="AE82" i="27"/>
  <c r="AB82" i="27"/>
  <c r="Z82" i="27"/>
  <c r="AB81" i="27"/>
  <c r="Z81" i="27"/>
  <c r="AB80" i="27"/>
  <c r="Z80" i="27"/>
  <c r="AB79" i="27"/>
  <c r="Z79" i="27"/>
  <c r="AB78" i="27"/>
  <c r="Z78" i="27"/>
  <c r="AB77" i="27"/>
  <c r="Z77" i="27"/>
  <c r="AB76" i="27"/>
  <c r="Z76" i="27"/>
  <c r="AB75" i="27"/>
  <c r="Z75" i="27"/>
  <c r="AB74" i="27"/>
  <c r="Z74" i="27"/>
  <c r="AB73" i="27"/>
  <c r="Z73" i="27"/>
  <c r="AB72" i="27"/>
  <c r="Z72" i="27"/>
  <c r="Q72" i="27"/>
  <c r="AB71" i="27"/>
  <c r="Z71" i="27"/>
  <c r="Q71" i="27"/>
  <c r="AB70" i="27"/>
  <c r="Z70" i="27"/>
  <c r="Q70" i="27"/>
  <c r="AB69" i="27"/>
  <c r="Z69" i="27"/>
  <c r="Q69" i="27"/>
  <c r="AB68" i="27"/>
  <c r="Z68" i="27"/>
  <c r="Q68" i="27"/>
  <c r="AB67" i="27"/>
  <c r="Z67" i="27"/>
  <c r="Q67" i="27"/>
  <c r="AB66" i="27"/>
  <c r="Z66" i="27"/>
  <c r="AB65" i="27"/>
  <c r="Z65" i="27"/>
  <c r="AB64" i="27"/>
  <c r="Z64" i="27"/>
  <c r="F12" i="27"/>
  <c r="BR60" i="27"/>
  <c r="F11" i="27"/>
  <c r="BZ51" i="27"/>
  <c r="F10" i="27"/>
  <c r="BY51" i="27"/>
  <c r="F9" i="27"/>
  <c r="BX51" i="27"/>
  <c r="F8" i="27"/>
  <c r="BW51" i="27"/>
  <c r="F7" i="27"/>
  <c r="BV51" i="27"/>
  <c r="C25" i="27"/>
  <c r="BR59" i="27"/>
  <c r="CA51" i="27"/>
  <c r="C24" i="27"/>
  <c r="BR58" i="27"/>
  <c r="C23" i="27"/>
  <c r="BR57" i="27"/>
  <c r="C22" i="27"/>
  <c r="BR56" i="27"/>
  <c r="C21" i="27"/>
  <c r="BR55" i="27"/>
  <c r="C20" i="27"/>
  <c r="BR37" i="27"/>
  <c r="CA29" i="27"/>
  <c r="BR38" i="27"/>
  <c r="BZ29" i="27"/>
  <c r="BR36" i="27"/>
  <c r="BY29" i="27"/>
  <c r="BR35" i="27"/>
  <c r="BX29" i="27"/>
  <c r="BR34" i="27"/>
  <c r="BW29" i="27"/>
  <c r="BR33" i="27"/>
  <c r="BV29" i="27"/>
  <c r="BR49" i="27"/>
  <c r="BR48" i="27"/>
  <c r="BR47" i="27"/>
  <c r="BR46" i="27"/>
  <c r="BR45" i="27"/>
  <c r="BR44" i="27"/>
  <c r="CA40" i="27"/>
  <c r="BZ40" i="27"/>
  <c r="BY40" i="27"/>
  <c r="BX40" i="27"/>
  <c r="BW40" i="27"/>
  <c r="BV40"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C35" i="27"/>
  <c r="C34" i="27"/>
  <c r="C33" i="27"/>
  <c r="C32" i="27"/>
  <c r="C31" i="27"/>
  <c r="C30" i="27"/>
  <c r="AA25" i="27"/>
  <c r="I25" i="27"/>
  <c r="G25" i="27"/>
  <c r="F25" i="27"/>
  <c r="E25" i="27"/>
  <c r="D25" i="27"/>
  <c r="AA24" i="27"/>
  <c r="I24" i="27"/>
  <c r="G24" i="27"/>
  <c r="F24" i="27"/>
  <c r="E24" i="27"/>
  <c r="D24" i="27"/>
  <c r="AA23" i="27"/>
  <c r="I23" i="27"/>
  <c r="G23" i="27"/>
  <c r="F23" i="27"/>
  <c r="E23" i="27"/>
  <c r="D23" i="27"/>
  <c r="I22" i="27"/>
  <c r="G22" i="27"/>
  <c r="F22" i="27"/>
  <c r="E22" i="27"/>
  <c r="D22" i="27"/>
  <c r="I21" i="27"/>
  <c r="G21" i="27"/>
  <c r="F21" i="27"/>
  <c r="E21" i="27"/>
  <c r="D21" i="27"/>
  <c r="I20" i="27"/>
  <c r="G20" i="27"/>
  <c r="F20" i="27"/>
  <c r="E20" i="27"/>
  <c r="D20" i="27"/>
  <c r="I19" i="27"/>
  <c r="G19" i="27"/>
  <c r="F19" i="27"/>
  <c r="E19" i="27"/>
  <c r="D19" i="27"/>
  <c r="I18" i="27"/>
  <c r="G18" i="27"/>
  <c r="F18" i="27"/>
  <c r="E18" i="27"/>
  <c r="D18" i="27"/>
  <c r="I17" i="27"/>
  <c r="G17" i="27"/>
  <c r="F17" i="27"/>
  <c r="E17" i="27"/>
  <c r="D17" i="27"/>
  <c r="B13" i="27"/>
  <c r="Z17" i="27"/>
  <c r="Z18" i="27"/>
  <c r="Z19" i="27"/>
  <c r="Q17" i="21"/>
  <c r="X21" i="21"/>
  <c r="F13" i="26"/>
  <c r="B13" i="26"/>
  <c r="X20" i="21"/>
  <c r="X19" i="21"/>
  <c r="AA18" i="21"/>
  <c r="Z18" i="21"/>
  <c r="W18" i="21"/>
  <c r="V18" i="21"/>
  <c r="U18" i="21"/>
  <c r="T18" i="21"/>
  <c r="S18" i="21"/>
  <c r="AA14" i="21"/>
  <c r="Z14" i="21"/>
  <c r="Y14" i="21"/>
  <c r="W14" i="21"/>
  <c r="V14" i="21"/>
  <c r="U14" i="21"/>
  <c r="T14" i="21"/>
  <c r="S14" i="21"/>
  <c r="AA13" i="21"/>
  <c r="Z13" i="21"/>
  <c r="Y13" i="21"/>
  <c r="W13" i="21"/>
  <c r="V13" i="21"/>
  <c r="U13" i="21"/>
  <c r="T13" i="21"/>
  <c r="S13" i="21"/>
  <c r="AA12" i="21"/>
  <c r="Z12" i="21"/>
  <c r="Y12" i="21"/>
  <c r="W12" i="21"/>
  <c r="V12" i="21"/>
  <c r="U12" i="21"/>
  <c r="T12" i="21"/>
  <c r="S12" i="21"/>
  <c r="X13" i="21"/>
  <c r="X14" i="21"/>
  <c r="I11" i="21"/>
  <c r="V82" i="26"/>
  <c r="W82" i="26"/>
  <c r="X82" i="26"/>
  <c r="Y82" i="26"/>
  <c r="V83" i="26"/>
  <c r="W83" i="26"/>
  <c r="X83" i="26"/>
  <c r="Y83" i="26"/>
  <c r="V84" i="26"/>
  <c r="W84" i="26"/>
  <c r="X84" i="26"/>
  <c r="Y84" i="26"/>
  <c r="V85" i="26"/>
  <c r="W85" i="26"/>
  <c r="X85" i="26"/>
  <c r="Y85" i="26"/>
  <c r="V86" i="26"/>
  <c r="W86" i="26"/>
  <c r="X86" i="26"/>
  <c r="Y86" i="26"/>
  <c r="V87" i="26"/>
  <c r="W87" i="26"/>
  <c r="X87" i="26"/>
  <c r="Y87" i="26"/>
  <c r="V88" i="26"/>
  <c r="W88" i="26"/>
  <c r="X88" i="26"/>
  <c r="Y88" i="26"/>
  <c r="V89" i="26"/>
  <c r="W89" i="26"/>
  <c r="X89" i="26"/>
  <c r="Y89" i="26"/>
  <c r="V90" i="26"/>
  <c r="W90" i="26"/>
  <c r="X90" i="26"/>
  <c r="Y90" i="26"/>
  <c r="V91" i="26"/>
  <c r="W91" i="26"/>
  <c r="X91" i="26"/>
  <c r="Y91" i="26"/>
  <c r="V92" i="26"/>
  <c r="W92" i="26"/>
  <c r="X92" i="26"/>
  <c r="Y92" i="26"/>
  <c r="V93" i="26"/>
  <c r="W93" i="26"/>
  <c r="X93" i="26"/>
  <c r="Y93" i="26"/>
  <c r="V94" i="26"/>
  <c r="W94" i="26"/>
  <c r="X94" i="26"/>
  <c r="Y94" i="26"/>
  <c r="V95" i="26"/>
  <c r="W95" i="26"/>
  <c r="X95" i="26"/>
  <c r="Y95" i="26"/>
  <c r="V96" i="26"/>
  <c r="W96" i="26"/>
  <c r="X96" i="26"/>
  <c r="Y96" i="26"/>
  <c r="V97" i="26"/>
  <c r="W97" i="26"/>
  <c r="X97" i="26"/>
  <c r="Y97" i="26"/>
  <c r="V98" i="26"/>
  <c r="W98" i="26"/>
  <c r="X98" i="26"/>
  <c r="Y98" i="26"/>
  <c r="V99" i="26"/>
  <c r="W99" i="26"/>
  <c r="X99" i="26"/>
  <c r="Y99" i="26"/>
  <c r="V100" i="26"/>
  <c r="W100" i="26"/>
  <c r="X100" i="26"/>
  <c r="Y100" i="26"/>
  <c r="V101" i="26"/>
  <c r="W101" i="26"/>
  <c r="X101" i="26"/>
  <c r="Y101" i="26"/>
  <c r="V102" i="26"/>
  <c r="W102" i="26"/>
  <c r="X102" i="26"/>
  <c r="Y102" i="26"/>
  <c r="V103" i="26"/>
  <c r="W103" i="26"/>
  <c r="X103" i="26"/>
  <c r="Y103" i="26"/>
  <c r="V104" i="26"/>
  <c r="W104" i="26"/>
  <c r="X104" i="26"/>
  <c r="Y104" i="26"/>
  <c r="V105" i="26"/>
  <c r="W105" i="26"/>
  <c r="X105" i="26"/>
  <c r="Y105" i="26"/>
  <c r="V106" i="26"/>
  <c r="W106" i="26"/>
  <c r="X106" i="26"/>
  <c r="Y106" i="26"/>
  <c r="V107" i="26"/>
  <c r="W107" i="26"/>
  <c r="X107" i="26"/>
  <c r="Y107" i="26"/>
  <c r="V108" i="26"/>
  <c r="W108" i="26"/>
  <c r="X108" i="26"/>
  <c r="Y108" i="26"/>
  <c r="Q67" i="26"/>
  <c r="Q68" i="26"/>
  <c r="Q69" i="26"/>
  <c r="M13" i="21"/>
  <c r="M14" i="21"/>
  <c r="M15" i="21"/>
  <c r="M16" i="21"/>
  <c r="M17" i="21"/>
  <c r="M18" i="21"/>
  <c r="M19" i="21"/>
  <c r="M20" i="21"/>
  <c r="M21" i="21"/>
  <c r="M22" i="21"/>
  <c r="M23" i="21"/>
  <c r="M24" i="21"/>
  <c r="M25" i="21"/>
  <c r="M26" i="21"/>
  <c r="M27" i="21"/>
  <c r="M28" i="21"/>
  <c r="M29" i="21"/>
  <c r="M12" i="21"/>
  <c r="L11" i="21"/>
  <c r="V135" i="26"/>
  <c r="W135" i="26"/>
  <c r="X135" i="26"/>
  <c r="Y135" i="26"/>
  <c r="AA135" i="26"/>
  <c r="AA207" i="26"/>
  <c r="AB207" i="26"/>
  <c r="Z207" i="26"/>
  <c r="V134" i="26"/>
  <c r="W134" i="26"/>
  <c r="X134" i="26"/>
  <c r="Y134" i="26"/>
  <c r="AA134" i="26"/>
  <c r="AA206" i="26"/>
  <c r="AB206" i="26"/>
  <c r="Z206" i="26"/>
  <c r="V133" i="26"/>
  <c r="W133" i="26"/>
  <c r="X133" i="26"/>
  <c r="Y133" i="26"/>
  <c r="AA133" i="26"/>
  <c r="AA205" i="26"/>
  <c r="AB205" i="26"/>
  <c r="Z205" i="26"/>
  <c r="V132" i="26"/>
  <c r="W132" i="26"/>
  <c r="X132" i="26"/>
  <c r="Y132" i="26"/>
  <c r="AA132" i="26"/>
  <c r="AA204" i="26"/>
  <c r="AB204" i="26"/>
  <c r="Z204" i="26"/>
  <c r="V131" i="26"/>
  <c r="W131" i="26"/>
  <c r="X131" i="26"/>
  <c r="Y131" i="26"/>
  <c r="AA131" i="26"/>
  <c r="AA203" i="26"/>
  <c r="AB203" i="26"/>
  <c r="Z203" i="26"/>
  <c r="V130" i="26"/>
  <c r="W130" i="26"/>
  <c r="X130" i="26"/>
  <c r="Y130" i="26"/>
  <c r="AA130" i="26"/>
  <c r="AA202" i="26"/>
  <c r="AB202" i="26"/>
  <c r="Z202" i="26"/>
  <c r="V129" i="26"/>
  <c r="W129" i="26"/>
  <c r="X129" i="26"/>
  <c r="Y129" i="26"/>
  <c r="AA129" i="26"/>
  <c r="AA201" i="26"/>
  <c r="AB201" i="26"/>
  <c r="Z201" i="26"/>
  <c r="V128" i="26"/>
  <c r="W128" i="26"/>
  <c r="X128" i="26"/>
  <c r="Y128" i="26"/>
  <c r="AA128" i="26"/>
  <c r="AA200" i="26"/>
  <c r="AB200" i="26"/>
  <c r="Z200" i="26"/>
  <c r="V127" i="26"/>
  <c r="W127" i="26"/>
  <c r="X127" i="26"/>
  <c r="Y127" i="26"/>
  <c r="AA127" i="26"/>
  <c r="AA199" i="26"/>
  <c r="AB199" i="26"/>
  <c r="Z199" i="26"/>
  <c r="V126" i="26"/>
  <c r="W126" i="26"/>
  <c r="X126" i="26"/>
  <c r="Y126" i="26"/>
  <c r="AA126" i="26"/>
  <c r="AA198" i="26"/>
  <c r="AB198" i="26"/>
  <c r="Z198" i="26"/>
  <c r="V125" i="26"/>
  <c r="W125" i="26"/>
  <c r="X125" i="26"/>
  <c r="Y125" i="26"/>
  <c r="AA125" i="26"/>
  <c r="AA197" i="26"/>
  <c r="AB197" i="26"/>
  <c r="Z197" i="26"/>
  <c r="V124" i="26"/>
  <c r="W124" i="26"/>
  <c r="X124" i="26"/>
  <c r="Y124" i="26"/>
  <c r="AA124" i="26"/>
  <c r="AA196" i="26"/>
  <c r="AB196" i="26"/>
  <c r="Z196" i="26"/>
  <c r="V123" i="26"/>
  <c r="W123" i="26"/>
  <c r="X123" i="26"/>
  <c r="Y123" i="26"/>
  <c r="AA123" i="26"/>
  <c r="AA195" i="26"/>
  <c r="AB195" i="26"/>
  <c r="Z195" i="26"/>
  <c r="V122" i="26"/>
  <c r="W122" i="26"/>
  <c r="X122" i="26"/>
  <c r="Y122" i="26"/>
  <c r="AA122" i="26"/>
  <c r="AA194" i="26"/>
  <c r="AB194" i="26"/>
  <c r="Z194" i="26"/>
  <c r="V121" i="26"/>
  <c r="W121" i="26"/>
  <c r="X121" i="26"/>
  <c r="Y121" i="26"/>
  <c r="AA121" i="26"/>
  <c r="AA193" i="26"/>
  <c r="AB193" i="26"/>
  <c r="Z193" i="26"/>
  <c r="V120" i="26"/>
  <c r="W120" i="26"/>
  <c r="X120" i="26"/>
  <c r="Y120" i="26"/>
  <c r="AA120" i="26"/>
  <c r="AA192" i="26"/>
  <c r="AB192" i="26"/>
  <c r="Z192" i="26"/>
  <c r="V119" i="26"/>
  <c r="W119" i="26"/>
  <c r="X119" i="26"/>
  <c r="Y119" i="26"/>
  <c r="AA119" i="26"/>
  <c r="AA191" i="26"/>
  <c r="AB191" i="26"/>
  <c r="Z191" i="26"/>
  <c r="V118" i="26"/>
  <c r="W118" i="26"/>
  <c r="X118" i="26"/>
  <c r="Y118" i="26"/>
  <c r="AA118" i="26"/>
  <c r="AA190" i="26"/>
  <c r="AB190" i="26"/>
  <c r="Z190" i="26"/>
  <c r="V117" i="26"/>
  <c r="W117" i="26"/>
  <c r="X117" i="26"/>
  <c r="Y117" i="26"/>
  <c r="AA117" i="26"/>
  <c r="AA189" i="26"/>
  <c r="AB189" i="26"/>
  <c r="Z189" i="26"/>
  <c r="V116" i="26"/>
  <c r="W116" i="26"/>
  <c r="X116" i="26"/>
  <c r="Y116" i="26"/>
  <c r="AA116" i="26"/>
  <c r="AA188" i="26"/>
  <c r="AB188" i="26"/>
  <c r="Z188" i="26"/>
  <c r="V115" i="26"/>
  <c r="W115" i="26"/>
  <c r="X115" i="26"/>
  <c r="Y115" i="26"/>
  <c r="AA115" i="26"/>
  <c r="AA187" i="26"/>
  <c r="AB187" i="26"/>
  <c r="Z187" i="26"/>
  <c r="V114" i="26"/>
  <c r="W114" i="26"/>
  <c r="X114" i="26"/>
  <c r="Y114" i="26"/>
  <c r="AA114" i="26"/>
  <c r="AA186" i="26"/>
  <c r="AB186" i="26"/>
  <c r="Z186" i="26"/>
  <c r="V113" i="26"/>
  <c r="W113" i="26"/>
  <c r="X113" i="26"/>
  <c r="Y113" i="26"/>
  <c r="AA113" i="26"/>
  <c r="AA185" i="26"/>
  <c r="AB185" i="26"/>
  <c r="Z185" i="26"/>
  <c r="V112" i="26"/>
  <c r="W112" i="26"/>
  <c r="X112" i="26"/>
  <c r="Y112" i="26"/>
  <c r="AA112" i="26"/>
  <c r="AA184" i="26"/>
  <c r="AB184" i="26"/>
  <c r="Z184" i="26"/>
  <c r="V111" i="26"/>
  <c r="W111" i="26"/>
  <c r="X111" i="26"/>
  <c r="Y111" i="26"/>
  <c r="AA111" i="26"/>
  <c r="AA183" i="26"/>
  <c r="AB183" i="26"/>
  <c r="Z183" i="26"/>
  <c r="V110" i="26"/>
  <c r="W110" i="26"/>
  <c r="X110" i="26"/>
  <c r="Y110" i="26"/>
  <c r="AA110" i="26"/>
  <c r="AA182" i="26"/>
  <c r="AB182" i="26"/>
  <c r="Z182" i="26"/>
  <c r="V109" i="26"/>
  <c r="W109" i="26"/>
  <c r="X109" i="26"/>
  <c r="Y109" i="26"/>
  <c r="AA109" i="26"/>
  <c r="AA181" i="26"/>
  <c r="AB181" i="26"/>
  <c r="Z181" i="26"/>
  <c r="AA108" i="26"/>
  <c r="AA180" i="26"/>
  <c r="AB180" i="26"/>
  <c r="Z180" i="26"/>
  <c r="AA107" i="26"/>
  <c r="AA179" i="26"/>
  <c r="AB179" i="26"/>
  <c r="Z179" i="26"/>
  <c r="AA106" i="26"/>
  <c r="AA178" i="26"/>
  <c r="AB178" i="26"/>
  <c r="Z178" i="26"/>
  <c r="AA105" i="26"/>
  <c r="AA177" i="26"/>
  <c r="AB177" i="26"/>
  <c r="Z177" i="26"/>
  <c r="AA104" i="26"/>
  <c r="AA176" i="26"/>
  <c r="AB176" i="26"/>
  <c r="Z176" i="26"/>
  <c r="AA103" i="26"/>
  <c r="AA175" i="26"/>
  <c r="AB175" i="26"/>
  <c r="Z175" i="26"/>
  <c r="AA102" i="26"/>
  <c r="AA174" i="26"/>
  <c r="AB174" i="26"/>
  <c r="Z174" i="26"/>
  <c r="AA101" i="26"/>
  <c r="AA173" i="26"/>
  <c r="AB173" i="26"/>
  <c r="Z173" i="26"/>
  <c r="AA100" i="26"/>
  <c r="AA172" i="26"/>
  <c r="AB172" i="26"/>
  <c r="Z172" i="26"/>
  <c r="AA99" i="26"/>
  <c r="AA171" i="26"/>
  <c r="AB171" i="26"/>
  <c r="Z171" i="26"/>
  <c r="AA98" i="26"/>
  <c r="AA170" i="26"/>
  <c r="AB170" i="26"/>
  <c r="Z170" i="26"/>
  <c r="AA97" i="26"/>
  <c r="AA169" i="26"/>
  <c r="AB169" i="26"/>
  <c r="Z169" i="26"/>
  <c r="AA96" i="26"/>
  <c r="AA168" i="26"/>
  <c r="AB168" i="26"/>
  <c r="Z168" i="26"/>
  <c r="AA95" i="26"/>
  <c r="AA167" i="26"/>
  <c r="AB167" i="26"/>
  <c r="Z167" i="26"/>
  <c r="AA94" i="26"/>
  <c r="AA166" i="26"/>
  <c r="AB166" i="26"/>
  <c r="Z166" i="26"/>
  <c r="AA93" i="26"/>
  <c r="AA165" i="26"/>
  <c r="AB165" i="26"/>
  <c r="Z165" i="26"/>
  <c r="AA92" i="26"/>
  <c r="AA164" i="26"/>
  <c r="AB164" i="26"/>
  <c r="Z164" i="26"/>
  <c r="AA91" i="26"/>
  <c r="AA163" i="26"/>
  <c r="AB163" i="26"/>
  <c r="Z163" i="26"/>
  <c r="AA90" i="26"/>
  <c r="AA162" i="26"/>
  <c r="AB162" i="26"/>
  <c r="Z162" i="26"/>
  <c r="AA89" i="26"/>
  <c r="AA161" i="26"/>
  <c r="AB161" i="26"/>
  <c r="Z161" i="26"/>
  <c r="AA88" i="26"/>
  <c r="AA160" i="26"/>
  <c r="AB160" i="26"/>
  <c r="Z160" i="26"/>
  <c r="AA87" i="26"/>
  <c r="AA159" i="26"/>
  <c r="AB159" i="26"/>
  <c r="Z159" i="26"/>
  <c r="AA86" i="26"/>
  <c r="AA158" i="26"/>
  <c r="AB158" i="26"/>
  <c r="Z158" i="26"/>
  <c r="AA85" i="26"/>
  <c r="AA157" i="26"/>
  <c r="AB157" i="26"/>
  <c r="Z157" i="26"/>
  <c r="AA84" i="26"/>
  <c r="AA156" i="26"/>
  <c r="AB156" i="26"/>
  <c r="Z156" i="26"/>
  <c r="AA83" i="26"/>
  <c r="AA155" i="26"/>
  <c r="AB155" i="26"/>
  <c r="Z155" i="26"/>
  <c r="AA82" i="26"/>
  <c r="AA154" i="26"/>
  <c r="AB154" i="26"/>
  <c r="Z154" i="26"/>
  <c r="AA153" i="26"/>
  <c r="AB153" i="26"/>
  <c r="Z153" i="26"/>
  <c r="AA152" i="26"/>
  <c r="AB152" i="26"/>
  <c r="Z152" i="26"/>
  <c r="AA151" i="26"/>
  <c r="AB151" i="26"/>
  <c r="Z151" i="26"/>
  <c r="AA150" i="26"/>
  <c r="AB150" i="26"/>
  <c r="Z150" i="26"/>
  <c r="AA149" i="26"/>
  <c r="AB149" i="26"/>
  <c r="Z149" i="26"/>
  <c r="AA148" i="26"/>
  <c r="AB148" i="26"/>
  <c r="Z148" i="26"/>
  <c r="AA147" i="26"/>
  <c r="AB147" i="26"/>
  <c r="Z147" i="26"/>
  <c r="AA146" i="26"/>
  <c r="AB146" i="26"/>
  <c r="Z146" i="26"/>
  <c r="AA145" i="26"/>
  <c r="AB145" i="26"/>
  <c r="Z145" i="26"/>
  <c r="AA144" i="26"/>
  <c r="AB144" i="26"/>
  <c r="Z144" i="26"/>
  <c r="AA143" i="26"/>
  <c r="AB143" i="26"/>
  <c r="Z143" i="26"/>
  <c r="AA142" i="26"/>
  <c r="AB142" i="26"/>
  <c r="Z142" i="26"/>
  <c r="AA141" i="26"/>
  <c r="AB141" i="26"/>
  <c r="Z141" i="26"/>
  <c r="AA140" i="26"/>
  <c r="AB140" i="26"/>
  <c r="Z140" i="26"/>
  <c r="AA139" i="26"/>
  <c r="AB139" i="26"/>
  <c r="Z139" i="26"/>
  <c r="AA138" i="26"/>
  <c r="AB138" i="26"/>
  <c r="Z138" i="26"/>
  <c r="AA137" i="26"/>
  <c r="AB137" i="26"/>
  <c r="Z137" i="26"/>
  <c r="AA136" i="26"/>
  <c r="AB136" i="26"/>
  <c r="Z136" i="26"/>
  <c r="AF135" i="26"/>
  <c r="AE135" i="26"/>
  <c r="AB135" i="26"/>
  <c r="Z135" i="26"/>
  <c r="AF134" i="26"/>
  <c r="AE134" i="26"/>
  <c r="AB134" i="26"/>
  <c r="Z134" i="26"/>
  <c r="AF133" i="26"/>
  <c r="AE133" i="26"/>
  <c r="AB133" i="26"/>
  <c r="Z133" i="26"/>
  <c r="AF132" i="26"/>
  <c r="AE132" i="26"/>
  <c r="AB132" i="26"/>
  <c r="Z132" i="26"/>
  <c r="AF131" i="26"/>
  <c r="AE131" i="26"/>
  <c r="AB131" i="26"/>
  <c r="Z131" i="26"/>
  <c r="AF130" i="26"/>
  <c r="AE130" i="26"/>
  <c r="AB130" i="26"/>
  <c r="Z130" i="26"/>
  <c r="AF129" i="26"/>
  <c r="AE129" i="26"/>
  <c r="AB129" i="26"/>
  <c r="Z129" i="26"/>
  <c r="AF128" i="26"/>
  <c r="AE128" i="26"/>
  <c r="AB128" i="26"/>
  <c r="Z128" i="26"/>
  <c r="AF127" i="26"/>
  <c r="AE127" i="26"/>
  <c r="AB127" i="26"/>
  <c r="Z127" i="26"/>
  <c r="AF126" i="26"/>
  <c r="AE126" i="26"/>
  <c r="AB126" i="26"/>
  <c r="Z126" i="26"/>
  <c r="AF125" i="26"/>
  <c r="AE125" i="26"/>
  <c r="AB125" i="26"/>
  <c r="Z125" i="26"/>
  <c r="AF124" i="26"/>
  <c r="AE124" i="26"/>
  <c r="AB124" i="26"/>
  <c r="Z124" i="26"/>
  <c r="AF123" i="26"/>
  <c r="AE123" i="26"/>
  <c r="AB123" i="26"/>
  <c r="Z123" i="26"/>
  <c r="AF122" i="26"/>
  <c r="AE122" i="26"/>
  <c r="AB122" i="26"/>
  <c r="Z122" i="26"/>
  <c r="AF121" i="26"/>
  <c r="AE121" i="26"/>
  <c r="AB121" i="26"/>
  <c r="Z121" i="26"/>
  <c r="AF120" i="26"/>
  <c r="AE120" i="26"/>
  <c r="AB120" i="26"/>
  <c r="Z120" i="26"/>
  <c r="AF119" i="26"/>
  <c r="AE119" i="26"/>
  <c r="AB119" i="26"/>
  <c r="Z119" i="26"/>
  <c r="AF118" i="26"/>
  <c r="AE118" i="26"/>
  <c r="AB118" i="26"/>
  <c r="Z118" i="26"/>
  <c r="AF117" i="26"/>
  <c r="AE117" i="26"/>
  <c r="AB117" i="26"/>
  <c r="Z117" i="26"/>
  <c r="AF116" i="26"/>
  <c r="AE116" i="26"/>
  <c r="AB116" i="26"/>
  <c r="Z116" i="26"/>
  <c r="AF115" i="26"/>
  <c r="AE115" i="26"/>
  <c r="AB115" i="26"/>
  <c r="Z115" i="26"/>
  <c r="AF114" i="26"/>
  <c r="AE114" i="26"/>
  <c r="AB114" i="26"/>
  <c r="Z114" i="26"/>
  <c r="AF113" i="26"/>
  <c r="AE113" i="26"/>
  <c r="AB113" i="26"/>
  <c r="Z113" i="26"/>
  <c r="AF112" i="26"/>
  <c r="AE112" i="26"/>
  <c r="AB112" i="26"/>
  <c r="Z112" i="26"/>
  <c r="AF111" i="26"/>
  <c r="AE111" i="26"/>
  <c r="AB111" i="26"/>
  <c r="Z111" i="26"/>
  <c r="AF110" i="26"/>
  <c r="AE110" i="26"/>
  <c r="AB110" i="26"/>
  <c r="Z110" i="26"/>
  <c r="AF109" i="26"/>
  <c r="AE109" i="26"/>
  <c r="AB109" i="26"/>
  <c r="Z109" i="26"/>
  <c r="AF108" i="26"/>
  <c r="AE108" i="26"/>
  <c r="AB108" i="26"/>
  <c r="Z108" i="26"/>
  <c r="AF107" i="26"/>
  <c r="AE107" i="26"/>
  <c r="AB107" i="26"/>
  <c r="Z107" i="26"/>
  <c r="AF106" i="26"/>
  <c r="AE106" i="26"/>
  <c r="AB106" i="26"/>
  <c r="Z106" i="26"/>
  <c r="AF105" i="26"/>
  <c r="AE105" i="26"/>
  <c r="AB105" i="26"/>
  <c r="Z105" i="26"/>
  <c r="AF104" i="26"/>
  <c r="AE104" i="26"/>
  <c r="AB104" i="26"/>
  <c r="Z104" i="26"/>
  <c r="AF103" i="26"/>
  <c r="AE103" i="26"/>
  <c r="AB103" i="26"/>
  <c r="Z103" i="26"/>
  <c r="AF102" i="26"/>
  <c r="AE102" i="26"/>
  <c r="AB102" i="26"/>
  <c r="Z102" i="26"/>
  <c r="AF101" i="26"/>
  <c r="AE101" i="26"/>
  <c r="AB101" i="26"/>
  <c r="Z101" i="26"/>
  <c r="AF100" i="26"/>
  <c r="AE100" i="26"/>
  <c r="AB100" i="26"/>
  <c r="Z100" i="26"/>
  <c r="AF99" i="26"/>
  <c r="AE99" i="26"/>
  <c r="AB99" i="26"/>
  <c r="Z99" i="26"/>
  <c r="AF98" i="26"/>
  <c r="AE98" i="26"/>
  <c r="AB98" i="26"/>
  <c r="Z98" i="26"/>
  <c r="AF97" i="26"/>
  <c r="AE97" i="26"/>
  <c r="AB97" i="26"/>
  <c r="Z97" i="26"/>
  <c r="AF96" i="26"/>
  <c r="AE96" i="26"/>
  <c r="AB96" i="26"/>
  <c r="Z96" i="26"/>
  <c r="AF95" i="26"/>
  <c r="AE95" i="26"/>
  <c r="AB95" i="26"/>
  <c r="Z95" i="26"/>
  <c r="AF94" i="26"/>
  <c r="AE94" i="26"/>
  <c r="AB94" i="26"/>
  <c r="Z94" i="26"/>
  <c r="AF93" i="26"/>
  <c r="AE93" i="26"/>
  <c r="AB93" i="26"/>
  <c r="Z93" i="26"/>
  <c r="AF92" i="26"/>
  <c r="AE92" i="26"/>
  <c r="AB92" i="26"/>
  <c r="Z92" i="26"/>
  <c r="AF91" i="26"/>
  <c r="AE91" i="26"/>
  <c r="AB91" i="26"/>
  <c r="Z91" i="26"/>
  <c r="AF90" i="26"/>
  <c r="AE90" i="26"/>
  <c r="AB90" i="26"/>
  <c r="Z90" i="26"/>
  <c r="AF89" i="26"/>
  <c r="AE89" i="26"/>
  <c r="AB89" i="26"/>
  <c r="Z89" i="26"/>
  <c r="AF88" i="26"/>
  <c r="AE88" i="26"/>
  <c r="AB88" i="26"/>
  <c r="Z88" i="26"/>
  <c r="AF87" i="26"/>
  <c r="AE87" i="26"/>
  <c r="AB87" i="26"/>
  <c r="Z87" i="26"/>
  <c r="AF86" i="26"/>
  <c r="AE86" i="26"/>
  <c r="AB86" i="26"/>
  <c r="Z86" i="26"/>
  <c r="AF85" i="26"/>
  <c r="AE85" i="26"/>
  <c r="AB85" i="26"/>
  <c r="Z85" i="26"/>
  <c r="AF84" i="26"/>
  <c r="AE84" i="26"/>
  <c r="AB84" i="26"/>
  <c r="Z84" i="26"/>
  <c r="AF83" i="26"/>
  <c r="AE83" i="26"/>
  <c r="AB83" i="26"/>
  <c r="Z83" i="26"/>
  <c r="AF82" i="26"/>
  <c r="AE82" i="26"/>
  <c r="AB82" i="26"/>
  <c r="Z82" i="26"/>
  <c r="AB81" i="26"/>
  <c r="Z81" i="26"/>
  <c r="AB80" i="26"/>
  <c r="Z80" i="26"/>
  <c r="AB79" i="26"/>
  <c r="Z79" i="26"/>
  <c r="AB78" i="26"/>
  <c r="Z78" i="26"/>
  <c r="AB77" i="26"/>
  <c r="Z77" i="26"/>
  <c r="AB76" i="26"/>
  <c r="Z76" i="26"/>
  <c r="AB75" i="26"/>
  <c r="Z75" i="26"/>
  <c r="AB74" i="26"/>
  <c r="Z74" i="26"/>
  <c r="AB73" i="26"/>
  <c r="Z73" i="26"/>
  <c r="AB72" i="26"/>
  <c r="Z72" i="26"/>
  <c r="Q72" i="26"/>
  <c r="AB71" i="26"/>
  <c r="Z71" i="26"/>
  <c r="Q71" i="26"/>
  <c r="AB70" i="26"/>
  <c r="Z70" i="26"/>
  <c r="Q70" i="26"/>
  <c r="AB69" i="26"/>
  <c r="Z69" i="26"/>
  <c r="AB68" i="26"/>
  <c r="Z68" i="26"/>
  <c r="AB67" i="26"/>
  <c r="Z67" i="26"/>
  <c r="AB66" i="26"/>
  <c r="Z66" i="26"/>
  <c r="AB65" i="26"/>
  <c r="Z65" i="26"/>
  <c r="AB64" i="26"/>
  <c r="Z64" i="26"/>
  <c r="F12" i="26"/>
  <c r="BR60" i="26"/>
  <c r="F11" i="26"/>
  <c r="BZ51" i="26"/>
  <c r="F10" i="26"/>
  <c r="BY51" i="26"/>
  <c r="F9" i="26"/>
  <c r="BX51" i="26"/>
  <c r="F8" i="26"/>
  <c r="BW51" i="26"/>
  <c r="F7" i="26"/>
  <c r="BV51" i="26"/>
  <c r="C25" i="26"/>
  <c r="BR59" i="26"/>
  <c r="CA51" i="26"/>
  <c r="C24" i="26"/>
  <c r="BR58" i="26"/>
  <c r="C23" i="26"/>
  <c r="BR57" i="26"/>
  <c r="C22" i="26"/>
  <c r="BV29" i="26"/>
  <c r="BW29" i="26"/>
  <c r="BX29" i="26"/>
  <c r="BR33" i="26"/>
  <c r="BR34" i="26"/>
  <c r="BR35" i="26"/>
  <c r="C21" i="26"/>
  <c r="C20" i="26"/>
  <c r="BR56" i="26"/>
  <c r="BR55" i="26"/>
  <c r="BR37" i="26"/>
  <c r="CA29" i="26"/>
  <c r="BR38" i="26"/>
  <c r="BZ29" i="26"/>
  <c r="BR36" i="26"/>
  <c r="BY29" i="26"/>
  <c r="BR49" i="26"/>
  <c r="BR48" i="26"/>
  <c r="BR47" i="26"/>
  <c r="BR46" i="26"/>
  <c r="BV40" i="26"/>
  <c r="BW40" i="26"/>
  <c r="BX40" i="26"/>
  <c r="BR44" i="26"/>
  <c r="BR45" i="26"/>
  <c r="CA40" i="26"/>
  <c r="BZ40" i="26"/>
  <c r="BY40"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C35" i="26"/>
  <c r="C34" i="26"/>
  <c r="C33" i="26"/>
  <c r="C32" i="26"/>
  <c r="C31" i="26"/>
  <c r="C30" i="26"/>
  <c r="AA25" i="26"/>
  <c r="Z25" i="26"/>
  <c r="I25" i="26"/>
  <c r="G25" i="26"/>
  <c r="F25" i="26"/>
  <c r="E25" i="26"/>
  <c r="D25" i="26"/>
  <c r="AA24" i="26"/>
  <c r="Z24" i="26"/>
  <c r="I24" i="26"/>
  <c r="G24" i="26"/>
  <c r="F24" i="26"/>
  <c r="E24" i="26"/>
  <c r="D24" i="26"/>
  <c r="AA23" i="26"/>
  <c r="Z23" i="26"/>
  <c r="I23" i="26"/>
  <c r="G23" i="26"/>
  <c r="F23" i="26"/>
  <c r="E23" i="26"/>
  <c r="D23" i="26"/>
  <c r="Z22" i="26"/>
  <c r="I22" i="26"/>
  <c r="G22" i="26"/>
  <c r="F22" i="26"/>
  <c r="E22" i="26"/>
  <c r="D22" i="26"/>
  <c r="Z21" i="26"/>
  <c r="I21" i="26"/>
  <c r="G21" i="26"/>
  <c r="F21" i="26"/>
  <c r="E21" i="26"/>
  <c r="D21" i="26"/>
  <c r="Z20" i="26"/>
  <c r="I20" i="26"/>
  <c r="G20" i="26"/>
  <c r="F20" i="26"/>
  <c r="E20" i="26"/>
  <c r="D20" i="26"/>
  <c r="Z19" i="26"/>
  <c r="I19" i="26"/>
  <c r="G19" i="26"/>
  <c r="F19" i="26"/>
  <c r="E19" i="26"/>
  <c r="D19" i="26"/>
  <c r="Z18" i="26"/>
  <c r="I18" i="26"/>
  <c r="G18" i="26"/>
  <c r="F18" i="26"/>
  <c r="E18" i="26"/>
  <c r="D18" i="26"/>
  <c r="Z17" i="26"/>
  <c r="I17" i="26"/>
  <c r="G17" i="26"/>
  <c r="F17" i="26"/>
  <c r="E17" i="26"/>
  <c r="D17" i="26"/>
  <c r="X12" i="21"/>
  <c r="AA11" i="21"/>
  <c r="Z11" i="21"/>
  <c r="W11" i="21"/>
  <c r="V11" i="21"/>
  <c r="U11" i="21"/>
  <c r="T11" i="21"/>
  <c r="S11" i="21"/>
  <c r="AE11" i="21"/>
  <c r="E12" i="21"/>
  <c r="O10" i="21"/>
  <c r="F11" i="21"/>
  <c r="E11" i="21"/>
  <c r="D11" i="21"/>
  <c r="E33" i="9"/>
  <c r="C10" i="21"/>
  <c r="M32" i="6"/>
  <c r="M33" i="6"/>
  <c r="M34" i="6"/>
  <c r="M35" i="6"/>
  <c r="M36" i="6"/>
  <c r="M37" i="6"/>
  <c r="M22" i="6"/>
  <c r="M23" i="6"/>
  <c r="M24" i="6"/>
  <c r="M25" i="6"/>
  <c r="M26" i="6"/>
  <c r="M27" i="6"/>
  <c r="O33" i="6"/>
  <c r="P33" i="6"/>
  <c r="Q33" i="6"/>
  <c r="R33" i="6"/>
  <c r="S33" i="6"/>
  <c r="T33" i="6"/>
  <c r="U33" i="6"/>
  <c r="V33" i="6"/>
  <c r="W33" i="6"/>
  <c r="O34" i="6"/>
  <c r="P34" i="6"/>
  <c r="Q34" i="6"/>
  <c r="R34" i="6"/>
  <c r="S34" i="6"/>
  <c r="T34" i="6"/>
  <c r="U34" i="6"/>
  <c r="V34" i="6"/>
  <c r="W34" i="6"/>
  <c r="O35" i="6"/>
  <c r="P35" i="6"/>
  <c r="Q35" i="6"/>
  <c r="R35" i="6"/>
  <c r="S35" i="6"/>
  <c r="T35" i="6"/>
  <c r="U35" i="6"/>
  <c r="V35" i="6"/>
  <c r="W35" i="6"/>
  <c r="O36" i="6"/>
  <c r="P36" i="6"/>
  <c r="Q36" i="6"/>
  <c r="R36" i="6"/>
  <c r="S36" i="6"/>
  <c r="T36" i="6"/>
  <c r="U36" i="6"/>
  <c r="V36" i="6"/>
  <c r="W36" i="6"/>
  <c r="O37" i="6"/>
  <c r="P37" i="6"/>
  <c r="Q37" i="6"/>
  <c r="R37" i="6"/>
  <c r="S37" i="6"/>
  <c r="T37" i="6"/>
  <c r="U37" i="6"/>
  <c r="V37" i="6"/>
  <c r="W37" i="6"/>
  <c r="W32" i="6"/>
  <c r="V32" i="6"/>
  <c r="U32" i="6"/>
  <c r="S32" i="6"/>
  <c r="R32" i="6"/>
  <c r="Q32" i="6"/>
  <c r="P32" i="6"/>
  <c r="O32" i="6"/>
  <c r="M30" i="6"/>
  <c r="AD37" i="6"/>
  <c r="AD36" i="6"/>
  <c r="AD35" i="6"/>
  <c r="AD34" i="6"/>
  <c r="AD33" i="6"/>
  <c r="AD32" i="6"/>
  <c r="T32" i="6"/>
  <c r="W31" i="6"/>
  <c r="V31" i="6"/>
  <c r="S31" i="6"/>
  <c r="R31" i="6"/>
  <c r="Q31" i="6"/>
  <c r="P31" i="6"/>
  <c r="O31" i="6"/>
  <c r="AC30" i="6"/>
  <c r="AB30" i="6"/>
  <c r="AA30" i="6"/>
  <c r="Z30" i="6"/>
  <c r="Y30" i="6"/>
  <c r="X30" i="6"/>
  <c r="E40" i="9"/>
  <c r="M40" i="6"/>
  <c r="E56" i="6"/>
  <c r="J56"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V135" i="25"/>
  <c r="W135" i="25"/>
  <c r="X135" i="25"/>
  <c r="Y135" i="25"/>
  <c r="AA135" i="25"/>
  <c r="AA207" i="25"/>
  <c r="AB207" i="25"/>
  <c r="Z207" i="25"/>
  <c r="V134" i="25"/>
  <c r="W134" i="25"/>
  <c r="X134" i="25"/>
  <c r="Y134" i="25"/>
  <c r="AA134" i="25"/>
  <c r="AA206" i="25"/>
  <c r="AB206" i="25"/>
  <c r="Z206" i="25"/>
  <c r="V133" i="25"/>
  <c r="W133" i="25"/>
  <c r="X133" i="25"/>
  <c r="Y133" i="25"/>
  <c r="AA133" i="25"/>
  <c r="AA205" i="25"/>
  <c r="AB205" i="25"/>
  <c r="Z205" i="25"/>
  <c r="V132" i="25"/>
  <c r="W132" i="25"/>
  <c r="X132" i="25"/>
  <c r="Y132" i="25"/>
  <c r="AA132" i="25"/>
  <c r="AA204" i="25"/>
  <c r="AB204" i="25"/>
  <c r="Z204" i="25"/>
  <c r="V131" i="25"/>
  <c r="W131" i="25"/>
  <c r="X131" i="25"/>
  <c r="Y131" i="25"/>
  <c r="AA131" i="25"/>
  <c r="AA203" i="25"/>
  <c r="AB203" i="25"/>
  <c r="Z203" i="25"/>
  <c r="V130" i="25"/>
  <c r="W130" i="25"/>
  <c r="X130" i="25"/>
  <c r="Y130" i="25"/>
  <c r="AA130" i="25"/>
  <c r="AA202" i="25"/>
  <c r="AB202" i="25"/>
  <c r="Z202" i="25"/>
  <c r="V129" i="25"/>
  <c r="W129" i="25"/>
  <c r="X129" i="25"/>
  <c r="Y129" i="25"/>
  <c r="AA129" i="25"/>
  <c r="AA201" i="25"/>
  <c r="AB201" i="25"/>
  <c r="Z201" i="25"/>
  <c r="V128" i="25"/>
  <c r="W128" i="25"/>
  <c r="X128" i="25"/>
  <c r="Y128" i="25"/>
  <c r="AA128" i="25"/>
  <c r="AA200" i="25"/>
  <c r="AB200" i="25"/>
  <c r="Z200" i="25"/>
  <c r="V127" i="25"/>
  <c r="W127" i="25"/>
  <c r="X127" i="25"/>
  <c r="Y127" i="25"/>
  <c r="AA127" i="25"/>
  <c r="AA199" i="25"/>
  <c r="AB199" i="25"/>
  <c r="Z199" i="25"/>
  <c r="V126" i="25"/>
  <c r="W126" i="25"/>
  <c r="X126" i="25"/>
  <c r="Y126" i="25"/>
  <c r="AA126" i="25"/>
  <c r="AA198" i="25"/>
  <c r="AB198" i="25"/>
  <c r="Z198" i="25"/>
  <c r="V125" i="25"/>
  <c r="W125" i="25"/>
  <c r="X125" i="25"/>
  <c r="Y125" i="25"/>
  <c r="AA125" i="25"/>
  <c r="AA197" i="25"/>
  <c r="AB197" i="25"/>
  <c r="Z197" i="25"/>
  <c r="V124" i="25"/>
  <c r="W124" i="25"/>
  <c r="X124" i="25"/>
  <c r="Y124" i="25"/>
  <c r="AA124" i="25"/>
  <c r="AA196" i="25"/>
  <c r="AB196" i="25"/>
  <c r="Z196" i="25"/>
  <c r="V123" i="25"/>
  <c r="W123" i="25"/>
  <c r="X123" i="25"/>
  <c r="Y123" i="25"/>
  <c r="AA123" i="25"/>
  <c r="AA195" i="25"/>
  <c r="AB195" i="25"/>
  <c r="Z195" i="25"/>
  <c r="V122" i="25"/>
  <c r="W122" i="25"/>
  <c r="X122" i="25"/>
  <c r="Y122" i="25"/>
  <c r="AA122" i="25"/>
  <c r="AA194" i="25"/>
  <c r="AB194" i="25"/>
  <c r="Z194" i="25"/>
  <c r="V121" i="25"/>
  <c r="W121" i="25"/>
  <c r="X121" i="25"/>
  <c r="Y121" i="25"/>
  <c r="AA121" i="25"/>
  <c r="AA193" i="25"/>
  <c r="AB193" i="25"/>
  <c r="Z193" i="25"/>
  <c r="V120" i="25"/>
  <c r="W120" i="25"/>
  <c r="X120" i="25"/>
  <c r="Y120" i="25"/>
  <c r="AA120" i="25"/>
  <c r="AA192" i="25"/>
  <c r="AB192" i="25"/>
  <c r="Z192" i="25"/>
  <c r="V119" i="25"/>
  <c r="W119" i="25"/>
  <c r="X119" i="25"/>
  <c r="Y119" i="25"/>
  <c r="AA119" i="25"/>
  <c r="AA191" i="25"/>
  <c r="AB191" i="25"/>
  <c r="Z191" i="25"/>
  <c r="V118" i="25"/>
  <c r="W118" i="25"/>
  <c r="X118" i="25"/>
  <c r="Y118" i="25"/>
  <c r="AA118" i="25"/>
  <c r="AA190" i="25"/>
  <c r="AB190" i="25"/>
  <c r="Z190" i="25"/>
  <c r="V117" i="25"/>
  <c r="W117" i="25"/>
  <c r="X117" i="25"/>
  <c r="Y117" i="25"/>
  <c r="AA117" i="25"/>
  <c r="AA189" i="25"/>
  <c r="AB189" i="25"/>
  <c r="Z189" i="25"/>
  <c r="V116" i="25"/>
  <c r="W116" i="25"/>
  <c r="X116" i="25"/>
  <c r="Y116" i="25"/>
  <c r="AA116" i="25"/>
  <c r="AA188" i="25"/>
  <c r="AB188" i="25"/>
  <c r="Z188" i="25"/>
  <c r="V115" i="25"/>
  <c r="W115" i="25"/>
  <c r="X115" i="25"/>
  <c r="Y115" i="25"/>
  <c r="AA115" i="25"/>
  <c r="AA187" i="25"/>
  <c r="AB187" i="25"/>
  <c r="Z187" i="25"/>
  <c r="V114" i="25"/>
  <c r="W114" i="25"/>
  <c r="X114" i="25"/>
  <c r="Y114" i="25"/>
  <c r="AA114" i="25"/>
  <c r="AA186" i="25"/>
  <c r="AB186" i="25"/>
  <c r="Z186" i="25"/>
  <c r="V113" i="25"/>
  <c r="W113" i="25"/>
  <c r="X113" i="25"/>
  <c r="Y113" i="25"/>
  <c r="AA113" i="25"/>
  <c r="AA185" i="25"/>
  <c r="AB185" i="25"/>
  <c r="Z185" i="25"/>
  <c r="V112" i="25"/>
  <c r="W112" i="25"/>
  <c r="X112" i="25"/>
  <c r="Y112" i="25"/>
  <c r="AA112" i="25"/>
  <c r="AA184" i="25"/>
  <c r="AB184" i="25"/>
  <c r="Z184" i="25"/>
  <c r="V111" i="25"/>
  <c r="W111" i="25"/>
  <c r="X111" i="25"/>
  <c r="Y111" i="25"/>
  <c r="AA111" i="25"/>
  <c r="AA183" i="25"/>
  <c r="AB183" i="25"/>
  <c r="Z183" i="25"/>
  <c r="V110" i="25"/>
  <c r="W110" i="25"/>
  <c r="X110" i="25"/>
  <c r="Y110" i="25"/>
  <c r="AA110" i="25"/>
  <c r="AA182" i="25"/>
  <c r="AB182" i="25"/>
  <c r="Z182" i="25"/>
  <c r="V109" i="25"/>
  <c r="W109" i="25"/>
  <c r="X109" i="25"/>
  <c r="Y109" i="25"/>
  <c r="AA109" i="25"/>
  <c r="AA181" i="25"/>
  <c r="AB181" i="25"/>
  <c r="Z181" i="25"/>
  <c r="AF135" i="25"/>
  <c r="AE135" i="25"/>
  <c r="AB135" i="25"/>
  <c r="Z135" i="25"/>
  <c r="AF134" i="25"/>
  <c r="AE134" i="25"/>
  <c r="AB134" i="25"/>
  <c r="Z134" i="25"/>
  <c r="AF133" i="25"/>
  <c r="AE133" i="25"/>
  <c r="AB133" i="25"/>
  <c r="Z133" i="25"/>
  <c r="AF132" i="25"/>
  <c r="AE132" i="25"/>
  <c r="AB132" i="25"/>
  <c r="Z132" i="25"/>
  <c r="AF131" i="25"/>
  <c r="AE131" i="25"/>
  <c r="AB131" i="25"/>
  <c r="Z131" i="25"/>
  <c r="AF130" i="25"/>
  <c r="AE130" i="25"/>
  <c r="AB130" i="25"/>
  <c r="Z130" i="25"/>
  <c r="AF129" i="25"/>
  <c r="AE129" i="25"/>
  <c r="AB129" i="25"/>
  <c r="Z129" i="25"/>
  <c r="AF128" i="25"/>
  <c r="AE128" i="25"/>
  <c r="AB128" i="25"/>
  <c r="Z128" i="25"/>
  <c r="AF127" i="25"/>
  <c r="AE127" i="25"/>
  <c r="AB127" i="25"/>
  <c r="Z127" i="25"/>
  <c r="AF126" i="25"/>
  <c r="AE126" i="25"/>
  <c r="AB126" i="25"/>
  <c r="Z126" i="25"/>
  <c r="AF125" i="25"/>
  <c r="AE125" i="25"/>
  <c r="AB125" i="25"/>
  <c r="Z125" i="25"/>
  <c r="AF124" i="25"/>
  <c r="AE124" i="25"/>
  <c r="AB124" i="25"/>
  <c r="Z124" i="25"/>
  <c r="AF123" i="25"/>
  <c r="AE123" i="25"/>
  <c r="AB123" i="25"/>
  <c r="Z123" i="25"/>
  <c r="AF122" i="25"/>
  <c r="AE122" i="25"/>
  <c r="AB122" i="25"/>
  <c r="Z122" i="25"/>
  <c r="AF121" i="25"/>
  <c r="AE121" i="25"/>
  <c r="AB121" i="25"/>
  <c r="Z121" i="25"/>
  <c r="AF120" i="25"/>
  <c r="AE120" i="25"/>
  <c r="AB120" i="25"/>
  <c r="Z120" i="25"/>
  <c r="AF119" i="25"/>
  <c r="AE119" i="25"/>
  <c r="AB119" i="25"/>
  <c r="Z119" i="25"/>
  <c r="AF118" i="25"/>
  <c r="AE118" i="25"/>
  <c r="AB118" i="25"/>
  <c r="Z118" i="25"/>
  <c r="AF117" i="25"/>
  <c r="AE117" i="25"/>
  <c r="AB117" i="25"/>
  <c r="Z117" i="25"/>
  <c r="AF116" i="25"/>
  <c r="AE116" i="25"/>
  <c r="AB116" i="25"/>
  <c r="Z116" i="25"/>
  <c r="AF115" i="25"/>
  <c r="AE115" i="25"/>
  <c r="AB115" i="25"/>
  <c r="Z115" i="25"/>
  <c r="AF114" i="25"/>
  <c r="AE114" i="25"/>
  <c r="AB114" i="25"/>
  <c r="Z114" i="25"/>
  <c r="AF113" i="25"/>
  <c r="AE113" i="25"/>
  <c r="AB113" i="25"/>
  <c r="Z113" i="25"/>
  <c r="AF112" i="25"/>
  <c r="AE112" i="25"/>
  <c r="AB112" i="25"/>
  <c r="Z112" i="25"/>
  <c r="AF111" i="25"/>
  <c r="AE111" i="25"/>
  <c r="AB111" i="25"/>
  <c r="Z111" i="25"/>
  <c r="AF110" i="25"/>
  <c r="AE110" i="25"/>
  <c r="AB110" i="25"/>
  <c r="Z110" i="25"/>
  <c r="AF109" i="25"/>
  <c r="AE109" i="25"/>
  <c r="AB109" i="25"/>
  <c r="Z109" i="25"/>
  <c r="Q72" i="25"/>
  <c r="Q71" i="25"/>
  <c r="Q70" i="25"/>
  <c r="F12" i="25"/>
  <c r="BR60" i="25"/>
  <c r="F11" i="25"/>
  <c r="BZ51" i="25"/>
  <c r="F10" i="25"/>
  <c r="BY51" i="25"/>
  <c r="C25" i="25"/>
  <c r="BR59" i="25"/>
  <c r="CA51" i="25"/>
  <c r="C24" i="25"/>
  <c r="BR58" i="25"/>
  <c r="C23" i="25"/>
  <c r="BR37" i="25"/>
  <c r="CA29" i="25"/>
  <c r="BR38" i="25"/>
  <c r="BZ29" i="25"/>
  <c r="BR36" i="25"/>
  <c r="BY29" i="25"/>
  <c r="BR49" i="25"/>
  <c r="BR48" i="25"/>
  <c r="BR47" i="25"/>
  <c r="CA40" i="25"/>
  <c r="BZ40" i="25"/>
  <c r="BY40" i="25"/>
  <c r="BP38" i="25" a="1"/>
  <c r="BP38" i="25"/>
  <c r="BO38" i="25" a="1"/>
  <c r="BO38" i="25"/>
  <c r="BN38" i="25" a="1"/>
  <c r="BN38" i="25"/>
  <c r="BM38" i="25" a="1"/>
  <c r="BM38" i="25"/>
  <c r="BL38" i="25" a="1"/>
  <c r="BL38" i="25"/>
  <c r="BK38" i="25" a="1"/>
  <c r="BK38" i="25"/>
  <c r="BJ38" i="25" a="1"/>
  <c r="BJ38" i="25"/>
  <c r="BI38" i="25" a="1"/>
  <c r="BI38" i="25"/>
  <c r="BH38" i="25" a="1"/>
  <c r="BH38" i="25"/>
  <c r="BG38" i="25" a="1"/>
  <c r="BG38" i="25"/>
  <c r="BF38" i="25" a="1"/>
  <c r="BF38" i="25"/>
  <c r="BE38" i="25" a="1"/>
  <c r="BE38" i="25"/>
  <c r="BD38" i="25" a="1"/>
  <c r="BD38" i="25"/>
  <c r="BC38" i="25" a="1"/>
  <c r="BC38" i="25"/>
  <c r="BB38" i="25" a="1"/>
  <c r="BB38" i="25"/>
  <c r="BA38" i="25" a="1"/>
  <c r="BA38" i="25"/>
  <c r="AZ38" i="25" a="1"/>
  <c r="AZ38" i="25"/>
  <c r="AY38" i="25" a="1"/>
  <c r="AY38" i="25"/>
  <c r="AX38" i="25" a="1"/>
  <c r="AX38" i="25"/>
  <c r="AW38" i="25" a="1"/>
  <c r="AW38" i="25"/>
  <c r="AV38" i="25" a="1"/>
  <c r="AV38" i="25"/>
  <c r="AU38" i="25" a="1"/>
  <c r="AU38" i="25"/>
  <c r="AT38" i="25" a="1"/>
  <c r="AT38" i="25"/>
  <c r="AS38" i="25" a="1"/>
  <c r="AS38" i="25"/>
  <c r="AR38" i="25" a="1"/>
  <c r="AR38" i="25"/>
  <c r="AQ38" i="25" a="1"/>
  <c r="AQ38" i="25"/>
  <c r="AP38" i="25" a="1"/>
  <c r="AP38" i="25"/>
  <c r="AO38" i="25" a="1"/>
  <c r="AO38" i="25"/>
  <c r="AN38" i="25" a="1"/>
  <c r="AN38" i="25"/>
  <c r="AM38" i="25" a="1"/>
  <c r="AM38" i="25"/>
  <c r="AL38" i="25" a="1"/>
  <c r="AL38" i="25"/>
  <c r="AK38" i="25" a="1"/>
  <c r="AK38" i="25"/>
  <c r="AJ38" i="25" a="1"/>
  <c r="AJ38" i="25"/>
  <c r="AI38" i="25" a="1"/>
  <c r="AI38" i="25"/>
  <c r="AH38" i="25" a="1"/>
  <c r="AH38" i="25"/>
  <c r="AG38" i="25" a="1"/>
  <c r="AG38" i="25"/>
  <c r="AF38" i="25" a="1"/>
  <c r="AF38" i="25"/>
  <c r="AE38" i="25" a="1"/>
  <c r="AE38" i="25"/>
  <c r="AD38" i="25" a="1"/>
  <c r="AD38" i="25"/>
  <c r="AC38" i="25" a="1"/>
  <c r="AC38" i="25"/>
  <c r="AB38" i="25" a="1"/>
  <c r="AB38" i="25"/>
  <c r="AA38" i="25" a="1"/>
  <c r="AA38" i="25"/>
  <c r="Z38" i="25" a="1"/>
  <c r="Z38" i="25"/>
  <c r="Y38" i="25" a="1"/>
  <c r="Y38" i="25"/>
  <c r="X38" i="25" a="1"/>
  <c r="X38" i="25"/>
  <c r="W38" i="25" a="1"/>
  <c r="W38" i="25"/>
  <c r="V38" i="25" a="1"/>
  <c r="V38" i="25"/>
  <c r="U38" i="25" a="1"/>
  <c r="U38" i="25"/>
  <c r="T38" i="25" a="1"/>
  <c r="T38" i="25"/>
  <c r="S38" i="25" a="1"/>
  <c r="S38" i="25"/>
  <c r="R38" i="25" a="1"/>
  <c r="R38" i="25"/>
  <c r="Q38" i="25" a="1"/>
  <c r="Q38" i="25"/>
  <c r="P38" i="25" a="1"/>
  <c r="P38" i="25"/>
  <c r="O38" i="25" a="1"/>
  <c r="O38" i="25"/>
  <c r="N38" i="25" a="1"/>
  <c r="N38" i="25"/>
  <c r="M38" i="25" a="1"/>
  <c r="M38" i="25"/>
  <c r="L38" i="25" a="1"/>
  <c r="L38" i="25"/>
  <c r="K38" i="25" a="1"/>
  <c r="K38" i="25"/>
  <c r="J38" i="25" a="1"/>
  <c r="J38" i="25"/>
  <c r="I38" i="25" a="1"/>
  <c r="I38" i="25"/>
  <c r="H38" i="25" a="1"/>
  <c r="H38" i="25"/>
  <c r="G38" i="25" a="1"/>
  <c r="G38" i="25"/>
  <c r="F38" i="25" a="1"/>
  <c r="F38" i="25"/>
  <c r="E38" i="25" a="1"/>
  <c r="E38" i="25"/>
  <c r="C38" i="25"/>
  <c r="BP37" i="25" a="1"/>
  <c r="BP37" i="25"/>
  <c r="BO37" i="25" a="1"/>
  <c r="BO37" i="25"/>
  <c r="BN37" i="25" a="1"/>
  <c r="BN37" i="25"/>
  <c r="BM37" i="25" a="1"/>
  <c r="BM37" i="25"/>
  <c r="BL37" i="25" a="1"/>
  <c r="BL37" i="25"/>
  <c r="BK37" i="25" a="1"/>
  <c r="BK37" i="25"/>
  <c r="BJ37" i="25" a="1"/>
  <c r="BJ37" i="25"/>
  <c r="BI37" i="25" a="1"/>
  <c r="BI37" i="25"/>
  <c r="BH37" i="25" a="1"/>
  <c r="BH37" i="25"/>
  <c r="BG37" i="25" a="1"/>
  <c r="BG37" i="25"/>
  <c r="BF37" i="25" a="1"/>
  <c r="BF37" i="25"/>
  <c r="BE37" i="25" a="1"/>
  <c r="BE37" i="25"/>
  <c r="BD37" i="25" a="1"/>
  <c r="BD37" i="25"/>
  <c r="BC37" i="25" a="1"/>
  <c r="BC37" i="25"/>
  <c r="BB37" i="25" a="1"/>
  <c r="BB37" i="25"/>
  <c r="BA37" i="25" a="1"/>
  <c r="BA37" i="25"/>
  <c r="AZ37" i="25" a="1"/>
  <c r="AZ37" i="25"/>
  <c r="AY37" i="25" a="1"/>
  <c r="AY37" i="25"/>
  <c r="AX37" i="25" a="1"/>
  <c r="AX37" i="25"/>
  <c r="AW37" i="25" a="1"/>
  <c r="AW37" i="25"/>
  <c r="AV37" i="25" a="1"/>
  <c r="AV37" i="25"/>
  <c r="AU37" i="25" a="1"/>
  <c r="AU37" i="25"/>
  <c r="AT37" i="25" a="1"/>
  <c r="AT37" i="25"/>
  <c r="AS37" i="25" a="1"/>
  <c r="AS37" i="25"/>
  <c r="AR37" i="25" a="1"/>
  <c r="AR37" i="25"/>
  <c r="AQ37" i="25" a="1"/>
  <c r="AQ37" i="25"/>
  <c r="AP37" i="25" a="1"/>
  <c r="AP37" i="25"/>
  <c r="AO37" i="25" a="1"/>
  <c r="AO37" i="25"/>
  <c r="AN37" i="25" a="1"/>
  <c r="AN37" i="25"/>
  <c r="AM37" i="25" a="1"/>
  <c r="AM37" i="25"/>
  <c r="AL37" i="25" a="1"/>
  <c r="AL37" i="25"/>
  <c r="AK37" i="25" a="1"/>
  <c r="AK37" i="25"/>
  <c r="AJ37" i="25" a="1"/>
  <c r="AJ37" i="25"/>
  <c r="AI37" i="25" a="1"/>
  <c r="AI37" i="25"/>
  <c r="AH37" i="25" a="1"/>
  <c r="AH37" i="25"/>
  <c r="AG37" i="25" a="1"/>
  <c r="AG37" i="25"/>
  <c r="AF37" i="25" a="1"/>
  <c r="AF37" i="25"/>
  <c r="AE37" i="25" a="1"/>
  <c r="AE37" i="25"/>
  <c r="AD37" i="25" a="1"/>
  <c r="AD37" i="25"/>
  <c r="AC37" i="25" a="1"/>
  <c r="AC37" i="25"/>
  <c r="AB37" i="25" a="1"/>
  <c r="AB37" i="25"/>
  <c r="AA37" i="25" a="1"/>
  <c r="AA37" i="25"/>
  <c r="Z37" i="25" a="1"/>
  <c r="Z37" i="25"/>
  <c r="Y37" i="25" a="1"/>
  <c r="Y37" i="25"/>
  <c r="X37" i="25" a="1"/>
  <c r="X37" i="25"/>
  <c r="W37" i="25" a="1"/>
  <c r="W37" i="25"/>
  <c r="V37" i="25" a="1"/>
  <c r="V37" i="25"/>
  <c r="U37" i="25" a="1"/>
  <c r="U37" i="25"/>
  <c r="T37" i="25" a="1"/>
  <c r="T37" i="25"/>
  <c r="S37" i="25" a="1"/>
  <c r="S37" i="25"/>
  <c r="R37" i="25" a="1"/>
  <c r="R37" i="25"/>
  <c r="Q37" i="25" a="1"/>
  <c r="Q37" i="25"/>
  <c r="P37" i="25" a="1"/>
  <c r="P37" i="25"/>
  <c r="O37" i="25" a="1"/>
  <c r="O37" i="25"/>
  <c r="N37" i="25" a="1"/>
  <c r="N37" i="25"/>
  <c r="M37" i="25" a="1"/>
  <c r="M37" i="25"/>
  <c r="L37" i="25" a="1"/>
  <c r="L37" i="25"/>
  <c r="K37" i="25" a="1"/>
  <c r="K37" i="25"/>
  <c r="J37" i="25" a="1"/>
  <c r="J37" i="25"/>
  <c r="I37" i="25" a="1"/>
  <c r="I37" i="25"/>
  <c r="H37" i="25" a="1"/>
  <c r="H37" i="25"/>
  <c r="G37" i="25" a="1"/>
  <c r="G37" i="25"/>
  <c r="F37" i="25" a="1"/>
  <c r="F37" i="25"/>
  <c r="E37" i="25" a="1"/>
  <c r="E37" i="25"/>
  <c r="C37" i="25"/>
  <c r="BP36" i="25" a="1"/>
  <c r="BP36" i="25"/>
  <c r="BO36" i="25" a="1"/>
  <c r="BO36" i="25"/>
  <c r="BN36" i="25" a="1"/>
  <c r="BN36" i="25"/>
  <c r="BM36" i="25" a="1"/>
  <c r="BM36" i="25"/>
  <c r="BL36" i="25" a="1"/>
  <c r="BL36" i="25"/>
  <c r="BK36" i="25" a="1"/>
  <c r="BK36" i="25"/>
  <c r="BJ36" i="25" a="1"/>
  <c r="BJ36" i="25"/>
  <c r="BI36" i="25" a="1"/>
  <c r="BI36" i="25"/>
  <c r="BH36" i="25" a="1"/>
  <c r="BH36" i="25"/>
  <c r="BG36" i="25" a="1"/>
  <c r="BG36" i="25"/>
  <c r="BF36" i="25" a="1"/>
  <c r="BF36" i="25"/>
  <c r="BE36" i="25" a="1"/>
  <c r="BE36" i="25"/>
  <c r="BD36" i="25" a="1"/>
  <c r="BD36" i="25"/>
  <c r="BC36" i="25" a="1"/>
  <c r="BC36" i="25"/>
  <c r="BB36" i="25" a="1"/>
  <c r="BB36" i="25"/>
  <c r="BA36" i="25" a="1"/>
  <c r="BA36" i="25"/>
  <c r="AZ36" i="25" a="1"/>
  <c r="AZ36" i="25"/>
  <c r="AY36" i="25" a="1"/>
  <c r="AY36" i="25"/>
  <c r="AX36" i="25" a="1"/>
  <c r="AX36" i="25"/>
  <c r="AW36" i="25" a="1"/>
  <c r="AW36" i="25"/>
  <c r="AV36" i="25" a="1"/>
  <c r="AV36" i="25"/>
  <c r="AU36" i="25" a="1"/>
  <c r="AU36" i="25"/>
  <c r="AT36" i="25" a="1"/>
  <c r="AT36" i="25"/>
  <c r="AS36" i="25" a="1"/>
  <c r="AS36" i="25"/>
  <c r="AR36" i="25" a="1"/>
  <c r="AR36" i="25"/>
  <c r="AQ36" i="25" a="1"/>
  <c r="AQ36" i="25"/>
  <c r="AP36" i="25" a="1"/>
  <c r="AP36" i="25"/>
  <c r="AO36" i="25" a="1"/>
  <c r="AO36" i="25"/>
  <c r="AN36" i="25" a="1"/>
  <c r="AN36" i="25"/>
  <c r="AM36" i="25" a="1"/>
  <c r="AM36" i="25"/>
  <c r="AL36" i="25" a="1"/>
  <c r="AL36" i="25"/>
  <c r="AK36" i="25" a="1"/>
  <c r="AK36" i="25"/>
  <c r="AJ36" i="25" a="1"/>
  <c r="AJ36" i="25"/>
  <c r="AI36" i="25" a="1"/>
  <c r="AI36" i="25"/>
  <c r="AH36" i="25" a="1"/>
  <c r="AH36" i="25"/>
  <c r="AG36" i="25" a="1"/>
  <c r="AG36" i="25"/>
  <c r="AF36" i="25" a="1"/>
  <c r="AF36" i="25"/>
  <c r="AE36" i="25" a="1"/>
  <c r="AE36" i="25"/>
  <c r="AD36" i="25" a="1"/>
  <c r="AD36" i="25"/>
  <c r="AC36" i="25" a="1"/>
  <c r="AC36" i="25"/>
  <c r="AB36" i="25" a="1"/>
  <c r="AB36" i="25"/>
  <c r="AA36" i="25" a="1"/>
  <c r="AA36" i="25"/>
  <c r="Z36" i="25" a="1"/>
  <c r="Z36" i="25"/>
  <c r="Y36" i="25" a="1"/>
  <c r="Y36" i="25"/>
  <c r="X36" i="25" a="1"/>
  <c r="X36" i="25"/>
  <c r="W36" i="25" a="1"/>
  <c r="W36" i="25"/>
  <c r="V36" i="25" a="1"/>
  <c r="V36" i="25"/>
  <c r="U36" i="25" a="1"/>
  <c r="U36" i="25"/>
  <c r="T36" i="25" a="1"/>
  <c r="T36" i="25"/>
  <c r="S36" i="25" a="1"/>
  <c r="S36" i="25"/>
  <c r="R36" i="25" a="1"/>
  <c r="R36" i="25"/>
  <c r="Q36" i="25" a="1"/>
  <c r="Q36" i="25"/>
  <c r="P36" i="25" a="1"/>
  <c r="P36" i="25"/>
  <c r="O36" i="25" a="1"/>
  <c r="O36" i="25"/>
  <c r="N36" i="25" a="1"/>
  <c r="N36" i="25"/>
  <c r="M36" i="25" a="1"/>
  <c r="M36" i="25"/>
  <c r="L36" i="25" a="1"/>
  <c r="L36" i="25"/>
  <c r="K36" i="25" a="1"/>
  <c r="K36" i="25"/>
  <c r="J36" i="25" a="1"/>
  <c r="J36" i="25"/>
  <c r="I36" i="25" a="1"/>
  <c r="I36" i="25"/>
  <c r="H36" i="25" a="1"/>
  <c r="H36" i="25"/>
  <c r="G36" i="25" a="1"/>
  <c r="G36" i="25"/>
  <c r="F36" i="25" a="1"/>
  <c r="F36" i="25"/>
  <c r="E36" i="25" a="1"/>
  <c r="E36" i="25"/>
  <c r="C36" i="25"/>
  <c r="C35" i="25"/>
  <c r="C34" i="25"/>
  <c r="C33" i="25"/>
  <c r="C32" i="25"/>
  <c r="C31" i="25"/>
  <c r="C30" i="25"/>
  <c r="AA25" i="25"/>
  <c r="I25" i="25"/>
  <c r="G25" i="25"/>
  <c r="F25" i="25"/>
  <c r="E25" i="25"/>
  <c r="D25" i="25"/>
  <c r="AA24" i="25"/>
  <c r="I24" i="25"/>
  <c r="G24" i="25"/>
  <c r="F24" i="25"/>
  <c r="E24" i="25"/>
  <c r="D24" i="25"/>
  <c r="AA23" i="25"/>
  <c r="I23" i="25"/>
  <c r="G23" i="25"/>
  <c r="F23" i="25"/>
  <c r="E23" i="25"/>
  <c r="D23" i="25"/>
  <c r="I22" i="25"/>
  <c r="G22" i="25"/>
  <c r="F22" i="25"/>
  <c r="E22" i="25"/>
  <c r="D22" i="25"/>
  <c r="I21" i="25"/>
  <c r="G21" i="25"/>
  <c r="F21" i="25"/>
  <c r="E21" i="25"/>
  <c r="D21" i="25"/>
  <c r="I20" i="25"/>
  <c r="G20" i="25"/>
  <c r="F20" i="25"/>
  <c r="E20" i="25"/>
  <c r="D20" i="25"/>
  <c r="I19" i="25"/>
  <c r="G19" i="25"/>
  <c r="F19" i="25"/>
  <c r="E19" i="25"/>
  <c r="D19" i="25"/>
  <c r="I18" i="25"/>
  <c r="G18" i="25"/>
  <c r="F18" i="25"/>
  <c r="E18" i="25"/>
  <c r="D18" i="25"/>
  <c r="I17" i="25"/>
  <c r="G17" i="25"/>
  <c r="F17" i="25"/>
  <c r="E17" i="25"/>
  <c r="D17" i="25"/>
  <c r="C37" i="22"/>
  <c r="C39" i="22"/>
  <c r="E95" i="9"/>
  <c r="E96" i="9"/>
  <c r="Q23" i="22"/>
  <c r="E91" i="9"/>
  <c r="D17" i="14"/>
  <c r="AA109" i="3"/>
  <c r="AE109" i="3"/>
  <c r="AF109" i="3"/>
  <c r="AA109" i="17"/>
  <c r="AE109" i="17"/>
  <c r="AF109" i="17"/>
  <c r="E55" i="9"/>
  <c r="C11" i="24"/>
  <c r="B3" i="20"/>
  <c r="B3" i="10"/>
  <c r="M18" i="24"/>
  <c r="M20" i="24"/>
  <c r="P20" i="24"/>
  <c r="P17" i="24"/>
  <c r="P18" i="24"/>
  <c r="P21" i="24"/>
  <c r="M21" i="24"/>
  <c r="M17" i="24"/>
  <c r="I25" i="24"/>
  <c r="F25" i="24"/>
  <c r="I23" i="24"/>
  <c r="F21" i="24"/>
  <c r="F20" i="24"/>
  <c r="C19" i="24"/>
  <c r="C16" i="24"/>
  <c r="P15" i="24"/>
  <c r="M15" i="24"/>
  <c r="P14" i="24"/>
  <c r="M14" i="24"/>
  <c r="P13" i="24"/>
  <c r="M13" i="24"/>
  <c r="P12" i="24"/>
  <c r="M12" i="24"/>
  <c r="O11" i="24"/>
  <c r="L11" i="24"/>
  <c r="I11" i="24"/>
  <c r="E11" i="24"/>
  <c r="D11" i="24"/>
  <c r="R10" i="24"/>
  <c r="J7" i="24"/>
  <c r="G5" i="24"/>
  <c r="G4" i="24"/>
  <c r="G3" i="24"/>
  <c r="G2" i="24"/>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I5" i="22"/>
  <c r="E17" i="9"/>
  <c r="H5" i="22"/>
  <c r="G5" i="22"/>
  <c r="F5" i="22"/>
  <c r="E5" i="22"/>
  <c r="C5" i="22"/>
  <c r="O4" i="22"/>
  <c r="E4" i="22"/>
  <c r="C4" i="22"/>
  <c r="E30" i="9"/>
  <c r="E2" i="22"/>
  <c r="F33" i="21"/>
  <c r="K7" i="21"/>
  <c r="G5" i="21"/>
  <c r="G4" i="21"/>
  <c r="G3" i="21"/>
  <c r="G2" i="21"/>
  <c r="R16" i="6"/>
  <c r="R12" i="6"/>
  <c r="Z20"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Z181" i="17"/>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N22" i="20"/>
  <c r="N21" i="20"/>
  <c r="N20" i="20"/>
  <c r="N19" i="20"/>
  <c r="N18" i="20"/>
  <c r="N17" i="20"/>
  <c r="G16" i="20"/>
  <c r="F16" i="20"/>
  <c r="E16" i="20"/>
  <c r="D16" i="20"/>
  <c r="C16" i="20"/>
  <c r="M15" i="20"/>
  <c r="L15" i="20"/>
  <c r="K15" i="20"/>
  <c r="J15" i="20"/>
  <c r="I15" i="20"/>
  <c r="H15" i="20"/>
  <c r="Z20" i="3"/>
  <c r="Z21" i="3"/>
  <c r="N13" i="20"/>
  <c r="N12" i="20"/>
  <c r="N11" i="20"/>
  <c r="N10" i="20"/>
  <c r="N9" i="20"/>
  <c r="N8" i="20"/>
  <c r="G7" i="20"/>
  <c r="F7" i="20"/>
  <c r="E7" i="20"/>
  <c r="D7" i="20"/>
  <c r="C7" i="20"/>
  <c r="M6" i="20"/>
  <c r="L6" i="20"/>
  <c r="K6" i="20"/>
  <c r="J6" i="20"/>
  <c r="I6" i="20"/>
  <c r="H6" i="20"/>
  <c r="B4" i="20"/>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24" i="3"/>
  <c r="W124" i="3"/>
  <c r="X124" i="3"/>
  <c r="Y124" i="3"/>
  <c r="AA124" i="3"/>
  <c r="AF124" i="3"/>
  <c r="AE124" i="3"/>
  <c r="AB124" i="3"/>
  <c r="Z124" i="3"/>
  <c r="V123" i="3"/>
  <c r="W123" i="3"/>
  <c r="X123" i="3"/>
  <c r="Y123" i="3"/>
  <c r="AA123" i="3"/>
  <c r="AF123" i="3"/>
  <c r="AE123" i="3"/>
  <c r="AB123" i="3"/>
  <c r="Z123" i="3"/>
  <c r="V122" i="3"/>
  <c r="W122" i="3"/>
  <c r="X122" i="3"/>
  <c r="Y122" i="3"/>
  <c r="AA122" i="3"/>
  <c r="AF122" i="3"/>
  <c r="AE122" i="3"/>
  <c r="AB122" i="3"/>
  <c r="Z122" i="3"/>
  <c r="V121" i="3"/>
  <c r="W121" i="3"/>
  <c r="X121" i="3"/>
  <c r="Y121" i="3"/>
  <c r="AA121" i="3"/>
  <c r="AF121" i="3"/>
  <c r="AE121" i="3"/>
  <c r="AB121" i="3"/>
  <c r="Z121" i="3"/>
  <c r="V120" i="3"/>
  <c r="W120" i="3"/>
  <c r="X120" i="3"/>
  <c r="Y120" i="3"/>
  <c r="AA120" i="3"/>
  <c r="AF120" i="3"/>
  <c r="AE120" i="3"/>
  <c r="AB120" i="3"/>
  <c r="Z120" i="3"/>
  <c r="V119" i="3"/>
  <c r="W119" i="3"/>
  <c r="X119" i="3"/>
  <c r="Y119" i="3"/>
  <c r="AA119" i="3"/>
  <c r="AF119" i="3"/>
  <c r="AE119" i="3"/>
  <c r="AB119" i="3"/>
  <c r="Z119" i="3"/>
  <c r="V118" i="3"/>
  <c r="W118" i="3"/>
  <c r="X118" i="3"/>
  <c r="Y118" i="3"/>
  <c r="AA118" i="3"/>
  <c r="AF118" i="3"/>
  <c r="AE118" i="3"/>
  <c r="AB118" i="3"/>
  <c r="Z118" i="3"/>
  <c r="V117" i="3"/>
  <c r="W117" i="3"/>
  <c r="X117" i="3"/>
  <c r="Y117" i="3"/>
  <c r="AA117" i="3"/>
  <c r="AF117" i="3"/>
  <c r="AE117" i="3"/>
  <c r="AB117" i="3"/>
  <c r="Z117" i="3"/>
  <c r="V116" i="3"/>
  <c r="W116" i="3"/>
  <c r="X116" i="3"/>
  <c r="Y116" i="3"/>
  <c r="AA116" i="3"/>
  <c r="AF116" i="3"/>
  <c r="AE116" i="3"/>
  <c r="AB116" i="3"/>
  <c r="Z116" i="3"/>
  <c r="V115" i="3"/>
  <c r="W115" i="3"/>
  <c r="X115" i="3"/>
  <c r="Y115" i="3"/>
  <c r="AA115" i="3"/>
  <c r="AF115" i="3"/>
  <c r="AE115" i="3"/>
  <c r="AB115" i="3"/>
  <c r="Z115" i="3"/>
  <c r="V114" i="3"/>
  <c r="W114" i="3"/>
  <c r="X114" i="3"/>
  <c r="Y114" i="3"/>
  <c r="AA114" i="3"/>
  <c r="AF114" i="3"/>
  <c r="AE114" i="3"/>
  <c r="AB114" i="3"/>
  <c r="Z114" i="3"/>
  <c r="V113" i="3"/>
  <c r="W113" i="3"/>
  <c r="X113" i="3"/>
  <c r="Y113" i="3"/>
  <c r="AA113" i="3"/>
  <c r="AF113" i="3"/>
  <c r="AE113" i="3"/>
  <c r="AB113" i="3"/>
  <c r="Z113" i="3"/>
  <c r="V112" i="3"/>
  <c r="W112" i="3"/>
  <c r="X112" i="3"/>
  <c r="Y112" i="3"/>
  <c r="AA112" i="3"/>
  <c r="AF112" i="3"/>
  <c r="AE112" i="3"/>
  <c r="AB112" i="3"/>
  <c r="Z112" i="3"/>
  <c r="V111" i="3"/>
  <c r="W111" i="3"/>
  <c r="X111" i="3"/>
  <c r="Y111" i="3"/>
  <c r="AA111" i="3"/>
  <c r="AF111" i="3"/>
  <c r="AE111" i="3"/>
  <c r="AB111" i="3"/>
  <c r="Z111" i="3"/>
  <c r="V110" i="3"/>
  <c r="W110" i="3"/>
  <c r="X110" i="3"/>
  <c r="Y110" i="3"/>
  <c r="AA110" i="3"/>
  <c r="AF110" i="3"/>
  <c r="AE110" i="3"/>
  <c r="AB110" i="3"/>
  <c r="Z110" i="3"/>
  <c r="V109" i="3"/>
  <c r="W109" i="3"/>
  <c r="X109" i="3"/>
  <c r="Y109" i="3"/>
  <c r="AB109" i="3"/>
  <c r="Z109" i="3"/>
  <c r="V135" i="17"/>
  <c r="W135" i="17"/>
  <c r="X135" i="17"/>
  <c r="Y135" i="17"/>
  <c r="Z135" i="17"/>
  <c r="V109" i="17"/>
  <c r="W109" i="17"/>
  <c r="X109" i="17"/>
  <c r="Y109" i="17"/>
  <c r="Z109" i="17"/>
  <c r="V110" i="17"/>
  <c r="W110" i="17"/>
  <c r="X110" i="17"/>
  <c r="Y110" i="17"/>
  <c r="Z110" i="17"/>
  <c r="V111" i="17"/>
  <c r="W111" i="17"/>
  <c r="X111" i="17"/>
  <c r="Y111" i="17"/>
  <c r="Z111" i="17"/>
  <c r="V112" i="17"/>
  <c r="W112" i="17"/>
  <c r="X112" i="17"/>
  <c r="Y112" i="17"/>
  <c r="Z112" i="17"/>
  <c r="V113" i="17"/>
  <c r="W113" i="17"/>
  <c r="X113" i="17"/>
  <c r="Y113" i="17"/>
  <c r="Z113" i="17"/>
  <c r="V114" i="17"/>
  <c r="W114" i="17"/>
  <c r="X114" i="17"/>
  <c r="Y114" i="17"/>
  <c r="Z114" i="17"/>
  <c r="V115" i="17"/>
  <c r="W115" i="17"/>
  <c r="X115" i="17"/>
  <c r="Y115" i="17"/>
  <c r="Z115" i="17"/>
  <c r="V116" i="17"/>
  <c r="W116" i="17"/>
  <c r="X116" i="17"/>
  <c r="Y116" i="17"/>
  <c r="Z116" i="17"/>
  <c r="V117" i="17"/>
  <c r="W117" i="17"/>
  <c r="X117" i="17"/>
  <c r="Y117" i="17"/>
  <c r="Z117" i="17"/>
  <c r="V118" i="17"/>
  <c r="W118" i="17"/>
  <c r="X118" i="17"/>
  <c r="Y118" i="17"/>
  <c r="Z118" i="17"/>
  <c r="V119" i="17"/>
  <c r="W119" i="17"/>
  <c r="X119" i="17"/>
  <c r="Y119" i="17"/>
  <c r="Z119" i="17"/>
  <c r="V120" i="17"/>
  <c r="W120" i="17"/>
  <c r="X120" i="17"/>
  <c r="Y120" i="17"/>
  <c r="Z120" i="17"/>
  <c r="V121" i="17"/>
  <c r="W121" i="17"/>
  <c r="X121" i="17"/>
  <c r="Y121" i="17"/>
  <c r="Z121" i="17"/>
  <c r="V122" i="17"/>
  <c r="W122" i="17"/>
  <c r="X122" i="17"/>
  <c r="Y122" i="17"/>
  <c r="Z122" i="17"/>
  <c r="V123" i="17"/>
  <c r="W123" i="17"/>
  <c r="X123" i="17"/>
  <c r="Y123" i="17"/>
  <c r="Z123" i="17"/>
  <c r="V124" i="17"/>
  <c r="W124" i="17"/>
  <c r="X124" i="17"/>
  <c r="Y124" i="17"/>
  <c r="Z124"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A124" i="17"/>
  <c r="AA196" i="17"/>
  <c r="AB196" i="17"/>
  <c r="Z196" i="17"/>
  <c r="AA123" i="17"/>
  <c r="AA195" i="17"/>
  <c r="AB195" i="17"/>
  <c r="Z195" i="17"/>
  <c r="AA122" i="17"/>
  <c r="AA194" i="17"/>
  <c r="AB194" i="17"/>
  <c r="Z194" i="17"/>
  <c r="AA121" i="17"/>
  <c r="AA193" i="17"/>
  <c r="AB193" i="17"/>
  <c r="Z193" i="17"/>
  <c r="AA120" i="17"/>
  <c r="AA192" i="17"/>
  <c r="AB192" i="17"/>
  <c r="Z192" i="17"/>
  <c r="AA119" i="17"/>
  <c r="AA191" i="17"/>
  <c r="AB191" i="17"/>
  <c r="Z191" i="17"/>
  <c r="AA118" i="17"/>
  <c r="AA190" i="17"/>
  <c r="AB190" i="17"/>
  <c r="Z190" i="17"/>
  <c r="AA117" i="17"/>
  <c r="AA189" i="17"/>
  <c r="AB189" i="17"/>
  <c r="Z189" i="17"/>
  <c r="AA116" i="17"/>
  <c r="AA188" i="17"/>
  <c r="AB188" i="17"/>
  <c r="Z188" i="17"/>
  <c r="AA115" i="17"/>
  <c r="AA187" i="17"/>
  <c r="AB187" i="17"/>
  <c r="Z187" i="17"/>
  <c r="AA114" i="17"/>
  <c r="AA186" i="17"/>
  <c r="AB186" i="17"/>
  <c r="Z186" i="17"/>
  <c r="AA113" i="17"/>
  <c r="AA185" i="17"/>
  <c r="AB185" i="17"/>
  <c r="Z185" i="17"/>
  <c r="AA112" i="17"/>
  <c r="AA184" i="17"/>
  <c r="AB184" i="17"/>
  <c r="Z184" i="17"/>
  <c r="AA111" i="17"/>
  <c r="AA183" i="17"/>
  <c r="AB183" i="17"/>
  <c r="Z183" i="17"/>
  <c r="AA110" i="17"/>
  <c r="AA182" i="17"/>
  <c r="AB182" i="17"/>
  <c r="Z182" i="17"/>
  <c r="AA181" i="17"/>
  <c r="AB181"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AF124" i="17"/>
  <c r="AE124" i="17"/>
  <c r="AF123" i="17"/>
  <c r="AE123" i="17"/>
  <c r="AF122" i="17"/>
  <c r="AE122" i="17"/>
  <c r="AF121" i="17"/>
  <c r="AE121" i="17"/>
  <c r="AF120" i="17"/>
  <c r="AE120" i="17"/>
  <c r="AF119" i="17"/>
  <c r="AE119" i="17"/>
  <c r="AF118" i="17"/>
  <c r="AE118" i="17"/>
  <c r="AF117" i="17"/>
  <c r="AE117" i="17"/>
  <c r="AF116" i="17"/>
  <c r="AE116" i="17"/>
  <c r="AF115" i="17"/>
  <c r="AE115" i="17"/>
  <c r="AF114" i="17"/>
  <c r="AE114" i="17"/>
  <c r="AF113" i="17"/>
  <c r="AE113" i="17"/>
  <c r="AF112" i="17"/>
  <c r="AE112" i="17"/>
  <c r="AF111" i="17"/>
  <c r="AE111" i="17"/>
  <c r="AF110" i="17"/>
  <c r="AE110"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90" i="9"/>
  <c r="B17" i="14"/>
  <c r="AA207" i="3"/>
  <c r="AB207" i="3"/>
  <c r="AA181" i="3"/>
  <c r="AB181" i="3"/>
  <c r="AA182" i="3"/>
  <c r="AB182" i="3"/>
  <c r="AA183" i="3"/>
  <c r="AB183" i="3"/>
  <c r="AA184" i="3"/>
  <c r="AB184" i="3"/>
  <c r="AA185" i="3"/>
  <c r="AB185" i="3"/>
  <c r="AA186" i="3"/>
  <c r="AB186" i="3"/>
  <c r="AA187" i="3"/>
  <c r="AB187" i="3"/>
  <c r="AA188" i="3"/>
  <c r="AB188" i="3"/>
  <c r="AA189" i="3"/>
  <c r="AB189" i="3"/>
  <c r="AA190" i="3"/>
  <c r="AB190" i="3"/>
  <c r="AA191" i="3"/>
  <c r="AB191" i="3"/>
  <c r="AA192" i="3"/>
  <c r="AB192" i="3"/>
  <c r="AA193" i="3"/>
  <c r="AB193" i="3"/>
  <c r="AA194" i="3"/>
  <c r="AB194" i="3"/>
  <c r="AA195" i="3"/>
  <c r="AB195"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E13" i="9"/>
  <c r="E78" i="9"/>
  <c r="E79" i="9"/>
  <c r="E12" i="9"/>
  <c r="E11" i="9"/>
  <c r="E8" i="9"/>
  <c r="E38" i="9"/>
  <c r="E81" i="9"/>
  <c r="E77" i="9"/>
  <c r="E83" i="9"/>
  <c r="BY51" i="3"/>
  <c r="BZ51" i="3"/>
  <c r="CA51" i="3"/>
  <c r="BR58" i="3"/>
  <c r="BR59" i="3"/>
  <c r="BR60" i="3"/>
  <c r="BY29" i="3"/>
  <c r="BR36" i="3"/>
  <c r="BZ29" i="3"/>
  <c r="BR37" i="3"/>
  <c r="CA29" i="3"/>
  <c r="BR38" i="3"/>
  <c r="E86" i="9"/>
  <c r="B15" i="14"/>
  <c r="B14" i="14"/>
  <c r="E85" i="9"/>
  <c r="B12" i="14"/>
  <c r="E88" i="9"/>
  <c r="B11" i="14"/>
  <c r="E87" i="9"/>
  <c r="B7" i="14"/>
  <c r="E107" i="9"/>
  <c r="C23" i="3"/>
  <c r="C24" i="3"/>
  <c r="BY40" i="3"/>
  <c r="BR47" i="3"/>
  <c r="BZ40" i="3"/>
  <c r="BR48" i="3"/>
  <c r="E52" i="9"/>
  <c r="B4" i="14"/>
  <c r="E51" i="9"/>
  <c r="B1" i="14"/>
  <c r="E50" i="9"/>
  <c r="A1" i="13"/>
  <c r="C25" i="3"/>
  <c r="CA40" i="3"/>
  <c r="BR49" i="3"/>
  <c r="D11" i="6"/>
  <c r="C11" i="6"/>
  <c r="E47" i="9"/>
  <c r="E46" i="9"/>
  <c r="B4" i="10"/>
  <c r="G34" i="10"/>
  <c r="G16" i="10"/>
  <c r="G25" i="10"/>
  <c r="G7" i="10"/>
  <c r="B2" i="10"/>
  <c r="F34" i="10"/>
  <c r="E34" i="10"/>
  <c r="D34" i="10"/>
  <c r="C34" i="10"/>
  <c r="F25" i="10"/>
  <c r="E25" i="10"/>
  <c r="D25" i="10"/>
  <c r="C25" i="10"/>
  <c r="F16" i="10"/>
  <c r="E16" i="10"/>
  <c r="D16" i="10"/>
  <c r="C16" i="10"/>
  <c r="D7" i="10"/>
  <c r="E7" i="10"/>
  <c r="F7" i="10"/>
  <c r="C7" i="10"/>
  <c r="E80" i="9"/>
  <c r="L1" i="9"/>
  <c r="E35" i="9"/>
  <c r="E36" i="9"/>
  <c r="E37" i="9"/>
  <c r="F75"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M33" i="10"/>
  <c r="L33" i="10"/>
  <c r="K33" i="10"/>
  <c r="J33" i="10"/>
  <c r="I33" i="10"/>
  <c r="H33" i="10"/>
  <c r="M24" i="10"/>
  <c r="L24" i="10"/>
  <c r="K24" i="10"/>
  <c r="J24" i="10"/>
  <c r="I24" i="10"/>
  <c r="H24" i="10"/>
  <c r="M15" i="10"/>
  <c r="L15" i="10"/>
  <c r="K15" i="10"/>
  <c r="J15" i="10"/>
  <c r="I15" i="10"/>
  <c r="H15" i="10"/>
  <c r="M6" i="10"/>
  <c r="L6" i="10"/>
  <c r="K6" i="10"/>
  <c r="J6" i="10"/>
  <c r="I6" i="10"/>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13" i="10"/>
  <c r="F8" i="10"/>
  <c r="E9" i="10"/>
  <c r="E10" i="10"/>
  <c r="E11" i="10"/>
  <c r="E12" i="10"/>
  <c r="E13" i="10"/>
  <c r="E8" i="10"/>
  <c r="D9" i="10"/>
  <c r="D10" i="10"/>
  <c r="D11" i="10"/>
  <c r="D12" i="10"/>
  <c r="D13" i="10"/>
  <c r="D8" i="10"/>
  <c r="B8" i="10"/>
  <c r="B13" i="10"/>
  <c r="B12" i="10"/>
  <c r="B11" i="10"/>
  <c r="B10" i="10"/>
  <c r="B9" i="10"/>
  <c r="F22" i="10"/>
  <c r="E22" i="10"/>
  <c r="D22" i="10"/>
  <c r="F21" i="10"/>
  <c r="E21" i="10"/>
  <c r="D21" i="10"/>
  <c r="F20" i="10"/>
  <c r="E20" i="10"/>
  <c r="D20" i="10"/>
  <c r="F19" i="10"/>
  <c r="E19" i="10"/>
  <c r="D19" i="10"/>
  <c r="F18" i="10"/>
  <c r="E18" i="10"/>
  <c r="D18" i="10"/>
  <c r="F17" i="10"/>
  <c r="E17" i="10"/>
  <c r="D17" i="10"/>
  <c r="F40" i="10"/>
  <c r="E40" i="10"/>
  <c r="D40" i="10"/>
  <c r="F39" i="10"/>
  <c r="E39" i="10"/>
  <c r="D39" i="10"/>
  <c r="F38" i="10"/>
  <c r="E38" i="10"/>
  <c r="D38" i="10"/>
  <c r="F37" i="10"/>
  <c r="E37" i="10"/>
  <c r="D37" i="10"/>
  <c r="F36" i="10"/>
  <c r="E36" i="10"/>
  <c r="D36" i="10"/>
  <c r="F35" i="10"/>
  <c r="E35" i="10"/>
  <c r="D35" i="10"/>
  <c r="D26" i="10"/>
  <c r="F31" i="10"/>
  <c r="E31" i="10"/>
  <c r="D31" i="10"/>
  <c r="F30" i="10"/>
  <c r="E30" i="10"/>
  <c r="D30" i="10"/>
  <c r="F29" i="10"/>
  <c r="E29" i="10"/>
  <c r="D29" i="10"/>
  <c r="F28" i="10"/>
  <c r="E28" i="10"/>
  <c r="D28" i="10"/>
  <c r="F27" i="10"/>
  <c r="E27" i="10"/>
  <c r="D27" i="10"/>
  <c r="F26" i="10"/>
  <c r="E26" i="10"/>
  <c r="B17" i="10"/>
  <c r="B22" i="10"/>
  <c r="B21" i="10"/>
  <c r="B20" i="10"/>
  <c r="B19" i="10"/>
  <c r="B18" i="10"/>
  <c r="B26" i="10"/>
  <c r="B31" i="10"/>
  <c r="B30" i="10"/>
  <c r="B29" i="10"/>
  <c r="B28" i="10"/>
  <c r="B27" i="10"/>
  <c r="B35" i="10"/>
  <c r="B40" i="10"/>
  <c r="B39" i="10"/>
  <c r="B38" i="10"/>
  <c r="B37" i="10"/>
  <c r="B36" i="10"/>
  <c r="N8" i="10"/>
  <c r="N13" i="10"/>
  <c r="N12" i="10"/>
  <c r="N11" i="10"/>
  <c r="N10" i="10"/>
  <c r="N9" i="10"/>
  <c r="N17" i="10"/>
  <c r="N18" i="10"/>
  <c r="N19" i="10"/>
  <c r="N20" i="10"/>
  <c r="N21" i="10"/>
  <c r="N22" i="10"/>
  <c r="N26" i="10"/>
  <c r="N27" i="10"/>
  <c r="N28" i="10"/>
  <c r="N29" i="10"/>
  <c r="N30" i="10"/>
  <c r="N31" i="10"/>
  <c r="N35" i="10"/>
  <c r="N36" i="10"/>
  <c r="N37" i="10"/>
  <c r="N38" i="10"/>
  <c r="N39" i="10"/>
  <c r="N40" i="10"/>
  <c r="D17" i="3"/>
  <c r="H6" i="10"/>
  <c r="Z23" i="17"/>
  <c r="Z24" i="17"/>
  <c r="Z25" i="17"/>
  <c r="Z22" i="25"/>
  <c r="Z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Z20" i="27"/>
  <c r="Z21" i="27"/>
  <c r="Z22" i="27"/>
  <c r="Z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Z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Z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Z20" i="28"/>
  <c r="Z21" i="28"/>
  <c r="Z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Z20" i="29"/>
  <c r="Z21" i="29"/>
  <c r="Z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0" i="30"/>
  <c r="Z21" i="30"/>
  <c r="Z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Z20" i="31"/>
  <c r="Z21" i="31"/>
  <c r="Z22" i="31"/>
  <c r="Z23"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Z24"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Z25"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Z20" i="33"/>
  <c r="Z21" i="33"/>
  <c r="Z22" i="33"/>
  <c r="Z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Z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Z25"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E60" i="33" a="1"/>
  <c r="E60" i="33"/>
  <c r="F60" i="33" a="1"/>
  <c r="F60" i="33"/>
  <c r="G60" i="33" a="1"/>
  <c r="H60" i="33" a="1"/>
  <c r="I60" i="33" a="1"/>
  <c r="J60" i="33" a="1"/>
  <c r="K60" i="33" a="1"/>
  <c r="L60" i="33" a="1"/>
  <c r="M60" i="33" a="1"/>
  <c r="N60" i="33" a="1"/>
  <c r="O60" i="33" a="1"/>
  <c r="P60" i="33" a="1"/>
  <c r="Q60" i="33" a="1"/>
  <c r="R60" i="33" a="1"/>
  <c r="S60" i="33" a="1"/>
  <c r="T60" i="33" a="1"/>
  <c r="U60" i="33" a="1"/>
  <c r="V60" i="33" a="1"/>
  <c r="W60" i="33" a="1"/>
  <c r="X60" i="33" a="1"/>
  <c r="Y60" i="33" a="1"/>
  <c r="Z60" i="33" a="1"/>
  <c r="AA60" i="33" a="1"/>
  <c r="AB60" i="33" a="1"/>
  <c r="AC60" i="33" a="1"/>
  <c r="AD60" i="33" a="1"/>
  <c r="AE60" i="33" a="1"/>
  <c r="AF60" i="33" a="1"/>
  <c r="AG60" i="33" a="1"/>
  <c r="AH60" i="33" a="1"/>
  <c r="AI60" i="33" a="1"/>
  <c r="AJ60" i="33" a="1"/>
  <c r="AK60" i="33" a="1"/>
  <c r="AL60" i="33" a="1"/>
  <c r="AM60" i="33" a="1"/>
  <c r="AN60" i="33" a="1"/>
  <c r="AO60" i="33" a="1"/>
  <c r="AP60" i="33" a="1"/>
  <c r="AQ60" i="33" a="1"/>
  <c r="AR60" i="33" a="1"/>
  <c r="AS60" i="33" a="1"/>
  <c r="AT60" i="33" a="1"/>
  <c r="AU60" i="33" a="1"/>
  <c r="AV60" i="33" a="1"/>
  <c r="AW60" i="33" a="1"/>
  <c r="AX60" i="33" a="1"/>
  <c r="AY60" i="33" a="1"/>
  <c r="AZ60" i="33" a="1"/>
  <c r="BA60" i="33" a="1"/>
  <c r="BB60" i="33" a="1"/>
  <c r="BC60" i="33" a="1"/>
  <c r="BD60" i="33" a="1"/>
  <c r="BE60" i="33" a="1"/>
  <c r="BF60" i="33" a="1"/>
  <c r="BG60" i="33" a="1"/>
  <c r="BH60" i="33" a="1"/>
  <c r="BI60" i="33" a="1"/>
  <c r="BJ60" i="33" a="1"/>
  <c r="BK60" i="33" a="1"/>
  <c r="BL60" i="33" a="1"/>
  <c r="BM60" i="33" a="1"/>
  <c r="BN60" i="33" a="1"/>
  <c r="BO60" i="33" a="1"/>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B42" i="6"/>
  <c r="B43" i="6"/>
  <c r="B44" i="6"/>
  <c r="B45" i="6"/>
  <c r="B46" i="6"/>
  <c r="B47" i="6"/>
  <c r="B48" i="6"/>
  <c r="B49" i="6"/>
  <c r="B50" i="6"/>
  <c r="B51" i="6"/>
  <c r="B52" i="6"/>
  <c r="B53" i="6"/>
  <c r="B54" i="6"/>
  <c r="B55" i="6"/>
  <c r="B56" i="6"/>
  <c r="C49" i="6"/>
  <c r="D55" i="6"/>
  <c r="C55" i="6"/>
  <c r="D54" i="6"/>
  <c r="C54" i="6"/>
  <c r="D53" i="6"/>
  <c r="C53" i="6"/>
  <c r="D52" i="6"/>
  <c r="C52" i="6"/>
  <c r="D51" i="6"/>
  <c r="C51" i="6"/>
  <c r="D50" i="6"/>
  <c r="C50" i="6"/>
  <c r="D49" i="6"/>
  <c r="D48" i="6"/>
  <c r="C48" i="6"/>
  <c r="D47" i="6"/>
  <c r="C47" i="6"/>
  <c r="D46" i="6"/>
  <c r="C46" i="6"/>
  <c r="D45" i="6"/>
  <c r="C45" i="6"/>
  <c r="D44" i="6"/>
  <c r="C44" i="6"/>
  <c r="D43" i="6"/>
  <c r="C43" i="6"/>
  <c r="D42" i="6"/>
  <c r="C42" i="6"/>
  <c r="D56" i="6"/>
  <c r="C56" i="6"/>
  <c r="C12" i="21" a="1"/>
  <c r="C12" i="21"/>
  <c r="C12" i="24" a="1"/>
  <c r="C12" i="24"/>
  <c r="C13" i="21" a="1"/>
  <c r="C13" i="21"/>
  <c r="E13" i="21"/>
  <c r="C14" i="21" a="1"/>
  <c r="C14" i="21"/>
  <c r="E14" i="21"/>
  <c r="C15" i="21" a="1"/>
  <c r="C15" i="21"/>
  <c r="E15" i="21"/>
  <c r="C16" i="21" a="1"/>
  <c r="C16" i="21"/>
  <c r="E16" i="21"/>
  <c r="C17" i="21" a="1"/>
  <c r="C17" i="21"/>
  <c r="E17" i="21"/>
  <c r="C18" i="21" a="1"/>
  <c r="C18" i="21"/>
  <c r="E18" i="21"/>
  <c r="C19" i="21" a="1"/>
  <c r="C19" i="21"/>
  <c r="E19" i="21"/>
  <c r="C20" i="21" a="1"/>
  <c r="C20" i="21"/>
  <c r="E20" i="21"/>
  <c r="E8" i="22" a="1"/>
  <c r="E8" i="22"/>
  <c r="F8" i="22"/>
  <c r="C5" i="34"/>
  <c r="E9" i="22" a="1"/>
  <c r="E9" i="22"/>
  <c r="F9" i="22"/>
  <c r="C6" i="34"/>
  <c r="E10" i="22" a="1"/>
  <c r="E10" i="22"/>
  <c r="F10" i="22"/>
  <c r="C7" i="34"/>
  <c r="E11" i="22" a="1"/>
  <c r="E11" i="22"/>
  <c r="F11" i="22"/>
  <c r="C8" i="34"/>
  <c r="E12" i="22" a="1"/>
  <c r="E12" i="22"/>
  <c r="F12" i="22"/>
  <c r="C9"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E30" i="22" a="1"/>
  <c r="E30" i="22"/>
  <c r="F30" i="22"/>
  <c r="C27" i="34"/>
  <c r="E32" i="22" a="1"/>
  <c r="E32" i="22"/>
  <c r="F32" i="22"/>
  <c r="C29" i="34"/>
  <c r="E33" i="22" a="1"/>
  <c r="E33" i="22"/>
  <c r="F33" i="22"/>
  <c r="C30" i="34"/>
  <c r="E34" i="22" a="1"/>
  <c r="E34" i="22"/>
  <c r="F34" i="22"/>
  <c r="C31" i="34"/>
  <c r="E35" i="22" a="1"/>
  <c r="E35" i="22"/>
  <c r="F35" i="22"/>
  <c r="C32" i="34"/>
  <c r="C50" i="34"/>
  <c r="C51" i="34"/>
  <c r="C52" i="34"/>
  <c r="C53" i="34"/>
  <c r="C54" i="34"/>
  <c r="C56" i="34"/>
  <c r="C57" i="34"/>
  <c r="C58" i="34"/>
  <c r="C59" i="34"/>
  <c r="C60" i="34"/>
  <c r="C61" i="34"/>
  <c r="C62" i="34"/>
  <c r="C63" i="34"/>
  <c r="C65" i="34"/>
  <c r="C66" i="34"/>
  <c r="C67" i="34"/>
  <c r="C68" i="34"/>
  <c r="C69" i="34"/>
  <c r="C70" i="34"/>
  <c r="C71" i="34"/>
  <c r="C72" i="34"/>
  <c r="C74" i="34"/>
  <c r="C75" i="34"/>
  <c r="C76" i="34"/>
  <c r="C77"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E7" i="34"/>
  <c r="E8" i="34" a="1"/>
  <c r="E8" i="34"/>
  <c r="E5" i="34" a="1"/>
  <c r="E5" i="34"/>
  <c r="E9" i="34" a="1"/>
  <c r="E9" i="34"/>
  <c r="F9" i="34"/>
  <c r="E4" i="34"/>
  <c r="S25" i="22" a="1"/>
  <c r="S25" i="22"/>
  <c r="F8" i="34"/>
  <c r="E3" i="34"/>
  <c r="R25" i="22" a="1"/>
  <c r="R25" i="22"/>
  <c r="E6" i="34"/>
  <c r="B17" i="6"/>
  <c r="C17" i="6"/>
  <c r="G11" i="22"/>
  <c r="D17" i="6"/>
  <c r="B14" i="6"/>
  <c r="C14" i="6"/>
  <c r="G8" i="22"/>
  <c r="D14" i="6"/>
  <c r="B35" i="6"/>
  <c r="C35" i="6"/>
  <c r="G29" i="22"/>
  <c r="D35" i="6"/>
  <c r="C40" i="6"/>
  <c r="C39" i="6"/>
  <c r="C38" i="6"/>
  <c r="C37" i="6"/>
  <c r="C36" i="6"/>
  <c r="C34" i="6"/>
  <c r="C33" i="6"/>
  <c r="C32" i="6"/>
  <c r="G26" i="22"/>
  <c r="D32" i="6"/>
  <c r="G27" i="22"/>
  <c r="D33" i="6"/>
  <c r="G28" i="22"/>
  <c r="D34" i="6"/>
  <c r="G30" i="22"/>
  <c r="D36" i="6"/>
  <c r="G31" i="22"/>
  <c r="D37" i="6"/>
  <c r="G32" i="22"/>
  <c r="D38" i="6"/>
  <c r="G33" i="22"/>
  <c r="D39" i="6"/>
  <c r="G34" i="22"/>
  <c r="D40"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9" i="22"/>
  <c r="D15" i="6"/>
  <c r="G10" i="22"/>
  <c r="D16" i="6"/>
  <c r="C16" i="6"/>
  <c r="C18" i="6"/>
  <c r="C19" i="6"/>
  <c r="C20" i="6"/>
  <c r="C21" i="6"/>
  <c r="C22" i="6"/>
  <c r="C23" i="6"/>
  <c r="C24" i="6"/>
  <c r="C25" i="6"/>
  <c r="C27" i="6"/>
  <c r="C28" i="6"/>
  <c r="C29" i="6"/>
  <c r="C30" i="6"/>
  <c r="C31" i="6"/>
  <c r="G35" i="22"/>
  <c r="D41" i="6"/>
  <c r="C41" i="6"/>
  <c r="C26" i="6"/>
  <c r="C15" i="6"/>
  <c r="B41" i="6"/>
  <c r="B40" i="6"/>
  <c r="B39" i="6"/>
  <c r="B38" i="6"/>
  <c r="B37" i="6"/>
  <c r="B36" i="6"/>
  <c r="B34" i="6"/>
  <c r="B33" i="6"/>
  <c r="B32" i="6"/>
  <c r="B31" i="6"/>
  <c r="B30" i="6"/>
  <c r="B29" i="6"/>
  <c r="B28" i="6"/>
  <c r="B27" i="6"/>
  <c r="B26" i="6"/>
  <c r="B25" i="6"/>
  <c r="B24" i="6"/>
  <c r="B23" i="6"/>
  <c r="B22" i="6"/>
  <c r="B21" i="6"/>
  <c r="B20" i="6"/>
  <c r="B19" i="6"/>
  <c r="B18" i="6"/>
  <c r="B16" i="6"/>
  <c r="B15" i="6"/>
  <c r="F2" i="34" a="1"/>
  <c r="F2" i="34"/>
  <c r="G2" i="34"/>
  <c r="Q26" i="22"/>
  <c r="Q27" i="22"/>
  <c r="C21" i="21" a="1"/>
  <c r="C21" i="21"/>
  <c r="E21" i="21"/>
  <c r="C22" i="21" a="1"/>
  <c r="C22" i="21"/>
  <c r="C23" i="21" a="1"/>
  <c r="C23" i="21"/>
  <c r="C24" i="21" a="1"/>
  <c r="C24" i="21"/>
  <c r="C25" i="21" a="1"/>
  <c r="C25" i="21"/>
  <c r="C26" i="21" a="1"/>
  <c r="C26" i="21"/>
  <c r="C27" i="21" a="1"/>
  <c r="C27" i="21"/>
  <c r="C28" i="21" a="1"/>
  <c r="C28" i="21"/>
  <c r="E28" i="21"/>
  <c r="E27" i="21"/>
  <c r="E26" i="21"/>
  <c r="E25" i="21"/>
  <c r="E24" i="21"/>
  <c r="E23" i="21"/>
  <c r="E22" i="21"/>
  <c r="C29" i="21" a="1"/>
  <c r="C29" i="21"/>
  <c r="E29" i="21"/>
  <c r="C12" i="36" a="1"/>
  <c r="C12" i="36"/>
  <c r="C13" i="36"/>
  <c r="C16" i="36"/>
  <c r="C17" i="36"/>
  <c r="Z20" i="37"/>
  <c r="Z21" i="37"/>
  <c r="Z22" i="37"/>
  <c r="Z23" i="37"/>
  <c r="E47" i="37" a="1"/>
  <c r="E47" i="37"/>
  <c r="F47" i="37" a="1"/>
  <c r="F47" i="37"/>
  <c r="G47" i="37" a="1"/>
  <c r="H47" i="37" a="1"/>
  <c r="I47" i="37" a="1"/>
  <c r="J47" i="37" a="1"/>
  <c r="K47" i="37" a="1"/>
  <c r="L47" i="37" a="1"/>
  <c r="M47" i="37" a="1"/>
  <c r="N47" i="37" a="1"/>
  <c r="O47" i="37" a="1"/>
  <c r="P47" i="37" a="1"/>
  <c r="Q47" i="37" a="1"/>
  <c r="R47" i="37" a="1"/>
  <c r="S47" i="37" a="1"/>
  <c r="T47" i="37" a="1"/>
  <c r="U47" i="37" a="1"/>
  <c r="V47" i="37" a="1"/>
  <c r="W47" i="37" a="1"/>
  <c r="X47" i="37" a="1"/>
  <c r="Y47" i="37" a="1"/>
  <c r="Z47" i="37" a="1"/>
  <c r="AA47" i="37" a="1"/>
  <c r="AB47" i="37" a="1"/>
  <c r="AC47" i="37" a="1"/>
  <c r="AD47" i="37" a="1"/>
  <c r="AE47" i="37" a="1"/>
  <c r="AF47" i="37" a="1"/>
  <c r="AG47" i="37" a="1"/>
  <c r="AH47" i="37" a="1"/>
  <c r="AI47" i="37" a="1"/>
  <c r="AJ47" i="37" a="1"/>
  <c r="AK47" i="37" a="1"/>
  <c r="AL47" i="37" a="1"/>
  <c r="AM47" i="37" a="1"/>
  <c r="AN47" i="37" a="1"/>
  <c r="AO47" i="37" a="1"/>
  <c r="AP47" i="37" a="1"/>
  <c r="AQ47" i="37" a="1"/>
  <c r="AR47" i="37" a="1"/>
  <c r="AS47" i="37" a="1"/>
  <c r="AT47" i="37" a="1"/>
  <c r="AU47" i="37" a="1"/>
  <c r="AV47" i="37" a="1"/>
  <c r="AW47" i="37" a="1"/>
  <c r="AX47" i="37" a="1"/>
  <c r="AY47" i="37" a="1"/>
  <c r="AZ47" i="37" a="1"/>
  <c r="BA47" i="37" a="1"/>
  <c r="BB47" i="37" a="1"/>
  <c r="BC47" i="37" a="1"/>
  <c r="BD47" i="37" a="1"/>
  <c r="BE47" i="37" a="1"/>
  <c r="BF47" i="37" a="1"/>
  <c r="BG47" i="37" a="1"/>
  <c r="BH47" i="37" a="1"/>
  <c r="BI47" i="37" a="1"/>
  <c r="BJ47" i="37" a="1"/>
  <c r="BK47" i="37" a="1"/>
  <c r="BL47" i="37" a="1"/>
  <c r="BM47" i="37" a="1"/>
  <c r="BN47" i="37" a="1"/>
  <c r="BO47" i="37" a="1"/>
  <c r="BP47" i="37" a="1"/>
  <c r="G47" i="37"/>
  <c r="H47" i="37"/>
  <c r="I47" i="37"/>
  <c r="J47" i="37"/>
  <c r="K47" i="37"/>
  <c r="L47" i="37"/>
  <c r="M47" i="37"/>
  <c r="N47" i="37"/>
  <c r="O47" i="37"/>
  <c r="P47" i="37"/>
  <c r="Q47" i="37"/>
  <c r="R47" i="37"/>
  <c r="S47" i="37"/>
  <c r="T47" i="37"/>
  <c r="U47" i="37"/>
  <c r="V47" i="37"/>
  <c r="W47" i="37"/>
  <c r="X47" i="37"/>
  <c r="Y47" i="37"/>
  <c r="Z47" i="37"/>
  <c r="AA47" i="37"/>
  <c r="AB47" i="37"/>
  <c r="AC47" i="37"/>
  <c r="AD47" i="37"/>
  <c r="AE47" i="37"/>
  <c r="AF47" i="37"/>
  <c r="AG47" i="37"/>
  <c r="AH47" i="37"/>
  <c r="AI47" i="37"/>
  <c r="AJ47" i="37"/>
  <c r="AK47" i="37"/>
  <c r="AL47" i="37"/>
  <c r="AM47" i="37"/>
  <c r="AN47" i="37"/>
  <c r="AO47" i="37"/>
  <c r="AP47" i="37"/>
  <c r="AQ47" i="37"/>
  <c r="AR47" i="37"/>
  <c r="AS47" i="37"/>
  <c r="AT47" i="37"/>
  <c r="AU47" i="37"/>
  <c r="AV47" i="37"/>
  <c r="AW47" i="37"/>
  <c r="AX47" i="37"/>
  <c r="AY47" i="37"/>
  <c r="AZ47" i="37"/>
  <c r="BA47" i="37"/>
  <c r="BB47" i="37"/>
  <c r="BC47" i="37"/>
  <c r="BD47" i="37"/>
  <c r="BE47" i="37"/>
  <c r="BF47" i="37"/>
  <c r="BG47" i="37"/>
  <c r="BH47" i="37"/>
  <c r="BI47" i="37"/>
  <c r="BJ47" i="37"/>
  <c r="BK47" i="37"/>
  <c r="BL47" i="37"/>
  <c r="BM47" i="37"/>
  <c r="BN47" i="37"/>
  <c r="BO47" i="37"/>
  <c r="BP47" i="37"/>
  <c r="AB23" i="37"/>
  <c r="E58" i="37" a="1"/>
  <c r="E58" i="37"/>
  <c r="F58" i="37" a="1"/>
  <c r="F58" i="37"/>
  <c r="G58" i="37" a="1"/>
  <c r="H58" i="37" a="1"/>
  <c r="I58" i="37" a="1"/>
  <c r="J58" i="37" a="1"/>
  <c r="K58" i="37" a="1"/>
  <c r="L58" i="37" a="1"/>
  <c r="M58" i="37" a="1"/>
  <c r="N58" i="37" a="1"/>
  <c r="O58" i="37" a="1"/>
  <c r="P58" i="37" a="1"/>
  <c r="Q58" i="37" a="1"/>
  <c r="R58" i="37" a="1"/>
  <c r="S58" i="37" a="1"/>
  <c r="T58" i="37" a="1"/>
  <c r="U58" i="37" a="1"/>
  <c r="V58" i="37" a="1"/>
  <c r="W58" i="37" a="1"/>
  <c r="X58" i="37" a="1"/>
  <c r="Y58" i="37" a="1"/>
  <c r="Z58" i="37" a="1"/>
  <c r="AA58" i="37" a="1"/>
  <c r="AB58" i="37" a="1"/>
  <c r="AC58" i="37" a="1"/>
  <c r="AD58" i="37" a="1"/>
  <c r="AE58" i="37" a="1"/>
  <c r="AF58" i="37" a="1"/>
  <c r="AG58" i="37" a="1"/>
  <c r="AH58" i="37" a="1"/>
  <c r="AI58" i="37" a="1"/>
  <c r="AJ58" i="37" a="1"/>
  <c r="AK58" i="37" a="1"/>
  <c r="AL58" i="37" a="1"/>
  <c r="AM58" i="37" a="1"/>
  <c r="AN58" i="37" a="1"/>
  <c r="AO58" i="37" a="1"/>
  <c r="AP58" i="37" a="1"/>
  <c r="AQ58" i="37" a="1"/>
  <c r="AR58" i="37" a="1"/>
  <c r="AS58" i="37" a="1"/>
  <c r="AT58" i="37" a="1"/>
  <c r="AU58" i="37" a="1"/>
  <c r="AV58" i="37" a="1"/>
  <c r="AW58" i="37" a="1"/>
  <c r="AX58" i="37" a="1"/>
  <c r="AY58" i="37" a="1"/>
  <c r="AZ58" i="37" a="1"/>
  <c r="BA58" i="37" a="1"/>
  <c r="BB58" i="37" a="1"/>
  <c r="BC58" i="37" a="1"/>
  <c r="BD58" i="37" a="1"/>
  <c r="BE58" i="37" a="1"/>
  <c r="BF58" i="37" a="1"/>
  <c r="BG58" i="37" a="1"/>
  <c r="BH58" i="37" a="1"/>
  <c r="BI58" i="37" a="1"/>
  <c r="BJ58" i="37" a="1"/>
  <c r="BK58" i="37" a="1"/>
  <c r="BL58" i="37" a="1"/>
  <c r="BM58" i="37" a="1"/>
  <c r="BN58" i="37" a="1"/>
  <c r="BO58" i="37" a="1"/>
  <c r="BP58" i="37" a="1"/>
  <c r="G58" i="37"/>
  <c r="H58" i="37"/>
  <c r="I58" i="37"/>
  <c r="J58" i="37"/>
  <c r="K58" i="37"/>
  <c r="L58" i="37"/>
  <c r="M58" i="37"/>
  <c r="N58" i="37"/>
  <c r="O58" i="37"/>
  <c r="P58" i="37"/>
  <c r="Q58" i="37"/>
  <c r="R58" i="37"/>
  <c r="S58" i="37"/>
  <c r="T58" i="37"/>
  <c r="U58" i="37"/>
  <c r="V58" i="37"/>
  <c r="W58" i="37"/>
  <c r="X58" i="37"/>
  <c r="Y58" i="37"/>
  <c r="Z58" i="37"/>
  <c r="AA58" i="37"/>
  <c r="AB58" i="37"/>
  <c r="AC58" i="37"/>
  <c r="AD58" i="37"/>
  <c r="AE58" i="37"/>
  <c r="AF58" i="37"/>
  <c r="AG58" i="37"/>
  <c r="AH58" i="37"/>
  <c r="AI58" i="37"/>
  <c r="AJ58" i="37"/>
  <c r="AK58" i="37"/>
  <c r="AL58" i="37"/>
  <c r="AM58" i="37"/>
  <c r="AN58" i="37"/>
  <c r="AO58" i="37"/>
  <c r="AP58" i="37"/>
  <c r="AQ58" i="37"/>
  <c r="AR58" i="37"/>
  <c r="AS58" i="37"/>
  <c r="AT58" i="37"/>
  <c r="AU58" i="37"/>
  <c r="AV58" i="37"/>
  <c r="AW58" i="37"/>
  <c r="AX58" i="37"/>
  <c r="AY58" i="37"/>
  <c r="AZ58" i="37"/>
  <c r="BA58" i="37"/>
  <c r="BB58" i="37"/>
  <c r="BC58" i="37"/>
  <c r="BD58" i="37"/>
  <c r="BE58" i="37"/>
  <c r="BF58" i="37"/>
  <c r="BG58" i="37"/>
  <c r="BH58" i="37"/>
  <c r="BI58" i="37"/>
  <c r="BJ58" i="37"/>
  <c r="BK58" i="37"/>
  <c r="BL58" i="37"/>
  <c r="BM58" i="37"/>
  <c r="BN58" i="37"/>
  <c r="BO58" i="37"/>
  <c r="BP58" i="37"/>
  <c r="AC23" i="37"/>
  <c r="Z24" i="37"/>
  <c r="E48" i="37" a="1"/>
  <c r="E48" i="37"/>
  <c r="F48" i="37" a="1"/>
  <c r="F48" i="37"/>
  <c r="G48" i="37" a="1"/>
  <c r="H48" i="37" a="1"/>
  <c r="I48" i="37" a="1"/>
  <c r="J48" i="37" a="1"/>
  <c r="K48" i="37" a="1"/>
  <c r="L48" i="37" a="1"/>
  <c r="M48" i="37" a="1"/>
  <c r="N48" i="37" a="1"/>
  <c r="O48" i="37" a="1"/>
  <c r="P48" i="37" a="1"/>
  <c r="Q48" i="37" a="1"/>
  <c r="R48" i="37" a="1"/>
  <c r="S48" i="37" a="1"/>
  <c r="T48" i="37" a="1"/>
  <c r="U48" i="37" a="1"/>
  <c r="V48" i="37" a="1"/>
  <c r="W48" i="37" a="1"/>
  <c r="X48" i="37" a="1"/>
  <c r="Y48" i="37" a="1"/>
  <c r="Z48" i="37" a="1"/>
  <c r="AA48" i="37" a="1"/>
  <c r="AB48" i="37" a="1"/>
  <c r="AC48" i="37" a="1"/>
  <c r="AD48" i="37" a="1"/>
  <c r="AE48" i="37" a="1"/>
  <c r="AF48" i="37" a="1"/>
  <c r="AG48" i="37" a="1"/>
  <c r="AH48" i="37" a="1"/>
  <c r="AI48" i="37" a="1"/>
  <c r="AJ48" i="37" a="1"/>
  <c r="AK48" i="37" a="1"/>
  <c r="AL48" i="37" a="1"/>
  <c r="AM48" i="37" a="1"/>
  <c r="AN48" i="37" a="1"/>
  <c r="AO48" i="37" a="1"/>
  <c r="AP48" i="37" a="1"/>
  <c r="AQ48" i="37" a="1"/>
  <c r="AR48" i="37" a="1"/>
  <c r="AS48" i="37" a="1"/>
  <c r="AT48" i="37" a="1"/>
  <c r="AU48" i="37" a="1"/>
  <c r="AV48" i="37" a="1"/>
  <c r="AW48" i="37" a="1"/>
  <c r="AX48" i="37" a="1"/>
  <c r="AY48" i="37" a="1"/>
  <c r="AZ48" i="37" a="1"/>
  <c r="BA48" i="37" a="1"/>
  <c r="BB48" i="37" a="1"/>
  <c r="BC48" i="37" a="1"/>
  <c r="BD48" i="37" a="1"/>
  <c r="BE48" i="37" a="1"/>
  <c r="BF48" i="37" a="1"/>
  <c r="BG48" i="37" a="1"/>
  <c r="BH48" i="37" a="1"/>
  <c r="BI48" i="37" a="1"/>
  <c r="BJ48" i="37" a="1"/>
  <c r="BK48" i="37" a="1"/>
  <c r="BL48" i="37" a="1"/>
  <c r="BM48" i="37" a="1"/>
  <c r="BN48" i="37" a="1"/>
  <c r="BO48" i="37" a="1"/>
  <c r="BP48" i="37" a="1"/>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AG48" i="37"/>
  <c r="AH48" i="37"/>
  <c r="AI48" i="37"/>
  <c r="AJ48" i="37"/>
  <c r="AK48" i="37"/>
  <c r="AL48" i="37"/>
  <c r="AM48" i="37"/>
  <c r="AN48" i="37"/>
  <c r="AO48" i="37"/>
  <c r="AP48" i="37"/>
  <c r="AQ48" i="37"/>
  <c r="AR48" i="37"/>
  <c r="AS48" i="37"/>
  <c r="AT48" i="37"/>
  <c r="AU48" i="37"/>
  <c r="AV48" i="37"/>
  <c r="AW48" i="37"/>
  <c r="AX48" i="37"/>
  <c r="AY48" i="37"/>
  <c r="AZ48" i="37"/>
  <c r="BA48" i="37"/>
  <c r="BB48" i="37"/>
  <c r="BC48" i="37"/>
  <c r="BD48" i="37"/>
  <c r="BE48" i="37"/>
  <c r="BF48" i="37"/>
  <c r="BG48" i="37"/>
  <c r="BH48" i="37"/>
  <c r="BI48" i="37"/>
  <c r="BJ48" i="37"/>
  <c r="BK48" i="37"/>
  <c r="BL48" i="37"/>
  <c r="BM48" i="37"/>
  <c r="BN48" i="37"/>
  <c r="BO48" i="37"/>
  <c r="BP48" i="37"/>
  <c r="AB24" i="37"/>
  <c r="E59" i="37" a="1"/>
  <c r="E59" i="37"/>
  <c r="F59" i="37" a="1"/>
  <c r="F59" i="37"/>
  <c r="G59" i="37" a="1"/>
  <c r="H59" i="37" a="1"/>
  <c r="I59" i="37" a="1"/>
  <c r="J59" i="37" a="1"/>
  <c r="K59" i="37" a="1"/>
  <c r="L59" i="37" a="1"/>
  <c r="M59" i="37" a="1"/>
  <c r="N59" i="37" a="1"/>
  <c r="O59" i="37" a="1"/>
  <c r="P59" i="37" a="1"/>
  <c r="Q59" i="37" a="1"/>
  <c r="R59" i="37" a="1"/>
  <c r="S59" i="37" a="1"/>
  <c r="T59" i="37" a="1"/>
  <c r="U59" i="37" a="1"/>
  <c r="V59" i="37" a="1"/>
  <c r="W59" i="37" a="1"/>
  <c r="X59" i="37" a="1"/>
  <c r="Y59" i="37" a="1"/>
  <c r="Z59" i="37" a="1"/>
  <c r="AA59" i="37" a="1"/>
  <c r="AB59" i="37" a="1"/>
  <c r="AC59" i="37" a="1"/>
  <c r="AD59" i="37" a="1"/>
  <c r="AE59" i="37" a="1"/>
  <c r="AF59" i="37" a="1"/>
  <c r="AG59" i="37" a="1"/>
  <c r="AH59" i="37" a="1"/>
  <c r="AI59" i="37" a="1"/>
  <c r="AJ59" i="37" a="1"/>
  <c r="AK59" i="37" a="1"/>
  <c r="AL59" i="37" a="1"/>
  <c r="AM59" i="37" a="1"/>
  <c r="AN59" i="37" a="1"/>
  <c r="AO59" i="37" a="1"/>
  <c r="AP59" i="37" a="1"/>
  <c r="AQ59" i="37" a="1"/>
  <c r="AR59" i="37" a="1"/>
  <c r="AS59" i="37" a="1"/>
  <c r="AT59" i="37" a="1"/>
  <c r="AU59" i="37" a="1"/>
  <c r="AV59" i="37" a="1"/>
  <c r="AW59" i="37" a="1"/>
  <c r="AX59" i="37" a="1"/>
  <c r="AY59" i="37" a="1"/>
  <c r="AZ59" i="37" a="1"/>
  <c r="BA59" i="37" a="1"/>
  <c r="BB59" i="37" a="1"/>
  <c r="BC59" i="37" a="1"/>
  <c r="BD59" i="37" a="1"/>
  <c r="BE59" i="37" a="1"/>
  <c r="BF59" i="37" a="1"/>
  <c r="BG59" i="37" a="1"/>
  <c r="BH59" i="37" a="1"/>
  <c r="BI59" i="37" a="1"/>
  <c r="BJ59" i="37" a="1"/>
  <c r="BK59" i="37" a="1"/>
  <c r="BL59" i="37" a="1"/>
  <c r="BM59" i="37" a="1"/>
  <c r="BN59" i="37" a="1"/>
  <c r="BO59" i="37" a="1"/>
  <c r="BP59" i="37" a="1"/>
  <c r="G59" i="37"/>
  <c r="H59" i="37"/>
  <c r="I59" i="37"/>
  <c r="J59" i="37"/>
  <c r="K59" i="37"/>
  <c r="L59" i="37"/>
  <c r="M59" i="37"/>
  <c r="N59" i="37"/>
  <c r="O59" i="37"/>
  <c r="P59" i="37"/>
  <c r="Q59" i="37"/>
  <c r="R59" i="37"/>
  <c r="S59" i="37"/>
  <c r="T59" i="37"/>
  <c r="U59" i="37"/>
  <c r="V59" i="37"/>
  <c r="W59" i="37"/>
  <c r="X59" i="37"/>
  <c r="Y59" i="37"/>
  <c r="Z59" i="37"/>
  <c r="AA59" i="37"/>
  <c r="AB59" i="37"/>
  <c r="AC59" i="37"/>
  <c r="AD59" i="37"/>
  <c r="AE59" i="37"/>
  <c r="AF59" i="37"/>
  <c r="AG59" i="37"/>
  <c r="AH59" i="37"/>
  <c r="AI59" i="37"/>
  <c r="AJ59" i="37"/>
  <c r="AK59" i="37"/>
  <c r="AL59" i="37"/>
  <c r="AM59" i="37"/>
  <c r="AN59" i="37"/>
  <c r="AO59" i="37"/>
  <c r="AP59" i="37"/>
  <c r="AQ59" i="37"/>
  <c r="AR59" i="37"/>
  <c r="AS59" i="37"/>
  <c r="AT59" i="37"/>
  <c r="AU59" i="37"/>
  <c r="AV59" i="37"/>
  <c r="AW59" i="37"/>
  <c r="AX59" i="37"/>
  <c r="AY59" i="37"/>
  <c r="AZ59" i="37"/>
  <c r="BA59" i="37"/>
  <c r="BB59" i="37"/>
  <c r="BC59" i="37"/>
  <c r="BD59" i="37"/>
  <c r="BE59" i="37"/>
  <c r="BF59" i="37"/>
  <c r="BG59" i="37"/>
  <c r="BH59" i="37"/>
  <c r="BI59" i="37"/>
  <c r="BJ59" i="37"/>
  <c r="BK59" i="37"/>
  <c r="BL59" i="37"/>
  <c r="BM59" i="37"/>
  <c r="BN59" i="37"/>
  <c r="BO59" i="37"/>
  <c r="BP59" i="37"/>
  <c r="AC24" i="37"/>
  <c r="Z25" i="37"/>
  <c r="E49" i="37" a="1"/>
  <c r="E49" i="37"/>
  <c r="F49" i="37" a="1"/>
  <c r="F49" i="37"/>
  <c r="G49" i="37" a="1"/>
  <c r="H49" i="37" a="1"/>
  <c r="I49" i="37" a="1"/>
  <c r="J49" i="37" a="1"/>
  <c r="K49" i="37" a="1"/>
  <c r="L49" i="37" a="1"/>
  <c r="M49" i="37" a="1"/>
  <c r="N49" i="37" a="1"/>
  <c r="O49" i="37" a="1"/>
  <c r="P49" i="37" a="1"/>
  <c r="Q49" i="37" a="1"/>
  <c r="R49" i="37" a="1"/>
  <c r="S49" i="37" a="1"/>
  <c r="T49" i="37" a="1"/>
  <c r="U49" i="37" a="1"/>
  <c r="V49" i="37" a="1"/>
  <c r="W49" i="37" a="1"/>
  <c r="X49" i="37" a="1"/>
  <c r="Y49" i="37" a="1"/>
  <c r="Z49" i="37" a="1"/>
  <c r="AA49" i="37" a="1"/>
  <c r="AB49" i="37" a="1"/>
  <c r="AC49" i="37" a="1"/>
  <c r="AD49" i="37" a="1"/>
  <c r="AE49" i="37" a="1"/>
  <c r="AF49" i="37" a="1"/>
  <c r="AG49" i="37" a="1"/>
  <c r="AH49" i="37" a="1"/>
  <c r="AI49" i="37" a="1"/>
  <c r="AJ49" i="37" a="1"/>
  <c r="AK49" i="37" a="1"/>
  <c r="AL49" i="37" a="1"/>
  <c r="AM49" i="37" a="1"/>
  <c r="AN49" i="37" a="1"/>
  <c r="AO49" i="37" a="1"/>
  <c r="AP49" i="37" a="1"/>
  <c r="AQ49" i="37" a="1"/>
  <c r="AR49" i="37" a="1"/>
  <c r="AS49" i="37" a="1"/>
  <c r="AT49" i="37" a="1"/>
  <c r="AU49" i="37" a="1"/>
  <c r="AV49" i="37" a="1"/>
  <c r="AW49" i="37" a="1"/>
  <c r="AX49" i="37" a="1"/>
  <c r="AY49" i="37" a="1"/>
  <c r="AZ49" i="37" a="1"/>
  <c r="BA49" i="37" a="1"/>
  <c r="BB49" i="37" a="1"/>
  <c r="BC49" i="37" a="1"/>
  <c r="BD49" i="37" a="1"/>
  <c r="BE49" i="37" a="1"/>
  <c r="BF49" i="37" a="1"/>
  <c r="BG49" i="37" a="1"/>
  <c r="BH49" i="37" a="1"/>
  <c r="BI49" i="37" a="1"/>
  <c r="BJ49" i="37" a="1"/>
  <c r="BK49" i="37" a="1"/>
  <c r="BL49" i="37" a="1"/>
  <c r="BM49" i="37" a="1"/>
  <c r="BN49" i="37" a="1"/>
  <c r="BO49" i="37" a="1"/>
  <c r="BP49" i="37" a="1"/>
  <c r="G49" i="37"/>
  <c r="H49" i="37"/>
  <c r="I49" i="37"/>
  <c r="J49" i="37"/>
  <c r="K49" i="37"/>
  <c r="L49" i="37"/>
  <c r="M49" i="37"/>
  <c r="N49" i="37"/>
  <c r="O49" i="37"/>
  <c r="P49" i="37"/>
  <c r="Q49" i="37"/>
  <c r="R49" i="37"/>
  <c r="S49" i="37"/>
  <c r="T49" i="37"/>
  <c r="U49" i="37"/>
  <c r="V49" i="37"/>
  <c r="W49" i="37"/>
  <c r="X49" i="37"/>
  <c r="Y49" i="37"/>
  <c r="Z49" i="37"/>
  <c r="AA49" i="37"/>
  <c r="AB49" i="37"/>
  <c r="AC49" i="37"/>
  <c r="AD49" i="37"/>
  <c r="AE49" i="37"/>
  <c r="AF49" i="37"/>
  <c r="AG49" i="37"/>
  <c r="AH49" i="37"/>
  <c r="AI49" i="37"/>
  <c r="AJ49" i="37"/>
  <c r="AK49" i="37"/>
  <c r="AL49" i="37"/>
  <c r="AM49" i="37"/>
  <c r="AN49" i="37"/>
  <c r="AO49" i="37"/>
  <c r="AP49" i="37"/>
  <c r="AQ49" i="37"/>
  <c r="AR49" i="37"/>
  <c r="AS49" i="37"/>
  <c r="AT49" i="37"/>
  <c r="AU49" i="37"/>
  <c r="AV49" i="37"/>
  <c r="AW49" i="37"/>
  <c r="AX49" i="37"/>
  <c r="AY49" i="37"/>
  <c r="AZ49" i="37"/>
  <c r="BA49" i="37"/>
  <c r="BB49" i="37"/>
  <c r="BC49" i="37"/>
  <c r="BD49" i="37"/>
  <c r="BE49" i="37"/>
  <c r="BF49" i="37"/>
  <c r="BG49" i="37"/>
  <c r="BH49" i="37"/>
  <c r="BI49" i="37"/>
  <c r="BJ49" i="37"/>
  <c r="BK49" i="37"/>
  <c r="BL49" i="37"/>
  <c r="BM49" i="37"/>
  <c r="BN49" i="37"/>
  <c r="BO49" i="37"/>
  <c r="BP49" i="37"/>
  <c r="AB25" i="37"/>
  <c r="E60" i="37" a="1"/>
  <c r="E60" i="37"/>
  <c r="F60" i="37" a="1"/>
  <c r="F60" i="37"/>
  <c r="G60" i="37" a="1"/>
  <c r="H60" i="37" a="1"/>
  <c r="I60" i="37" a="1"/>
  <c r="J60" i="37" a="1"/>
  <c r="K60" i="37" a="1"/>
  <c r="L60" i="37" a="1"/>
  <c r="M60" i="37" a="1"/>
  <c r="N60" i="37" a="1"/>
  <c r="O60" i="37" a="1"/>
  <c r="P60" i="37" a="1"/>
  <c r="Q60" i="37" a="1"/>
  <c r="R60" i="37" a="1"/>
  <c r="S60" i="37" a="1"/>
  <c r="T60" i="37" a="1"/>
  <c r="U60" i="37" a="1"/>
  <c r="V60" i="37" a="1"/>
  <c r="W60" i="37" a="1"/>
  <c r="X60" i="37" a="1"/>
  <c r="Y60" i="37" a="1"/>
  <c r="Z60" i="37" a="1"/>
  <c r="AA60" i="37" a="1"/>
  <c r="AB60" i="37" a="1"/>
  <c r="AC60" i="37" a="1"/>
  <c r="AD60" i="37" a="1"/>
  <c r="AE60" i="37" a="1"/>
  <c r="AF60" i="37" a="1"/>
  <c r="AG60" i="37" a="1"/>
  <c r="AH60" i="37" a="1"/>
  <c r="AI60" i="37" a="1"/>
  <c r="AJ60" i="37" a="1"/>
  <c r="AK60" i="37" a="1"/>
  <c r="AL60" i="37" a="1"/>
  <c r="AM60" i="37" a="1"/>
  <c r="AN60" i="37" a="1"/>
  <c r="AO60" i="37" a="1"/>
  <c r="AP60" i="37" a="1"/>
  <c r="AQ60" i="37" a="1"/>
  <c r="AR60" i="37" a="1"/>
  <c r="AS60" i="37" a="1"/>
  <c r="AT60" i="37" a="1"/>
  <c r="AU60" i="37" a="1"/>
  <c r="AV60" i="37" a="1"/>
  <c r="AW60" i="37" a="1"/>
  <c r="AX60" i="37" a="1"/>
  <c r="AY60" i="37" a="1"/>
  <c r="AZ60" i="37" a="1"/>
  <c r="BA60" i="37" a="1"/>
  <c r="BB60" i="37" a="1"/>
  <c r="BC60" i="37" a="1"/>
  <c r="BD60" i="37" a="1"/>
  <c r="BE60" i="37" a="1"/>
  <c r="BF60" i="37" a="1"/>
  <c r="BG60" i="37" a="1"/>
  <c r="BH60" i="37" a="1"/>
  <c r="BI60" i="37" a="1"/>
  <c r="BJ60" i="37" a="1"/>
  <c r="BK60" i="37" a="1"/>
  <c r="BL60" i="37" a="1"/>
  <c r="BM60" i="37" a="1"/>
  <c r="BN60" i="37" a="1"/>
  <c r="BO60" i="37" a="1"/>
  <c r="BP60" i="37" a="1"/>
  <c r="G60" i="37"/>
  <c r="H60" i="37"/>
  <c r="I60" i="37"/>
  <c r="J60" i="37"/>
  <c r="K60" i="37"/>
  <c r="L60" i="37"/>
  <c r="M60" i="37"/>
  <c r="N60" i="37"/>
  <c r="O60" i="37"/>
  <c r="P60" i="37"/>
  <c r="Q60" i="37"/>
  <c r="R60" i="37"/>
  <c r="S60" i="37"/>
  <c r="T60" i="37"/>
  <c r="U60" i="37"/>
  <c r="V60" i="37"/>
  <c r="W60" i="37"/>
  <c r="X60" i="37"/>
  <c r="Y60" i="37"/>
  <c r="Z60" i="37"/>
  <c r="AA60" i="37"/>
  <c r="AB60" i="37"/>
  <c r="AC60" i="37"/>
  <c r="AD60" i="37"/>
  <c r="AE60" i="37"/>
  <c r="AF60" i="37"/>
  <c r="AG60" i="37"/>
  <c r="AH60" i="37"/>
  <c r="AI60" i="37"/>
  <c r="AJ60" i="37"/>
  <c r="AK60" i="37"/>
  <c r="AL60" i="37"/>
  <c r="AM60" i="37"/>
  <c r="AN60" i="37"/>
  <c r="AO60" i="37"/>
  <c r="AP60" i="37"/>
  <c r="AQ60" i="37"/>
  <c r="AR60" i="37"/>
  <c r="AS60" i="37"/>
  <c r="AT60" i="37"/>
  <c r="AU60" i="37"/>
  <c r="AV60" i="37"/>
  <c r="AW60" i="37"/>
  <c r="AX60" i="37"/>
  <c r="AY60" i="37"/>
  <c r="AZ60" i="37"/>
  <c r="BA60" i="37"/>
  <c r="BB60" i="37"/>
  <c r="BC60" i="37"/>
  <c r="BD60" i="37"/>
  <c r="BE60" i="37"/>
  <c r="BF60" i="37"/>
  <c r="BG60" i="37"/>
  <c r="BH60" i="37"/>
  <c r="BI60" i="37"/>
  <c r="BJ60" i="37"/>
  <c r="BK60" i="37"/>
  <c r="BL60" i="37"/>
  <c r="BM60" i="37"/>
  <c r="BN60" i="37"/>
  <c r="BO60" i="37"/>
  <c r="BP60" i="37"/>
  <c r="AC25" i="37"/>
  <c r="C12" i="37"/>
  <c r="C11" i="37"/>
  <c r="C10" i="37"/>
  <c r="C9" i="37"/>
  <c r="C8" i="37"/>
  <c r="C7" i="37"/>
  <c r="U13" i="36"/>
  <c r="U14" i="36"/>
  <c r="V12" i="36"/>
  <c r="W12" i="36"/>
  <c r="X12" i="36"/>
  <c r="Y12" i="36"/>
  <c r="Z12" i="36"/>
  <c r="AB12" i="36"/>
  <c r="AC12" i="36"/>
  <c r="AD12" i="36"/>
  <c r="V13" i="36"/>
  <c r="W13" i="36"/>
  <c r="X13" i="36"/>
  <c r="Y13" i="36"/>
  <c r="Z13" i="36"/>
  <c r="AB13" i="36"/>
  <c r="AC13" i="36"/>
  <c r="AD13" i="36"/>
  <c r="V14" i="36"/>
  <c r="W14" i="36"/>
  <c r="X14" i="36"/>
  <c r="Y14" i="36"/>
  <c r="Z14" i="36"/>
  <c r="AB14" i="36"/>
  <c r="AC14" i="36"/>
  <c r="AD14" i="36"/>
  <c r="C7" i="33"/>
  <c r="C8" i="33"/>
  <c r="C9" i="33"/>
  <c r="C10" i="33"/>
  <c r="C11" i="33"/>
  <c r="C12" i="33"/>
  <c r="V12" i="24"/>
  <c r="W12" i="24"/>
  <c r="X12" i="24"/>
  <c r="Y12" i="24"/>
  <c r="Z12" i="24"/>
  <c r="AB12" i="24"/>
  <c r="AC12" i="24"/>
  <c r="AD12" i="24"/>
  <c r="V13" i="24"/>
  <c r="W13" i="24"/>
  <c r="X13" i="24"/>
  <c r="Y13" i="24"/>
  <c r="Z13" i="24"/>
  <c r="AB13" i="24"/>
  <c r="AC13" i="24"/>
  <c r="AD13" i="24"/>
  <c r="V14" i="24"/>
  <c r="W14" i="24"/>
  <c r="X14" i="24"/>
  <c r="Y14" i="24"/>
  <c r="Z14" i="24"/>
  <c r="AB14" i="24"/>
  <c r="AC14" i="24"/>
  <c r="AD14" i="24"/>
  <c r="C13" i="39" a="1"/>
  <c r="C13" i="39"/>
  <c r="E13" i="39"/>
  <c r="C16" i="39" a="1"/>
  <c r="C16" i="39"/>
  <c r="E16" i="39"/>
  <c r="C15" i="39" a="1"/>
  <c r="C15" i="39"/>
  <c r="E15" i="39"/>
  <c r="C14" i="39" a="1"/>
  <c r="C14" i="39"/>
  <c r="E14" i="39"/>
  <c r="E44" i="45" a="1"/>
  <c r="E44" i="45"/>
  <c r="F44" i="45" a="1"/>
  <c r="F44" i="45"/>
  <c r="G44" i="45" a="1"/>
  <c r="H44" i="45" a="1"/>
  <c r="I44" i="45" a="1"/>
  <c r="J44" i="45" a="1"/>
  <c r="K44" i="45" a="1"/>
  <c r="L44" i="45" a="1"/>
  <c r="M44" i="45" a="1"/>
  <c r="N44" i="45" a="1"/>
  <c r="O44" i="45" a="1"/>
  <c r="P44" i="45" a="1"/>
  <c r="Q44" i="45" a="1"/>
  <c r="R44" i="45" a="1"/>
  <c r="S44" i="45" a="1"/>
  <c r="T44" i="45" a="1"/>
  <c r="U44" i="45" a="1"/>
  <c r="V44" i="45" a="1"/>
  <c r="W44" i="45" a="1"/>
  <c r="X44" i="45" a="1"/>
  <c r="Y44" i="45" a="1"/>
  <c r="Z44" i="45" a="1"/>
  <c r="AA44" i="45" a="1"/>
  <c r="AB44" i="45" a="1"/>
  <c r="AC44" i="45" a="1"/>
  <c r="AD44" i="45" a="1"/>
  <c r="AE44" i="45" a="1"/>
  <c r="AF44" i="45" a="1"/>
  <c r="AG44" i="45" a="1"/>
  <c r="AH44" i="45" a="1"/>
  <c r="AI44" i="45" a="1"/>
  <c r="AJ44" i="45" a="1"/>
  <c r="AK44" i="45" a="1"/>
  <c r="AL44" i="45" a="1"/>
  <c r="AM44" i="45" a="1"/>
  <c r="AN44" i="45" a="1"/>
  <c r="AO44" i="45" a="1"/>
  <c r="AP44" i="45" a="1"/>
  <c r="AQ44" i="45" a="1"/>
  <c r="AR44" i="45" a="1"/>
  <c r="AS44" i="45" a="1"/>
  <c r="AT44" i="45" a="1"/>
  <c r="AU44" i="45" a="1"/>
  <c r="AV44" i="45" a="1"/>
  <c r="AW44" i="45" a="1"/>
  <c r="AX44" i="45" a="1"/>
  <c r="AY44" i="45" a="1"/>
  <c r="AZ44" i="45" a="1"/>
  <c r="BA44" i="45" a="1"/>
  <c r="BB44" i="45" a="1"/>
  <c r="BC44" i="45" a="1"/>
  <c r="BD44" i="45" a="1"/>
  <c r="BE44" i="45" a="1"/>
  <c r="BF44" i="45" a="1"/>
  <c r="BG44" i="45" a="1"/>
  <c r="BH44" i="45" a="1"/>
  <c r="BI44" i="45" a="1"/>
  <c r="BJ44" i="45" a="1"/>
  <c r="BK44" i="45" a="1"/>
  <c r="BL44" i="45" a="1"/>
  <c r="BM44" i="45" a="1"/>
  <c r="BN44" i="45" a="1"/>
  <c r="BO44" i="45" a="1"/>
  <c r="BP44" i="45" a="1"/>
  <c r="G44" i="45"/>
  <c r="H44" i="45"/>
  <c r="I44" i="45"/>
  <c r="J44" i="45"/>
  <c r="K44" i="45"/>
  <c r="L44" i="45"/>
  <c r="M44" i="45"/>
  <c r="N44" i="45"/>
  <c r="O44" i="45"/>
  <c r="P44" i="45"/>
  <c r="Q44" i="45"/>
  <c r="R44" i="45"/>
  <c r="S44" i="45"/>
  <c r="T44" i="45"/>
  <c r="U44" i="45"/>
  <c r="V44" i="45"/>
  <c r="W44" i="45"/>
  <c r="X44" i="45"/>
  <c r="Y44" i="45"/>
  <c r="Z44" i="45"/>
  <c r="AA44" i="45"/>
  <c r="AB44" i="45"/>
  <c r="AC44" i="45"/>
  <c r="AD44" i="45"/>
  <c r="AE44" i="45"/>
  <c r="AF44" i="45"/>
  <c r="AG44" i="45"/>
  <c r="AH44" i="45"/>
  <c r="AI44" i="45"/>
  <c r="AJ44" i="45"/>
  <c r="AK44" i="45"/>
  <c r="AL44" i="45"/>
  <c r="AM44" i="45"/>
  <c r="AN44" i="45"/>
  <c r="AO44" i="45"/>
  <c r="AP44" i="45"/>
  <c r="AQ44" i="45"/>
  <c r="AR44" i="45"/>
  <c r="AS44" i="45"/>
  <c r="AT44" i="45"/>
  <c r="AU44" i="45"/>
  <c r="AV44" i="45"/>
  <c r="AW44" i="45"/>
  <c r="AX44" i="45"/>
  <c r="AY44" i="45"/>
  <c r="AZ44" i="45"/>
  <c r="BA44" i="45"/>
  <c r="BB44" i="45"/>
  <c r="BC44" i="45"/>
  <c r="BD44" i="45"/>
  <c r="BE44" i="45"/>
  <c r="BF44" i="45"/>
  <c r="BG44" i="45"/>
  <c r="BH44" i="45"/>
  <c r="BI44" i="45"/>
  <c r="BJ44" i="45"/>
  <c r="BK44" i="45"/>
  <c r="BL44" i="45"/>
  <c r="BM44" i="45"/>
  <c r="BN44" i="45"/>
  <c r="BO44" i="45"/>
  <c r="BP44" i="45"/>
  <c r="AB20" i="45"/>
  <c r="E55" i="45" a="1"/>
  <c r="E55" i="45"/>
  <c r="F55" i="45" a="1"/>
  <c r="F55" i="45"/>
  <c r="G55" i="45" a="1"/>
  <c r="H55" i="45" a="1"/>
  <c r="I55" i="45" a="1"/>
  <c r="J55" i="45" a="1"/>
  <c r="K55" i="45" a="1"/>
  <c r="L55" i="45" a="1"/>
  <c r="M55" i="45" a="1"/>
  <c r="N55" i="45" a="1"/>
  <c r="O55" i="45" a="1"/>
  <c r="P55" i="45" a="1"/>
  <c r="Q55" i="45" a="1"/>
  <c r="R55" i="45" a="1"/>
  <c r="S55" i="45" a="1"/>
  <c r="T55" i="45" a="1"/>
  <c r="U55" i="45" a="1"/>
  <c r="V55" i="45" a="1"/>
  <c r="W55" i="45" a="1"/>
  <c r="X55" i="45" a="1"/>
  <c r="Y55" i="45" a="1"/>
  <c r="Z55" i="45" a="1"/>
  <c r="AA55" i="45" a="1"/>
  <c r="AB55" i="45" a="1"/>
  <c r="AC55" i="45" a="1"/>
  <c r="AD55" i="45" a="1"/>
  <c r="AE55" i="45" a="1"/>
  <c r="AF55" i="45" a="1"/>
  <c r="AG55" i="45" a="1"/>
  <c r="AH55" i="45" a="1"/>
  <c r="AI55" i="45" a="1"/>
  <c r="AJ55" i="45" a="1"/>
  <c r="AK55" i="45" a="1"/>
  <c r="AL55" i="45" a="1"/>
  <c r="AM55" i="45" a="1"/>
  <c r="AN55" i="45" a="1"/>
  <c r="AO55" i="45" a="1"/>
  <c r="AP55" i="45" a="1"/>
  <c r="AQ55" i="45" a="1"/>
  <c r="AR55" i="45" a="1"/>
  <c r="AS55" i="45" a="1"/>
  <c r="AT55" i="45" a="1"/>
  <c r="AU55" i="45" a="1"/>
  <c r="AV55" i="45" a="1"/>
  <c r="AW55" i="45" a="1"/>
  <c r="AX55" i="45" a="1"/>
  <c r="AY55" i="45" a="1"/>
  <c r="AZ55" i="45" a="1"/>
  <c r="BA55" i="45" a="1"/>
  <c r="BB55" i="45" a="1"/>
  <c r="BC55" i="45" a="1"/>
  <c r="BD55" i="45" a="1"/>
  <c r="BE55" i="45" a="1"/>
  <c r="BF55" i="45" a="1"/>
  <c r="BG55" i="45" a="1"/>
  <c r="BH55" i="45" a="1"/>
  <c r="BI55" i="45" a="1"/>
  <c r="BJ55" i="45" a="1"/>
  <c r="BK55" i="45" a="1"/>
  <c r="BL55" i="45" a="1"/>
  <c r="BM55" i="45" a="1"/>
  <c r="BN55" i="45" a="1"/>
  <c r="BO55" i="45" a="1"/>
  <c r="BP55" i="45" a="1"/>
  <c r="G55" i="45"/>
  <c r="H55" i="45"/>
  <c r="I55" i="45"/>
  <c r="J55" i="45"/>
  <c r="K55" i="45"/>
  <c r="L55" i="45"/>
  <c r="M55" i="45"/>
  <c r="N55" i="45"/>
  <c r="O55" i="45"/>
  <c r="P55" i="45"/>
  <c r="Q55" i="45"/>
  <c r="R55" i="45"/>
  <c r="S55" i="45"/>
  <c r="T55" i="45"/>
  <c r="U55" i="45"/>
  <c r="V55" i="45"/>
  <c r="W55" i="45"/>
  <c r="X55" i="45"/>
  <c r="Y55" i="45"/>
  <c r="Z55" i="45"/>
  <c r="AA55" i="45"/>
  <c r="AB55" i="45"/>
  <c r="AC55" i="45"/>
  <c r="AD55" i="45"/>
  <c r="AE55" i="45"/>
  <c r="AF55" i="45"/>
  <c r="AG55" i="45"/>
  <c r="AH55" i="45"/>
  <c r="AI55" i="45"/>
  <c r="AJ55" i="45"/>
  <c r="AK55" i="45"/>
  <c r="AL55" i="45"/>
  <c r="AM55" i="45"/>
  <c r="AN55" i="45"/>
  <c r="AO55" i="45"/>
  <c r="AP55" i="45"/>
  <c r="AQ55" i="45"/>
  <c r="AR55" i="45"/>
  <c r="AS55" i="45"/>
  <c r="AT55" i="45"/>
  <c r="AU55" i="45"/>
  <c r="AV55" i="45"/>
  <c r="AW55" i="45"/>
  <c r="AX55" i="45"/>
  <c r="AY55" i="45"/>
  <c r="AZ55" i="45"/>
  <c r="BA55" i="45"/>
  <c r="BB55" i="45"/>
  <c r="BC55" i="45"/>
  <c r="BD55" i="45"/>
  <c r="BE55" i="45"/>
  <c r="BF55" i="45"/>
  <c r="BG55" i="45"/>
  <c r="BH55" i="45"/>
  <c r="BI55" i="45"/>
  <c r="BJ55" i="45"/>
  <c r="BK55" i="45"/>
  <c r="BL55" i="45"/>
  <c r="BM55" i="45"/>
  <c r="BN55" i="45"/>
  <c r="BO55" i="45"/>
  <c r="BP55" i="45"/>
  <c r="AC20" i="45"/>
  <c r="E45" i="45" a="1"/>
  <c r="E45" i="45"/>
  <c r="F45" i="45" a="1"/>
  <c r="F45" i="45"/>
  <c r="G45" i="45" a="1"/>
  <c r="H45" i="45" a="1"/>
  <c r="I45" i="45" a="1"/>
  <c r="J45" i="45" a="1"/>
  <c r="K45" i="45" a="1"/>
  <c r="L45" i="45" a="1"/>
  <c r="M45" i="45" a="1"/>
  <c r="N45" i="45" a="1"/>
  <c r="O45" i="45" a="1"/>
  <c r="P45" i="45" a="1"/>
  <c r="Q45" i="45" a="1"/>
  <c r="R45" i="45" a="1"/>
  <c r="S45" i="45" a="1"/>
  <c r="T45" i="45" a="1"/>
  <c r="U45" i="45" a="1"/>
  <c r="V45" i="45" a="1"/>
  <c r="W45" i="45" a="1"/>
  <c r="X45" i="45" a="1"/>
  <c r="Y45" i="45" a="1"/>
  <c r="Z45" i="45" a="1"/>
  <c r="AA45" i="45" a="1"/>
  <c r="AB45" i="45" a="1"/>
  <c r="AC45" i="45" a="1"/>
  <c r="AD45" i="45" a="1"/>
  <c r="AE45" i="45" a="1"/>
  <c r="AF45" i="45" a="1"/>
  <c r="AG45" i="45" a="1"/>
  <c r="AH45" i="45" a="1"/>
  <c r="AI45" i="45" a="1"/>
  <c r="AJ45" i="45" a="1"/>
  <c r="AK45" i="45" a="1"/>
  <c r="AL45" i="45" a="1"/>
  <c r="AM45" i="45" a="1"/>
  <c r="AN45" i="45" a="1"/>
  <c r="AO45" i="45" a="1"/>
  <c r="AP45" i="45" a="1"/>
  <c r="AQ45" i="45" a="1"/>
  <c r="AR45" i="45" a="1"/>
  <c r="AS45" i="45" a="1"/>
  <c r="AT45" i="45" a="1"/>
  <c r="AU45" i="45" a="1"/>
  <c r="AV45" i="45" a="1"/>
  <c r="AW45" i="45" a="1"/>
  <c r="AX45" i="45" a="1"/>
  <c r="AY45" i="45" a="1"/>
  <c r="AZ45" i="45" a="1"/>
  <c r="BA45" i="45" a="1"/>
  <c r="BB45" i="45" a="1"/>
  <c r="BC45" i="45" a="1"/>
  <c r="BD45" i="45" a="1"/>
  <c r="BE45" i="45" a="1"/>
  <c r="BF45" i="45" a="1"/>
  <c r="BG45" i="45" a="1"/>
  <c r="BH45" i="45" a="1"/>
  <c r="BI45" i="45" a="1"/>
  <c r="BJ45" i="45" a="1"/>
  <c r="BK45" i="45" a="1"/>
  <c r="BL45" i="45" a="1"/>
  <c r="BM45" i="45" a="1"/>
  <c r="BN45" i="45" a="1"/>
  <c r="BO45" i="45" a="1"/>
  <c r="BP45" i="45" a="1"/>
  <c r="G45" i="45"/>
  <c r="H45" i="45"/>
  <c r="I45" i="45"/>
  <c r="J45" i="45"/>
  <c r="K45" i="45"/>
  <c r="L45" i="45"/>
  <c r="M45" i="45"/>
  <c r="N45" i="45"/>
  <c r="O45" i="45"/>
  <c r="P45" i="45"/>
  <c r="Q45" i="45"/>
  <c r="R45" i="45"/>
  <c r="S45" i="45"/>
  <c r="T45" i="45"/>
  <c r="U45" i="45"/>
  <c r="V45" i="45"/>
  <c r="W45" i="45"/>
  <c r="X45" i="45"/>
  <c r="Y45" i="45"/>
  <c r="Z45" i="45"/>
  <c r="AA45" i="45"/>
  <c r="AB45" i="45"/>
  <c r="AC45" i="45"/>
  <c r="AD45" i="45"/>
  <c r="AE45" i="45"/>
  <c r="AF45" i="45"/>
  <c r="AG45" i="45"/>
  <c r="AH45" i="45"/>
  <c r="AI45" i="45"/>
  <c r="AJ45" i="45"/>
  <c r="AK45" i="45"/>
  <c r="AL45" i="45"/>
  <c r="AM45" i="45"/>
  <c r="AN45" i="45"/>
  <c r="AO45" i="45"/>
  <c r="AP45" i="45"/>
  <c r="AQ45" i="45"/>
  <c r="AR45" i="45"/>
  <c r="AS45" i="45"/>
  <c r="AT45" i="45"/>
  <c r="AU45" i="45"/>
  <c r="AV45" i="45"/>
  <c r="AW45" i="45"/>
  <c r="AX45" i="45"/>
  <c r="AY45" i="45"/>
  <c r="AZ45" i="45"/>
  <c r="BA45" i="45"/>
  <c r="BB45" i="45"/>
  <c r="BC45" i="45"/>
  <c r="BD45" i="45"/>
  <c r="BE45" i="45"/>
  <c r="BF45" i="45"/>
  <c r="BG45" i="45"/>
  <c r="BH45" i="45"/>
  <c r="BI45" i="45"/>
  <c r="BJ45" i="45"/>
  <c r="BK45" i="45"/>
  <c r="BL45" i="45"/>
  <c r="BM45" i="45"/>
  <c r="BN45" i="45"/>
  <c r="BO45" i="45"/>
  <c r="BP45" i="45"/>
  <c r="AB21" i="45"/>
  <c r="E56" i="45" a="1"/>
  <c r="E56" i="45"/>
  <c r="F56" i="45" a="1"/>
  <c r="F56" i="45"/>
  <c r="G56" i="45" a="1"/>
  <c r="H56" i="45" a="1"/>
  <c r="I56" i="45" a="1"/>
  <c r="J56" i="45" a="1"/>
  <c r="K56" i="45" a="1"/>
  <c r="L56" i="45" a="1"/>
  <c r="M56" i="45" a="1"/>
  <c r="N56" i="45" a="1"/>
  <c r="O56" i="45" a="1"/>
  <c r="P56" i="45" a="1"/>
  <c r="Q56" i="45" a="1"/>
  <c r="R56" i="45" a="1"/>
  <c r="S56" i="45" a="1"/>
  <c r="T56" i="45" a="1"/>
  <c r="U56" i="45" a="1"/>
  <c r="V56" i="45" a="1"/>
  <c r="W56" i="45" a="1"/>
  <c r="X56" i="45" a="1"/>
  <c r="Y56" i="45" a="1"/>
  <c r="Z56" i="45" a="1"/>
  <c r="AA56" i="45" a="1"/>
  <c r="AB56" i="45" a="1"/>
  <c r="AC56" i="45" a="1"/>
  <c r="AD56" i="45" a="1"/>
  <c r="AE56" i="45" a="1"/>
  <c r="AF56" i="45" a="1"/>
  <c r="AG56" i="45" a="1"/>
  <c r="AH56" i="45" a="1"/>
  <c r="AI56" i="45" a="1"/>
  <c r="AJ56" i="45" a="1"/>
  <c r="AK56" i="45" a="1"/>
  <c r="AL56" i="45" a="1"/>
  <c r="AM56" i="45" a="1"/>
  <c r="AN56" i="45" a="1"/>
  <c r="AO56" i="45" a="1"/>
  <c r="AP56" i="45" a="1"/>
  <c r="AQ56" i="45" a="1"/>
  <c r="AR56" i="45" a="1"/>
  <c r="AS56" i="45" a="1"/>
  <c r="AT56" i="45" a="1"/>
  <c r="AU56" i="45" a="1"/>
  <c r="AV56" i="45" a="1"/>
  <c r="AW56" i="45" a="1"/>
  <c r="AX56" i="45" a="1"/>
  <c r="AY56" i="45" a="1"/>
  <c r="AZ56" i="45" a="1"/>
  <c r="BA56" i="45" a="1"/>
  <c r="BB56" i="45" a="1"/>
  <c r="BC56" i="45" a="1"/>
  <c r="BD56" i="45" a="1"/>
  <c r="BE56" i="45" a="1"/>
  <c r="BF56" i="45" a="1"/>
  <c r="BG56" i="45" a="1"/>
  <c r="BH56" i="45" a="1"/>
  <c r="BI56" i="45" a="1"/>
  <c r="BJ56" i="45" a="1"/>
  <c r="BK56" i="45" a="1"/>
  <c r="BL56" i="45" a="1"/>
  <c r="BM56" i="45" a="1"/>
  <c r="BN56" i="45" a="1"/>
  <c r="BO56" i="45" a="1"/>
  <c r="BP56" i="45" a="1"/>
  <c r="G56" i="45"/>
  <c r="H56" i="45"/>
  <c r="I56" i="45"/>
  <c r="J56" i="45"/>
  <c r="K56" i="45"/>
  <c r="L56" i="45"/>
  <c r="M56" i="45"/>
  <c r="N56" i="45"/>
  <c r="O56" i="45"/>
  <c r="P56" i="45"/>
  <c r="Q56" i="45"/>
  <c r="R56" i="45"/>
  <c r="S56" i="45"/>
  <c r="T56" i="45"/>
  <c r="U56" i="45"/>
  <c r="V56" i="45"/>
  <c r="W56" i="45"/>
  <c r="X56" i="45"/>
  <c r="Y56" i="45"/>
  <c r="Z56" i="45"/>
  <c r="AA56" i="45"/>
  <c r="AB56" i="45"/>
  <c r="AC56" i="45"/>
  <c r="AD56" i="45"/>
  <c r="AE56" i="45"/>
  <c r="AF56" i="45"/>
  <c r="AG56" i="45"/>
  <c r="AH56" i="45"/>
  <c r="AI56" i="45"/>
  <c r="AJ56" i="45"/>
  <c r="AK56" i="45"/>
  <c r="AL56" i="45"/>
  <c r="AM56" i="45"/>
  <c r="AN56" i="45"/>
  <c r="AO56" i="45"/>
  <c r="AP56" i="45"/>
  <c r="AQ56" i="45"/>
  <c r="AR56" i="45"/>
  <c r="AS56" i="45"/>
  <c r="AT56" i="45"/>
  <c r="AU56" i="45"/>
  <c r="AV56" i="45"/>
  <c r="AW56" i="45"/>
  <c r="AX56" i="45"/>
  <c r="AY56" i="45"/>
  <c r="AZ56" i="45"/>
  <c r="BA56" i="45"/>
  <c r="BB56" i="45"/>
  <c r="BC56" i="45"/>
  <c r="BD56" i="45"/>
  <c r="BE56" i="45"/>
  <c r="BF56" i="45"/>
  <c r="BG56" i="45"/>
  <c r="BH56" i="45"/>
  <c r="BI56" i="45"/>
  <c r="BJ56" i="45"/>
  <c r="BK56" i="45"/>
  <c r="BL56" i="45"/>
  <c r="BM56" i="45"/>
  <c r="BN56" i="45"/>
  <c r="BO56" i="45"/>
  <c r="BP56" i="45"/>
  <c r="AC21" i="45"/>
  <c r="E46" i="45" a="1"/>
  <c r="E46" i="45"/>
  <c r="F46" i="45" a="1"/>
  <c r="F46" i="45"/>
  <c r="G46" i="45" a="1"/>
  <c r="H46" i="45" a="1"/>
  <c r="I46" i="45" a="1"/>
  <c r="J46" i="45" a="1"/>
  <c r="K46" i="45" a="1"/>
  <c r="L46" i="45" a="1"/>
  <c r="M46" i="45" a="1"/>
  <c r="N46" i="45" a="1"/>
  <c r="O46" i="45" a="1"/>
  <c r="P46" i="45" a="1"/>
  <c r="Q46" i="45" a="1"/>
  <c r="R46" i="45" a="1"/>
  <c r="S46" i="45" a="1"/>
  <c r="T46" i="45" a="1"/>
  <c r="U46" i="45" a="1"/>
  <c r="V46" i="45" a="1"/>
  <c r="W46" i="45" a="1"/>
  <c r="X46" i="45" a="1"/>
  <c r="Y46" i="45" a="1"/>
  <c r="Z46" i="45" a="1"/>
  <c r="AA46" i="45" a="1"/>
  <c r="AB46" i="45" a="1"/>
  <c r="AC46" i="45" a="1"/>
  <c r="AD46" i="45" a="1"/>
  <c r="AE46" i="45" a="1"/>
  <c r="AF46" i="45" a="1"/>
  <c r="AG46" i="45" a="1"/>
  <c r="AH46" i="45" a="1"/>
  <c r="AI46" i="45" a="1"/>
  <c r="AJ46" i="45" a="1"/>
  <c r="AK46" i="45" a="1"/>
  <c r="AL46" i="45" a="1"/>
  <c r="AM46" i="45" a="1"/>
  <c r="AN46" i="45" a="1"/>
  <c r="AO46" i="45" a="1"/>
  <c r="AP46" i="45" a="1"/>
  <c r="AQ46" i="45" a="1"/>
  <c r="AR46" i="45" a="1"/>
  <c r="AS46" i="45" a="1"/>
  <c r="AT46" i="45" a="1"/>
  <c r="AU46" i="45" a="1"/>
  <c r="AV46" i="45" a="1"/>
  <c r="AW46" i="45" a="1"/>
  <c r="AX46" i="45" a="1"/>
  <c r="AY46" i="45" a="1"/>
  <c r="AZ46" i="45" a="1"/>
  <c r="BA46" i="45" a="1"/>
  <c r="BB46" i="45" a="1"/>
  <c r="BC46" i="45" a="1"/>
  <c r="BD46" i="45" a="1"/>
  <c r="BE46" i="45" a="1"/>
  <c r="BF46" i="45" a="1"/>
  <c r="BG46" i="45" a="1"/>
  <c r="BH46" i="45" a="1"/>
  <c r="BI46" i="45" a="1"/>
  <c r="BJ46" i="45" a="1"/>
  <c r="BK46" i="45" a="1"/>
  <c r="BL46" i="45" a="1"/>
  <c r="BM46" i="45" a="1"/>
  <c r="BN46" i="45" a="1"/>
  <c r="BO46" i="45" a="1"/>
  <c r="BP46" i="45" a="1"/>
  <c r="G46" i="45"/>
  <c r="H46" i="45"/>
  <c r="I46" i="45"/>
  <c r="J46" i="45"/>
  <c r="K46" i="45"/>
  <c r="L46" i="45"/>
  <c r="M46" i="45"/>
  <c r="N46" i="45"/>
  <c r="O46" i="45"/>
  <c r="P46" i="45"/>
  <c r="Q46" i="45"/>
  <c r="R46" i="45"/>
  <c r="S46" i="45"/>
  <c r="T46" i="45"/>
  <c r="U46" i="45"/>
  <c r="V46" i="45"/>
  <c r="W46" i="45"/>
  <c r="X46" i="45"/>
  <c r="Y46" i="45"/>
  <c r="Z46" i="45"/>
  <c r="AA46" i="45"/>
  <c r="AB46" i="45"/>
  <c r="AC46" i="45"/>
  <c r="AD46" i="45"/>
  <c r="AE46" i="45"/>
  <c r="AF46" i="45"/>
  <c r="AG46" i="45"/>
  <c r="AH46" i="45"/>
  <c r="AI46" i="45"/>
  <c r="AJ46" i="45"/>
  <c r="AK46" i="45"/>
  <c r="AL46" i="45"/>
  <c r="AM46" i="45"/>
  <c r="AN46" i="45"/>
  <c r="AO46" i="45"/>
  <c r="AP46" i="45"/>
  <c r="AQ46" i="45"/>
  <c r="AR46" i="45"/>
  <c r="AS46" i="45"/>
  <c r="AT46" i="45"/>
  <c r="AU46" i="45"/>
  <c r="AV46" i="45"/>
  <c r="AW46" i="45"/>
  <c r="AX46" i="45"/>
  <c r="AY46" i="45"/>
  <c r="AZ46" i="45"/>
  <c r="BA46" i="45"/>
  <c r="BB46" i="45"/>
  <c r="BC46" i="45"/>
  <c r="BD46" i="45"/>
  <c r="BE46" i="45"/>
  <c r="BF46" i="45"/>
  <c r="BG46" i="45"/>
  <c r="BH46" i="45"/>
  <c r="BI46" i="45"/>
  <c r="BJ46" i="45"/>
  <c r="BK46" i="45"/>
  <c r="BL46" i="45"/>
  <c r="BM46" i="45"/>
  <c r="BN46" i="45"/>
  <c r="BO46" i="45"/>
  <c r="BP46" i="45"/>
  <c r="AB22" i="45"/>
  <c r="E57" i="45" a="1"/>
  <c r="E57" i="45"/>
  <c r="F57" i="45" a="1"/>
  <c r="F57" i="45"/>
  <c r="G57" i="45" a="1"/>
  <c r="H57" i="45" a="1"/>
  <c r="I57" i="45" a="1"/>
  <c r="J57" i="45" a="1"/>
  <c r="K57" i="45" a="1"/>
  <c r="L57" i="45" a="1"/>
  <c r="M57" i="45" a="1"/>
  <c r="N57" i="45" a="1"/>
  <c r="O57" i="45" a="1"/>
  <c r="P57" i="45" a="1"/>
  <c r="Q57" i="45" a="1"/>
  <c r="R57" i="45" a="1"/>
  <c r="S57" i="45" a="1"/>
  <c r="T57" i="45" a="1"/>
  <c r="U57" i="45" a="1"/>
  <c r="V57" i="45" a="1"/>
  <c r="W57" i="45" a="1"/>
  <c r="X57" i="45" a="1"/>
  <c r="Y57" i="45" a="1"/>
  <c r="Z57" i="45" a="1"/>
  <c r="AA57" i="45" a="1"/>
  <c r="AB57" i="45" a="1"/>
  <c r="AC57" i="45" a="1"/>
  <c r="AD57" i="45" a="1"/>
  <c r="AE57" i="45" a="1"/>
  <c r="AF57" i="45" a="1"/>
  <c r="AG57" i="45" a="1"/>
  <c r="AH57" i="45" a="1"/>
  <c r="AI57" i="45" a="1"/>
  <c r="AJ57" i="45" a="1"/>
  <c r="AK57" i="45" a="1"/>
  <c r="AL57" i="45" a="1"/>
  <c r="AM57" i="45" a="1"/>
  <c r="AN57" i="45" a="1"/>
  <c r="AO57" i="45" a="1"/>
  <c r="AP57" i="45" a="1"/>
  <c r="AQ57" i="45" a="1"/>
  <c r="AR57" i="45" a="1"/>
  <c r="AS57" i="45" a="1"/>
  <c r="AT57" i="45" a="1"/>
  <c r="AU57" i="45" a="1"/>
  <c r="AV57" i="45" a="1"/>
  <c r="AW57" i="45" a="1"/>
  <c r="AX57" i="45" a="1"/>
  <c r="AY57" i="45" a="1"/>
  <c r="AZ57" i="45" a="1"/>
  <c r="BA57" i="45" a="1"/>
  <c r="BB57" i="45" a="1"/>
  <c r="BC57" i="45" a="1"/>
  <c r="BD57" i="45" a="1"/>
  <c r="BE57" i="45" a="1"/>
  <c r="BF57" i="45" a="1"/>
  <c r="BG57" i="45" a="1"/>
  <c r="BH57" i="45" a="1"/>
  <c r="BI57" i="45" a="1"/>
  <c r="BJ57" i="45" a="1"/>
  <c r="BK57" i="45" a="1"/>
  <c r="BL57" i="45" a="1"/>
  <c r="BM57" i="45" a="1"/>
  <c r="BN57" i="45" a="1"/>
  <c r="BO57" i="45" a="1"/>
  <c r="BP57" i="45" a="1"/>
  <c r="G57" i="45"/>
  <c r="H57" i="45"/>
  <c r="I57" i="45"/>
  <c r="J57" i="45"/>
  <c r="K57" i="45"/>
  <c r="L57" i="45"/>
  <c r="M57" i="45"/>
  <c r="N57" i="45"/>
  <c r="O57" i="45"/>
  <c r="P57" i="45"/>
  <c r="Q57" i="45"/>
  <c r="R57" i="45"/>
  <c r="S57" i="45"/>
  <c r="T57" i="45"/>
  <c r="U57" i="45"/>
  <c r="V57" i="45"/>
  <c r="W57" i="45"/>
  <c r="X57" i="45"/>
  <c r="Y57" i="45"/>
  <c r="Z57" i="45"/>
  <c r="AA57" i="45"/>
  <c r="AB57" i="45"/>
  <c r="AC57" i="45"/>
  <c r="AD57" i="45"/>
  <c r="AE57" i="45"/>
  <c r="AF57" i="45"/>
  <c r="AG57" i="45"/>
  <c r="AH57" i="45"/>
  <c r="AI57" i="45"/>
  <c r="AJ57" i="45"/>
  <c r="AK57" i="45"/>
  <c r="AL57" i="45"/>
  <c r="AM57" i="45"/>
  <c r="AN57" i="45"/>
  <c r="AO57" i="45"/>
  <c r="AP57" i="45"/>
  <c r="AQ57" i="45"/>
  <c r="AR57" i="45"/>
  <c r="AS57" i="45"/>
  <c r="AT57" i="45"/>
  <c r="AU57" i="45"/>
  <c r="AV57" i="45"/>
  <c r="AW57" i="45"/>
  <c r="AX57" i="45"/>
  <c r="AY57" i="45"/>
  <c r="AZ57" i="45"/>
  <c r="BA57" i="45"/>
  <c r="BB57" i="45"/>
  <c r="BC57" i="45"/>
  <c r="BD57" i="45"/>
  <c r="BE57" i="45"/>
  <c r="BF57" i="45"/>
  <c r="BG57" i="45"/>
  <c r="BH57" i="45"/>
  <c r="BI57" i="45"/>
  <c r="BJ57" i="45"/>
  <c r="BK57" i="45"/>
  <c r="BL57" i="45"/>
  <c r="BM57" i="45"/>
  <c r="BN57" i="45"/>
  <c r="BO57" i="45"/>
  <c r="BP57" i="45"/>
  <c r="AC22" i="45"/>
  <c r="E47" i="45" a="1"/>
  <c r="E47" i="45"/>
  <c r="F47" i="45" a="1"/>
  <c r="F47" i="45"/>
  <c r="G47" i="45" a="1"/>
  <c r="H47" i="45" a="1"/>
  <c r="I47" i="45" a="1"/>
  <c r="J47" i="45" a="1"/>
  <c r="K47" i="45" a="1"/>
  <c r="L47" i="45" a="1"/>
  <c r="M47" i="45" a="1"/>
  <c r="N47" i="45" a="1"/>
  <c r="O47" i="45" a="1"/>
  <c r="P47" i="45" a="1"/>
  <c r="Q47" i="45" a="1"/>
  <c r="R47" i="45" a="1"/>
  <c r="S47" i="45" a="1"/>
  <c r="T47" i="45" a="1"/>
  <c r="U47" i="45" a="1"/>
  <c r="V47" i="45" a="1"/>
  <c r="W47" i="45" a="1"/>
  <c r="X47" i="45" a="1"/>
  <c r="Y47" i="45" a="1"/>
  <c r="Z47" i="45" a="1"/>
  <c r="AA47" i="45" a="1"/>
  <c r="AB47" i="45" a="1"/>
  <c r="AC47" i="45" a="1"/>
  <c r="AD47" i="45" a="1"/>
  <c r="AE47" i="45" a="1"/>
  <c r="AF47" i="45" a="1"/>
  <c r="AG47" i="45" a="1"/>
  <c r="AH47" i="45" a="1"/>
  <c r="AI47" i="45" a="1"/>
  <c r="AJ47" i="45" a="1"/>
  <c r="AK47" i="45" a="1"/>
  <c r="AL47" i="45" a="1"/>
  <c r="AM47" i="45" a="1"/>
  <c r="AN47" i="45" a="1"/>
  <c r="AO47" i="45" a="1"/>
  <c r="AP47" i="45" a="1"/>
  <c r="AQ47" i="45" a="1"/>
  <c r="AR47" i="45" a="1"/>
  <c r="AS47" i="45" a="1"/>
  <c r="AT47" i="45" a="1"/>
  <c r="AU47" i="45" a="1"/>
  <c r="AV47" i="45" a="1"/>
  <c r="AW47" i="45" a="1"/>
  <c r="AX47" i="45" a="1"/>
  <c r="AY47" i="45" a="1"/>
  <c r="AZ47" i="45" a="1"/>
  <c r="BA47" i="45" a="1"/>
  <c r="BB47" i="45" a="1"/>
  <c r="BC47" i="45" a="1"/>
  <c r="BD47" i="45" a="1"/>
  <c r="BE47" i="45" a="1"/>
  <c r="BF47" i="45" a="1"/>
  <c r="BG47" i="45" a="1"/>
  <c r="BH47" i="45" a="1"/>
  <c r="BI47" i="45" a="1"/>
  <c r="BJ47" i="45" a="1"/>
  <c r="BK47" i="45" a="1"/>
  <c r="BL47" i="45" a="1"/>
  <c r="BM47" i="45" a="1"/>
  <c r="BN47" i="45" a="1"/>
  <c r="BO47" i="45" a="1"/>
  <c r="BP47" i="45" a="1"/>
  <c r="G47" i="45"/>
  <c r="H47" i="45"/>
  <c r="I47" i="45"/>
  <c r="J47" i="45"/>
  <c r="K47" i="45"/>
  <c r="L47" i="45"/>
  <c r="M47" i="45"/>
  <c r="N47" i="45"/>
  <c r="O47" i="45"/>
  <c r="P47" i="45"/>
  <c r="Q47" i="45"/>
  <c r="R47" i="45"/>
  <c r="S47" i="45"/>
  <c r="T47" i="45"/>
  <c r="U47" i="45"/>
  <c r="V47" i="45"/>
  <c r="W47" i="45"/>
  <c r="X47" i="45"/>
  <c r="Y47" i="45"/>
  <c r="Z47" i="45"/>
  <c r="AA47" i="45"/>
  <c r="AB47" i="45"/>
  <c r="AC47" i="45"/>
  <c r="AD47" i="45"/>
  <c r="AE47" i="45"/>
  <c r="AF47" i="45"/>
  <c r="AG47" i="45"/>
  <c r="AH47" i="45"/>
  <c r="AI47" i="45"/>
  <c r="AJ47" i="45"/>
  <c r="AK47" i="45"/>
  <c r="AL47" i="45"/>
  <c r="AM47" i="45"/>
  <c r="AN47" i="45"/>
  <c r="AO47" i="45"/>
  <c r="AP47" i="45"/>
  <c r="AQ47" i="45"/>
  <c r="AR47" i="45"/>
  <c r="AS47" i="45"/>
  <c r="AT47" i="45"/>
  <c r="AU47" i="45"/>
  <c r="AV47" i="45"/>
  <c r="AW47" i="45"/>
  <c r="AX47" i="45"/>
  <c r="AY47" i="45"/>
  <c r="AZ47" i="45"/>
  <c r="BA47" i="45"/>
  <c r="BB47" i="45"/>
  <c r="BC47" i="45"/>
  <c r="BD47" i="45"/>
  <c r="BE47" i="45"/>
  <c r="BF47" i="45"/>
  <c r="BG47" i="45"/>
  <c r="BH47" i="45"/>
  <c r="BI47" i="45"/>
  <c r="BJ47" i="45"/>
  <c r="BK47" i="45"/>
  <c r="BL47" i="45"/>
  <c r="BM47" i="45"/>
  <c r="BN47" i="45"/>
  <c r="BO47" i="45"/>
  <c r="BP47" i="45"/>
  <c r="AB23" i="45"/>
  <c r="E58" i="45" a="1"/>
  <c r="E58" i="45"/>
  <c r="F58" i="45" a="1"/>
  <c r="F58" i="45"/>
  <c r="G58" i="45" a="1"/>
  <c r="H58" i="45" a="1"/>
  <c r="I58" i="45" a="1"/>
  <c r="J58" i="45" a="1"/>
  <c r="K58" i="45" a="1"/>
  <c r="L58" i="45" a="1"/>
  <c r="M58" i="45" a="1"/>
  <c r="N58" i="45" a="1"/>
  <c r="O58" i="45" a="1"/>
  <c r="P58" i="45" a="1"/>
  <c r="Q58" i="45" a="1"/>
  <c r="R58" i="45" a="1"/>
  <c r="S58" i="45" a="1"/>
  <c r="T58" i="45" a="1"/>
  <c r="U58" i="45" a="1"/>
  <c r="V58" i="45" a="1"/>
  <c r="W58" i="45" a="1"/>
  <c r="X58" i="45" a="1"/>
  <c r="Y58" i="45" a="1"/>
  <c r="Z58" i="45" a="1"/>
  <c r="AA58" i="45" a="1"/>
  <c r="AB58" i="45" a="1"/>
  <c r="AC58" i="45" a="1"/>
  <c r="AD58" i="45" a="1"/>
  <c r="AE58" i="45" a="1"/>
  <c r="AF58" i="45" a="1"/>
  <c r="AG58" i="45" a="1"/>
  <c r="AH58" i="45" a="1"/>
  <c r="AI58" i="45" a="1"/>
  <c r="AJ58" i="45" a="1"/>
  <c r="AK58" i="45" a="1"/>
  <c r="AL58" i="45" a="1"/>
  <c r="AM58" i="45" a="1"/>
  <c r="AN58" i="45" a="1"/>
  <c r="AO58" i="45" a="1"/>
  <c r="AP58" i="45" a="1"/>
  <c r="AQ58" i="45" a="1"/>
  <c r="AR58" i="45" a="1"/>
  <c r="AS58" i="45" a="1"/>
  <c r="AT58" i="45" a="1"/>
  <c r="AU58" i="45" a="1"/>
  <c r="AV58" i="45" a="1"/>
  <c r="AW58" i="45" a="1"/>
  <c r="AX58" i="45" a="1"/>
  <c r="AY58" i="45" a="1"/>
  <c r="AZ58" i="45" a="1"/>
  <c r="BA58" i="45" a="1"/>
  <c r="BB58" i="45" a="1"/>
  <c r="BC58" i="45" a="1"/>
  <c r="BD58" i="45" a="1"/>
  <c r="BE58" i="45" a="1"/>
  <c r="BF58" i="45" a="1"/>
  <c r="BG58" i="45" a="1"/>
  <c r="BH58" i="45" a="1"/>
  <c r="BI58" i="45" a="1"/>
  <c r="BJ58" i="45" a="1"/>
  <c r="BK58" i="45" a="1"/>
  <c r="BL58" i="45" a="1"/>
  <c r="BM58" i="45" a="1"/>
  <c r="BN58" i="45" a="1"/>
  <c r="BO58" i="45" a="1"/>
  <c r="BP58" i="45" a="1"/>
  <c r="G58" i="45"/>
  <c r="H58" i="45"/>
  <c r="I58" i="45"/>
  <c r="J58" i="45"/>
  <c r="K58" i="45"/>
  <c r="L58" i="45"/>
  <c r="M58" i="45"/>
  <c r="N58" i="45"/>
  <c r="O58" i="45"/>
  <c r="P58" i="45"/>
  <c r="Q58" i="45"/>
  <c r="R58" i="45"/>
  <c r="S58" i="45"/>
  <c r="T58" i="45"/>
  <c r="U58" i="45"/>
  <c r="V58" i="45"/>
  <c r="W58" i="45"/>
  <c r="X58" i="45"/>
  <c r="Y58" i="45"/>
  <c r="Z58" i="45"/>
  <c r="AA58" i="45"/>
  <c r="AB58" i="45"/>
  <c r="AC58" i="45"/>
  <c r="AD58" i="45"/>
  <c r="AE58" i="45"/>
  <c r="AF58" i="45"/>
  <c r="AG58" i="45"/>
  <c r="AH58" i="45"/>
  <c r="AI58" i="45"/>
  <c r="AJ58" i="45"/>
  <c r="AK58" i="45"/>
  <c r="AL58" i="45"/>
  <c r="AM58" i="45"/>
  <c r="AN58" i="45"/>
  <c r="AO58" i="45"/>
  <c r="AP58" i="45"/>
  <c r="AQ58" i="45"/>
  <c r="AR58" i="45"/>
  <c r="AS58" i="45"/>
  <c r="AT58" i="45"/>
  <c r="AU58" i="45"/>
  <c r="AV58" i="45"/>
  <c r="AW58" i="45"/>
  <c r="AX58" i="45"/>
  <c r="AY58" i="45"/>
  <c r="AZ58" i="45"/>
  <c r="BA58" i="45"/>
  <c r="BB58" i="45"/>
  <c r="BC58" i="45"/>
  <c r="BD58" i="45"/>
  <c r="BE58" i="45"/>
  <c r="BF58" i="45"/>
  <c r="BG58" i="45"/>
  <c r="BH58" i="45"/>
  <c r="BI58" i="45"/>
  <c r="BJ58" i="45"/>
  <c r="BK58" i="45"/>
  <c r="BL58" i="45"/>
  <c r="BM58" i="45"/>
  <c r="BN58" i="45"/>
  <c r="BO58" i="45"/>
  <c r="BP58" i="45"/>
  <c r="AC23" i="45"/>
  <c r="E48" i="45" a="1"/>
  <c r="E48" i="45"/>
  <c r="F48" i="45" a="1"/>
  <c r="F48" i="45"/>
  <c r="G48" i="45" a="1"/>
  <c r="H48" i="45" a="1"/>
  <c r="I48" i="45" a="1"/>
  <c r="J48" i="45" a="1"/>
  <c r="K48" i="45" a="1"/>
  <c r="L48" i="45" a="1"/>
  <c r="M48" i="45" a="1"/>
  <c r="N48" i="45" a="1"/>
  <c r="O48" i="45" a="1"/>
  <c r="P48" i="45" a="1"/>
  <c r="Q48" i="45" a="1"/>
  <c r="R48" i="45" a="1"/>
  <c r="S48" i="45" a="1"/>
  <c r="T48" i="45" a="1"/>
  <c r="U48" i="45" a="1"/>
  <c r="V48" i="45" a="1"/>
  <c r="W48" i="45" a="1"/>
  <c r="X48" i="45" a="1"/>
  <c r="Y48" i="45" a="1"/>
  <c r="Z48" i="45" a="1"/>
  <c r="AA48" i="45" a="1"/>
  <c r="AB48" i="45" a="1"/>
  <c r="AC48" i="45" a="1"/>
  <c r="AD48" i="45" a="1"/>
  <c r="AE48" i="45" a="1"/>
  <c r="AF48" i="45" a="1"/>
  <c r="AG48" i="45" a="1"/>
  <c r="AH48" i="45" a="1"/>
  <c r="AI48" i="45" a="1"/>
  <c r="AJ48" i="45" a="1"/>
  <c r="AK48" i="45" a="1"/>
  <c r="AL48" i="45" a="1"/>
  <c r="AM48" i="45" a="1"/>
  <c r="AN48" i="45" a="1"/>
  <c r="AO48" i="45" a="1"/>
  <c r="AP48" i="45" a="1"/>
  <c r="AQ48" i="45" a="1"/>
  <c r="AR48" i="45" a="1"/>
  <c r="AS48" i="45" a="1"/>
  <c r="AT48" i="45" a="1"/>
  <c r="AU48" i="45" a="1"/>
  <c r="AV48" i="45" a="1"/>
  <c r="AW48" i="45" a="1"/>
  <c r="AX48" i="45" a="1"/>
  <c r="AY48" i="45" a="1"/>
  <c r="AZ48" i="45" a="1"/>
  <c r="BA48" i="45" a="1"/>
  <c r="BB48" i="45" a="1"/>
  <c r="BC48" i="45" a="1"/>
  <c r="BD48" i="45" a="1"/>
  <c r="BE48" i="45" a="1"/>
  <c r="BF48" i="45" a="1"/>
  <c r="BG48" i="45" a="1"/>
  <c r="BH48" i="45" a="1"/>
  <c r="BI48" i="45" a="1"/>
  <c r="BJ48" i="45" a="1"/>
  <c r="BK48" i="45" a="1"/>
  <c r="BL48" i="45" a="1"/>
  <c r="BM48" i="45" a="1"/>
  <c r="BN48" i="45" a="1"/>
  <c r="BO48" i="45" a="1"/>
  <c r="BP48" i="45" a="1"/>
  <c r="G48" i="45"/>
  <c r="H48" i="45"/>
  <c r="I48" i="45"/>
  <c r="J48" i="45"/>
  <c r="K48" i="45"/>
  <c r="L48" i="45"/>
  <c r="M48" i="45"/>
  <c r="N48" i="45"/>
  <c r="O48" i="45"/>
  <c r="P48" i="45"/>
  <c r="Q48" i="45"/>
  <c r="R48" i="45"/>
  <c r="S48" i="45"/>
  <c r="T48" i="45"/>
  <c r="U48" i="45"/>
  <c r="V48" i="45"/>
  <c r="W48" i="45"/>
  <c r="X48" i="45"/>
  <c r="Y48" i="45"/>
  <c r="Z48" i="45"/>
  <c r="AA48" i="45"/>
  <c r="AB48" i="45"/>
  <c r="AC48" i="45"/>
  <c r="AD48" i="45"/>
  <c r="AE48" i="45"/>
  <c r="AF48" i="45"/>
  <c r="AG48" i="45"/>
  <c r="AH48" i="45"/>
  <c r="AI48" i="45"/>
  <c r="AJ48" i="45"/>
  <c r="AK48" i="45"/>
  <c r="AL48" i="45"/>
  <c r="AM48" i="45"/>
  <c r="AN48" i="45"/>
  <c r="AO48" i="45"/>
  <c r="AP48" i="45"/>
  <c r="AQ48" i="45"/>
  <c r="AR48" i="45"/>
  <c r="AS48" i="45"/>
  <c r="AT48" i="45"/>
  <c r="AU48" i="45"/>
  <c r="AV48" i="45"/>
  <c r="AW48" i="45"/>
  <c r="AX48" i="45"/>
  <c r="AY48" i="45"/>
  <c r="AZ48" i="45"/>
  <c r="BA48" i="45"/>
  <c r="BB48" i="45"/>
  <c r="BC48" i="45"/>
  <c r="BD48" i="45"/>
  <c r="BE48" i="45"/>
  <c r="BF48" i="45"/>
  <c r="BG48" i="45"/>
  <c r="BH48" i="45"/>
  <c r="BI48" i="45"/>
  <c r="BJ48" i="45"/>
  <c r="BK48" i="45"/>
  <c r="BL48" i="45"/>
  <c r="BM48" i="45"/>
  <c r="BN48" i="45"/>
  <c r="BO48" i="45"/>
  <c r="BP48" i="45"/>
  <c r="AB24" i="45"/>
  <c r="E59" i="45" a="1"/>
  <c r="E59" i="45"/>
  <c r="F59" i="45" a="1"/>
  <c r="F59" i="45"/>
  <c r="G59" i="45" a="1"/>
  <c r="H59" i="45" a="1"/>
  <c r="I59" i="45" a="1"/>
  <c r="J59" i="45" a="1"/>
  <c r="K59" i="45" a="1"/>
  <c r="L59" i="45" a="1"/>
  <c r="M59" i="45" a="1"/>
  <c r="N59" i="45" a="1"/>
  <c r="O59" i="45" a="1"/>
  <c r="P59" i="45" a="1"/>
  <c r="Q59" i="45" a="1"/>
  <c r="R59" i="45" a="1"/>
  <c r="S59" i="45" a="1"/>
  <c r="T59" i="45" a="1"/>
  <c r="U59" i="45" a="1"/>
  <c r="V59" i="45" a="1"/>
  <c r="W59" i="45" a="1"/>
  <c r="X59" i="45" a="1"/>
  <c r="Y59" i="45" a="1"/>
  <c r="Z59" i="45" a="1"/>
  <c r="AA59" i="45" a="1"/>
  <c r="AB59" i="45" a="1"/>
  <c r="AC59" i="45" a="1"/>
  <c r="AD59" i="45" a="1"/>
  <c r="AE59" i="45" a="1"/>
  <c r="AF59" i="45" a="1"/>
  <c r="AG59" i="45" a="1"/>
  <c r="AH59" i="45" a="1"/>
  <c r="AI59" i="45" a="1"/>
  <c r="AJ59" i="45" a="1"/>
  <c r="AK59" i="45" a="1"/>
  <c r="AL59" i="45" a="1"/>
  <c r="AM59" i="45" a="1"/>
  <c r="AN59" i="45" a="1"/>
  <c r="AO59" i="45" a="1"/>
  <c r="AP59" i="45" a="1"/>
  <c r="AQ59" i="45" a="1"/>
  <c r="AR59" i="45" a="1"/>
  <c r="AS59" i="45" a="1"/>
  <c r="AT59" i="45" a="1"/>
  <c r="AU59" i="45" a="1"/>
  <c r="AV59" i="45" a="1"/>
  <c r="AW59" i="45" a="1"/>
  <c r="AX59" i="45" a="1"/>
  <c r="AY59" i="45" a="1"/>
  <c r="AZ59" i="45" a="1"/>
  <c r="BA59" i="45" a="1"/>
  <c r="BB59" i="45" a="1"/>
  <c r="BC59" i="45" a="1"/>
  <c r="BD59" i="45" a="1"/>
  <c r="BE59" i="45" a="1"/>
  <c r="BF59" i="45" a="1"/>
  <c r="BG59" i="45" a="1"/>
  <c r="BH59" i="45" a="1"/>
  <c r="BI59" i="45" a="1"/>
  <c r="BJ59" i="45" a="1"/>
  <c r="BK59" i="45" a="1"/>
  <c r="BL59" i="45" a="1"/>
  <c r="BM59" i="45" a="1"/>
  <c r="BN59" i="45" a="1"/>
  <c r="BO59" i="45" a="1"/>
  <c r="BP59" i="45" a="1"/>
  <c r="G59" i="45"/>
  <c r="H59" i="45"/>
  <c r="I59" i="45"/>
  <c r="J59" i="45"/>
  <c r="K59" i="45"/>
  <c r="L59" i="45"/>
  <c r="M59" i="45"/>
  <c r="N59" i="45"/>
  <c r="O59" i="45"/>
  <c r="P59" i="45"/>
  <c r="Q59" i="45"/>
  <c r="R59" i="45"/>
  <c r="S59" i="45"/>
  <c r="T59" i="45"/>
  <c r="U59" i="45"/>
  <c r="V59" i="45"/>
  <c r="W59" i="45"/>
  <c r="X59" i="45"/>
  <c r="Y59" i="45"/>
  <c r="Z59" i="45"/>
  <c r="AA59" i="45"/>
  <c r="AB59" i="45"/>
  <c r="AC59" i="45"/>
  <c r="AD59" i="45"/>
  <c r="AE59" i="45"/>
  <c r="AF59" i="45"/>
  <c r="AG59" i="45"/>
  <c r="AH59" i="45"/>
  <c r="AI59" i="45"/>
  <c r="AJ59" i="45"/>
  <c r="AK59" i="45"/>
  <c r="AL59" i="45"/>
  <c r="AM59" i="45"/>
  <c r="AN59" i="45"/>
  <c r="AO59" i="45"/>
  <c r="AP59" i="45"/>
  <c r="AQ59" i="45"/>
  <c r="AR59" i="45"/>
  <c r="AS59" i="45"/>
  <c r="AT59" i="45"/>
  <c r="AU59" i="45"/>
  <c r="AV59" i="45"/>
  <c r="AW59" i="45"/>
  <c r="AX59" i="45"/>
  <c r="AY59" i="45"/>
  <c r="AZ59" i="45"/>
  <c r="BA59" i="45"/>
  <c r="BB59" i="45"/>
  <c r="BC59" i="45"/>
  <c r="BD59" i="45"/>
  <c r="BE59" i="45"/>
  <c r="BF59" i="45"/>
  <c r="BG59" i="45"/>
  <c r="BH59" i="45"/>
  <c r="BI59" i="45"/>
  <c r="BJ59" i="45"/>
  <c r="BK59" i="45"/>
  <c r="BL59" i="45"/>
  <c r="BM59" i="45"/>
  <c r="BN59" i="45"/>
  <c r="BO59" i="45"/>
  <c r="BP59" i="45"/>
  <c r="AC24" i="45"/>
  <c r="E49" i="45" a="1"/>
  <c r="E49" i="45"/>
  <c r="F49" i="45" a="1"/>
  <c r="F49" i="45"/>
  <c r="G49" i="45" a="1"/>
  <c r="H49" i="45" a="1"/>
  <c r="I49" i="45" a="1"/>
  <c r="J49" i="45" a="1"/>
  <c r="K49" i="45" a="1"/>
  <c r="L49" i="45" a="1"/>
  <c r="M49" i="45" a="1"/>
  <c r="N49" i="45" a="1"/>
  <c r="O49" i="45" a="1"/>
  <c r="P49" i="45" a="1"/>
  <c r="Q49" i="45" a="1"/>
  <c r="R49" i="45" a="1"/>
  <c r="S49" i="45" a="1"/>
  <c r="T49" i="45" a="1"/>
  <c r="U49" i="45" a="1"/>
  <c r="V49" i="45" a="1"/>
  <c r="W49" i="45" a="1"/>
  <c r="X49" i="45" a="1"/>
  <c r="Y49" i="45" a="1"/>
  <c r="Z49" i="45" a="1"/>
  <c r="AA49" i="45" a="1"/>
  <c r="AB49" i="45" a="1"/>
  <c r="AC49" i="45" a="1"/>
  <c r="AD49" i="45" a="1"/>
  <c r="AE49" i="45" a="1"/>
  <c r="AF49" i="45" a="1"/>
  <c r="AG49" i="45" a="1"/>
  <c r="AH49" i="45" a="1"/>
  <c r="AI49" i="45" a="1"/>
  <c r="AJ49" i="45" a="1"/>
  <c r="AK49" i="45" a="1"/>
  <c r="AL49" i="45" a="1"/>
  <c r="AM49" i="45" a="1"/>
  <c r="AN49" i="45" a="1"/>
  <c r="AO49" i="45" a="1"/>
  <c r="AP49" i="45" a="1"/>
  <c r="AQ49" i="45" a="1"/>
  <c r="AR49" i="45" a="1"/>
  <c r="AS49" i="45" a="1"/>
  <c r="AT49" i="45" a="1"/>
  <c r="AU49" i="45" a="1"/>
  <c r="AV49" i="45" a="1"/>
  <c r="AW49" i="45" a="1"/>
  <c r="AX49" i="45" a="1"/>
  <c r="AY49" i="45" a="1"/>
  <c r="AZ49" i="45" a="1"/>
  <c r="BA49" i="45" a="1"/>
  <c r="BB49" i="45" a="1"/>
  <c r="BC49" i="45" a="1"/>
  <c r="BD49" i="45" a="1"/>
  <c r="BE49" i="45" a="1"/>
  <c r="BF49" i="45" a="1"/>
  <c r="BG49" i="45" a="1"/>
  <c r="BH49" i="45" a="1"/>
  <c r="BI49" i="45" a="1"/>
  <c r="BJ49" i="45" a="1"/>
  <c r="BK49" i="45" a="1"/>
  <c r="BL49" i="45" a="1"/>
  <c r="BM49" i="45" a="1"/>
  <c r="BN49" i="45" a="1"/>
  <c r="BO49" i="45" a="1"/>
  <c r="BP49" i="45" a="1"/>
  <c r="G49" i="45"/>
  <c r="H49" i="45"/>
  <c r="I49" i="45"/>
  <c r="J49" i="45"/>
  <c r="K49" i="45"/>
  <c r="L49" i="45"/>
  <c r="M49" i="45"/>
  <c r="N49" i="45"/>
  <c r="O49" i="45"/>
  <c r="P49" i="45"/>
  <c r="Q49" i="45"/>
  <c r="R49" i="45"/>
  <c r="S49" i="45"/>
  <c r="T49" i="45"/>
  <c r="U49" i="45"/>
  <c r="V49" i="45"/>
  <c r="W49" i="45"/>
  <c r="X49" i="45"/>
  <c r="Y49" i="45"/>
  <c r="Z49" i="45"/>
  <c r="AA49" i="45"/>
  <c r="AB49" i="45"/>
  <c r="AC49" i="45"/>
  <c r="AD49" i="45"/>
  <c r="AE49" i="45"/>
  <c r="AF49" i="45"/>
  <c r="AG49" i="45"/>
  <c r="AH49" i="45"/>
  <c r="AI49" i="45"/>
  <c r="AJ49" i="45"/>
  <c r="AK49" i="45"/>
  <c r="AL49" i="45"/>
  <c r="AM49" i="45"/>
  <c r="AN49" i="45"/>
  <c r="AO49" i="45"/>
  <c r="AP49" i="45"/>
  <c r="AQ49" i="45"/>
  <c r="AR49" i="45"/>
  <c r="AS49" i="45"/>
  <c r="AT49" i="45"/>
  <c r="AU49" i="45"/>
  <c r="AV49" i="45"/>
  <c r="AW49" i="45"/>
  <c r="AX49" i="45"/>
  <c r="AY49" i="45"/>
  <c r="AZ49" i="45"/>
  <c r="BA49" i="45"/>
  <c r="BB49" i="45"/>
  <c r="BC49" i="45"/>
  <c r="BD49" i="45"/>
  <c r="BE49" i="45"/>
  <c r="BF49" i="45"/>
  <c r="BG49" i="45"/>
  <c r="BH49" i="45"/>
  <c r="BI49" i="45"/>
  <c r="BJ49" i="45"/>
  <c r="BK49" i="45"/>
  <c r="BL49" i="45"/>
  <c r="BM49" i="45"/>
  <c r="BN49" i="45"/>
  <c r="BO49" i="45"/>
  <c r="BP49" i="45"/>
  <c r="AB25" i="45"/>
  <c r="E60" i="45" a="1"/>
  <c r="E60" i="45"/>
  <c r="F60" i="45" a="1"/>
  <c r="F60" i="45"/>
  <c r="G60" i="45" a="1"/>
  <c r="H60" i="45" a="1"/>
  <c r="I60" i="45" a="1"/>
  <c r="J60" i="45" a="1"/>
  <c r="K60" i="45" a="1"/>
  <c r="L60" i="45" a="1"/>
  <c r="M60" i="45" a="1"/>
  <c r="N60" i="45" a="1"/>
  <c r="O60" i="45" a="1"/>
  <c r="P60" i="45" a="1"/>
  <c r="Q60" i="45" a="1"/>
  <c r="R60" i="45" a="1"/>
  <c r="S60" i="45" a="1"/>
  <c r="T60" i="45" a="1"/>
  <c r="U60" i="45" a="1"/>
  <c r="V60" i="45" a="1"/>
  <c r="W60" i="45" a="1"/>
  <c r="X60" i="45" a="1"/>
  <c r="Y60" i="45" a="1"/>
  <c r="Z60" i="45" a="1"/>
  <c r="AA60" i="45" a="1"/>
  <c r="AB60" i="45" a="1"/>
  <c r="AC60" i="45" a="1"/>
  <c r="AD60" i="45" a="1"/>
  <c r="AE60" i="45" a="1"/>
  <c r="AF60" i="45" a="1"/>
  <c r="AG60" i="45" a="1"/>
  <c r="AH60" i="45" a="1"/>
  <c r="AI60" i="45" a="1"/>
  <c r="AJ60" i="45" a="1"/>
  <c r="AK60" i="45" a="1"/>
  <c r="AL60" i="45" a="1"/>
  <c r="AM60" i="45" a="1"/>
  <c r="AN60" i="45" a="1"/>
  <c r="AO60" i="45" a="1"/>
  <c r="AP60" i="45" a="1"/>
  <c r="AQ60" i="45" a="1"/>
  <c r="AR60" i="45" a="1"/>
  <c r="AS60" i="45" a="1"/>
  <c r="AT60" i="45" a="1"/>
  <c r="AU60" i="45" a="1"/>
  <c r="AV60" i="45" a="1"/>
  <c r="AW60" i="45" a="1"/>
  <c r="AX60" i="45" a="1"/>
  <c r="AY60" i="45" a="1"/>
  <c r="AZ60" i="45" a="1"/>
  <c r="BA60" i="45" a="1"/>
  <c r="BB60" i="45" a="1"/>
  <c r="BC60" i="45" a="1"/>
  <c r="BD60" i="45" a="1"/>
  <c r="BE60" i="45" a="1"/>
  <c r="BF60" i="45" a="1"/>
  <c r="BG60" i="45" a="1"/>
  <c r="BH60" i="45" a="1"/>
  <c r="BI60" i="45" a="1"/>
  <c r="BJ60" i="45" a="1"/>
  <c r="BK60" i="45" a="1"/>
  <c r="BL60" i="45" a="1"/>
  <c r="BM60" i="45" a="1"/>
  <c r="BN60" i="45" a="1"/>
  <c r="BO60" i="45" a="1"/>
  <c r="BP60" i="45" a="1"/>
  <c r="G60" i="45"/>
  <c r="H60" i="45"/>
  <c r="I60" i="45"/>
  <c r="J60" i="45"/>
  <c r="K60" i="45"/>
  <c r="L60" i="45"/>
  <c r="M60" i="45"/>
  <c r="N60" i="45"/>
  <c r="O60" i="45"/>
  <c r="P60" i="45"/>
  <c r="Q60" i="45"/>
  <c r="R60" i="45"/>
  <c r="S60" i="45"/>
  <c r="T60" i="45"/>
  <c r="U60" i="45"/>
  <c r="V60" i="45"/>
  <c r="W60" i="45"/>
  <c r="X60" i="45"/>
  <c r="Y60" i="45"/>
  <c r="Z60" i="45"/>
  <c r="AA60" i="45"/>
  <c r="AB60" i="45"/>
  <c r="AC60" i="45"/>
  <c r="AD60" i="45"/>
  <c r="AE60" i="45"/>
  <c r="AF60" i="45"/>
  <c r="AG60" i="45"/>
  <c r="AH60" i="45"/>
  <c r="AI60" i="45"/>
  <c r="AJ60" i="45"/>
  <c r="AK60" i="45"/>
  <c r="AL60" i="45"/>
  <c r="AM60" i="45"/>
  <c r="AN60" i="45"/>
  <c r="AO60" i="45"/>
  <c r="AP60" i="45"/>
  <c r="AQ60" i="45"/>
  <c r="AR60" i="45"/>
  <c r="AS60" i="45"/>
  <c r="AT60" i="45"/>
  <c r="AU60" i="45"/>
  <c r="AV60" i="45"/>
  <c r="AW60" i="45"/>
  <c r="AX60" i="45"/>
  <c r="AY60" i="45"/>
  <c r="AZ60" i="45"/>
  <c r="BA60" i="45"/>
  <c r="BB60" i="45"/>
  <c r="BC60" i="45"/>
  <c r="BD60" i="45"/>
  <c r="BE60" i="45"/>
  <c r="BF60" i="45"/>
  <c r="BG60" i="45"/>
  <c r="BH60" i="45"/>
  <c r="BI60" i="45"/>
  <c r="BJ60" i="45"/>
  <c r="BK60" i="45"/>
  <c r="BL60" i="45"/>
  <c r="BM60" i="45"/>
  <c r="BN60" i="45"/>
  <c r="BO60" i="45"/>
  <c r="BP60" i="45"/>
  <c r="AC25" i="45"/>
  <c r="E44" i="46" a="1"/>
  <c r="E44" i="46"/>
  <c r="F44" i="46" a="1"/>
  <c r="F44" i="46"/>
  <c r="G44" i="46" a="1"/>
  <c r="H44" i="46" a="1"/>
  <c r="I44" i="46" a="1"/>
  <c r="J44" i="46" a="1"/>
  <c r="K44" i="46" a="1"/>
  <c r="L44" i="46" a="1"/>
  <c r="M44" i="46" a="1"/>
  <c r="N44" i="46" a="1"/>
  <c r="O44" i="46" a="1"/>
  <c r="P44" i="46" a="1"/>
  <c r="Q44" i="46" a="1"/>
  <c r="R44" i="46" a="1"/>
  <c r="S44" i="46" a="1"/>
  <c r="T44" i="46" a="1"/>
  <c r="U44" i="46" a="1"/>
  <c r="V44" i="46" a="1"/>
  <c r="W44" i="46" a="1"/>
  <c r="X44" i="46" a="1"/>
  <c r="Y44" i="46" a="1"/>
  <c r="Z44" i="46" a="1"/>
  <c r="AA44" i="46" a="1"/>
  <c r="AB44" i="46" a="1"/>
  <c r="AC44" i="46" a="1"/>
  <c r="AD44" i="46" a="1"/>
  <c r="AE44" i="46" a="1"/>
  <c r="AF44" i="46" a="1"/>
  <c r="AG44" i="46" a="1"/>
  <c r="AH44" i="46" a="1"/>
  <c r="AI44" i="46" a="1"/>
  <c r="AJ44" i="46" a="1"/>
  <c r="AK44" i="46" a="1"/>
  <c r="AL44" i="46" a="1"/>
  <c r="AM44" i="46" a="1"/>
  <c r="AN44" i="46" a="1"/>
  <c r="AO44" i="46" a="1"/>
  <c r="AP44" i="46" a="1"/>
  <c r="AQ44" i="46" a="1"/>
  <c r="AR44" i="46" a="1"/>
  <c r="AS44" i="46" a="1"/>
  <c r="AT44" i="46" a="1"/>
  <c r="AU44" i="46" a="1"/>
  <c r="AV44" i="46" a="1"/>
  <c r="AW44" i="46" a="1"/>
  <c r="AX44" i="46" a="1"/>
  <c r="AY44" i="46" a="1"/>
  <c r="AZ44" i="46" a="1"/>
  <c r="BA44" i="46" a="1"/>
  <c r="BB44" i="46" a="1"/>
  <c r="BC44" i="46" a="1"/>
  <c r="BD44" i="46" a="1"/>
  <c r="BE44" i="46" a="1"/>
  <c r="BF44" i="46" a="1"/>
  <c r="BG44" i="46" a="1"/>
  <c r="BH44" i="46" a="1"/>
  <c r="BI44" i="46" a="1"/>
  <c r="BJ44" i="46" a="1"/>
  <c r="BK44" i="46" a="1"/>
  <c r="BL44" i="46" a="1"/>
  <c r="BM44" i="46" a="1"/>
  <c r="BN44" i="46" a="1"/>
  <c r="BO44" i="46" a="1"/>
  <c r="BP44" i="46" a="1"/>
  <c r="G44" i="46"/>
  <c r="H44" i="46"/>
  <c r="I44" i="46"/>
  <c r="J44" i="46"/>
  <c r="K44" i="46"/>
  <c r="L44" i="46"/>
  <c r="M44" i="46"/>
  <c r="N44" i="46"/>
  <c r="O44" i="46"/>
  <c r="P44" i="46"/>
  <c r="Q44" i="46"/>
  <c r="R44" i="46"/>
  <c r="S44" i="46"/>
  <c r="T44" i="46"/>
  <c r="U44" i="46"/>
  <c r="V44" i="46"/>
  <c r="W44" i="46"/>
  <c r="X44" i="46"/>
  <c r="Y44" i="46"/>
  <c r="Z44" i="46"/>
  <c r="AA44" i="46"/>
  <c r="AB44" i="46"/>
  <c r="AC44" i="46"/>
  <c r="AD44" i="46"/>
  <c r="AE44" i="46"/>
  <c r="AF44" i="46"/>
  <c r="AG44" i="46"/>
  <c r="AH44" i="46"/>
  <c r="AI44" i="46"/>
  <c r="AJ44" i="46"/>
  <c r="AK44" i="46"/>
  <c r="AL44" i="46"/>
  <c r="AM44" i="46"/>
  <c r="AN44" i="46"/>
  <c r="AO44" i="46"/>
  <c r="AP44" i="46"/>
  <c r="AQ44" i="46"/>
  <c r="AR44" i="46"/>
  <c r="AS44" i="46"/>
  <c r="AT44" i="46"/>
  <c r="AU44" i="46"/>
  <c r="AV44" i="46"/>
  <c r="AW44" i="46"/>
  <c r="AX44" i="46"/>
  <c r="AY44" i="46"/>
  <c r="AZ44" i="46"/>
  <c r="BA44" i="46"/>
  <c r="BB44" i="46"/>
  <c r="BC44" i="46"/>
  <c r="BD44" i="46"/>
  <c r="BE44" i="46"/>
  <c r="BF44" i="46"/>
  <c r="BG44" i="46"/>
  <c r="BH44" i="46"/>
  <c r="BI44" i="46"/>
  <c r="BJ44" i="46"/>
  <c r="BK44" i="46"/>
  <c r="BL44" i="46"/>
  <c r="BM44" i="46"/>
  <c r="BN44" i="46"/>
  <c r="BO44" i="46"/>
  <c r="BP44" i="46"/>
  <c r="AB20" i="46"/>
  <c r="E55" i="46" a="1"/>
  <c r="E55" i="46"/>
  <c r="F55" i="46" a="1"/>
  <c r="F55" i="46"/>
  <c r="G55" i="46" a="1"/>
  <c r="H55" i="46" a="1"/>
  <c r="I55" i="46" a="1"/>
  <c r="J55" i="46" a="1"/>
  <c r="K55" i="46" a="1"/>
  <c r="L55" i="46" a="1"/>
  <c r="M55" i="46" a="1"/>
  <c r="N55" i="46" a="1"/>
  <c r="O55" i="46" a="1"/>
  <c r="P55" i="46" a="1"/>
  <c r="Q55" i="46" a="1"/>
  <c r="R55" i="46" a="1"/>
  <c r="S55" i="46" a="1"/>
  <c r="T55" i="46" a="1"/>
  <c r="U55" i="46" a="1"/>
  <c r="V55" i="46" a="1"/>
  <c r="W55" i="46" a="1"/>
  <c r="X55" i="46" a="1"/>
  <c r="Y55" i="46" a="1"/>
  <c r="Z55" i="46" a="1"/>
  <c r="AA55" i="46" a="1"/>
  <c r="AB55" i="46" a="1"/>
  <c r="AC55" i="46" a="1"/>
  <c r="AD55" i="46" a="1"/>
  <c r="AE55" i="46" a="1"/>
  <c r="AF55" i="46" a="1"/>
  <c r="AG55" i="46" a="1"/>
  <c r="AH55" i="46" a="1"/>
  <c r="AI55" i="46" a="1"/>
  <c r="AJ55" i="46" a="1"/>
  <c r="AK55" i="46" a="1"/>
  <c r="AL55" i="46" a="1"/>
  <c r="AM55" i="46" a="1"/>
  <c r="AN55" i="46" a="1"/>
  <c r="AO55" i="46" a="1"/>
  <c r="AP55" i="46" a="1"/>
  <c r="AQ55" i="46" a="1"/>
  <c r="AR55" i="46" a="1"/>
  <c r="AS55" i="46" a="1"/>
  <c r="AT55" i="46" a="1"/>
  <c r="AU55" i="46" a="1"/>
  <c r="AV55" i="46" a="1"/>
  <c r="AW55" i="46" a="1"/>
  <c r="AX55" i="46" a="1"/>
  <c r="AY55" i="46" a="1"/>
  <c r="AZ55" i="46" a="1"/>
  <c r="BA55" i="46" a="1"/>
  <c r="BB55" i="46" a="1"/>
  <c r="BC55" i="46" a="1"/>
  <c r="BD55" i="46" a="1"/>
  <c r="BE55" i="46" a="1"/>
  <c r="BF55" i="46" a="1"/>
  <c r="BG55" i="46" a="1"/>
  <c r="BH55" i="46" a="1"/>
  <c r="BI55" i="46" a="1"/>
  <c r="BJ55" i="46" a="1"/>
  <c r="BK55" i="46" a="1"/>
  <c r="BL55" i="46" a="1"/>
  <c r="BM55" i="46" a="1"/>
  <c r="BN55" i="46" a="1"/>
  <c r="BO55" i="46" a="1"/>
  <c r="BP55" i="46" a="1"/>
  <c r="G55" i="46"/>
  <c r="H55" i="46"/>
  <c r="I55" i="46"/>
  <c r="J55" i="46"/>
  <c r="K55" i="46"/>
  <c r="L55" i="46"/>
  <c r="M55" i="46"/>
  <c r="N55" i="46"/>
  <c r="O55" i="46"/>
  <c r="P55" i="46"/>
  <c r="Q55" i="46"/>
  <c r="R55" i="46"/>
  <c r="S55" i="46"/>
  <c r="T55" i="46"/>
  <c r="U55" i="46"/>
  <c r="V55" i="46"/>
  <c r="W55" i="46"/>
  <c r="X55" i="46"/>
  <c r="Y55" i="46"/>
  <c r="Z55" i="46"/>
  <c r="AA55" i="46"/>
  <c r="AB55" i="46"/>
  <c r="AC55" i="46"/>
  <c r="AD55" i="46"/>
  <c r="AE55" i="46"/>
  <c r="AF55" i="46"/>
  <c r="AG55" i="46"/>
  <c r="AH55" i="46"/>
  <c r="AI55" i="46"/>
  <c r="AJ55" i="46"/>
  <c r="AK55" i="46"/>
  <c r="AL55" i="46"/>
  <c r="AM55" i="46"/>
  <c r="AN55" i="46"/>
  <c r="AO55" i="46"/>
  <c r="AP55" i="46"/>
  <c r="AQ55" i="46"/>
  <c r="AR55" i="46"/>
  <c r="AS55" i="46"/>
  <c r="AT55" i="46"/>
  <c r="AU55" i="46"/>
  <c r="AV55" i="46"/>
  <c r="AW55" i="46"/>
  <c r="AX55" i="46"/>
  <c r="AY55" i="46"/>
  <c r="AZ55" i="46"/>
  <c r="BA55" i="46"/>
  <c r="BB55" i="46"/>
  <c r="BC55" i="46"/>
  <c r="BD55" i="46"/>
  <c r="BE55" i="46"/>
  <c r="BF55" i="46"/>
  <c r="BG55" i="46"/>
  <c r="BH55" i="46"/>
  <c r="BI55" i="46"/>
  <c r="BJ55" i="46"/>
  <c r="BK55" i="46"/>
  <c r="BL55" i="46"/>
  <c r="BM55" i="46"/>
  <c r="BN55" i="46"/>
  <c r="BO55" i="46"/>
  <c r="BP55" i="46"/>
  <c r="AC20" i="46"/>
  <c r="E45" i="46" a="1"/>
  <c r="E45" i="46"/>
  <c r="F45" i="46" a="1"/>
  <c r="F45" i="46"/>
  <c r="G45" i="46" a="1"/>
  <c r="H45" i="46" a="1"/>
  <c r="I45" i="46" a="1"/>
  <c r="J45" i="46" a="1"/>
  <c r="K45" i="46" a="1"/>
  <c r="L45" i="46" a="1"/>
  <c r="M45" i="46" a="1"/>
  <c r="N45" i="46" a="1"/>
  <c r="O45" i="46" a="1"/>
  <c r="P45" i="46" a="1"/>
  <c r="Q45" i="46" a="1"/>
  <c r="R45" i="46" a="1"/>
  <c r="S45" i="46" a="1"/>
  <c r="T45" i="46" a="1"/>
  <c r="U45" i="46" a="1"/>
  <c r="V45" i="46" a="1"/>
  <c r="W45" i="46" a="1"/>
  <c r="X45" i="46" a="1"/>
  <c r="Y45" i="46" a="1"/>
  <c r="Z45" i="46" a="1"/>
  <c r="AA45" i="46" a="1"/>
  <c r="AB45" i="46" a="1"/>
  <c r="AC45" i="46" a="1"/>
  <c r="AD45" i="46" a="1"/>
  <c r="AE45" i="46" a="1"/>
  <c r="AF45" i="46" a="1"/>
  <c r="AG45" i="46" a="1"/>
  <c r="AH45" i="46" a="1"/>
  <c r="AI45" i="46" a="1"/>
  <c r="AJ45" i="46" a="1"/>
  <c r="AK45" i="46" a="1"/>
  <c r="AL45" i="46" a="1"/>
  <c r="AM45" i="46" a="1"/>
  <c r="AN45" i="46" a="1"/>
  <c r="AO45" i="46" a="1"/>
  <c r="AP45" i="46" a="1"/>
  <c r="AQ45" i="46" a="1"/>
  <c r="AR45" i="46" a="1"/>
  <c r="AS45" i="46" a="1"/>
  <c r="AT45" i="46" a="1"/>
  <c r="AU45" i="46" a="1"/>
  <c r="AV45" i="46" a="1"/>
  <c r="AW45" i="46" a="1"/>
  <c r="AX45" i="46" a="1"/>
  <c r="AY45" i="46" a="1"/>
  <c r="AZ45" i="46" a="1"/>
  <c r="BA45" i="46" a="1"/>
  <c r="BB45" i="46" a="1"/>
  <c r="BC45" i="46" a="1"/>
  <c r="BD45" i="46" a="1"/>
  <c r="BE45" i="46" a="1"/>
  <c r="BF45" i="46" a="1"/>
  <c r="BG45" i="46" a="1"/>
  <c r="BH45" i="46" a="1"/>
  <c r="BI45" i="46" a="1"/>
  <c r="BJ45" i="46" a="1"/>
  <c r="BK45" i="46" a="1"/>
  <c r="BL45" i="46" a="1"/>
  <c r="BM45" i="46" a="1"/>
  <c r="BN45" i="46" a="1"/>
  <c r="BO45" i="46" a="1"/>
  <c r="BP45" i="46" a="1"/>
  <c r="G45" i="46"/>
  <c r="H45" i="46"/>
  <c r="I45" i="46"/>
  <c r="J45" i="46"/>
  <c r="K45" i="46"/>
  <c r="L45" i="46"/>
  <c r="M45" i="46"/>
  <c r="N45" i="46"/>
  <c r="O45" i="46"/>
  <c r="P45" i="46"/>
  <c r="Q45" i="46"/>
  <c r="R45" i="46"/>
  <c r="S45" i="46"/>
  <c r="T45" i="46"/>
  <c r="U45" i="46"/>
  <c r="V45" i="46"/>
  <c r="W45" i="46"/>
  <c r="X45" i="46"/>
  <c r="Y45" i="46"/>
  <c r="Z45" i="46"/>
  <c r="AA45" i="46"/>
  <c r="AB45" i="46"/>
  <c r="AC45" i="46"/>
  <c r="AD45" i="46"/>
  <c r="AE45" i="46"/>
  <c r="AF45" i="46"/>
  <c r="AG45" i="46"/>
  <c r="AH45" i="46"/>
  <c r="AI45" i="46"/>
  <c r="AJ45" i="46"/>
  <c r="AK45" i="46"/>
  <c r="AL45" i="46"/>
  <c r="AM45" i="46"/>
  <c r="AN45" i="46"/>
  <c r="AO45" i="46"/>
  <c r="AP45" i="46"/>
  <c r="AQ45" i="46"/>
  <c r="AR45" i="46"/>
  <c r="AS45" i="46"/>
  <c r="AT45" i="46"/>
  <c r="AU45" i="46"/>
  <c r="AV45" i="46"/>
  <c r="AW45" i="46"/>
  <c r="AX45" i="46"/>
  <c r="AY45" i="46"/>
  <c r="AZ45" i="46"/>
  <c r="BA45" i="46"/>
  <c r="BB45" i="46"/>
  <c r="BC45" i="46"/>
  <c r="BD45" i="46"/>
  <c r="BE45" i="46"/>
  <c r="BF45" i="46"/>
  <c r="BG45" i="46"/>
  <c r="BH45" i="46"/>
  <c r="BI45" i="46"/>
  <c r="BJ45" i="46"/>
  <c r="BK45" i="46"/>
  <c r="BL45" i="46"/>
  <c r="BM45" i="46"/>
  <c r="BN45" i="46"/>
  <c r="BO45" i="46"/>
  <c r="BP45" i="46"/>
  <c r="AB21" i="46"/>
  <c r="E56" i="46" a="1"/>
  <c r="E56" i="46"/>
  <c r="F56" i="46" a="1"/>
  <c r="F56" i="46"/>
  <c r="G56" i="46" a="1"/>
  <c r="H56" i="46" a="1"/>
  <c r="I56" i="46" a="1"/>
  <c r="J56" i="46" a="1"/>
  <c r="K56" i="46" a="1"/>
  <c r="L56" i="46" a="1"/>
  <c r="M56" i="46" a="1"/>
  <c r="N56" i="46" a="1"/>
  <c r="O56" i="46" a="1"/>
  <c r="P56" i="46" a="1"/>
  <c r="Q56" i="46" a="1"/>
  <c r="R56" i="46" a="1"/>
  <c r="S56" i="46" a="1"/>
  <c r="T56" i="46" a="1"/>
  <c r="U56" i="46" a="1"/>
  <c r="V56" i="46" a="1"/>
  <c r="W56" i="46" a="1"/>
  <c r="X56" i="46" a="1"/>
  <c r="Y56" i="46" a="1"/>
  <c r="Z56" i="46" a="1"/>
  <c r="AA56" i="46" a="1"/>
  <c r="AB56" i="46" a="1"/>
  <c r="AC56" i="46" a="1"/>
  <c r="AD56" i="46" a="1"/>
  <c r="AE56" i="46" a="1"/>
  <c r="AF56" i="46" a="1"/>
  <c r="AG56" i="46" a="1"/>
  <c r="AH56" i="46" a="1"/>
  <c r="AI56" i="46" a="1"/>
  <c r="AJ56" i="46" a="1"/>
  <c r="AK56" i="46" a="1"/>
  <c r="AL56" i="46" a="1"/>
  <c r="AM56" i="46" a="1"/>
  <c r="AN56" i="46" a="1"/>
  <c r="AO56" i="46" a="1"/>
  <c r="AP56" i="46" a="1"/>
  <c r="AQ56" i="46" a="1"/>
  <c r="AR56" i="46" a="1"/>
  <c r="AS56" i="46" a="1"/>
  <c r="AT56" i="46" a="1"/>
  <c r="AU56" i="46" a="1"/>
  <c r="AV56" i="46" a="1"/>
  <c r="AW56" i="46" a="1"/>
  <c r="AX56" i="46" a="1"/>
  <c r="AY56" i="46" a="1"/>
  <c r="AZ56" i="46" a="1"/>
  <c r="BA56" i="46" a="1"/>
  <c r="BB56" i="46" a="1"/>
  <c r="BC56" i="46" a="1"/>
  <c r="BD56" i="46" a="1"/>
  <c r="BE56" i="46" a="1"/>
  <c r="BF56" i="46" a="1"/>
  <c r="BG56" i="46" a="1"/>
  <c r="BH56" i="46" a="1"/>
  <c r="BI56" i="46" a="1"/>
  <c r="BJ56" i="46" a="1"/>
  <c r="BK56" i="46" a="1"/>
  <c r="BL56" i="46" a="1"/>
  <c r="BM56" i="46" a="1"/>
  <c r="BN56" i="46" a="1"/>
  <c r="BO56" i="46" a="1"/>
  <c r="BP56" i="46" a="1"/>
  <c r="G56" i="46"/>
  <c r="H56" i="46"/>
  <c r="I56" i="46"/>
  <c r="J56" i="46"/>
  <c r="K56" i="46"/>
  <c r="L56" i="46"/>
  <c r="M56" i="46"/>
  <c r="N56" i="46"/>
  <c r="O56" i="46"/>
  <c r="P56" i="46"/>
  <c r="Q56" i="46"/>
  <c r="R56" i="46"/>
  <c r="S56" i="46"/>
  <c r="T56" i="46"/>
  <c r="U56" i="46"/>
  <c r="V56" i="46"/>
  <c r="W56" i="46"/>
  <c r="X56" i="46"/>
  <c r="Y56" i="46"/>
  <c r="Z56" i="46"/>
  <c r="AA56" i="46"/>
  <c r="AB56" i="46"/>
  <c r="AC56" i="46"/>
  <c r="AD56" i="46"/>
  <c r="AE56" i="46"/>
  <c r="AF56" i="46"/>
  <c r="AG56" i="46"/>
  <c r="AH56" i="46"/>
  <c r="AI56" i="46"/>
  <c r="AJ56" i="46"/>
  <c r="AK56" i="46"/>
  <c r="AL56" i="46"/>
  <c r="AM56" i="46"/>
  <c r="AN56" i="46"/>
  <c r="AO56" i="46"/>
  <c r="AP56" i="46"/>
  <c r="AQ56" i="46"/>
  <c r="AR56" i="46"/>
  <c r="AS56" i="46"/>
  <c r="AT56" i="46"/>
  <c r="AU56" i="46"/>
  <c r="AV56" i="46"/>
  <c r="AW56" i="46"/>
  <c r="AX56" i="46"/>
  <c r="AY56" i="46"/>
  <c r="AZ56" i="46"/>
  <c r="BA56" i="46"/>
  <c r="BB56" i="46"/>
  <c r="BC56" i="46"/>
  <c r="BD56" i="46"/>
  <c r="BE56" i="46"/>
  <c r="BF56" i="46"/>
  <c r="BG56" i="46"/>
  <c r="BH56" i="46"/>
  <c r="BI56" i="46"/>
  <c r="BJ56" i="46"/>
  <c r="BK56" i="46"/>
  <c r="BL56" i="46"/>
  <c r="BM56" i="46"/>
  <c r="BN56" i="46"/>
  <c r="BO56" i="46"/>
  <c r="BP56" i="46"/>
  <c r="AC21" i="46"/>
  <c r="E46" i="46" a="1"/>
  <c r="E46" i="46"/>
  <c r="F46" i="46" a="1"/>
  <c r="F46" i="46"/>
  <c r="G46" i="46" a="1"/>
  <c r="H46" i="46" a="1"/>
  <c r="I46" i="46" a="1"/>
  <c r="J46" i="46" a="1"/>
  <c r="K46" i="46" a="1"/>
  <c r="L46" i="46" a="1"/>
  <c r="M46" i="46" a="1"/>
  <c r="N46" i="46" a="1"/>
  <c r="O46" i="46" a="1"/>
  <c r="P46" i="46" a="1"/>
  <c r="Q46" i="46" a="1"/>
  <c r="R46" i="46" a="1"/>
  <c r="S46" i="46" a="1"/>
  <c r="T46" i="46" a="1"/>
  <c r="U46" i="46" a="1"/>
  <c r="V46" i="46" a="1"/>
  <c r="W46" i="46" a="1"/>
  <c r="X46" i="46" a="1"/>
  <c r="Y46" i="46" a="1"/>
  <c r="Z46" i="46" a="1"/>
  <c r="AA46" i="46" a="1"/>
  <c r="AB46" i="46" a="1"/>
  <c r="AC46" i="46" a="1"/>
  <c r="AD46" i="46" a="1"/>
  <c r="AE46" i="46" a="1"/>
  <c r="AF46" i="46" a="1"/>
  <c r="AG46" i="46" a="1"/>
  <c r="AH46" i="46" a="1"/>
  <c r="AI46" i="46" a="1"/>
  <c r="AJ46" i="46" a="1"/>
  <c r="AK46" i="46" a="1"/>
  <c r="AL46" i="46" a="1"/>
  <c r="AM46" i="46" a="1"/>
  <c r="AN46" i="46" a="1"/>
  <c r="AO46" i="46" a="1"/>
  <c r="AP46" i="46" a="1"/>
  <c r="AQ46" i="46" a="1"/>
  <c r="AR46" i="46" a="1"/>
  <c r="AS46" i="46" a="1"/>
  <c r="AT46" i="46" a="1"/>
  <c r="AU46" i="46" a="1"/>
  <c r="AV46" i="46" a="1"/>
  <c r="AW46" i="46" a="1"/>
  <c r="AX46" i="46" a="1"/>
  <c r="AY46" i="46" a="1"/>
  <c r="AZ46" i="46" a="1"/>
  <c r="BA46" i="46" a="1"/>
  <c r="BB46" i="46" a="1"/>
  <c r="BC46" i="46" a="1"/>
  <c r="BD46" i="46" a="1"/>
  <c r="BE46" i="46" a="1"/>
  <c r="BF46" i="46" a="1"/>
  <c r="BG46" i="46" a="1"/>
  <c r="BH46" i="46" a="1"/>
  <c r="BI46" i="46" a="1"/>
  <c r="BJ46" i="46" a="1"/>
  <c r="BK46" i="46" a="1"/>
  <c r="BL46" i="46" a="1"/>
  <c r="BM46" i="46" a="1"/>
  <c r="BN46" i="46" a="1"/>
  <c r="BO46" i="46" a="1"/>
  <c r="BP46" i="46" a="1"/>
  <c r="G46" i="46"/>
  <c r="H46" i="46"/>
  <c r="I46" i="46"/>
  <c r="J46" i="46"/>
  <c r="K46" i="46"/>
  <c r="L46" i="46"/>
  <c r="M46" i="46"/>
  <c r="N46" i="46"/>
  <c r="O46" i="46"/>
  <c r="P46" i="46"/>
  <c r="Q46" i="46"/>
  <c r="R46" i="46"/>
  <c r="S46" i="46"/>
  <c r="T46" i="46"/>
  <c r="U46" i="46"/>
  <c r="V46" i="46"/>
  <c r="W46" i="46"/>
  <c r="X46" i="46"/>
  <c r="Y46" i="46"/>
  <c r="Z46" i="46"/>
  <c r="AA46" i="46"/>
  <c r="AB46" i="46"/>
  <c r="AC46" i="46"/>
  <c r="AD46" i="46"/>
  <c r="AE46" i="46"/>
  <c r="AF46" i="46"/>
  <c r="AG46" i="46"/>
  <c r="AH46" i="46"/>
  <c r="AI46" i="46"/>
  <c r="AJ46" i="46"/>
  <c r="AK46" i="46"/>
  <c r="AL46" i="46"/>
  <c r="AM46" i="46"/>
  <c r="AN46" i="46"/>
  <c r="AO46" i="46"/>
  <c r="AP46" i="46"/>
  <c r="AQ46" i="46"/>
  <c r="AR46" i="46"/>
  <c r="AS46" i="46"/>
  <c r="AT46" i="46"/>
  <c r="AU46" i="46"/>
  <c r="AV46" i="46"/>
  <c r="AW46" i="46"/>
  <c r="AX46" i="46"/>
  <c r="AY46" i="46"/>
  <c r="AZ46" i="46"/>
  <c r="BA46" i="46"/>
  <c r="BB46" i="46"/>
  <c r="BC46" i="46"/>
  <c r="BD46" i="46"/>
  <c r="BE46" i="46"/>
  <c r="BF46" i="46"/>
  <c r="BG46" i="46"/>
  <c r="BH46" i="46"/>
  <c r="BI46" i="46"/>
  <c r="BJ46" i="46"/>
  <c r="BK46" i="46"/>
  <c r="BL46" i="46"/>
  <c r="BM46" i="46"/>
  <c r="BN46" i="46"/>
  <c r="BO46" i="46"/>
  <c r="BP46" i="46"/>
  <c r="AB22" i="46"/>
  <c r="E57" i="46" a="1"/>
  <c r="E57" i="46"/>
  <c r="F57" i="46" a="1"/>
  <c r="F57" i="46"/>
  <c r="G57" i="46" a="1"/>
  <c r="H57" i="46" a="1"/>
  <c r="I57" i="46" a="1"/>
  <c r="J57" i="46" a="1"/>
  <c r="K57" i="46" a="1"/>
  <c r="L57" i="46" a="1"/>
  <c r="M57" i="46" a="1"/>
  <c r="N57" i="46" a="1"/>
  <c r="O57" i="46" a="1"/>
  <c r="P57" i="46" a="1"/>
  <c r="Q57" i="46" a="1"/>
  <c r="R57" i="46" a="1"/>
  <c r="S57" i="46" a="1"/>
  <c r="T57" i="46" a="1"/>
  <c r="U57" i="46" a="1"/>
  <c r="V57" i="46" a="1"/>
  <c r="W57" i="46" a="1"/>
  <c r="X57" i="46" a="1"/>
  <c r="Y57" i="46" a="1"/>
  <c r="Z57" i="46" a="1"/>
  <c r="AA57" i="46" a="1"/>
  <c r="AB57" i="46" a="1"/>
  <c r="AC57" i="46" a="1"/>
  <c r="AD57" i="46" a="1"/>
  <c r="AE57" i="46" a="1"/>
  <c r="AF57" i="46" a="1"/>
  <c r="AG57" i="46" a="1"/>
  <c r="AH57" i="46" a="1"/>
  <c r="AI57" i="46" a="1"/>
  <c r="AJ57" i="46" a="1"/>
  <c r="AK57" i="46" a="1"/>
  <c r="AL57" i="46" a="1"/>
  <c r="AM57" i="46" a="1"/>
  <c r="AN57" i="46" a="1"/>
  <c r="AO57" i="46" a="1"/>
  <c r="AP57" i="46" a="1"/>
  <c r="AQ57" i="46" a="1"/>
  <c r="AR57" i="46" a="1"/>
  <c r="AS57" i="46" a="1"/>
  <c r="AT57" i="46" a="1"/>
  <c r="AU57" i="46" a="1"/>
  <c r="AV57" i="46" a="1"/>
  <c r="AW57" i="46" a="1"/>
  <c r="AX57" i="46" a="1"/>
  <c r="AY57" i="46" a="1"/>
  <c r="AZ57" i="46" a="1"/>
  <c r="BA57" i="46" a="1"/>
  <c r="BB57" i="46" a="1"/>
  <c r="BC57" i="46" a="1"/>
  <c r="BD57" i="46" a="1"/>
  <c r="BE57" i="46" a="1"/>
  <c r="BF57" i="46" a="1"/>
  <c r="BG57" i="46" a="1"/>
  <c r="BH57" i="46" a="1"/>
  <c r="BI57" i="46" a="1"/>
  <c r="BJ57" i="46" a="1"/>
  <c r="BK57" i="46" a="1"/>
  <c r="BL57" i="46" a="1"/>
  <c r="BM57" i="46" a="1"/>
  <c r="BN57" i="46" a="1"/>
  <c r="BO57" i="46" a="1"/>
  <c r="BP57" i="46" a="1"/>
  <c r="G57" i="46"/>
  <c r="H57" i="46"/>
  <c r="I57" i="46"/>
  <c r="J57" i="46"/>
  <c r="K57" i="46"/>
  <c r="L57" i="46"/>
  <c r="M57" i="46"/>
  <c r="N57" i="46"/>
  <c r="O57" i="46"/>
  <c r="P57" i="46"/>
  <c r="Q57" i="46"/>
  <c r="R57" i="46"/>
  <c r="S57" i="46"/>
  <c r="T57" i="46"/>
  <c r="U57" i="46"/>
  <c r="V57" i="46"/>
  <c r="W57" i="46"/>
  <c r="X57" i="46"/>
  <c r="Y57" i="46"/>
  <c r="Z57" i="46"/>
  <c r="AA57" i="46"/>
  <c r="AB57" i="46"/>
  <c r="AC57" i="46"/>
  <c r="AD57" i="46"/>
  <c r="AE57" i="46"/>
  <c r="AF57" i="46"/>
  <c r="AG57" i="46"/>
  <c r="AH57" i="46"/>
  <c r="AI57" i="46"/>
  <c r="AJ57" i="46"/>
  <c r="AK57" i="46"/>
  <c r="AL57" i="46"/>
  <c r="AM57" i="46"/>
  <c r="AN57" i="46"/>
  <c r="AO57" i="46"/>
  <c r="AP57" i="46"/>
  <c r="AQ57" i="46"/>
  <c r="AR57" i="46"/>
  <c r="AS57" i="46"/>
  <c r="AT57" i="46"/>
  <c r="AU57" i="46"/>
  <c r="AV57" i="46"/>
  <c r="AW57" i="46"/>
  <c r="AX57" i="46"/>
  <c r="AY57" i="46"/>
  <c r="AZ57" i="46"/>
  <c r="BA57" i="46"/>
  <c r="BB57" i="46"/>
  <c r="BC57" i="46"/>
  <c r="BD57" i="46"/>
  <c r="BE57" i="46"/>
  <c r="BF57" i="46"/>
  <c r="BG57" i="46"/>
  <c r="BH57" i="46"/>
  <c r="BI57" i="46"/>
  <c r="BJ57" i="46"/>
  <c r="BK57" i="46"/>
  <c r="BL57" i="46"/>
  <c r="BM57" i="46"/>
  <c r="BN57" i="46"/>
  <c r="BO57" i="46"/>
  <c r="BP57" i="46"/>
  <c r="AC22" i="46"/>
  <c r="E47" i="46" a="1"/>
  <c r="E47" i="46"/>
  <c r="F47" i="46" a="1"/>
  <c r="F47" i="46"/>
  <c r="G47" i="46" a="1"/>
  <c r="H47" i="46" a="1"/>
  <c r="I47" i="46" a="1"/>
  <c r="J47" i="46" a="1"/>
  <c r="K47" i="46" a="1"/>
  <c r="L47" i="46" a="1"/>
  <c r="M47" i="46" a="1"/>
  <c r="N47" i="46" a="1"/>
  <c r="O47" i="46" a="1"/>
  <c r="P47" i="46" a="1"/>
  <c r="Q47" i="46" a="1"/>
  <c r="R47" i="46" a="1"/>
  <c r="S47" i="46" a="1"/>
  <c r="T47" i="46" a="1"/>
  <c r="U47" i="46" a="1"/>
  <c r="V47" i="46" a="1"/>
  <c r="W47" i="46" a="1"/>
  <c r="X47" i="46" a="1"/>
  <c r="Y47" i="46" a="1"/>
  <c r="Z47" i="46" a="1"/>
  <c r="AA47" i="46" a="1"/>
  <c r="AB47" i="46" a="1"/>
  <c r="AC47" i="46" a="1"/>
  <c r="AD47" i="46" a="1"/>
  <c r="AE47" i="46" a="1"/>
  <c r="AF47" i="46" a="1"/>
  <c r="AG47" i="46" a="1"/>
  <c r="AH47" i="46" a="1"/>
  <c r="AI47" i="46" a="1"/>
  <c r="AJ47" i="46" a="1"/>
  <c r="AK47" i="46" a="1"/>
  <c r="AL47" i="46" a="1"/>
  <c r="AM47" i="46" a="1"/>
  <c r="AN47" i="46" a="1"/>
  <c r="AO47" i="46" a="1"/>
  <c r="AP47" i="46" a="1"/>
  <c r="AQ47" i="46" a="1"/>
  <c r="AR47" i="46" a="1"/>
  <c r="AS47" i="46" a="1"/>
  <c r="AT47" i="46" a="1"/>
  <c r="AU47" i="46" a="1"/>
  <c r="AV47" i="46" a="1"/>
  <c r="AW47" i="46" a="1"/>
  <c r="AX47" i="46" a="1"/>
  <c r="AY47" i="46" a="1"/>
  <c r="AZ47" i="46" a="1"/>
  <c r="BA47" i="46" a="1"/>
  <c r="BB47" i="46" a="1"/>
  <c r="BC47" i="46" a="1"/>
  <c r="BD47" i="46" a="1"/>
  <c r="BE47" i="46" a="1"/>
  <c r="BF47" i="46" a="1"/>
  <c r="BG47" i="46" a="1"/>
  <c r="BH47" i="46" a="1"/>
  <c r="BI47" i="46" a="1"/>
  <c r="BJ47" i="46" a="1"/>
  <c r="BK47" i="46" a="1"/>
  <c r="BL47" i="46" a="1"/>
  <c r="BM47" i="46" a="1"/>
  <c r="BN47" i="46" a="1"/>
  <c r="BO47" i="46" a="1"/>
  <c r="BP47" i="46" a="1"/>
  <c r="G47" i="46"/>
  <c r="H47" i="46"/>
  <c r="I47" i="46"/>
  <c r="J47" i="46"/>
  <c r="K47" i="46"/>
  <c r="L47" i="46"/>
  <c r="M47" i="46"/>
  <c r="N47" i="46"/>
  <c r="O47" i="46"/>
  <c r="P47" i="46"/>
  <c r="Q47" i="46"/>
  <c r="R47" i="46"/>
  <c r="S47" i="46"/>
  <c r="T47" i="46"/>
  <c r="U47" i="46"/>
  <c r="V47" i="46"/>
  <c r="W47" i="46"/>
  <c r="X47" i="46"/>
  <c r="Y47" i="46"/>
  <c r="Z47" i="46"/>
  <c r="AA47" i="46"/>
  <c r="AB47" i="46"/>
  <c r="AC47" i="46"/>
  <c r="AD47" i="46"/>
  <c r="AE47" i="46"/>
  <c r="AF47" i="46"/>
  <c r="AG47" i="46"/>
  <c r="AH47" i="46"/>
  <c r="AI47" i="46"/>
  <c r="AJ47" i="46"/>
  <c r="AK47" i="46"/>
  <c r="AL47" i="46"/>
  <c r="AM47" i="46"/>
  <c r="AN47" i="46"/>
  <c r="AO47" i="46"/>
  <c r="AP47" i="46"/>
  <c r="AQ47" i="46"/>
  <c r="AR47" i="46"/>
  <c r="AS47" i="46"/>
  <c r="AT47" i="46"/>
  <c r="AU47" i="46"/>
  <c r="AV47" i="46"/>
  <c r="AW47" i="46"/>
  <c r="AX47" i="46"/>
  <c r="AY47" i="46"/>
  <c r="AZ47" i="46"/>
  <c r="BA47" i="46"/>
  <c r="BB47" i="46"/>
  <c r="BC47" i="46"/>
  <c r="BD47" i="46"/>
  <c r="BE47" i="46"/>
  <c r="BF47" i="46"/>
  <c r="BG47" i="46"/>
  <c r="BH47" i="46"/>
  <c r="BI47" i="46"/>
  <c r="BJ47" i="46"/>
  <c r="BK47" i="46"/>
  <c r="BL47" i="46"/>
  <c r="BM47" i="46"/>
  <c r="BN47" i="46"/>
  <c r="BO47" i="46"/>
  <c r="BP47" i="46"/>
  <c r="AB23" i="46"/>
  <c r="E58" i="46" a="1"/>
  <c r="E58" i="46"/>
  <c r="F58" i="46" a="1"/>
  <c r="F58" i="46"/>
  <c r="G58" i="46" a="1"/>
  <c r="H58" i="46" a="1"/>
  <c r="I58" i="46" a="1"/>
  <c r="J58" i="46" a="1"/>
  <c r="K58" i="46" a="1"/>
  <c r="L58" i="46" a="1"/>
  <c r="M58" i="46" a="1"/>
  <c r="N58" i="46" a="1"/>
  <c r="O58" i="46" a="1"/>
  <c r="P58" i="46" a="1"/>
  <c r="Q58" i="46" a="1"/>
  <c r="R58" i="46" a="1"/>
  <c r="S58" i="46" a="1"/>
  <c r="T58" i="46" a="1"/>
  <c r="U58" i="46" a="1"/>
  <c r="V58" i="46" a="1"/>
  <c r="W58" i="46" a="1"/>
  <c r="X58" i="46" a="1"/>
  <c r="Y58" i="46" a="1"/>
  <c r="Z58" i="46" a="1"/>
  <c r="AA58" i="46" a="1"/>
  <c r="AB58" i="46" a="1"/>
  <c r="AC58" i="46" a="1"/>
  <c r="AD58" i="46" a="1"/>
  <c r="AE58" i="46" a="1"/>
  <c r="AF58" i="46" a="1"/>
  <c r="AG58" i="46" a="1"/>
  <c r="AH58" i="46" a="1"/>
  <c r="AI58" i="46" a="1"/>
  <c r="AJ58" i="46" a="1"/>
  <c r="AK58" i="46" a="1"/>
  <c r="AL58" i="46" a="1"/>
  <c r="AM58" i="46" a="1"/>
  <c r="AN58" i="46" a="1"/>
  <c r="AO58" i="46" a="1"/>
  <c r="AP58" i="46" a="1"/>
  <c r="AQ58" i="46" a="1"/>
  <c r="AR58" i="46" a="1"/>
  <c r="AS58" i="46" a="1"/>
  <c r="AT58" i="46" a="1"/>
  <c r="AU58" i="46" a="1"/>
  <c r="AV58" i="46" a="1"/>
  <c r="AW58" i="46" a="1"/>
  <c r="AX58" i="46" a="1"/>
  <c r="AY58" i="46" a="1"/>
  <c r="AZ58" i="46" a="1"/>
  <c r="BA58" i="46" a="1"/>
  <c r="BB58" i="46" a="1"/>
  <c r="BC58" i="46" a="1"/>
  <c r="BD58" i="46" a="1"/>
  <c r="BE58" i="46" a="1"/>
  <c r="BF58" i="46" a="1"/>
  <c r="BG58" i="46" a="1"/>
  <c r="BH58" i="46" a="1"/>
  <c r="BI58" i="46" a="1"/>
  <c r="BJ58" i="46" a="1"/>
  <c r="BK58" i="46" a="1"/>
  <c r="BL58" i="46" a="1"/>
  <c r="BM58" i="46" a="1"/>
  <c r="BN58" i="46" a="1"/>
  <c r="BO58" i="46" a="1"/>
  <c r="BP58" i="46" a="1"/>
  <c r="G58" i="46"/>
  <c r="H58" i="46"/>
  <c r="I58" i="46"/>
  <c r="J58" i="46"/>
  <c r="K58" i="46"/>
  <c r="L58" i="46"/>
  <c r="M58" i="46"/>
  <c r="N58" i="46"/>
  <c r="O58" i="46"/>
  <c r="P58" i="46"/>
  <c r="Q58" i="46"/>
  <c r="R58" i="46"/>
  <c r="S58" i="46"/>
  <c r="T58" i="46"/>
  <c r="U58" i="46"/>
  <c r="V58" i="46"/>
  <c r="W58" i="46"/>
  <c r="X58" i="46"/>
  <c r="Y58" i="46"/>
  <c r="Z58" i="46"/>
  <c r="AA58" i="46"/>
  <c r="AB58" i="46"/>
  <c r="AC58" i="46"/>
  <c r="AD58" i="46"/>
  <c r="AE58" i="46"/>
  <c r="AF58" i="46"/>
  <c r="AG58" i="46"/>
  <c r="AH58" i="46"/>
  <c r="AI58" i="46"/>
  <c r="AJ58" i="46"/>
  <c r="AK58" i="46"/>
  <c r="AL58" i="46"/>
  <c r="AM58" i="46"/>
  <c r="AN58" i="46"/>
  <c r="AO58" i="46"/>
  <c r="AP58" i="46"/>
  <c r="AQ58" i="46"/>
  <c r="AR58" i="46"/>
  <c r="AS58" i="46"/>
  <c r="AT58" i="46"/>
  <c r="AU58" i="46"/>
  <c r="AV58" i="46"/>
  <c r="AW58" i="46"/>
  <c r="AX58" i="46"/>
  <c r="AY58" i="46"/>
  <c r="AZ58" i="46"/>
  <c r="BA58" i="46"/>
  <c r="BB58" i="46"/>
  <c r="BC58" i="46"/>
  <c r="BD58" i="46"/>
  <c r="BE58" i="46"/>
  <c r="BF58" i="46"/>
  <c r="BG58" i="46"/>
  <c r="BH58" i="46"/>
  <c r="BI58" i="46"/>
  <c r="BJ58" i="46"/>
  <c r="BK58" i="46"/>
  <c r="BL58" i="46"/>
  <c r="BM58" i="46"/>
  <c r="BN58" i="46"/>
  <c r="BO58" i="46"/>
  <c r="BP58" i="46"/>
  <c r="AC23" i="46"/>
  <c r="E48" i="46" a="1"/>
  <c r="E48" i="46"/>
  <c r="F48" i="46" a="1"/>
  <c r="F48" i="46"/>
  <c r="G48" i="46" a="1"/>
  <c r="H48" i="46" a="1"/>
  <c r="I48" i="46" a="1"/>
  <c r="J48" i="46" a="1"/>
  <c r="K48" i="46" a="1"/>
  <c r="L48" i="46" a="1"/>
  <c r="M48" i="46" a="1"/>
  <c r="N48" i="46" a="1"/>
  <c r="O48" i="46" a="1"/>
  <c r="P48" i="46" a="1"/>
  <c r="Q48" i="46" a="1"/>
  <c r="R48" i="46" a="1"/>
  <c r="S48" i="46" a="1"/>
  <c r="T48" i="46" a="1"/>
  <c r="U48" i="46" a="1"/>
  <c r="V48" i="46" a="1"/>
  <c r="W48" i="46" a="1"/>
  <c r="X48" i="46" a="1"/>
  <c r="Y48" i="46" a="1"/>
  <c r="Z48" i="46" a="1"/>
  <c r="AA48" i="46" a="1"/>
  <c r="AB48" i="46" a="1"/>
  <c r="AC48" i="46" a="1"/>
  <c r="AD48" i="46" a="1"/>
  <c r="AE48" i="46" a="1"/>
  <c r="AF48" i="46" a="1"/>
  <c r="AG48" i="46" a="1"/>
  <c r="AH48" i="46" a="1"/>
  <c r="AI48" i="46" a="1"/>
  <c r="AJ48" i="46" a="1"/>
  <c r="AK48" i="46" a="1"/>
  <c r="AL48" i="46" a="1"/>
  <c r="AM48" i="46" a="1"/>
  <c r="AN48" i="46" a="1"/>
  <c r="AO48" i="46" a="1"/>
  <c r="AP48" i="46" a="1"/>
  <c r="AQ48" i="46" a="1"/>
  <c r="AR48" i="46" a="1"/>
  <c r="AS48" i="46" a="1"/>
  <c r="AT48" i="46" a="1"/>
  <c r="AU48" i="46" a="1"/>
  <c r="AV48" i="46" a="1"/>
  <c r="AW48" i="46" a="1"/>
  <c r="AX48" i="46" a="1"/>
  <c r="AY48" i="46" a="1"/>
  <c r="AZ48" i="46" a="1"/>
  <c r="BA48" i="46" a="1"/>
  <c r="BB48" i="46" a="1"/>
  <c r="BC48" i="46" a="1"/>
  <c r="BD48" i="46" a="1"/>
  <c r="BE48" i="46" a="1"/>
  <c r="BF48" i="46" a="1"/>
  <c r="BG48" i="46" a="1"/>
  <c r="BH48" i="46" a="1"/>
  <c r="BI48" i="46" a="1"/>
  <c r="BJ48" i="46" a="1"/>
  <c r="BK48" i="46" a="1"/>
  <c r="BL48" i="46" a="1"/>
  <c r="BM48" i="46" a="1"/>
  <c r="BN48" i="46" a="1"/>
  <c r="BO48" i="46" a="1"/>
  <c r="BP48" i="46" a="1"/>
  <c r="G48" i="46"/>
  <c r="H48" i="46"/>
  <c r="I48" i="46"/>
  <c r="J48" i="46"/>
  <c r="K48" i="46"/>
  <c r="L48" i="46"/>
  <c r="M48" i="46"/>
  <c r="N48" i="46"/>
  <c r="O48" i="46"/>
  <c r="P48" i="46"/>
  <c r="Q48" i="46"/>
  <c r="R48" i="46"/>
  <c r="S48" i="46"/>
  <c r="T48" i="46"/>
  <c r="U48" i="46"/>
  <c r="V48" i="46"/>
  <c r="W48" i="46"/>
  <c r="X48" i="46"/>
  <c r="Y48" i="46"/>
  <c r="Z48" i="46"/>
  <c r="AA48" i="46"/>
  <c r="AB48" i="46"/>
  <c r="AC48" i="46"/>
  <c r="AD48" i="46"/>
  <c r="AE48" i="46"/>
  <c r="AF48" i="46"/>
  <c r="AG48" i="46"/>
  <c r="AH48" i="46"/>
  <c r="AI48" i="46"/>
  <c r="AJ48" i="46"/>
  <c r="AK48" i="46"/>
  <c r="AL48" i="46"/>
  <c r="AM48" i="46"/>
  <c r="AN48" i="46"/>
  <c r="AO48" i="46"/>
  <c r="AP48" i="46"/>
  <c r="AQ48" i="46"/>
  <c r="AR48" i="46"/>
  <c r="AS48" i="46"/>
  <c r="AT48" i="46"/>
  <c r="AU48" i="46"/>
  <c r="AV48" i="46"/>
  <c r="AW48" i="46"/>
  <c r="AX48" i="46"/>
  <c r="AY48" i="46"/>
  <c r="AZ48" i="46"/>
  <c r="BA48" i="46"/>
  <c r="BB48" i="46"/>
  <c r="BC48" i="46"/>
  <c r="BD48" i="46"/>
  <c r="BE48" i="46"/>
  <c r="BF48" i="46"/>
  <c r="BG48" i="46"/>
  <c r="BH48" i="46"/>
  <c r="BI48" i="46"/>
  <c r="BJ48" i="46"/>
  <c r="BK48" i="46"/>
  <c r="BL48" i="46"/>
  <c r="BM48" i="46"/>
  <c r="BN48" i="46"/>
  <c r="BO48" i="46"/>
  <c r="BP48" i="46"/>
  <c r="AB24" i="46"/>
  <c r="E59" i="46" a="1"/>
  <c r="E59" i="46"/>
  <c r="F59" i="46" a="1"/>
  <c r="F59" i="46"/>
  <c r="G59" i="46" a="1"/>
  <c r="H59" i="46" a="1"/>
  <c r="I59" i="46" a="1"/>
  <c r="J59" i="46" a="1"/>
  <c r="K59" i="46" a="1"/>
  <c r="L59" i="46" a="1"/>
  <c r="M59" i="46" a="1"/>
  <c r="N59" i="46" a="1"/>
  <c r="O59" i="46" a="1"/>
  <c r="P59" i="46" a="1"/>
  <c r="Q59" i="46" a="1"/>
  <c r="R59" i="46" a="1"/>
  <c r="S59" i="46" a="1"/>
  <c r="T59" i="46" a="1"/>
  <c r="U59" i="46" a="1"/>
  <c r="V59" i="46" a="1"/>
  <c r="W59" i="46" a="1"/>
  <c r="X59" i="46" a="1"/>
  <c r="Y59" i="46" a="1"/>
  <c r="Z59" i="46" a="1"/>
  <c r="AA59" i="46" a="1"/>
  <c r="AB59" i="46" a="1"/>
  <c r="AC59" i="46" a="1"/>
  <c r="AD59" i="46" a="1"/>
  <c r="AE59" i="46" a="1"/>
  <c r="AF59" i="46" a="1"/>
  <c r="AG59" i="46" a="1"/>
  <c r="AH59" i="46" a="1"/>
  <c r="AI59" i="46" a="1"/>
  <c r="AJ59" i="46" a="1"/>
  <c r="AK59" i="46" a="1"/>
  <c r="AL59" i="46" a="1"/>
  <c r="AM59" i="46" a="1"/>
  <c r="AN59" i="46" a="1"/>
  <c r="AO59" i="46" a="1"/>
  <c r="AP59" i="46" a="1"/>
  <c r="AQ59" i="46" a="1"/>
  <c r="AR59" i="46" a="1"/>
  <c r="AS59" i="46" a="1"/>
  <c r="AT59" i="46" a="1"/>
  <c r="AU59" i="46" a="1"/>
  <c r="AV59" i="46" a="1"/>
  <c r="AW59" i="46" a="1"/>
  <c r="AX59" i="46" a="1"/>
  <c r="AY59" i="46" a="1"/>
  <c r="AZ59" i="46" a="1"/>
  <c r="BA59" i="46" a="1"/>
  <c r="BB59" i="46" a="1"/>
  <c r="BC59" i="46" a="1"/>
  <c r="BD59" i="46" a="1"/>
  <c r="BE59" i="46" a="1"/>
  <c r="BF59" i="46" a="1"/>
  <c r="BG59" i="46" a="1"/>
  <c r="BH59" i="46" a="1"/>
  <c r="BI59" i="46" a="1"/>
  <c r="BJ59" i="46" a="1"/>
  <c r="BK59" i="46" a="1"/>
  <c r="BL59" i="46" a="1"/>
  <c r="BM59" i="46" a="1"/>
  <c r="BN59" i="46" a="1"/>
  <c r="BO59" i="46" a="1"/>
  <c r="BP59" i="46" a="1"/>
  <c r="G59" i="46"/>
  <c r="H59" i="46"/>
  <c r="I59" i="46"/>
  <c r="J59" i="46"/>
  <c r="K59" i="46"/>
  <c r="L59" i="46"/>
  <c r="M59" i="46"/>
  <c r="N59" i="46"/>
  <c r="O59" i="46"/>
  <c r="P59" i="46"/>
  <c r="Q59" i="46"/>
  <c r="R59" i="46"/>
  <c r="S59" i="46"/>
  <c r="T59" i="46"/>
  <c r="U59" i="46"/>
  <c r="V59" i="46"/>
  <c r="W59" i="46"/>
  <c r="X59" i="46"/>
  <c r="Y59" i="46"/>
  <c r="Z59" i="46"/>
  <c r="AA59" i="46"/>
  <c r="AB59" i="46"/>
  <c r="AC59" i="46"/>
  <c r="AD59" i="46"/>
  <c r="AE59" i="46"/>
  <c r="AF59" i="46"/>
  <c r="AG59" i="46"/>
  <c r="AH59" i="46"/>
  <c r="AI59" i="46"/>
  <c r="AJ59" i="46"/>
  <c r="AK59" i="46"/>
  <c r="AL59" i="46"/>
  <c r="AM59" i="46"/>
  <c r="AN59" i="46"/>
  <c r="AO59" i="46"/>
  <c r="AP59" i="46"/>
  <c r="AQ59" i="46"/>
  <c r="AR59" i="46"/>
  <c r="AS59" i="46"/>
  <c r="AT59" i="46"/>
  <c r="AU59" i="46"/>
  <c r="AV59" i="46"/>
  <c r="AW59" i="46"/>
  <c r="AX59" i="46"/>
  <c r="AY59" i="46"/>
  <c r="AZ59" i="46"/>
  <c r="BA59" i="46"/>
  <c r="BB59" i="46"/>
  <c r="BC59" i="46"/>
  <c r="BD59" i="46"/>
  <c r="BE59" i="46"/>
  <c r="BF59" i="46"/>
  <c r="BG59" i="46"/>
  <c r="BH59" i="46"/>
  <c r="BI59" i="46"/>
  <c r="BJ59" i="46"/>
  <c r="BK59" i="46"/>
  <c r="BL59" i="46"/>
  <c r="BM59" i="46"/>
  <c r="BN59" i="46"/>
  <c r="BO59" i="46"/>
  <c r="BP59" i="46"/>
  <c r="AC24" i="46"/>
  <c r="E49" i="46" a="1"/>
  <c r="E49" i="46"/>
  <c r="F49" i="46" a="1"/>
  <c r="F49" i="46"/>
  <c r="G49" i="46" a="1"/>
  <c r="H49" i="46" a="1"/>
  <c r="I49" i="46" a="1"/>
  <c r="J49" i="46" a="1"/>
  <c r="K49" i="46" a="1"/>
  <c r="L49" i="46" a="1"/>
  <c r="M49" i="46" a="1"/>
  <c r="N49" i="46" a="1"/>
  <c r="O49" i="46" a="1"/>
  <c r="P49" i="46" a="1"/>
  <c r="Q49" i="46" a="1"/>
  <c r="R49" i="46" a="1"/>
  <c r="S49" i="46" a="1"/>
  <c r="T49" i="46" a="1"/>
  <c r="U49" i="46" a="1"/>
  <c r="V49" i="46" a="1"/>
  <c r="W49" i="46" a="1"/>
  <c r="X49" i="46" a="1"/>
  <c r="Y49" i="46" a="1"/>
  <c r="Z49" i="46" a="1"/>
  <c r="AA49" i="46" a="1"/>
  <c r="AB49" i="46" a="1"/>
  <c r="AC49" i="46" a="1"/>
  <c r="AD49" i="46" a="1"/>
  <c r="AE49" i="46" a="1"/>
  <c r="AF49" i="46" a="1"/>
  <c r="AG49" i="46" a="1"/>
  <c r="AH49" i="46" a="1"/>
  <c r="AI49" i="46" a="1"/>
  <c r="AJ49" i="46" a="1"/>
  <c r="AK49" i="46" a="1"/>
  <c r="AL49" i="46" a="1"/>
  <c r="AM49" i="46" a="1"/>
  <c r="AN49" i="46" a="1"/>
  <c r="AO49" i="46" a="1"/>
  <c r="AP49" i="46" a="1"/>
  <c r="AQ49" i="46" a="1"/>
  <c r="AR49" i="46" a="1"/>
  <c r="AS49" i="46" a="1"/>
  <c r="AT49" i="46" a="1"/>
  <c r="AU49" i="46" a="1"/>
  <c r="AV49" i="46" a="1"/>
  <c r="AW49" i="46" a="1"/>
  <c r="AX49" i="46" a="1"/>
  <c r="AY49" i="46" a="1"/>
  <c r="AZ49" i="46" a="1"/>
  <c r="BA49" i="46" a="1"/>
  <c r="BB49" i="46" a="1"/>
  <c r="BC49" i="46" a="1"/>
  <c r="BD49" i="46" a="1"/>
  <c r="BE49" i="46" a="1"/>
  <c r="BF49" i="46" a="1"/>
  <c r="BG49" i="46" a="1"/>
  <c r="BH49" i="46" a="1"/>
  <c r="BI49" i="46" a="1"/>
  <c r="BJ49" i="46" a="1"/>
  <c r="BK49" i="46" a="1"/>
  <c r="BL49" i="46" a="1"/>
  <c r="BM49" i="46" a="1"/>
  <c r="BN49" i="46" a="1"/>
  <c r="BO49" i="46" a="1"/>
  <c r="BP49" i="46" a="1"/>
  <c r="G49" i="46"/>
  <c r="H49" i="46"/>
  <c r="I49" i="46"/>
  <c r="J49" i="46"/>
  <c r="K49" i="46"/>
  <c r="L49" i="46"/>
  <c r="M49" i="46"/>
  <c r="N49" i="46"/>
  <c r="O49" i="46"/>
  <c r="P49" i="46"/>
  <c r="Q49" i="46"/>
  <c r="R49" i="46"/>
  <c r="S49" i="46"/>
  <c r="T49" i="46"/>
  <c r="U49" i="46"/>
  <c r="V49" i="46"/>
  <c r="W49" i="46"/>
  <c r="X49" i="46"/>
  <c r="Y49" i="46"/>
  <c r="Z49" i="46"/>
  <c r="AA49" i="46"/>
  <c r="AB49" i="46"/>
  <c r="AC49" i="46"/>
  <c r="AD49" i="46"/>
  <c r="AE49" i="46"/>
  <c r="AF49" i="46"/>
  <c r="AG49" i="46"/>
  <c r="AH49" i="46"/>
  <c r="AI49" i="46"/>
  <c r="AJ49" i="46"/>
  <c r="AK49" i="46"/>
  <c r="AL49" i="46"/>
  <c r="AM49" i="46"/>
  <c r="AN49" i="46"/>
  <c r="AO49" i="46"/>
  <c r="AP49" i="46"/>
  <c r="AQ49" i="46"/>
  <c r="AR49" i="46"/>
  <c r="AS49" i="46"/>
  <c r="AT49" i="46"/>
  <c r="AU49" i="46"/>
  <c r="AV49" i="46"/>
  <c r="AW49" i="46"/>
  <c r="AX49" i="46"/>
  <c r="AY49" i="46"/>
  <c r="AZ49" i="46"/>
  <c r="BA49" i="46"/>
  <c r="BB49" i="46"/>
  <c r="BC49" i="46"/>
  <c r="BD49" i="46"/>
  <c r="BE49" i="46"/>
  <c r="BF49" i="46"/>
  <c r="BG49" i="46"/>
  <c r="BH49" i="46"/>
  <c r="BI49" i="46"/>
  <c r="BJ49" i="46"/>
  <c r="BK49" i="46"/>
  <c r="BL49" i="46"/>
  <c r="BM49" i="46"/>
  <c r="BN49" i="46"/>
  <c r="BO49" i="46"/>
  <c r="BP49" i="46"/>
  <c r="AB25" i="46"/>
  <c r="E60" i="46" a="1"/>
  <c r="E60" i="46"/>
  <c r="F60" i="46" a="1"/>
  <c r="F60" i="46"/>
  <c r="G60" i="46" a="1"/>
  <c r="H60" i="46" a="1"/>
  <c r="I60" i="46" a="1"/>
  <c r="J60" i="46" a="1"/>
  <c r="K60" i="46" a="1"/>
  <c r="L60" i="46" a="1"/>
  <c r="M60" i="46" a="1"/>
  <c r="N60" i="46" a="1"/>
  <c r="O60" i="46" a="1"/>
  <c r="P60" i="46" a="1"/>
  <c r="Q60" i="46" a="1"/>
  <c r="R60" i="46" a="1"/>
  <c r="S60" i="46" a="1"/>
  <c r="T60" i="46" a="1"/>
  <c r="U60" i="46" a="1"/>
  <c r="V60" i="46" a="1"/>
  <c r="W60" i="46" a="1"/>
  <c r="X60" i="46" a="1"/>
  <c r="Y60" i="46" a="1"/>
  <c r="Z60" i="46" a="1"/>
  <c r="AA60" i="46" a="1"/>
  <c r="AB60" i="46" a="1"/>
  <c r="AC60" i="46" a="1"/>
  <c r="AD60" i="46" a="1"/>
  <c r="AE60" i="46" a="1"/>
  <c r="AF60" i="46" a="1"/>
  <c r="AG60" i="46" a="1"/>
  <c r="AH60" i="46" a="1"/>
  <c r="AI60" i="46" a="1"/>
  <c r="AJ60" i="46" a="1"/>
  <c r="AK60" i="46" a="1"/>
  <c r="AL60" i="46" a="1"/>
  <c r="AM60" i="46" a="1"/>
  <c r="AN60" i="46" a="1"/>
  <c r="AO60" i="46" a="1"/>
  <c r="AP60" i="46" a="1"/>
  <c r="AQ60" i="46" a="1"/>
  <c r="AR60" i="46" a="1"/>
  <c r="AS60" i="46" a="1"/>
  <c r="AT60" i="46" a="1"/>
  <c r="AU60" i="46" a="1"/>
  <c r="AV60" i="46" a="1"/>
  <c r="AW60" i="46" a="1"/>
  <c r="AX60" i="46" a="1"/>
  <c r="AY60" i="46" a="1"/>
  <c r="AZ60" i="46" a="1"/>
  <c r="BA60" i="46" a="1"/>
  <c r="BB60" i="46" a="1"/>
  <c r="BC60" i="46" a="1"/>
  <c r="BD60" i="46" a="1"/>
  <c r="BE60" i="46" a="1"/>
  <c r="BF60" i="46" a="1"/>
  <c r="BG60" i="46" a="1"/>
  <c r="BH60" i="46" a="1"/>
  <c r="BI60" i="46" a="1"/>
  <c r="BJ60" i="46" a="1"/>
  <c r="BK60" i="46" a="1"/>
  <c r="BL60" i="46" a="1"/>
  <c r="BM60" i="46" a="1"/>
  <c r="BN60" i="46" a="1"/>
  <c r="BO60" i="46" a="1"/>
  <c r="BP60" i="46" a="1"/>
  <c r="G60" i="46"/>
  <c r="H60" i="46"/>
  <c r="I60" i="46"/>
  <c r="J60" i="46"/>
  <c r="K60" i="46"/>
  <c r="L60" i="46"/>
  <c r="M60" i="46"/>
  <c r="N60" i="46"/>
  <c r="O60" i="46"/>
  <c r="P60" i="46"/>
  <c r="Q60" i="46"/>
  <c r="R60" i="46"/>
  <c r="S60" i="46"/>
  <c r="T60" i="46"/>
  <c r="U60" i="46"/>
  <c r="V60" i="46"/>
  <c r="W60" i="46"/>
  <c r="X60" i="46"/>
  <c r="Y60" i="46"/>
  <c r="Z60" i="46"/>
  <c r="AA60" i="46"/>
  <c r="AB60" i="46"/>
  <c r="AC60" i="46"/>
  <c r="AD60" i="46"/>
  <c r="AE60" i="46"/>
  <c r="AF60" i="46"/>
  <c r="AG60" i="46"/>
  <c r="AH60" i="46"/>
  <c r="AI60" i="46"/>
  <c r="AJ60" i="46"/>
  <c r="AK60" i="46"/>
  <c r="AL60" i="46"/>
  <c r="AM60" i="46"/>
  <c r="AN60" i="46"/>
  <c r="AO60" i="46"/>
  <c r="AP60" i="46"/>
  <c r="AQ60" i="46"/>
  <c r="AR60" i="46"/>
  <c r="AS60" i="46"/>
  <c r="AT60" i="46"/>
  <c r="AU60" i="46"/>
  <c r="AV60" i="46"/>
  <c r="AW60" i="46"/>
  <c r="AX60" i="46"/>
  <c r="AY60" i="46"/>
  <c r="AZ60" i="46"/>
  <c r="BA60" i="46"/>
  <c r="BB60" i="46"/>
  <c r="BC60" i="46"/>
  <c r="BD60" i="46"/>
  <c r="BE60" i="46"/>
  <c r="BF60" i="46"/>
  <c r="BG60" i="46"/>
  <c r="BH60" i="46"/>
  <c r="BI60" i="46"/>
  <c r="BJ60" i="46"/>
  <c r="BK60" i="46"/>
  <c r="BL60" i="46"/>
  <c r="BM60" i="46"/>
  <c r="BN60" i="46"/>
  <c r="BO60" i="46"/>
  <c r="BP60" i="46"/>
  <c r="AC25" i="46"/>
  <c r="E44" i="47" a="1"/>
  <c r="E44" i="47"/>
  <c r="F44" i="47" a="1"/>
  <c r="F44" i="47"/>
  <c r="G44" i="47" a="1"/>
  <c r="H44" i="47" a="1"/>
  <c r="I44" i="47" a="1"/>
  <c r="J44" i="47" a="1"/>
  <c r="K44" i="47" a="1"/>
  <c r="L44" i="47" a="1"/>
  <c r="M44" i="47" a="1"/>
  <c r="N44" i="47" a="1"/>
  <c r="O44" i="47" a="1"/>
  <c r="P44" i="47" a="1"/>
  <c r="Q44" i="47" a="1"/>
  <c r="R44" i="47" a="1"/>
  <c r="S44" i="47" a="1"/>
  <c r="T44" i="47" a="1"/>
  <c r="U44" i="47" a="1"/>
  <c r="V44" i="47" a="1"/>
  <c r="W44" i="47" a="1"/>
  <c r="X44" i="47" a="1"/>
  <c r="Y44" i="47" a="1"/>
  <c r="Z44" i="47" a="1"/>
  <c r="AA44" i="47" a="1"/>
  <c r="AB44" i="47" a="1"/>
  <c r="AC44" i="47" a="1"/>
  <c r="AD44" i="47" a="1"/>
  <c r="AE44" i="47" a="1"/>
  <c r="AF44" i="47" a="1"/>
  <c r="AG44" i="47" a="1"/>
  <c r="AH44" i="47" a="1"/>
  <c r="AI44" i="47" a="1"/>
  <c r="AJ44" i="47" a="1"/>
  <c r="AK44" i="47" a="1"/>
  <c r="AL44" i="47" a="1"/>
  <c r="AM44" i="47" a="1"/>
  <c r="AN44" i="47" a="1"/>
  <c r="AO44" i="47" a="1"/>
  <c r="AP44" i="47" a="1"/>
  <c r="AQ44" i="47" a="1"/>
  <c r="AR44" i="47" a="1"/>
  <c r="AS44" i="47" a="1"/>
  <c r="AT44" i="47" a="1"/>
  <c r="AU44" i="47" a="1"/>
  <c r="AV44" i="47" a="1"/>
  <c r="AW44" i="47" a="1"/>
  <c r="AX44" i="47" a="1"/>
  <c r="AY44" i="47" a="1"/>
  <c r="AZ44" i="47" a="1"/>
  <c r="BA44" i="47" a="1"/>
  <c r="BB44" i="47" a="1"/>
  <c r="BC44" i="47" a="1"/>
  <c r="BD44" i="47" a="1"/>
  <c r="BE44" i="47" a="1"/>
  <c r="BF44" i="47" a="1"/>
  <c r="BG44" i="47" a="1"/>
  <c r="BH44" i="47" a="1"/>
  <c r="BI44" i="47" a="1"/>
  <c r="BJ44" i="47" a="1"/>
  <c r="BK44" i="47" a="1"/>
  <c r="BL44" i="47" a="1"/>
  <c r="BM44" i="47" a="1"/>
  <c r="BN44" i="47" a="1"/>
  <c r="BO44" i="47" a="1"/>
  <c r="BP44" i="47" a="1"/>
  <c r="G44" i="47"/>
  <c r="H44" i="47"/>
  <c r="I44" i="47"/>
  <c r="J44" i="47"/>
  <c r="K44" i="47"/>
  <c r="L44" i="47"/>
  <c r="M44" i="47"/>
  <c r="N44" i="47"/>
  <c r="O44" i="47"/>
  <c r="P44" i="47"/>
  <c r="Q44" i="47"/>
  <c r="R44" i="47"/>
  <c r="S44" i="47"/>
  <c r="T44" i="47"/>
  <c r="U44" i="47"/>
  <c r="V44" i="47"/>
  <c r="W44" i="47"/>
  <c r="X44" i="47"/>
  <c r="Y44" i="47"/>
  <c r="Z44" i="47"/>
  <c r="AA44" i="47"/>
  <c r="AB44" i="47"/>
  <c r="AC44" i="47"/>
  <c r="AD44" i="47"/>
  <c r="AE44" i="47"/>
  <c r="AF44" i="47"/>
  <c r="AG44" i="47"/>
  <c r="AH44" i="47"/>
  <c r="AI44" i="47"/>
  <c r="AJ44" i="47"/>
  <c r="AK44" i="47"/>
  <c r="AL44" i="47"/>
  <c r="AM44" i="47"/>
  <c r="AN44" i="47"/>
  <c r="AO44" i="47"/>
  <c r="AP44" i="47"/>
  <c r="AQ44" i="47"/>
  <c r="AR44" i="47"/>
  <c r="AS44" i="47"/>
  <c r="AT44" i="47"/>
  <c r="AU44" i="47"/>
  <c r="AV44" i="47"/>
  <c r="AW44" i="47"/>
  <c r="AX44" i="47"/>
  <c r="AY44" i="47"/>
  <c r="AZ44" i="47"/>
  <c r="BA44" i="47"/>
  <c r="BB44" i="47"/>
  <c r="BC44" i="47"/>
  <c r="BD44" i="47"/>
  <c r="BE44" i="47"/>
  <c r="BF44" i="47"/>
  <c r="BG44" i="47"/>
  <c r="BH44" i="47"/>
  <c r="BI44" i="47"/>
  <c r="BJ44" i="47"/>
  <c r="BK44" i="47"/>
  <c r="BL44" i="47"/>
  <c r="BM44" i="47"/>
  <c r="BN44" i="47"/>
  <c r="BO44" i="47"/>
  <c r="BP44" i="47"/>
  <c r="AB20" i="47"/>
  <c r="E55" i="47" a="1"/>
  <c r="E55" i="47"/>
  <c r="F55" i="47" a="1"/>
  <c r="F55" i="47"/>
  <c r="G55" i="47" a="1"/>
  <c r="H55" i="47" a="1"/>
  <c r="I55" i="47" a="1"/>
  <c r="J55" i="47" a="1"/>
  <c r="K55" i="47" a="1"/>
  <c r="L55" i="47" a="1"/>
  <c r="M55" i="47" a="1"/>
  <c r="N55" i="47" a="1"/>
  <c r="O55" i="47" a="1"/>
  <c r="P55" i="47" a="1"/>
  <c r="Q55" i="47" a="1"/>
  <c r="R55" i="47" a="1"/>
  <c r="S55" i="47" a="1"/>
  <c r="T55" i="47" a="1"/>
  <c r="U55" i="47" a="1"/>
  <c r="V55" i="47" a="1"/>
  <c r="W55" i="47" a="1"/>
  <c r="X55" i="47" a="1"/>
  <c r="Y55" i="47" a="1"/>
  <c r="Z55" i="47" a="1"/>
  <c r="AA55" i="47" a="1"/>
  <c r="AB55" i="47" a="1"/>
  <c r="AC55" i="47" a="1"/>
  <c r="AD55" i="47" a="1"/>
  <c r="AE55" i="47" a="1"/>
  <c r="AF55" i="47" a="1"/>
  <c r="AG55" i="47" a="1"/>
  <c r="AH55" i="47" a="1"/>
  <c r="AI55" i="47" a="1"/>
  <c r="AJ55" i="47" a="1"/>
  <c r="AK55" i="47" a="1"/>
  <c r="AL55" i="47" a="1"/>
  <c r="AM55" i="47" a="1"/>
  <c r="AN55" i="47" a="1"/>
  <c r="AO55" i="47" a="1"/>
  <c r="AP55" i="47" a="1"/>
  <c r="AQ55" i="47" a="1"/>
  <c r="AR55" i="47" a="1"/>
  <c r="AS55" i="47" a="1"/>
  <c r="AT55" i="47" a="1"/>
  <c r="AU55" i="47" a="1"/>
  <c r="AV55" i="47" a="1"/>
  <c r="AW55" i="47" a="1"/>
  <c r="AX55" i="47" a="1"/>
  <c r="AY55" i="47" a="1"/>
  <c r="AZ55" i="47" a="1"/>
  <c r="BA55" i="47" a="1"/>
  <c r="BB55" i="47" a="1"/>
  <c r="BC55" i="47" a="1"/>
  <c r="BD55" i="47" a="1"/>
  <c r="BE55" i="47" a="1"/>
  <c r="BF55" i="47" a="1"/>
  <c r="BG55" i="47" a="1"/>
  <c r="BH55" i="47" a="1"/>
  <c r="BI55" i="47" a="1"/>
  <c r="BJ55" i="47" a="1"/>
  <c r="BK55" i="47" a="1"/>
  <c r="BL55" i="47" a="1"/>
  <c r="BM55" i="47" a="1"/>
  <c r="BN55" i="47" a="1"/>
  <c r="BO55" i="47" a="1"/>
  <c r="BP55" i="47" a="1"/>
  <c r="G55" i="47"/>
  <c r="H55" i="47"/>
  <c r="I55" i="47"/>
  <c r="J55" i="47"/>
  <c r="K55" i="47"/>
  <c r="L55" i="47"/>
  <c r="M55" i="47"/>
  <c r="N55" i="47"/>
  <c r="O55" i="47"/>
  <c r="P55" i="47"/>
  <c r="Q55" i="47"/>
  <c r="R55" i="47"/>
  <c r="S55" i="47"/>
  <c r="T55" i="47"/>
  <c r="U55" i="47"/>
  <c r="V55" i="47"/>
  <c r="W55" i="47"/>
  <c r="X55" i="47"/>
  <c r="Y55" i="47"/>
  <c r="Z55" i="47"/>
  <c r="AA55" i="47"/>
  <c r="AB55" i="47"/>
  <c r="AC55" i="47"/>
  <c r="AD55" i="47"/>
  <c r="AE55" i="47"/>
  <c r="AF55" i="47"/>
  <c r="AG55" i="47"/>
  <c r="AH55" i="47"/>
  <c r="AI55" i="47"/>
  <c r="AJ55" i="47"/>
  <c r="AK55" i="47"/>
  <c r="AL55" i="47"/>
  <c r="AM55" i="47"/>
  <c r="AN55" i="47"/>
  <c r="AO55" i="47"/>
  <c r="AP55" i="47"/>
  <c r="AQ55" i="47"/>
  <c r="AR55" i="47"/>
  <c r="AS55" i="47"/>
  <c r="AT55" i="47"/>
  <c r="AU55" i="47"/>
  <c r="AV55" i="47"/>
  <c r="AW55" i="47"/>
  <c r="AX55" i="47"/>
  <c r="AY55" i="47"/>
  <c r="AZ55" i="47"/>
  <c r="BA55" i="47"/>
  <c r="BB55" i="47"/>
  <c r="BC55" i="47"/>
  <c r="BD55" i="47"/>
  <c r="BE55" i="47"/>
  <c r="BF55" i="47"/>
  <c r="BG55" i="47"/>
  <c r="BH55" i="47"/>
  <c r="BI55" i="47"/>
  <c r="BJ55" i="47"/>
  <c r="BK55" i="47"/>
  <c r="BL55" i="47"/>
  <c r="BM55" i="47"/>
  <c r="BN55" i="47"/>
  <c r="BO55" i="47"/>
  <c r="BP55" i="47"/>
  <c r="AC20" i="47"/>
  <c r="E45" i="47" a="1"/>
  <c r="E45" i="47"/>
  <c r="F45" i="47" a="1"/>
  <c r="F45" i="47"/>
  <c r="G45" i="47" a="1"/>
  <c r="H45" i="47" a="1"/>
  <c r="I45" i="47" a="1"/>
  <c r="J45" i="47" a="1"/>
  <c r="K45" i="47" a="1"/>
  <c r="L45" i="47" a="1"/>
  <c r="M45" i="47" a="1"/>
  <c r="N45" i="47" a="1"/>
  <c r="O45" i="47" a="1"/>
  <c r="P45" i="47" a="1"/>
  <c r="Q45" i="47" a="1"/>
  <c r="R45" i="47" a="1"/>
  <c r="S45" i="47" a="1"/>
  <c r="T45" i="47" a="1"/>
  <c r="U45" i="47" a="1"/>
  <c r="V45" i="47" a="1"/>
  <c r="W45" i="47" a="1"/>
  <c r="X45" i="47" a="1"/>
  <c r="Y45" i="47" a="1"/>
  <c r="Z45" i="47" a="1"/>
  <c r="AA45" i="47" a="1"/>
  <c r="AB45" i="47" a="1"/>
  <c r="AC45" i="47" a="1"/>
  <c r="AD45" i="47" a="1"/>
  <c r="AE45" i="47" a="1"/>
  <c r="AF45" i="47" a="1"/>
  <c r="AG45" i="47" a="1"/>
  <c r="AH45" i="47" a="1"/>
  <c r="AI45" i="47" a="1"/>
  <c r="AJ45" i="47" a="1"/>
  <c r="AK45" i="47" a="1"/>
  <c r="AL45" i="47" a="1"/>
  <c r="AM45" i="47" a="1"/>
  <c r="AN45" i="47" a="1"/>
  <c r="AO45" i="47" a="1"/>
  <c r="AP45" i="47" a="1"/>
  <c r="AQ45" i="47" a="1"/>
  <c r="AR45" i="47" a="1"/>
  <c r="AS45" i="47" a="1"/>
  <c r="AT45" i="47" a="1"/>
  <c r="AU45" i="47" a="1"/>
  <c r="AV45" i="47" a="1"/>
  <c r="AW45" i="47" a="1"/>
  <c r="AX45" i="47" a="1"/>
  <c r="AY45" i="47" a="1"/>
  <c r="AZ45" i="47" a="1"/>
  <c r="BA45" i="47" a="1"/>
  <c r="BB45" i="47" a="1"/>
  <c r="BC45" i="47" a="1"/>
  <c r="BD45" i="47" a="1"/>
  <c r="BE45" i="47" a="1"/>
  <c r="BF45" i="47" a="1"/>
  <c r="BG45" i="47" a="1"/>
  <c r="BH45" i="47" a="1"/>
  <c r="BI45" i="47" a="1"/>
  <c r="BJ45" i="47" a="1"/>
  <c r="BK45" i="47" a="1"/>
  <c r="BL45" i="47" a="1"/>
  <c r="BM45" i="47" a="1"/>
  <c r="BN45" i="47" a="1"/>
  <c r="BO45" i="47" a="1"/>
  <c r="BP45" i="47" a="1"/>
  <c r="G45" i="47"/>
  <c r="H45" i="47"/>
  <c r="I45" i="47"/>
  <c r="J45" i="47"/>
  <c r="K45" i="47"/>
  <c r="L45" i="47"/>
  <c r="M45" i="47"/>
  <c r="N45" i="47"/>
  <c r="O45" i="47"/>
  <c r="P45" i="47"/>
  <c r="Q45" i="47"/>
  <c r="R45" i="47"/>
  <c r="S45" i="47"/>
  <c r="T45" i="47"/>
  <c r="U45" i="47"/>
  <c r="V45" i="47"/>
  <c r="W45" i="47"/>
  <c r="X45" i="47"/>
  <c r="Y45" i="47"/>
  <c r="Z45" i="47"/>
  <c r="AA45" i="47"/>
  <c r="AB45" i="47"/>
  <c r="AC45" i="47"/>
  <c r="AD45" i="47"/>
  <c r="AE45" i="47"/>
  <c r="AF45" i="47"/>
  <c r="AG45" i="47"/>
  <c r="AH45" i="47"/>
  <c r="AI45" i="47"/>
  <c r="AJ45" i="47"/>
  <c r="AK45" i="47"/>
  <c r="AL45" i="47"/>
  <c r="AM45" i="47"/>
  <c r="AN45" i="47"/>
  <c r="AO45" i="47"/>
  <c r="AP45" i="47"/>
  <c r="AQ45" i="47"/>
  <c r="AR45" i="47"/>
  <c r="AS45" i="47"/>
  <c r="AT45" i="47"/>
  <c r="AU45" i="47"/>
  <c r="AV45" i="47"/>
  <c r="AW45" i="47"/>
  <c r="AX45" i="47"/>
  <c r="AY45" i="47"/>
  <c r="AZ45" i="47"/>
  <c r="BA45" i="47"/>
  <c r="BB45" i="47"/>
  <c r="BC45" i="47"/>
  <c r="BD45" i="47"/>
  <c r="BE45" i="47"/>
  <c r="BF45" i="47"/>
  <c r="BG45" i="47"/>
  <c r="BH45" i="47"/>
  <c r="BI45" i="47"/>
  <c r="BJ45" i="47"/>
  <c r="BK45" i="47"/>
  <c r="BL45" i="47"/>
  <c r="BM45" i="47"/>
  <c r="BN45" i="47"/>
  <c r="BO45" i="47"/>
  <c r="BP45" i="47"/>
  <c r="AB21" i="47"/>
  <c r="E56" i="47" a="1"/>
  <c r="E56" i="47"/>
  <c r="F56" i="47" a="1"/>
  <c r="F56" i="47"/>
  <c r="G56" i="47" a="1"/>
  <c r="H56" i="47" a="1"/>
  <c r="I56" i="47" a="1"/>
  <c r="J56" i="47" a="1"/>
  <c r="K56" i="47" a="1"/>
  <c r="L56" i="47" a="1"/>
  <c r="M56" i="47" a="1"/>
  <c r="N56" i="47" a="1"/>
  <c r="O56" i="47" a="1"/>
  <c r="P56" i="47" a="1"/>
  <c r="Q56" i="47" a="1"/>
  <c r="R56" i="47" a="1"/>
  <c r="S56" i="47" a="1"/>
  <c r="T56" i="47" a="1"/>
  <c r="U56" i="47" a="1"/>
  <c r="V56" i="47" a="1"/>
  <c r="W56" i="47" a="1"/>
  <c r="X56" i="47" a="1"/>
  <c r="Y56" i="47" a="1"/>
  <c r="Z56" i="47" a="1"/>
  <c r="AA56" i="47" a="1"/>
  <c r="AB56" i="47" a="1"/>
  <c r="AC56" i="47" a="1"/>
  <c r="AD56" i="47" a="1"/>
  <c r="AE56" i="47" a="1"/>
  <c r="AF56" i="47" a="1"/>
  <c r="AG56" i="47" a="1"/>
  <c r="AH56" i="47" a="1"/>
  <c r="AI56" i="47" a="1"/>
  <c r="AJ56" i="47" a="1"/>
  <c r="AK56" i="47" a="1"/>
  <c r="AL56" i="47" a="1"/>
  <c r="AM56" i="47" a="1"/>
  <c r="AN56" i="47" a="1"/>
  <c r="AO56" i="47" a="1"/>
  <c r="AP56" i="47" a="1"/>
  <c r="AQ56" i="47" a="1"/>
  <c r="AR56" i="47" a="1"/>
  <c r="AS56" i="47" a="1"/>
  <c r="AT56" i="47" a="1"/>
  <c r="AU56" i="47" a="1"/>
  <c r="AV56" i="47" a="1"/>
  <c r="AW56" i="47" a="1"/>
  <c r="AX56" i="47" a="1"/>
  <c r="AY56" i="47" a="1"/>
  <c r="AZ56" i="47" a="1"/>
  <c r="BA56" i="47" a="1"/>
  <c r="BB56" i="47" a="1"/>
  <c r="BC56" i="47" a="1"/>
  <c r="BD56" i="47" a="1"/>
  <c r="BE56" i="47" a="1"/>
  <c r="BF56" i="47" a="1"/>
  <c r="BG56" i="47" a="1"/>
  <c r="BH56" i="47" a="1"/>
  <c r="BI56" i="47" a="1"/>
  <c r="BJ56" i="47" a="1"/>
  <c r="BK56" i="47" a="1"/>
  <c r="BL56" i="47" a="1"/>
  <c r="BM56" i="47" a="1"/>
  <c r="BN56" i="47" a="1"/>
  <c r="BO56" i="47" a="1"/>
  <c r="BP56" i="47" a="1"/>
  <c r="G56" i="47"/>
  <c r="H56" i="47"/>
  <c r="I56" i="47"/>
  <c r="J56" i="47"/>
  <c r="K56" i="47"/>
  <c r="L56" i="47"/>
  <c r="M56" i="47"/>
  <c r="N56" i="47"/>
  <c r="O56" i="47"/>
  <c r="P56" i="47"/>
  <c r="Q56" i="47"/>
  <c r="R56" i="47"/>
  <c r="S56" i="47"/>
  <c r="T56" i="47"/>
  <c r="U56" i="47"/>
  <c r="V56" i="47"/>
  <c r="W56" i="47"/>
  <c r="X56" i="47"/>
  <c r="Y56" i="47"/>
  <c r="Z56" i="47"/>
  <c r="AA56" i="47"/>
  <c r="AB56" i="47"/>
  <c r="AC56" i="47"/>
  <c r="AD56" i="47"/>
  <c r="AE56" i="47"/>
  <c r="AF56" i="47"/>
  <c r="AG56" i="47"/>
  <c r="AH56" i="47"/>
  <c r="AI56" i="47"/>
  <c r="AJ56" i="47"/>
  <c r="AK56" i="47"/>
  <c r="AL56" i="47"/>
  <c r="AM56" i="47"/>
  <c r="AN56" i="47"/>
  <c r="AO56" i="47"/>
  <c r="AP56" i="47"/>
  <c r="AQ56" i="47"/>
  <c r="AR56" i="47"/>
  <c r="AS56" i="47"/>
  <c r="AT56" i="47"/>
  <c r="AU56" i="47"/>
  <c r="AV56" i="47"/>
  <c r="AW56" i="47"/>
  <c r="AX56" i="47"/>
  <c r="AY56" i="47"/>
  <c r="AZ56" i="47"/>
  <c r="BA56" i="47"/>
  <c r="BB56" i="47"/>
  <c r="BC56" i="47"/>
  <c r="BD56" i="47"/>
  <c r="BE56" i="47"/>
  <c r="BF56" i="47"/>
  <c r="BG56" i="47"/>
  <c r="BH56" i="47"/>
  <c r="BI56" i="47"/>
  <c r="BJ56" i="47"/>
  <c r="BK56" i="47"/>
  <c r="BL56" i="47"/>
  <c r="BM56" i="47"/>
  <c r="BN56" i="47"/>
  <c r="BO56" i="47"/>
  <c r="BP56" i="47"/>
  <c r="AC21" i="47"/>
  <c r="E46" i="47" a="1"/>
  <c r="E46" i="47"/>
  <c r="F46" i="47" a="1"/>
  <c r="F46" i="47"/>
  <c r="G46" i="47" a="1"/>
  <c r="H46" i="47" a="1"/>
  <c r="I46" i="47" a="1"/>
  <c r="J46" i="47" a="1"/>
  <c r="K46" i="47" a="1"/>
  <c r="L46" i="47" a="1"/>
  <c r="M46" i="47" a="1"/>
  <c r="N46" i="47" a="1"/>
  <c r="O46" i="47" a="1"/>
  <c r="P46" i="47" a="1"/>
  <c r="Q46" i="47" a="1"/>
  <c r="R46" i="47" a="1"/>
  <c r="S46" i="47" a="1"/>
  <c r="T46" i="47" a="1"/>
  <c r="U46" i="47" a="1"/>
  <c r="V46" i="47" a="1"/>
  <c r="W46" i="47" a="1"/>
  <c r="X46" i="47" a="1"/>
  <c r="Y46" i="47" a="1"/>
  <c r="Z46" i="47" a="1"/>
  <c r="AA46" i="47" a="1"/>
  <c r="AB46" i="47" a="1"/>
  <c r="AC46" i="47" a="1"/>
  <c r="AD46" i="47" a="1"/>
  <c r="AE46" i="47" a="1"/>
  <c r="AF46" i="47" a="1"/>
  <c r="AG46" i="47" a="1"/>
  <c r="AH46" i="47" a="1"/>
  <c r="AI46" i="47" a="1"/>
  <c r="AJ46" i="47" a="1"/>
  <c r="AK46" i="47" a="1"/>
  <c r="AL46" i="47" a="1"/>
  <c r="AM46" i="47" a="1"/>
  <c r="AN46" i="47" a="1"/>
  <c r="AO46" i="47" a="1"/>
  <c r="AP46" i="47" a="1"/>
  <c r="AQ46" i="47" a="1"/>
  <c r="AR46" i="47" a="1"/>
  <c r="AS46" i="47" a="1"/>
  <c r="AT46" i="47" a="1"/>
  <c r="AU46" i="47" a="1"/>
  <c r="AV46" i="47" a="1"/>
  <c r="AW46" i="47" a="1"/>
  <c r="AX46" i="47" a="1"/>
  <c r="AY46" i="47" a="1"/>
  <c r="AZ46" i="47" a="1"/>
  <c r="BA46" i="47" a="1"/>
  <c r="BB46" i="47" a="1"/>
  <c r="BC46" i="47" a="1"/>
  <c r="BD46" i="47" a="1"/>
  <c r="BE46" i="47" a="1"/>
  <c r="BF46" i="47" a="1"/>
  <c r="BG46" i="47" a="1"/>
  <c r="BH46" i="47" a="1"/>
  <c r="BI46" i="47" a="1"/>
  <c r="BJ46" i="47" a="1"/>
  <c r="BK46" i="47" a="1"/>
  <c r="BL46" i="47" a="1"/>
  <c r="BM46" i="47" a="1"/>
  <c r="BN46" i="47" a="1"/>
  <c r="BO46" i="47" a="1"/>
  <c r="BP46" i="47" a="1"/>
  <c r="G46" i="47"/>
  <c r="H46" i="47"/>
  <c r="I46" i="47"/>
  <c r="J46" i="47"/>
  <c r="K46" i="47"/>
  <c r="L46" i="47"/>
  <c r="M46" i="47"/>
  <c r="N46" i="47"/>
  <c r="O46" i="47"/>
  <c r="P46" i="47"/>
  <c r="Q46" i="47"/>
  <c r="R46" i="47"/>
  <c r="S46" i="47"/>
  <c r="T46" i="47"/>
  <c r="U46" i="47"/>
  <c r="V46" i="47"/>
  <c r="W46" i="47"/>
  <c r="X46" i="47"/>
  <c r="Y46" i="47"/>
  <c r="Z46" i="47"/>
  <c r="AA46" i="47"/>
  <c r="AB46" i="47"/>
  <c r="AC46" i="47"/>
  <c r="AD46" i="47"/>
  <c r="AE46" i="47"/>
  <c r="AF46" i="47"/>
  <c r="AG46" i="47"/>
  <c r="AH46" i="47"/>
  <c r="AI46" i="47"/>
  <c r="AJ46" i="47"/>
  <c r="AK46" i="47"/>
  <c r="AL46" i="47"/>
  <c r="AM46" i="47"/>
  <c r="AN46" i="47"/>
  <c r="AO46" i="47"/>
  <c r="AP46" i="47"/>
  <c r="AQ46" i="47"/>
  <c r="AR46" i="47"/>
  <c r="AS46" i="47"/>
  <c r="AT46" i="47"/>
  <c r="AU46" i="47"/>
  <c r="AV46" i="47"/>
  <c r="AW46" i="47"/>
  <c r="AX46" i="47"/>
  <c r="AY46" i="47"/>
  <c r="AZ46" i="47"/>
  <c r="BA46" i="47"/>
  <c r="BB46" i="47"/>
  <c r="BC46" i="47"/>
  <c r="BD46" i="47"/>
  <c r="BE46" i="47"/>
  <c r="BF46" i="47"/>
  <c r="BG46" i="47"/>
  <c r="BH46" i="47"/>
  <c r="BI46" i="47"/>
  <c r="BJ46" i="47"/>
  <c r="BK46" i="47"/>
  <c r="BL46" i="47"/>
  <c r="BM46" i="47"/>
  <c r="BN46" i="47"/>
  <c r="BO46" i="47"/>
  <c r="BP46" i="47"/>
  <c r="AB22" i="47"/>
  <c r="E57" i="47" a="1"/>
  <c r="E57" i="47"/>
  <c r="F57" i="47" a="1"/>
  <c r="F57" i="47"/>
  <c r="G57" i="47" a="1"/>
  <c r="H57" i="47" a="1"/>
  <c r="I57" i="47" a="1"/>
  <c r="J57" i="47" a="1"/>
  <c r="K57" i="47" a="1"/>
  <c r="L57" i="47" a="1"/>
  <c r="M57" i="47" a="1"/>
  <c r="N57" i="47" a="1"/>
  <c r="O57" i="47" a="1"/>
  <c r="P57" i="47" a="1"/>
  <c r="Q57" i="47" a="1"/>
  <c r="R57" i="47" a="1"/>
  <c r="S57" i="47" a="1"/>
  <c r="T57" i="47" a="1"/>
  <c r="U57" i="47" a="1"/>
  <c r="V57" i="47" a="1"/>
  <c r="W57" i="47" a="1"/>
  <c r="X57" i="47" a="1"/>
  <c r="Y57" i="47" a="1"/>
  <c r="Z57" i="47" a="1"/>
  <c r="AA57" i="47" a="1"/>
  <c r="AB57" i="47" a="1"/>
  <c r="AC57" i="47" a="1"/>
  <c r="AD57" i="47" a="1"/>
  <c r="AE57" i="47" a="1"/>
  <c r="AF57" i="47" a="1"/>
  <c r="AG57" i="47" a="1"/>
  <c r="AH57" i="47" a="1"/>
  <c r="AI57" i="47" a="1"/>
  <c r="AJ57" i="47" a="1"/>
  <c r="AK57" i="47" a="1"/>
  <c r="AL57" i="47" a="1"/>
  <c r="AM57" i="47" a="1"/>
  <c r="AN57" i="47" a="1"/>
  <c r="AO57" i="47" a="1"/>
  <c r="AP57" i="47" a="1"/>
  <c r="AQ57" i="47" a="1"/>
  <c r="AR57" i="47" a="1"/>
  <c r="AS57" i="47" a="1"/>
  <c r="AT57" i="47" a="1"/>
  <c r="AU57" i="47" a="1"/>
  <c r="AV57" i="47" a="1"/>
  <c r="AW57" i="47" a="1"/>
  <c r="AX57" i="47" a="1"/>
  <c r="AY57" i="47" a="1"/>
  <c r="AZ57" i="47" a="1"/>
  <c r="BA57" i="47" a="1"/>
  <c r="BB57" i="47" a="1"/>
  <c r="BC57" i="47" a="1"/>
  <c r="BD57" i="47" a="1"/>
  <c r="BE57" i="47" a="1"/>
  <c r="BF57" i="47" a="1"/>
  <c r="BG57" i="47" a="1"/>
  <c r="BH57" i="47" a="1"/>
  <c r="BI57" i="47" a="1"/>
  <c r="BJ57" i="47" a="1"/>
  <c r="BK57" i="47" a="1"/>
  <c r="BL57" i="47" a="1"/>
  <c r="BM57" i="47" a="1"/>
  <c r="BN57" i="47" a="1"/>
  <c r="BO57" i="47" a="1"/>
  <c r="BP57" i="47" a="1"/>
  <c r="G57" i="47"/>
  <c r="H57" i="47"/>
  <c r="I57" i="47"/>
  <c r="J57" i="47"/>
  <c r="K57" i="47"/>
  <c r="L57" i="47"/>
  <c r="M57" i="47"/>
  <c r="N57" i="47"/>
  <c r="O57" i="47"/>
  <c r="P57" i="47"/>
  <c r="Q57" i="47"/>
  <c r="R57" i="47"/>
  <c r="S57" i="47"/>
  <c r="T57" i="47"/>
  <c r="U57" i="47"/>
  <c r="V57" i="47"/>
  <c r="W57" i="47"/>
  <c r="X57" i="47"/>
  <c r="Y57" i="47"/>
  <c r="Z57" i="47"/>
  <c r="AA57" i="47"/>
  <c r="AB57" i="47"/>
  <c r="AC57" i="47"/>
  <c r="AD57" i="47"/>
  <c r="AE57" i="47"/>
  <c r="AF57" i="47"/>
  <c r="AG57" i="47"/>
  <c r="AH57" i="47"/>
  <c r="AI57" i="47"/>
  <c r="AJ57" i="47"/>
  <c r="AK57" i="47"/>
  <c r="AL57" i="47"/>
  <c r="AM57" i="47"/>
  <c r="AN57" i="47"/>
  <c r="AO57" i="47"/>
  <c r="AP57" i="47"/>
  <c r="AQ57" i="47"/>
  <c r="AR57" i="47"/>
  <c r="AS57" i="47"/>
  <c r="AT57" i="47"/>
  <c r="AU57" i="47"/>
  <c r="AV57" i="47"/>
  <c r="AW57" i="47"/>
  <c r="AX57" i="47"/>
  <c r="AY57" i="47"/>
  <c r="AZ57" i="47"/>
  <c r="BA57" i="47"/>
  <c r="BB57" i="47"/>
  <c r="BC57" i="47"/>
  <c r="BD57" i="47"/>
  <c r="BE57" i="47"/>
  <c r="BF57" i="47"/>
  <c r="BG57" i="47"/>
  <c r="BH57" i="47"/>
  <c r="BI57" i="47"/>
  <c r="BJ57" i="47"/>
  <c r="BK57" i="47"/>
  <c r="BL57" i="47"/>
  <c r="BM57" i="47"/>
  <c r="BN57" i="47"/>
  <c r="BO57" i="47"/>
  <c r="BP57" i="47"/>
  <c r="AC22" i="47"/>
  <c r="E47" i="47" a="1"/>
  <c r="E47" i="47"/>
  <c r="F47" i="47" a="1"/>
  <c r="F47" i="47"/>
  <c r="G47" i="47" a="1"/>
  <c r="H47" i="47" a="1"/>
  <c r="I47" i="47" a="1"/>
  <c r="J47" i="47" a="1"/>
  <c r="K47" i="47" a="1"/>
  <c r="L47" i="47" a="1"/>
  <c r="M47" i="47" a="1"/>
  <c r="N47" i="47" a="1"/>
  <c r="O47" i="47" a="1"/>
  <c r="P47" i="47" a="1"/>
  <c r="Q47" i="47" a="1"/>
  <c r="R47" i="47" a="1"/>
  <c r="S47" i="47" a="1"/>
  <c r="T47" i="47" a="1"/>
  <c r="U47" i="47" a="1"/>
  <c r="V47" i="47" a="1"/>
  <c r="W47" i="47" a="1"/>
  <c r="X47" i="47" a="1"/>
  <c r="Y47" i="47" a="1"/>
  <c r="Z47" i="47" a="1"/>
  <c r="AA47" i="47" a="1"/>
  <c r="AB47" i="47" a="1"/>
  <c r="AC47" i="47" a="1"/>
  <c r="AD47" i="47" a="1"/>
  <c r="AE47" i="47" a="1"/>
  <c r="AF47" i="47" a="1"/>
  <c r="AG47" i="47" a="1"/>
  <c r="AH47" i="47" a="1"/>
  <c r="AI47" i="47" a="1"/>
  <c r="AJ47" i="47" a="1"/>
  <c r="AK47" i="47" a="1"/>
  <c r="AL47" i="47" a="1"/>
  <c r="AM47" i="47" a="1"/>
  <c r="AN47" i="47" a="1"/>
  <c r="AO47" i="47" a="1"/>
  <c r="AP47" i="47" a="1"/>
  <c r="AQ47" i="47" a="1"/>
  <c r="AR47" i="47" a="1"/>
  <c r="AS47" i="47" a="1"/>
  <c r="AT47" i="47" a="1"/>
  <c r="AU47" i="47" a="1"/>
  <c r="AV47" i="47" a="1"/>
  <c r="AW47" i="47" a="1"/>
  <c r="AX47" i="47" a="1"/>
  <c r="AY47" i="47" a="1"/>
  <c r="AZ47" i="47" a="1"/>
  <c r="BA47" i="47" a="1"/>
  <c r="BB47" i="47" a="1"/>
  <c r="BC47" i="47" a="1"/>
  <c r="BD47" i="47" a="1"/>
  <c r="BE47" i="47" a="1"/>
  <c r="BF47" i="47" a="1"/>
  <c r="BG47" i="47" a="1"/>
  <c r="BH47" i="47" a="1"/>
  <c r="BI47" i="47" a="1"/>
  <c r="BJ47" i="47" a="1"/>
  <c r="BK47" i="47" a="1"/>
  <c r="BL47" i="47" a="1"/>
  <c r="BM47" i="47" a="1"/>
  <c r="BN47" i="47" a="1"/>
  <c r="BO47" i="47" a="1"/>
  <c r="BP47" i="47" a="1"/>
  <c r="G47" i="47"/>
  <c r="H47" i="47"/>
  <c r="I47" i="47"/>
  <c r="J47" i="47"/>
  <c r="K47" i="47"/>
  <c r="L47" i="47"/>
  <c r="M47" i="47"/>
  <c r="N47" i="47"/>
  <c r="O47" i="47"/>
  <c r="P47" i="47"/>
  <c r="Q47" i="47"/>
  <c r="R47" i="47"/>
  <c r="S47" i="47"/>
  <c r="T47" i="47"/>
  <c r="U47" i="47"/>
  <c r="V47" i="47"/>
  <c r="W47" i="47"/>
  <c r="X47" i="47"/>
  <c r="Y47" i="47"/>
  <c r="Z47" i="47"/>
  <c r="AA47" i="47"/>
  <c r="AB47" i="47"/>
  <c r="AC47" i="47"/>
  <c r="AD47" i="47"/>
  <c r="AE47" i="47"/>
  <c r="AF47" i="47"/>
  <c r="AG47" i="47"/>
  <c r="AH47" i="47"/>
  <c r="AI47" i="47"/>
  <c r="AJ47" i="47"/>
  <c r="AK47" i="47"/>
  <c r="AL47" i="47"/>
  <c r="AM47" i="47"/>
  <c r="AN47" i="47"/>
  <c r="AO47" i="47"/>
  <c r="AP47" i="47"/>
  <c r="AQ47" i="47"/>
  <c r="AR47" i="47"/>
  <c r="AS47" i="47"/>
  <c r="AT47" i="47"/>
  <c r="AU47" i="47"/>
  <c r="AV47" i="47"/>
  <c r="AW47" i="47"/>
  <c r="AX47" i="47"/>
  <c r="AY47" i="47"/>
  <c r="AZ47" i="47"/>
  <c r="BA47" i="47"/>
  <c r="BB47" i="47"/>
  <c r="BC47" i="47"/>
  <c r="BD47" i="47"/>
  <c r="BE47" i="47"/>
  <c r="BF47" i="47"/>
  <c r="BG47" i="47"/>
  <c r="BH47" i="47"/>
  <c r="BI47" i="47"/>
  <c r="BJ47" i="47"/>
  <c r="BK47" i="47"/>
  <c r="BL47" i="47"/>
  <c r="BM47" i="47"/>
  <c r="BN47" i="47"/>
  <c r="BO47" i="47"/>
  <c r="BP47" i="47"/>
  <c r="AB23" i="47"/>
  <c r="E58" i="47" a="1"/>
  <c r="E58" i="47"/>
  <c r="F58" i="47" a="1"/>
  <c r="F58" i="47"/>
  <c r="G58" i="47" a="1"/>
  <c r="H58" i="47" a="1"/>
  <c r="I58" i="47" a="1"/>
  <c r="J58" i="47" a="1"/>
  <c r="K58" i="47" a="1"/>
  <c r="L58" i="47" a="1"/>
  <c r="M58" i="47" a="1"/>
  <c r="N58" i="47" a="1"/>
  <c r="O58" i="47" a="1"/>
  <c r="P58" i="47" a="1"/>
  <c r="Q58" i="47" a="1"/>
  <c r="R58" i="47" a="1"/>
  <c r="S58" i="47" a="1"/>
  <c r="T58" i="47" a="1"/>
  <c r="U58" i="47" a="1"/>
  <c r="V58" i="47" a="1"/>
  <c r="W58" i="47" a="1"/>
  <c r="X58" i="47" a="1"/>
  <c r="Y58" i="47" a="1"/>
  <c r="Z58" i="47" a="1"/>
  <c r="AA58" i="47" a="1"/>
  <c r="AB58" i="47" a="1"/>
  <c r="AC58" i="47" a="1"/>
  <c r="AD58" i="47" a="1"/>
  <c r="AE58" i="47" a="1"/>
  <c r="AF58" i="47" a="1"/>
  <c r="AG58" i="47" a="1"/>
  <c r="AH58" i="47" a="1"/>
  <c r="AI58" i="47" a="1"/>
  <c r="AJ58" i="47" a="1"/>
  <c r="AK58" i="47" a="1"/>
  <c r="AL58" i="47" a="1"/>
  <c r="AM58" i="47" a="1"/>
  <c r="AN58" i="47" a="1"/>
  <c r="AO58" i="47" a="1"/>
  <c r="AP58" i="47" a="1"/>
  <c r="AQ58" i="47" a="1"/>
  <c r="AR58" i="47" a="1"/>
  <c r="AS58" i="47" a="1"/>
  <c r="AT58" i="47" a="1"/>
  <c r="AU58" i="47" a="1"/>
  <c r="AV58" i="47" a="1"/>
  <c r="AW58" i="47" a="1"/>
  <c r="AX58" i="47" a="1"/>
  <c r="AY58" i="47" a="1"/>
  <c r="AZ58" i="47" a="1"/>
  <c r="BA58" i="47" a="1"/>
  <c r="BB58" i="47" a="1"/>
  <c r="BC58" i="47" a="1"/>
  <c r="BD58" i="47" a="1"/>
  <c r="BE58" i="47" a="1"/>
  <c r="BF58" i="47" a="1"/>
  <c r="BG58" i="47" a="1"/>
  <c r="BH58" i="47" a="1"/>
  <c r="BI58" i="47" a="1"/>
  <c r="BJ58" i="47" a="1"/>
  <c r="BK58" i="47" a="1"/>
  <c r="BL58" i="47" a="1"/>
  <c r="BM58" i="47" a="1"/>
  <c r="BN58" i="47" a="1"/>
  <c r="BO58" i="47" a="1"/>
  <c r="BP58" i="47" a="1"/>
  <c r="G58" i="47"/>
  <c r="H58" i="47"/>
  <c r="I58" i="47"/>
  <c r="J58" i="47"/>
  <c r="K58" i="47"/>
  <c r="L58" i="47"/>
  <c r="M58" i="47"/>
  <c r="N58" i="47"/>
  <c r="O58" i="47"/>
  <c r="P58" i="47"/>
  <c r="Q58" i="47"/>
  <c r="R58" i="47"/>
  <c r="S58" i="47"/>
  <c r="T58" i="47"/>
  <c r="U58" i="47"/>
  <c r="V58" i="47"/>
  <c r="W58" i="47"/>
  <c r="X58" i="47"/>
  <c r="Y58" i="47"/>
  <c r="Z58" i="47"/>
  <c r="AA58" i="47"/>
  <c r="AB58" i="47"/>
  <c r="AC58" i="47"/>
  <c r="AD58" i="47"/>
  <c r="AE58" i="47"/>
  <c r="AF58" i="47"/>
  <c r="AG58" i="47"/>
  <c r="AH58" i="47"/>
  <c r="AI58" i="47"/>
  <c r="AJ58" i="47"/>
  <c r="AK58" i="47"/>
  <c r="AL58" i="47"/>
  <c r="AM58" i="47"/>
  <c r="AN58" i="47"/>
  <c r="AO58" i="47"/>
  <c r="AP58" i="47"/>
  <c r="AQ58" i="47"/>
  <c r="AR58" i="47"/>
  <c r="AS58" i="47"/>
  <c r="AT58" i="47"/>
  <c r="AU58" i="47"/>
  <c r="AV58" i="47"/>
  <c r="AW58" i="47"/>
  <c r="AX58" i="47"/>
  <c r="AY58" i="47"/>
  <c r="AZ58" i="47"/>
  <c r="BA58" i="47"/>
  <c r="BB58" i="47"/>
  <c r="BC58" i="47"/>
  <c r="BD58" i="47"/>
  <c r="BE58" i="47"/>
  <c r="BF58" i="47"/>
  <c r="BG58" i="47"/>
  <c r="BH58" i="47"/>
  <c r="BI58" i="47"/>
  <c r="BJ58" i="47"/>
  <c r="BK58" i="47"/>
  <c r="BL58" i="47"/>
  <c r="BM58" i="47"/>
  <c r="BN58" i="47"/>
  <c r="BO58" i="47"/>
  <c r="BP58" i="47"/>
  <c r="AC23" i="47"/>
  <c r="E48" i="47" a="1"/>
  <c r="E48" i="47"/>
  <c r="F48" i="47" a="1"/>
  <c r="F48" i="47"/>
  <c r="G48" i="47" a="1"/>
  <c r="H48" i="47" a="1"/>
  <c r="I48" i="47" a="1"/>
  <c r="J48" i="47" a="1"/>
  <c r="K48" i="47" a="1"/>
  <c r="L48" i="47" a="1"/>
  <c r="M48" i="47" a="1"/>
  <c r="N48" i="47" a="1"/>
  <c r="O48" i="47" a="1"/>
  <c r="P48" i="47" a="1"/>
  <c r="Q48" i="47" a="1"/>
  <c r="R48" i="47" a="1"/>
  <c r="S48" i="47" a="1"/>
  <c r="T48" i="47" a="1"/>
  <c r="U48" i="47" a="1"/>
  <c r="V48" i="47" a="1"/>
  <c r="W48" i="47" a="1"/>
  <c r="X48" i="47" a="1"/>
  <c r="Y48" i="47" a="1"/>
  <c r="Z48" i="47" a="1"/>
  <c r="AA48" i="47" a="1"/>
  <c r="AB48" i="47" a="1"/>
  <c r="AC48" i="47" a="1"/>
  <c r="AD48" i="47" a="1"/>
  <c r="AE48" i="47" a="1"/>
  <c r="AF48" i="47" a="1"/>
  <c r="AG48" i="47" a="1"/>
  <c r="AH48" i="47" a="1"/>
  <c r="AI48" i="47" a="1"/>
  <c r="AJ48" i="47" a="1"/>
  <c r="AK48" i="47" a="1"/>
  <c r="AL48" i="47" a="1"/>
  <c r="AM48" i="47" a="1"/>
  <c r="AN48" i="47" a="1"/>
  <c r="AO48" i="47" a="1"/>
  <c r="AP48" i="47" a="1"/>
  <c r="AQ48" i="47" a="1"/>
  <c r="AR48" i="47" a="1"/>
  <c r="AS48" i="47" a="1"/>
  <c r="AT48" i="47" a="1"/>
  <c r="AU48" i="47" a="1"/>
  <c r="AV48" i="47" a="1"/>
  <c r="AW48" i="47" a="1"/>
  <c r="AX48" i="47" a="1"/>
  <c r="AY48" i="47" a="1"/>
  <c r="AZ48" i="47" a="1"/>
  <c r="BA48" i="47" a="1"/>
  <c r="BB48" i="47" a="1"/>
  <c r="BC48" i="47" a="1"/>
  <c r="BD48" i="47" a="1"/>
  <c r="BE48" i="47" a="1"/>
  <c r="BF48" i="47" a="1"/>
  <c r="BG48" i="47" a="1"/>
  <c r="BH48" i="47" a="1"/>
  <c r="BI48" i="47" a="1"/>
  <c r="BJ48" i="47" a="1"/>
  <c r="BK48" i="47" a="1"/>
  <c r="BL48" i="47" a="1"/>
  <c r="BM48" i="47" a="1"/>
  <c r="BN48" i="47" a="1"/>
  <c r="BO48" i="47" a="1"/>
  <c r="BP48" i="47" a="1"/>
  <c r="G48" i="47"/>
  <c r="H48" i="47"/>
  <c r="I48" i="47"/>
  <c r="J48" i="47"/>
  <c r="K48" i="47"/>
  <c r="L48" i="47"/>
  <c r="M48" i="47"/>
  <c r="N48" i="47"/>
  <c r="O48" i="47"/>
  <c r="P48" i="47"/>
  <c r="Q48" i="47"/>
  <c r="R48" i="47"/>
  <c r="S48" i="47"/>
  <c r="T48" i="47"/>
  <c r="U48" i="47"/>
  <c r="V48" i="47"/>
  <c r="W48" i="47"/>
  <c r="X48" i="47"/>
  <c r="Y48" i="47"/>
  <c r="Z48" i="47"/>
  <c r="AA48" i="47"/>
  <c r="AB48" i="47"/>
  <c r="AC48" i="47"/>
  <c r="AD48" i="47"/>
  <c r="AE48" i="47"/>
  <c r="AF48" i="47"/>
  <c r="AG48" i="47"/>
  <c r="AH48" i="47"/>
  <c r="AI48" i="47"/>
  <c r="AJ48" i="47"/>
  <c r="AK48" i="47"/>
  <c r="AL48" i="47"/>
  <c r="AM48" i="47"/>
  <c r="AN48" i="47"/>
  <c r="AO48" i="47"/>
  <c r="AP48" i="47"/>
  <c r="AQ48" i="47"/>
  <c r="AR48" i="47"/>
  <c r="AS48" i="47"/>
  <c r="AT48" i="47"/>
  <c r="AU48" i="47"/>
  <c r="AV48" i="47"/>
  <c r="AW48" i="47"/>
  <c r="AX48" i="47"/>
  <c r="AY48" i="47"/>
  <c r="AZ48" i="47"/>
  <c r="BA48" i="47"/>
  <c r="BB48" i="47"/>
  <c r="BC48" i="47"/>
  <c r="BD48" i="47"/>
  <c r="BE48" i="47"/>
  <c r="BF48" i="47"/>
  <c r="BG48" i="47"/>
  <c r="BH48" i="47"/>
  <c r="BI48" i="47"/>
  <c r="BJ48" i="47"/>
  <c r="BK48" i="47"/>
  <c r="BL48" i="47"/>
  <c r="BM48" i="47"/>
  <c r="BN48" i="47"/>
  <c r="BO48" i="47"/>
  <c r="BP48" i="47"/>
  <c r="AB24" i="47"/>
  <c r="E59" i="47" a="1"/>
  <c r="E59" i="47"/>
  <c r="F59" i="47" a="1"/>
  <c r="F59" i="47"/>
  <c r="G59" i="47" a="1"/>
  <c r="H59" i="47" a="1"/>
  <c r="I59" i="47" a="1"/>
  <c r="J59" i="47" a="1"/>
  <c r="K59" i="47" a="1"/>
  <c r="L59" i="47" a="1"/>
  <c r="M59" i="47" a="1"/>
  <c r="N59" i="47" a="1"/>
  <c r="O59" i="47" a="1"/>
  <c r="P59" i="47" a="1"/>
  <c r="Q59" i="47" a="1"/>
  <c r="R59" i="47" a="1"/>
  <c r="S59" i="47" a="1"/>
  <c r="T59" i="47" a="1"/>
  <c r="U59" i="47" a="1"/>
  <c r="V59" i="47" a="1"/>
  <c r="W59" i="47" a="1"/>
  <c r="X59" i="47" a="1"/>
  <c r="Y59" i="47" a="1"/>
  <c r="Z59" i="47" a="1"/>
  <c r="AA59" i="47" a="1"/>
  <c r="AB59" i="47" a="1"/>
  <c r="AC59" i="47" a="1"/>
  <c r="AD59" i="47" a="1"/>
  <c r="AE59" i="47" a="1"/>
  <c r="AF59" i="47" a="1"/>
  <c r="AG59" i="47" a="1"/>
  <c r="AH59" i="47" a="1"/>
  <c r="AI59" i="47" a="1"/>
  <c r="AJ59" i="47" a="1"/>
  <c r="AK59" i="47" a="1"/>
  <c r="AL59" i="47" a="1"/>
  <c r="AM59" i="47" a="1"/>
  <c r="AN59" i="47" a="1"/>
  <c r="AO59" i="47" a="1"/>
  <c r="AP59" i="47" a="1"/>
  <c r="AQ59" i="47" a="1"/>
  <c r="AR59" i="47" a="1"/>
  <c r="AS59" i="47" a="1"/>
  <c r="AT59" i="47" a="1"/>
  <c r="AU59" i="47" a="1"/>
  <c r="AV59" i="47" a="1"/>
  <c r="AW59" i="47" a="1"/>
  <c r="AX59" i="47" a="1"/>
  <c r="AY59" i="47" a="1"/>
  <c r="AZ59" i="47" a="1"/>
  <c r="BA59" i="47" a="1"/>
  <c r="BB59" i="47" a="1"/>
  <c r="BC59" i="47" a="1"/>
  <c r="BD59" i="47" a="1"/>
  <c r="BE59" i="47" a="1"/>
  <c r="BF59" i="47" a="1"/>
  <c r="BG59" i="47" a="1"/>
  <c r="BH59" i="47" a="1"/>
  <c r="BI59" i="47" a="1"/>
  <c r="BJ59" i="47" a="1"/>
  <c r="BK59" i="47" a="1"/>
  <c r="BL59" i="47" a="1"/>
  <c r="BM59" i="47" a="1"/>
  <c r="BN59" i="47" a="1"/>
  <c r="BO59" i="47" a="1"/>
  <c r="BP59" i="47" a="1"/>
  <c r="G59" i="47"/>
  <c r="H59" i="47"/>
  <c r="I59" i="47"/>
  <c r="J59" i="47"/>
  <c r="K59" i="47"/>
  <c r="L59" i="47"/>
  <c r="M59" i="47"/>
  <c r="N59" i="47"/>
  <c r="O59" i="47"/>
  <c r="P59" i="47"/>
  <c r="Q59" i="47"/>
  <c r="R59" i="47"/>
  <c r="S59" i="47"/>
  <c r="T59" i="47"/>
  <c r="U59" i="47"/>
  <c r="V59" i="47"/>
  <c r="W59" i="47"/>
  <c r="X59" i="47"/>
  <c r="Y59" i="47"/>
  <c r="Z59" i="47"/>
  <c r="AA59" i="47"/>
  <c r="AB59" i="47"/>
  <c r="AC59" i="47"/>
  <c r="AD59" i="47"/>
  <c r="AE59" i="47"/>
  <c r="AF59" i="47"/>
  <c r="AG59" i="47"/>
  <c r="AH59" i="47"/>
  <c r="AI59" i="47"/>
  <c r="AJ59" i="47"/>
  <c r="AK59" i="47"/>
  <c r="AL59" i="47"/>
  <c r="AM59" i="47"/>
  <c r="AN59" i="47"/>
  <c r="AO59" i="47"/>
  <c r="AP59" i="47"/>
  <c r="AQ59" i="47"/>
  <c r="AR59" i="47"/>
  <c r="AS59" i="47"/>
  <c r="AT59" i="47"/>
  <c r="AU59" i="47"/>
  <c r="AV59" i="47"/>
  <c r="AW59" i="47"/>
  <c r="AX59" i="47"/>
  <c r="AY59" i="47"/>
  <c r="AZ59" i="47"/>
  <c r="BA59" i="47"/>
  <c r="BB59" i="47"/>
  <c r="BC59" i="47"/>
  <c r="BD59" i="47"/>
  <c r="BE59" i="47"/>
  <c r="BF59" i="47"/>
  <c r="BG59" i="47"/>
  <c r="BH59" i="47"/>
  <c r="BI59" i="47"/>
  <c r="BJ59" i="47"/>
  <c r="BK59" i="47"/>
  <c r="BL59" i="47"/>
  <c r="BM59" i="47"/>
  <c r="BN59" i="47"/>
  <c r="BO59" i="47"/>
  <c r="BP59" i="47"/>
  <c r="AC24" i="47"/>
  <c r="E49" i="47" a="1"/>
  <c r="E49" i="47"/>
  <c r="F49" i="47" a="1"/>
  <c r="F49" i="47"/>
  <c r="G49" i="47" a="1"/>
  <c r="H49" i="47" a="1"/>
  <c r="I49" i="47" a="1"/>
  <c r="J49" i="47" a="1"/>
  <c r="K49" i="47" a="1"/>
  <c r="L49" i="47" a="1"/>
  <c r="M49" i="47" a="1"/>
  <c r="N49" i="47" a="1"/>
  <c r="O49" i="47" a="1"/>
  <c r="P49" i="47" a="1"/>
  <c r="Q49" i="47" a="1"/>
  <c r="R49" i="47" a="1"/>
  <c r="S49" i="47" a="1"/>
  <c r="T49" i="47" a="1"/>
  <c r="U49" i="47" a="1"/>
  <c r="V49" i="47" a="1"/>
  <c r="W49" i="47" a="1"/>
  <c r="X49" i="47" a="1"/>
  <c r="Y49" i="47" a="1"/>
  <c r="Z49" i="47" a="1"/>
  <c r="AA49" i="47" a="1"/>
  <c r="AB49" i="47" a="1"/>
  <c r="AC49" i="47" a="1"/>
  <c r="AD49" i="47" a="1"/>
  <c r="AE49" i="47" a="1"/>
  <c r="AF49" i="47" a="1"/>
  <c r="AG49" i="47" a="1"/>
  <c r="AH49" i="47" a="1"/>
  <c r="AI49" i="47" a="1"/>
  <c r="AJ49" i="47" a="1"/>
  <c r="AK49" i="47" a="1"/>
  <c r="AL49" i="47" a="1"/>
  <c r="AM49" i="47" a="1"/>
  <c r="AN49" i="47" a="1"/>
  <c r="AO49" i="47" a="1"/>
  <c r="AP49" i="47" a="1"/>
  <c r="AQ49" i="47" a="1"/>
  <c r="AR49" i="47" a="1"/>
  <c r="AS49" i="47" a="1"/>
  <c r="AT49" i="47" a="1"/>
  <c r="AU49" i="47" a="1"/>
  <c r="AV49" i="47" a="1"/>
  <c r="AW49" i="47" a="1"/>
  <c r="AX49" i="47" a="1"/>
  <c r="AY49" i="47" a="1"/>
  <c r="AZ49" i="47" a="1"/>
  <c r="BA49" i="47" a="1"/>
  <c r="BB49" i="47" a="1"/>
  <c r="BC49" i="47" a="1"/>
  <c r="BD49" i="47" a="1"/>
  <c r="BE49" i="47" a="1"/>
  <c r="BF49" i="47" a="1"/>
  <c r="BG49" i="47" a="1"/>
  <c r="BH49" i="47" a="1"/>
  <c r="BI49" i="47" a="1"/>
  <c r="BJ49" i="47" a="1"/>
  <c r="BK49" i="47" a="1"/>
  <c r="BL49" i="47" a="1"/>
  <c r="BM49" i="47" a="1"/>
  <c r="BN49" i="47" a="1"/>
  <c r="BO49" i="47" a="1"/>
  <c r="BP49" i="47" a="1"/>
  <c r="G49" i="47"/>
  <c r="H49" i="47"/>
  <c r="I49" i="47"/>
  <c r="J49" i="47"/>
  <c r="K49" i="47"/>
  <c r="L49" i="47"/>
  <c r="M49" i="47"/>
  <c r="N49" i="47"/>
  <c r="O49" i="47"/>
  <c r="P49" i="47"/>
  <c r="Q49" i="47"/>
  <c r="R49" i="47"/>
  <c r="S49" i="47"/>
  <c r="T49" i="47"/>
  <c r="U49" i="47"/>
  <c r="V49" i="47"/>
  <c r="W49" i="47"/>
  <c r="X49" i="47"/>
  <c r="Y49" i="47"/>
  <c r="Z49" i="47"/>
  <c r="AA49" i="47"/>
  <c r="AB49" i="47"/>
  <c r="AC49" i="47"/>
  <c r="AD49" i="47"/>
  <c r="AE49" i="47"/>
  <c r="AF49" i="47"/>
  <c r="AG49" i="47"/>
  <c r="AH49" i="47"/>
  <c r="AI49" i="47"/>
  <c r="AJ49" i="47"/>
  <c r="AK49" i="47"/>
  <c r="AL49" i="47"/>
  <c r="AM49" i="47"/>
  <c r="AN49" i="47"/>
  <c r="AO49" i="47"/>
  <c r="AP49" i="47"/>
  <c r="AQ49" i="47"/>
  <c r="AR49" i="47"/>
  <c r="AS49" i="47"/>
  <c r="AT49" i="47"/>
  <c r="AU49" i="47"/>
  <c r="AV49" i="47"/>
  <c r="AW49" i="47"/>
  <c r="AX49" i="47"/>
  <c r="AY49" i="47"/>
  <c r="AZ49" i="47"/>
  <c r="BA49" i="47"/>
  <c r="BB49" i="47"/>
  <c r="BC49" i="47"/>
  <c r="BD49" i="47"/>
  <c r="BE49" i="47"/>
  <c r="BF49" i="47"/>
  <c r="BG49" i="47"/>
  <c r="BH49" i="47"/>
  <c r="BI49" i="47"/>
  <c r="BJ49" i="47"/>
  <c r="BK49" i="47"/>
  <c r="BL49" i="47"/>
  <c r="BM49" i="47"/>
  <c r="BN49" i="47"/>
  <c r="BO49" i="47"/>
  <c r="BP49" i="47"/>
  <c r="AB25" i="47"/>
  <c r="E60" i="47" a="1"/>
  <c r="E60" i="47"/>
  <c r="F60" i="47" a="1"/>
  <c r="F60" i="47"/>
  <c r="G60" i="47" a="1"/>
  <c r="H60" i="47" a="1"/>
  <c r="I60" i="47" a="1"/>
  <c r="J60" i="47" a="1"/>
  <c r="K60" i="47" a="1"/>
  <c r="L60" i="47" a="1"/>
  <c r="M60" i="47" a="1"/>
  <c r="N60" i="47" a="1"/>
  <c r="O60" i="47" a="1"/>
  <c r="P60" i="47" a="1"/>
  <c r="Q60" i="47" a="1"/>
  <c r="R60" i="47" a="1"/>
  <c r="S60" i="47" a="1"/>
  <c r="T60" i="47" a="1"/>
  <c r="U60" i="47" a="1"/>
  <c r="V60" i="47" a="1"/>
  <c r="W60" i="47" a="1"/>
  <c r="X60" i="47" a="1"/>
  <c r="Y60" i="47" a="1"/>
  <c r="Z60" i="47" a="1"/>
  <c r="AA60" i="47" a="1"/>
  <c r="AB60" i="47" a="1"/>
  <c r="AC60" i="47" a="1"/>
  <c r="AD60" i="47" a="1"/>
  <c r="AE60" i="47" a="1"/>
  <c r="AF60" i="47" a="1"/>
  <c r="AG60" i="47" a="1"/>
  <c r="AH60" i="47" a="1"/>
  <c r="AI60" i="47" a="1"/>
  <c r="AJ60" i="47" a="1"/>
  <c r="AK60" i="47" a="1"/>
  <c r="AL60" i="47" a="1"/>
  <c r="AM60" i="47" a="1"/>
  <c r="AN60" i="47" a="1"/>
  <c r="AO60" i="47" a="1"/>
  <c r="AP60" i="47" a="1"/>
  <c r="AQ60" i="47" a="1"/>
  <c r="AR60" i="47" a="1"/>
  <c r="AS60" i="47" a="1"/>
  <c r="AT60" i="47" a="1"/>
  <c r="AU60" i="47" a="1"/>
  <c r="AV60" i="47" a="1"/>
  <c r="AW60" i="47" a="1"/>
  <c r="AX60" i="47" a="1"/>
  <c r="AY60" i="47" a="1"/>
  <c r="AZ60" i="47" a="1"/>
  <c r="BA60" i="47" a="1"/>
  <c r="BB60" i="47" a="1"/>
  <c r="BC60" i="47" a="1"/>
  <c r="BD60" i="47" a="1"/>
  <c r="BE60" i="47" a="1"/>
  <c r="BF60" i="47" a="1"/>
  <c r="BG60" i="47" a="1"/>
  <c r="BH60" i="47" a="1"/>
  <c r="BI60" i="47" a="1"/>
  <c r="BJ60" i="47" a="1"/>
  <c r="BK60" i="47" a="1"/>
  <c r="BL60" i="47" a="1"/>
  <c r="BM60" i="47" a="1"/>
  <c r="BN60" i="47" a="1"/>
  <c r="BO60" i="47" a="1"/>
  <c r="BP60" i="47" a="1"/>
  <c r="G60" i="47"/>
  <c r="H60" i="47"/>
  <c r="I60" i="47"/>
  <c r="J60" i="47"/>
  <c r="K60" i="47"/>
  <c r="L60" i="47"/>
  <c r="M60" i="47"/>
  <c r="N60" i="47"/>
  <c r="O60" i="47"/>
  <c r="P60" i="47"/>
  <c r="Q60" i="47"/>
  <c r="R60" i="47"/>
  <c r="S60" i="47"/>
  <c r="T60" i="47"/>
  <c r="U60" i="47"/>
  <c r="V60" i="47"/>
  <c r="W60" i="47"/>
  <c r="X60" i="47"/>
  <c r="Y60" i="47"/>
  <c r="Z60" i="47"/>
  <c r="AA60" i="47"/>
  <c r="AB60" i="47"/>
  <c r="AC60" i="47"/>
  <c r="AD60" i="47"/>
  <c r="AE60" i="47"/>
  <c r="AF60" i="47"/>
  <c r="AG60" i="47"/>
  <c r="AH60" i="47"/>
  <c r="AI60" i="47"/>
  <c r="AJ60" i="47"/>
  <c r="AK60" i="47"/>
  <c r="AL60" i="47"/>
  <c r="AM60" i="47"/>
  <c r="AN60" i="47"/>
  <c r="AO60" i="47"/>
  <c r="AP60" i="47"/>
  <c r="AQ60" i="47"/>
  <c r="AR60" i="47"/>
  <c r="AS60" i="47"/>
  <c r="AT60" i="47"/>
  <c r="AU60" i="47"/>
  <c r="AV60" i="47"/>
  <c r="AW60" i="47"/>
  <c r="AX60" i="47"/>
  <c r="AY60" i="47"/>
  <c r="AZ60" i="47"/>
  <c r="BA60" i="47"/>
  <c r="BB60" i="47"/>
  <c r="BC60" i="47"/>
  <c r="BD60" i="47"/>
  <c r="BE60" i="47"/>
  <c r="BF60" i="47"/>
  <c r="BG60" i="47"/>
  <c r="BH60" i="47"/>
  <c r="BI60" i="47"/>
  <c r="BJ60" i="47"/>
  <c r="BK60" i="47"/>
  <c r="BL60" i="47"/>
  <c r="BM60" i="47"/>
  <c r="BN60" i="47"/>
  <c r="BO60" i="47"/>
  <c r="BP60" i="47"/>
  <c r="AC25" i="47"/>
  <c r="E44" i="48" a="1"/>
  <c r="E44" i="48"/>
  <c r="F44" i="48" a="1"/>
  <c r="F44" i="48"/>
  <c r="G44" i="48" a="1"/>
  <c r="H44" i="48" a="1"/>
  <c r="I44" i="48" a="1"/>
  <c r="J44" i="48" a="1"/>
  <c r="K44" i="48" a="1"/>
  <c r="L44" i="48" a="1"/>
  <c r="M44" i="48" a="1"/>
  <c r="N44" i="48" a="1"/>
  <c r="O44" i="48" a="1"/>
  <c r="P44" i="48" a="1"/>
  <c r="Q44" i="48" a="1"/>
  <c r="R44" i="48" a="1"/>
  <c r="S44" i="48" a="1"/>
  <c r="T44" i="48" a="1"/>
  <c r="U44" i="48" a="1"/>
  <c r="V44" i="48" a="1"/>
  <c r="W44" i="48" a="1"/>
  <c r="X44" i="48" a="1"/>
  <c r="Y44" i="48" a="1"/>
  <c r="Z44" i="48" a="1"/>
  <c r="AA44" i="48" a="1"/>
  <c r="AB44" i="48" a="1"/>
  <c r="AC44" i="48" a="1"/>
  <c r="AD44" i="48" a="1"/>
  <c r="AE44" i="48" a="1"/>
  <c r="AF44" i="48" a="1"/>
  <c r="AG44" i="48" a="1"/>
  <c r="AH44" i="48" a="1"/>
  <c r="AI44" i="48" a="1"/>
  <c r="AJ44" i="48" a="1"/>
  <c r="AK44" i="48" a="1"/>
  <c r="AL44" i="48" a="1"/>
  <c r="AM44" i="48" a="1"/>
  <c r="AN44" i="48" a="1"/>
  <c r="AO44" i="48" a="1"/>
  <c r="AP44" i="48" a="1"/>
  <c r="AQ44" i="48" a="1"/>
  <c r="AR44" i="48" a="1"/>
  <c r="AS44" i="48" a="1"/>
  <c r="AT44" i="48" a="1"/>
  <c r="AU44" i="48" a="1"/>
  <c r="AV44" i="48" a="1"/>
  <c r="AW44" i="48" a="1"/>
  <c r="AX44" i="48" a="1"/>
  <c r="AY44" i="48" a="1"/>
  <c r="AZ44" i="48" a="1"/>
  <c r="BA44" i="48" a="1"/>
  <c r="BB44" i="48" a="1"/>
  <c r="BC44" i="48" a="1"/>
  <c r="BD44" i="48" a="1"/>
  <c r="BE44" i="48" a="1"/>
  <c r="BF44" i="48" a="1"/>
  <c r="BG44" i="48" a="1"/>
  <c r="BH44" i="48" a="1"/>
  <c r="BI44" i="48" a="1"/>
  <c r="BJ44" i="48" a="1"/>
  <c r="BK44" i="48" a="1"/>
  <c r="BL44" i="48" a="1"/>
  <c r="BM44" i="48" a="1"/>
  <c r="BN44" i="48" a="1"/>
  <c r="BO44" i="48" a="1"/>
  <c r="BP44" i="48" a="1"/>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AB20" i="48"/>
  <c r="E55" i="48" a="1"/>
  <c r="E55" i="48"/>
  <c r="F55" i="48" a="1"/>
  <c r="F55" i="48"/>
  <c r="G55" i="48" a="1"/>
  <c r="H55" i="48" a="1"/>
  <c r="I55" i="48" a="1"/>
  <c r="J55" i="48" a="1"/>
  <c r="K55" i="48" a="1"/>
  <c r="L55" i="48" a="1"/>
  <c r="M55" i="48" a="1"/>
  <c r="N55" i="48" a="1"/>
  <c r="O55" i="48" a="1"/>
  <c r="P55" i="48" a="1"/>
  <c r="Q55" i="48" a="1"/>
  <c r="R55" i="48" a="1"/>
  <c r="S55" i="48" a="1"/>
  <c r="T55" i="48" a="1"/>
  <c r="U55" i="48" a="1"/>
  <c r="V55" i="48" a="1"/>
  <c r="W55" i="48" a="1"/>
  <c r="X55" i="48" a="1"/>
  <c r="Y55" i="48" a="1"/>
  <c r="Z55" i="48" a="1"/>
  <c r="AA55" i="48" a="1"/>
  <c r="AB55" i="48" a="1"/>
  <c r="AC55" i="48" a="1"/>
  <c r="AD55" i="48" a="1"/>
  <c r="AE55" i="48" a="1"/>
  <c r="AF55" i="48" a="1"/>
  <c r="AG55" i="48" a="1"/>
  <c r="AH55" i="48" a="1"/>
  <c r="AI55" i="48" a="1"/>
  <c r="AJ55" i="48" a="1"/>
  <c r="AK55" i="48" a="1"/>
  <c r="AL55" i="48" a="1"/>
  <c r="AM55" i="48" a="1"/>
  <c r="AN55" i="48" a="1"/>
  <c r="AO55" i="48" a="1"/>
  <c r="AP55" i="48" a="1"/>
  <c r="AQ55" i="48" a="1"/>
  <c r="AR55" i="48" a="1"/>
  <c r="AS55" i="48" a="1"/>
  <c r="AT55" i="48" a="1"/>
  <c r="AU55" i="48" a="1"/>
  <c r="AV55" i="48" a="1"/>
  <c r="AW55" i="48" a="1"/>
  <c r="AX55" i="48" a="1"/>
  <c r="AY55" i="48" a="1"/>
  <c r="AZ55" i="48" a="1"/>
  <c r="BA55" i="48" a="1"/>
  <c r="BB55" i="48" a="1"/>
  <c r="BC55" i="48" a="1"/>
  <c r="BD55" i="48" a="1"/>
  <c r="BE55" i="48" a="1"/>
  <c r="BF55" i="48" a="1"/>
  <c r="BG55" i="48" a="1"/>
  <c r="BH55" i="48" a="1"/>
  <c r="BI55" i="48" a="1"/>
  <c r="BJ55" i="48" a="1"/>
  <c r="BK55" i="48" a="1"/>
  <c r="BL55" i="48" a="1"/>
  <c r="BM55" i="48" a="1"/>
  <c r="BN55" i="48" a="1"/>
  <c r="BO55" i="48" a="1"/>
  <c r="BP55" i="48" a="1"/>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AC20" i="48"/>
  <c r="E45" i="48" a="1"/>
  <c r="E45" i="48"/>
  <c r="F45" i="48" a="1"/>
  <c r="F45" i="48"/>
  <c r="G45" i="48" a="1"/>
  <c r="H45" i="48" a="1"/>
  <c r="I45" i="48" a="1"/>
  <c r="J45" i="48" a="1"/>
  <c r="K45" i="48" a="1"/>
  <c r="L45" i="48" a="1"/>
  <c r="M45" i="48" a="1"/>
  <c r="N45" i="48" a="1"/>
  <c r="O45" i="48" a="1"/>
  <c r="P45" i="48" a="1"/>
  <c r="Q45" i="48" a="1"/>
  <c r="R45" i="48" a="1"/>
  <c r="S45" i="48" a="1"/>
  <c r="T45" i="48" a="1"/>
  <c r="U45" i="48" a="1"/>
  <c r="V45" i="48" a="1"/>
  <c r="W45" i="48" a="1"/>
  <c r="X45" i="48" a="1"/>
  <c r="Y45" i="48" a="1"/>
  <c r="Z45" i="48" a="1"/>
  <c r="AA45" i="48" a="1"/>
  <c r="AB45" i="48" a="1"/>
  <c r="AC45" i="48" a="1"/>
  <c r="AD45" i="48" a="1"/>
  <c r="AE45" i="48" a="1"/>
  <c r="AF45" i="48" a="1"/>
  <c r="AG45" i="48" a="1"/>
  <c r="AH45" i="48" a="1"/>
  <c r="AI45" i="48" a="1"/>
  <c r="AJ45" i="48" a="1"/>
  <c r="AK45" i="48" a="1"/>
  <c r="AL45" i="48" a="1"/>
  <c r="AM45" i="48" a="1"/>
  <c r="AN45" i="48" a="1"/>
  <c r="AO45" i="48" a="1"/>
  <c r="AP45" i="48" a="1"/>
  <c r="AQ45" i="48" a="1"/>
  <c r="AR45" i="48" a="1"/>
  <c r="AS45" i="48" a="1"/>
  <c r="AT45" i="48" a="1"/>
  <c r="AU45" i="48" a="1"/>
  <c r="AV45" i="48" a="1"/>
  <c r="AW45" i="48" a="1"/>
  <c r="AX45" i="48" a="1"/>
  <c r="AY45" i="48" a="1"/>
  <c r="AZ45" i="48" a="1"/>
  <c r="BA45" i="48" a="1"/>
  <c r="BB45" i="48" a="1"/>
  <c r="BC45" i="48" a="1"/>
  <c r="BD45" i="48" a="1"/>
  <c r="BE45" i="48" a="1"/>
  <c r="BF45" i="48" a="1"/>
  <c r="BG45" i="48" a="1"/>
  <c r="BH45" i="48" a="1"/>
  <c r="BI45" i="48" a="1"/>
  <c r="BJ45" i="48" a="1"/>
  <c r="BK45" i="48" a="1"/>
  <c r="BL45" i="48" a="1"/>
  <c r="BM45" i="48" a="1"/>
  <c r="BN45" i="48" a="1"/>
  <c r="BO45" i="48" a="1"/>
  <c r="BP45" i="48" a="1"/>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AB21" i="48"/>
  <c r="E56" i="48" a="1"/>
  <c r="E56" i="48"/>
  <c r="F56" i="48" a="1"/>
  <c r="F56" i="48"/>
  <c r="G56" i="48" a="1"/>
  <c r="H56" i="48" a="1"/>
  <c r="I56" i="48" a="1"/>
  <c r="J56" i="48" a="1"/>
  <c r="K56" i="48" a="1"/>
  <c r="L56" i="48" a="1"/>
  <c r="M56" i="48" a="1"/>
  <c r="N56" i="48" a="1"/>
  <c r="O56" i="48" a="1"/>
  <c r="P56" i="48" a="1"/>
  <c r="Q56" i="48" a="1"/>
  <c r="R56" i="48" a="1"/>
  <c r="S56" i="48" a="1"/>
  <c r="T56" i="48" a="1"/>
  <c r="U56" i="48" a="1"/>
  <c r="V56" i="48" a="1"/>
  <c r="W56" i="48" a="1"/>
  <c r="X56" i="48" a="1"/>
  <c r="Y56" i="48" a="1"/>
  <c r="Z56" i="48" a="1"/>
  <c r="AA56" i="48" a="1"/>
  <c r="AB56" i="48" a="1"/>
  <c r="AC56" i="48" a="1"/>
  <c r="AD56" i="48" a="1"/>
  <c r="AE56" i="48" a="1"/>
  <c r="AF56" i="48" a="1"/>
  <c r="AG56" i="48" a="1"/>
  <c r="AH56" i="48" a="1"/>
  <c r="AI56" i="48" a="1"/>
  <c r="AJ56" i="48" a="1"/>
  <c r="AK56" i="48" a="1"/>
  <c r="AL56" i="48" a="1"/>
  <c r="AM56" i="48" a="1"/>
  <c r="AN56" i="48" a="1"/>
  <c r="AO56" i="48" a="1"/>
  <c r="AP56" i="48" a="1"/>
  <c r="AQ56" i="48" a="1"/>
  <c r="AR56" i="48" a="1"/>
  <c r="AS56" i="48" a="1"/>
  <c r="AT56" i="48" a="1"/>
  <c r="AU56" i="48" a="1"/>
  <c r="AV56" i="48" a="1"/>
  <c r="AW56" i="48" a="1"/>
  <c r="AX56" i="48" a="1"/>
  <c r="AY56" i="48" a="1"/>
  <c r="AZ56" i="48" a="1"/>
  <c r="BA56" i="48" a="1"/>
  <c r="BB56" i="48" a="1"/>
  <c r="BC56" i="48" a="1"/>
  <c r="BD56" i="48" a="1"/>
  <c r="BE56" i="48" a="1"/>
  <c r="BF56" i="48" a="1"/>
  <c r="BG56" i="48" a="1"/>
  <c r="BH56" i="48" a="1"/>
  <c r="BI56" i="48" a="1"/>
  <c r="BJ56" i="48" a="1"/>
  <c r="BK56" i="48" a="1"/>
  <c r="BL56" i="48" a="1"/>
  <c r="BM56" i="48" a="1"/>
  <c r="BN56" i="48" a="1"/>
  <c r="BO56" i="48" a="1"/>
  <c r="BP56" i="48" a="1"/>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AC21" i="48"/>
  <c r="E46" i="48" a="1"/>
  <c r="E46" i="48"/>
  <c r="F46" i="48" a="1"/>
  <c r="F46" i="48"/>
  <c r="G46" i="48" a="1"/>
  <c r="H46" i="48" a="1"/>
  <c r="I46" i="48" a="1"/>
  <c r="J46" i="48" a="1"/>
  <c r="K46" i="48" a="1"/>
  <c r="L46" i="48" a="1"/>
  <c r="M46" i="48" a="1"/>
  <c r="N46" i="48" a="1"/>
  <c r="O46" i="48" a="1"/>
  <c r="P46" i="48" a="1"/>
  <c r="Q46" i="48" a="1"/>
  <c r="R46" i="48" a="1"/>
  <c r="S46" i="48" a="1"/>
  <c r="T46" i="48" a="1"/>
  <c r="U46" i="48" a="1"/>
  <c r="V46" i="48" a="1"/>
  <c r="W46" i="48" a="1"/>
  <c r="X46" i="48" a="1"/>
  <c r="Y46" i="48" a="1"/>
  <c r="Z46" i="48" a="1"/>
  <c r="AA46" i="48" a="1"/>
  <c r="AB46" i="48" a="1"/>
  <c r="AC46" i="48" a="1"/>
  <c r="AD46" i="48" a="1"/>
  <c r="AE46" i="48" a="1"/>
  <c r="AF46" i="48" a="1"/>
  <c r="AG46" i="48" a="1"/>
  <c r="AH46" i="48" a="1"/>
  <c r="AI46" i="48" a="1"/>
  <c r="AJ46" i="48" a="1"/>
  <c r="AK46" i="48" a="1"/>
  <c r="AL46" i="48" a="1"/>
  <c r="AM46" i="48" a="1"/>
  <c r="AN46" i="48" a="1"/>
  <c r="AO46" i="48" a="1"/>
  <c r="AP46" i="48" a="1"/>
  <c r="AQ46" i="48" a="1"/>
  <c r="AR46" i="48" a="1"/>
  <c r="AS46" i="48" a="1"/>
  <c r="AT46" i="48" a="1"/>
  <c r="AU46" i="48" a="1"/>
  <c r="AV46" i="48" a="1"/>
  <c r="AW46" i="48" a="1"/>
  <c r="AX46" i="48" a="1"/>
  <c r="AY46" i="48" a="1"/>
  <c r="AZ46" i="48" a="1"/>
  <c r="BA46" i="48" a="1"/>
  <c r="BB46" i="48" a="1"/>
  <c r="BC46" i="48" a="1"/>
  <c r="BD46" i="48" a="1"/>
  <c r="BE46" i="48" a="1"/>
  <c r="BF46" i="48" a="1"/>
  <c r="BG46" i="48" a="1"/>
  <c r="BH46" i="48" a="1"/>
  <c r="BI46" i="48" a="1"/>
  <c r="BJ46" i="48" a="1"/>
  <c r="BK46" i="48" a="1"/>
  <c r="BL46" i="48" a="1"/>
  <c r="BM46" i="48" a="1"/>
  <c r="BN46" i="48" a="1"/>
  <c r="BO46" i="48" a="1"/>
  <c r="BP46" i="48" a="1"/>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AB22" i="48"/>
  <c r="E57" i="48" a="1"/>
  <c r="E57" i="48"/>
  <c r="F57" i="48" a="1"/>
  <c r="F57" i="48"/>
  <c r="G57" i="48" a="1"/>
  <c r="H57" i="48" a="1"/>
  <c r="I57" i="48" a="1"/>
  <c r="J57" i="48" a="1"/>
  <c r="K57" i="48" a="1"/>
  <c r="L57" i="48" a="1"/>
  <c r="M57" i="48" a="1"/>
  <c r="N57" i="48" a="1"/>
  <c r="O57" i="48" a="1"/>
  <c r="P57" i="48" a="1"/>
  <c r="Q57" i="48" a="1"/>
  <c r="R57" i="48" a="1"/>
  <c r="S57" i="48" a="1"/>
  <c r="T57" i="48" a="1"/>
  <c r="U57" i="48" a="1"/>
  <c r="V57" i="48" a="1"/>
  <c r="W57" i="48" a="1"/>
  <c r="X57" i="48" a="1"/>
  <c r="Y57" i="48" a="1"/>
  <c r="Z57" i="48" a="1"/>
  <c r="AA57" i="48" a="1"/>
  <c r="AB57" i="48" a="1"/>
  <c r="AC57" i="48" a="1"/>
  <c r="AD57" i="48" a="1"/>
  <c r="AE57" i="48" a="1"/>
  <c r="AF57" i="48" a="1"/>
  <c r="AG57" i="48" a="1"/>
  <c r="AH57" i="48" a="1"/>
  <c r="AI57" i="48" a="1"/>
  <c r="AJ57" i="48" a="1"/>
  <c r="AK57" i="48" a="1"/>
  <c r="AL57" i="48" a="1"/>
  <c r="AM57" i="48" a="1"/>
  <c r="AN57" i="48" a="1"/>
  <c r="AO57" i="48" a="1"/>
  <c r="AP57" i="48" a="1"/>
  <c r="AQ57" i="48" a="1"/>
  <c r="AR57" i="48" a="1"/>
  <c r="AS57" i="48" a="1"/>
  <c r="AT57" i="48" a="1"/>
  <c r="AU57" i="48" a="1"/>
  <c r="AV57" i="48" a="1"/>
  <c r="AW57" i="48" a="1"/>
  <c r="AX57" i="48" a="1"/>
  <c r="AY57" i="48" a="1"/>
  <c r="AZ57" i="48" a="1"/>
  <c r="BA57" i="48" a="1"/>
  <c r="BB57" i="48" a="1"/>
  <c r="BC57" i="48" a="1"/>
  <c r="BD57" i="48" a="1"/>
  <c r="BE57" i="48" a="1"/>
  <c r="BF57" i="48" a="1"/>
  <c r="BG57" i="48" a="1"/>
  <c r="BH57" i="48" a="1"/>
  <c r="BI57" i="48" a="1"/>
  <c r="BJ57" i="48" a="1"/>
  <c r="BK57" i="48" a="1"/>
  <c r="BL57" i="48" a="1"/>
  <c r="BM57" i="48" a="1"/>
  <c r="BN57" i="48" a="1"/>
  <c r="BO57" i="48" a="1"/>
  <c r="BP57" i="48" a="1"/>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AC22" i="48"/>
  <c r="E47" i="48" a="1"/>
  <c r="E47" i="48"/>
  <c r="F47" i="48" a="1"/>
  <c r="F47" i="48"/>
  <c r="G47" i="48" a="1"/>
  <c r="H47" i="48" a="1"/>
  <c r="I47" i="48" a="1"/>
  <c r="J47" i="48" a="1"/>
  <c r="K47" i="48" a="1"/>
  <c r="L47" i="48" a="1"/>
  <c r="M47" i="48" a="1"/>
  <c r="N47" i="48" a="1"/>
  <c r="O47" i="48" a="1"/>
  <c r="P47" i="48" a="1"/>
  <c r="Q47" i="48" a="1"/>
  <c r="R47" i="48" a="1"/>
  <c r="S47" i="48" a="1"/>
  <c r="T47" i="48" a="1"/>
  <c r="U47" i="48" a="1"/>
  <c r="V47" i="48" a="1"/>
  <c r="W47" i="48" a="1"/>
  <c r="X47" i="48" a="1"/>
  <c r="Y47" i="48" a="1"/>
  <c r="Z47" i="48" a="1"/>
  <c r="AA47" i="48" a="1"/>
  <c r="AB47" i="48" a="1"/>
  <c r="AC47" i="48" a="1"/>
  <c r="AD47" i="48" a="1"/>
  <c r="AE47" i="48" a="1"/>
  <c r="AF47" i="48" a="1"/>
  <c r="AG47" i="48" a="1"/>
  <c r="AH47" i="48" a="1"/>
  <c r="AI47" i="48" a="1"/>
  <c r="AJ47" i="48" a="1"/>
  <c r="AK47" i="48" a="1"/>
  <c r="AL47" i="48" a="1"/>
  <c r="AM47" i="48" a="1"/>
  <c r="AN47" i="48" a="1"/>
  <c r="AO47" i="48" a="1"/>
  <c r="AP47" i="48" a="1"/>
  <c r="AQ47" i="48" a="1"/>
  <c r="AR47" i="48" a="1"/>
  <c r="AS47" i="48" a="1"/>
  <c r="AT47" i="48" a="1"/>
  <c r="AU47" i="48" a="1"/>
  <c r="AV47" i="48" a="1"/>
  <c r="AW47" i="48" a="1"/>
  <c r="AX47" i="48" a="1"/>
  <c r="AY47" i="48" a="1"/>
  <c r="AZ47" i="48" a="1"/>
  <c r="BA47" i="48" a="1"/>
  <c r="BB47" i="48" a="1"/>
  <c r="BC47" i="48" a="1"/>
  <c r="BD47" i="48" a="1"/>
  <c r="BE47" i="48" a="1"/>
  <c r="BF47" i="48" a="1"/>
  <c r="BG47" i="48" a="1"/>
  <c r="BH47" i="48" a="1"/>
  <c r="BI47" i="48" a="1"/>
  <c r="BJ47" i="48" a="1"/>
  <c r="BK47" i="48" a="1"/>
  <c r="BL47" i="48" a="1"/>
  <c r="BM47" i="48" a="1"/>
  <c r="BN47" i="48" a="1"/>
  <c r="BO47" i="48" a="1"/>
  <c r="BP47" i="48" a="1"/>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AB23" i="48"/>
  <c r="E58" i="48" a="1"/>
  <c r="E58" i="48"/>
  <c r="F58" i="48" a="1"/>
  <c r="F58" i="48"/>
  <c r="G58" i="48" a="1"/>
  <c r="H58" i="48" a="1"/>
  <c r="I58" i="48" a="1"/>
  <c r="J58" i="48" a="1"/>
  <c r="K58" i="48" a="1"/>
  <c r="L58" i="48" a="1"/>
  <c r="M58" i="48" a="1"/>
  <c r="N58" i="48" a="1"/>
  <c r="O58" i="48" a="1"/>
  <c r="P58" i="48" a="1"/>
  <c r="Q58" i="48" a="1"/>
  <c r="R58" i="48" a="1"/>
  <c r="S58" i="48" a="1"/>
  <c r="T58" i="48" a="1"/>
  <c r="U58" i="48" a="1"/>
  <c r="V58" i="48" a="1"/>
  <c r="W58" i="48" a="1"/>
  <c r="X58" i="48" a="1"/>
  <c r="Y58" i="48" a="1"/>
  <c r="Z58" i="48" a="1"/>
  <c r="AA58" i="48" a="1"/>
  <c r="AB58" i="48" a="1"/>
  <c r="AC58" i="48" a="1"/>
  <c r="AD58" i="48" a="1"/>
  <c r="AE58" i="48" a="1"/>
  <c r="AF58" i="48" a="1"/>
  <c r="AG58" i="48" a="1"/>
  <c r="AH58" i="48" a="1"/>
  <c r="AI58" i="48" a="1"/>
  <c r="AJ58" i="48" a="1"/>
  <c r="AK58" i="48" a="1"/>
  <c r="AL58" i="48" a="1"/>
  <c r="AM58" i="48" a="1"/>
  <c r="AN58" i="48" a="1"/>
  <c r="AO58" i="48" a="1"/>
  <c r="AP58" i="48" a="1"/>
  <c r="AQ58" i="48" a="1"/>
  <c r="AR58" i="48" a="1"/>
  <c r="AS58" i="48" a="1"/>
  <c r="AT58" i="48" a="1"/>
  <c r="AU58" i="48" a="1"/>
  <c r="AV58" i="48" a="1"/>
  <c r="AW58" i="48" a="1"/>
  <c r="AX58" i="48" a="1"/>
  <c r="AY58" i="48" a="1"/>
  <c r="AZ58" i="48" a="1"/>
  <c r="BA58" i="48" a="1"/>
  <c r="BB58" i="48" a="1"/>
  <c r="BC58" i="48" a="1"/>
  <c r="BD58" i="48" a="1"/>
  <c r="BE58" i="48" a="1"/>
  <c r="BF58" i="48" a="1"/>
  <c r="BG58" i="48" a="1"/>
  <c r="BH58" i="48" a="1"/>
  <c r="BI58" i="48" a="1"/>
  <c r="BJ58" i="48" a="1"/>
  <c r="BK58" i="48" a="1"/>
  <c r="BL58" i="48" a="1"/>
  <c r="BM58" i="48" a="1"/>
  <c r="BN58" i="48" a="1"/>
  <c r="BO58" i="48" a="1"/>
  <c r="BP58" i="48" a="1"/>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AC23" i="48"/>
  <c r="E48" i="48" a="1"/>
  <c r="E48" i="48"/>
  <c r="F48" i="48" a="1"/>
  <c r="F48" i="48"/>
  <c r="G48" i="48" a="1"/>
  <c r="H48" i="48" a="1"/>
  <c r="I48" i="48" a="1"/>
  <c r="J48" i="48" a="1"/>
  <c r="K48" i="48" a="1"/>
  <c r="L48" i="48" a="1"/>
  <c r="M48" i="48" a="1"/>
  <c r="N48" i="48" a="1"/>
  <c r="O48" i="48" a="1"/>
  <c r="P48" i="48" a="1"/>
  <c r="Q48" i="48" a="1"/>
  <c r="R48" i="48" a="1"/>
  <c r="S48" i="48" a="1"/>
  <c r="T48" i="48" a="1"/>
  <c r="U48" i="48" a="1"/>
  <c r="V48" i="48" a="1"/>
  <c r="W48" i="48" a="1"/>
  <c r="X48" i="48" a="1"/>
  <c r="Y48" i="48" a="1"/>
  <c r="Z48" i="48" a="1"/>
  <c r="AA48" i="48" a="1"/>
  <c r="AB48" i="48" a="1"/>
  <c r="AC48" i="48" a="1"/>
  <c r="AD48" i="48" a="1"/>
  <c r="AE48" i="48" a="1"/>
  <c r="AF48" i="48" a="1"/>
  <c r="AG48" i="48" a="1"/>
  <c r="AH48" i="48" a="1"/>
  <c r="AI48" i="48" a="1"/>
  <c r="AJ48" i="48" a="1"/>
  <c r="AK48" i="48" a="1"/>
  <c r="AL48" i="48" a="1"/>
  <c r="AM48" i="48" a="1"/>
  <c r="AN48" i="48" a="1"/>
  <c r="AO48" i="48" a="1"/>
  <c r="AP48" i="48" a="1"/>
  <c r="AQ48" i="48" a="1"/>
  <c r="AR48" i="48" a="1"/>
  <c r="AS48" i="48" a="1"/>
  <c r="AT48" i="48" a="1"/>
  <c r="AU48" i="48" a="1"/>
  <c r="AV48" i="48" a="1"/>
  <c r="AW48" i="48" a="1"/>
  <c r="AX48" i="48" a="1"/>
  <c r="AY48" i="48" a="1"/>
  <c r="AZ48" i="48" a="1"/>
  <c r="BA48" i="48" a="1"/>
  <c r="BB48" i="48" a="1"/>
  <c r="BC48" i="48" a="1"/>
  <c r="BD48" i="48" a="1"/>
  <c r="BE48" i="48" a="1"/>
  <c r="BF48" i="48" a="1"/>
  <c r="BG48" i="48" a="1"/>
  <c r="BH48" i="48" a="1"/>
  <c r="BI48" i="48" a="1"/>
  <c r="BJ48" i="48" a="1"/>
  <c r="BK48" i="48" a="1"/>
  <c r="BL48" i="48" a="1"/>
  <c r="BM48" i="48" a="1"/>
  <c r="BN48" i="48" a="1"/>
  <c r="BO48" i="48" a="1"/>
  <c r="BP48" i="48" a="1"/>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AB24" i="48"/>
  <c r="E59" i="48" a="1"/>
  <c r="E59" i="48"/>
  <c r="F59" i="48" a="1"/>
  <c r="F59" i="48"/>
  <c r="G59" i="48" a="1"/>
  <c r="H59" i="48" a="1"/>
  <c r="I59" i="48" a="1"/>
  <c r="J59" i="48" a="1"/>
  <c r="K59" i="48" a="1"/>
  <c r="L59" i="48" a="1"/>
  <c r="M59" i="48" a="1"/>
  <c r="N59" i="48" a="1"/>
  <c r="O59" i="48" a="1"/>
  <c r="P59" i="48" a="1"/>
  <c r="Q59" i="48" a="1"/>
  <c r="R59" i="48" a="1"/>
  <c r="S59" i="48" a="1"/>
  <c r="T59" i="48" a="1"/>
  <c r="U59" i="48" a="1"/>
  <c r="V59" i="48" a="1"/>
  <c r="W59" i="48" a="1"/>
  <c r="X59" i="48" a="1"/>
  <c r="Y59" i="48" a="1"/>
  <c r="Z59" i="48" a="1"/>
  <c r="AA59" i="48" a="1"/>
  <c r="AB59" i="48" a="1"/>
  <c r="AC59" i="48" a="1"/>
  <c r="AD59" i="48" a="1"/>
  <c r="AE59" i="48" a="1"/>
  <c r="AF59" i="48" a="1"/>
  <c r="AG59" i="48" a="1"/>
  <c r="AH59" i="48" a="1"/>
  <c r="AI59" i="48" a="1"/>
  <c r="AJ59" i="48" a="1"/>
  <c r="AK59" i="48" a="1"/>
  <c r="AL59" i="48" a="1"/>
  <c r="AM59" i="48" a="1"/>
  <c r="AN59" i="48" a="1"/>
  <c r="AO59" i="48" a="1"/>
  <c r="AP59" i="48" a="1"/>
  <c r="AQ59" i="48" a="1"/>
  <c r="AR59" i="48" a="1"/>
  <c r="AS59" i="48" a="1"/>
  <c r="AT59" i="48" a="1"/>
  <c r="AU59" i="48" a="1"/>
  <c r="AV59" i="48" a="1"/>
  <c r="AW59" i="48" a="1"/>
  <c r="AX59" i="48" a="1"/>
  <c r="AY59" i="48" a="1"/>
  <c r="AZ59" i="48" a="1"/>
  <c r="BA59" i="48" a="1"/>
  <c r="BB59" i="48" a="1"/>
  <c r="BC59" i="48" a="1"/>
  <c r="BD59" i="48" a="1"/>
  <c r="BE59" i="48" a="1"/>
  <c r="BF59" i="48" a="1"/>
  <c r="BG59" i="48" a="1"/>
  <c r="BH59" i="48" a="1"/>
  <c r="BI59" i="48" a="1"/>
  <c r="BJ59" i="48" a="1"/>
  <c r="BK59" i="48" a="1"/>
  <c r="BL59" i="48" a="1"/>
  <c r="BM59" i="48" a="1"/>
  <c r="BN59" i="48" a="1"/>
  <c r="BO59" i="48" a="1"/>
  <c r="BP59" i="48" a="1"/>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AC24" i="48"/>
  <c r="E49" i="48" a="1"/>
  <c r="E49" i="48"/>
  <c r="F49" i="48" a="1"/>
  <c r="F49" i="48"/>
  <c r="G49" i="48" a="1"/>
  <c r="H49" i="48" a="1"/>
  <c r="I49" i="48" a="1"/>
  <c r="J49" i="48" a="1"/>
  <c r="K49" i="48" a="1"/>
  <c r="L49" i="48" a="1"/>
  <c r="M49" i="48" a="1"/>
  <c r="N49" i="48" a="1"/>
  <c r="O49" i="48" a="1"/>
  <c r="P49" i="48" a="1"/>
  <c r="Q49" i="48" a="1"/>
  <c r="R49" i="48" a="1"/>
  <c r="S49" i="48" a="1"/>
  <c r="T49" i="48" a="1"/>
  <c r="U49" i="48" a="1"/>
  <c r="V49" i="48" a="1"/>
  <c r="W49" i="48" a="1"/>
  <c r="X49" i="48" a="1"/>
  <c r="Y49" i="48" a="1"/>
  <c r="Z49" i="48" a="1"/>
  <c r="AA49" i="48" a="1"/>
  <c r="AB49" i="48" a="1"/>
  <c r="AC49" i="48" a="1"/>
  <c r="AD49" i="48" a="1"/>
  <c r="AE49" i="48" a="1"/>
  <c r="AF49" i="48" a="1"/>
  <c r="AG49" i="48" a="1"/>
  <c r="AH49" i="48" a="1"/>
  <c r="AI49" i="48" a="1"/>
  <c r="AJ49" i="48" a="1"/>
  <c r="AK49" i="48" a="1"/>
  <c r="AL49" i="48" a="1"/>
  <c r="AM49" i="48" a="1"/>
  <c r="AN49" i="48" a="1"/>
  <c r="AO49" i="48" a="1"/>
  <c r="AP49" i="48" a="1"/>
  <c r="AQ49" i="48" a="1"/>
  <c r="AR49" i="48" a="1"/>
  <c r="AS49" i="48" a="1"/>
  <c r="AT49" i="48" a="1"/>
  <c r="AU49" i="48" a="1"/>
  <c r="AV49" i="48" a="1"/>
  <c r="AW49" i="48" a="1"/>
  <c r="AX49" i="48" a="1"/>
  <c r="AY49" i="48" a="1"/>
  <c r="AZ49" i="48" a="1"/>
  <c r="BA49" i="48" a="1"/>
  <c r="BB49" i="48" a="1"/>
  <c r="BC49" i="48" a="1"/>
  <c r="BD49" i="48" a="1"/>
  <c r="BE49" i="48" a="1"/>
  <c r="BF49" i="48" a="1"/>
  <c r="BG49" i="48" a="1"/>
  <c r="BH49" i="48" a="1"/>
  <c r="BI49" i="48" a="1"/>
  <c r="BJ49" i="48" a="1"/>
  <c r="BK49" i="48" a="1"/>
  <c r="BL49" i="48" a="1"/>
  <c r="BM49" i="48" a="1"/>
  <c r="BN49" i="48" a="1"/>
  <c r="BO49" i="48" a="1"/>
  <c r="BP49" i="48" a="1"/>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AB25" i="48"/>
  <c r="E60" i="48" a="1"/>
  <c r="E60" i="48"/>
  <c r="F60" i="48" a="1"/>
  <c r="F60" i="48"/>
  <c r="G60" i="48" a="1"/>
  <c r="H60" i="48" a="1"/>
  <c r="I60" i="48" a="1"/>
  <c r="J60" i="48" a="1"/>
  <c r="K60" i="48" a="1"/>
  <c r="L60" i="48" a="1"/>
  <c r="M60" i="48" a="1"/>
  <c r="N60" i="48" a="1"/>
  <c r="O60" i="48" a="1"/>
  <c r="P60" i="48" a="1"/>
  <c r="Q60" i="48" a="1"/>
  <c r="R60" i="48" a="1"/>
  <c r="S60" i="48" a="1"/>
  <c r="T60" i="48" a="1"/>
  <c r="U60" i="48" a="1"/>
  <c r="V60" i="48" a="1"/>
  <c r="W60" i="48" a="1"/>
  <c r="X60" i="48" a="1"/>
  <c r="Y60" i="48" a="1"/>
  <c r="Z60" i="48" a="1"/>
  <c r="AA60" i="48" a="1"/>
  <c r="AB60" i="48" a="1"/>
  <c r="AC60" i="48" a="1"/>
  <c r="AD60" i="48" a="1"/>
  <c r="AE60" i="48" a="1"/>
  <c r="AF60" i="48" a="1"/>
  <c r="AG60" i="48" a="1"/>
  <c r="AH60" i="48" a="1"/>
  <c r="AI60" i="48" a="1"/>
  <c r="AJ60" i="48" a="1"/>
  <c r="AK60" i="48" a="1"/>
  <c r="AL60" i="48" a="1"/>
  <c r="AM60" i="48" a="1"/>
  <c r="AN60" i="48" a="1"/>
  <c r="AO60" i="48" a="1"/>
  <c r="AP60" i="48" a="1"/>
  <c r="AQ60" i="48" a="1"/>
  <c r="AR60" i="48" a="1"/>
  <c r="AS60" i="48" a="1"/>
  <c r="AT60" i="48" a="1"/>
  <c r="AU60" i="48" a="1"/>
  <c r="AV60" i="48" a="1"/>
  <c r="AW60" i="48" a="1"/>
  <c r="AX60" i="48" a="1"/>
  <c r="AY60" i="48" a="1"/>
  <c r="AZ60" i="48" a="1"/>
  <c r="BA60" i="48" a="1"/>
  <c r="BB60" i="48" a="1"/>
  <c r="BC60" i="48" a="1"/>
  <c r="BD60" i="48" a="1"/>
  <c r="BE60" i="48" a="1"/>
  <c r="BF60" i="48" a="1"/>
  <c r="BG60" i="48" a="1"/>
  <c r="BH60" i="48" a="1"/>
  <c r="BI60" i="48" a="1"/>
  <c r="BJ60" i="48" a="1"/>
  <c r="BK60" i="48" a="1"/>
  <c r="BL60" i="48" a="1"/>
  <c r="BM60" i="48" a="1"/>
  <c r="BN60" i="48" a="1"/>
  <c r="BO60" i="48" a="1"/>
  <c r="BP60" i="48" a="1"/>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AC25" i="48"/>
  <c r="C13" i="24" a="1"/>
  <c r="C13" i="24"/>
  <c r="E13" i="24"/>
  <c r="C15" i="24" a="1"/>
  <c r="C15" i="24"/>
  <c r="C14" i="24" a="1"/>
  <c r="C14" i="24"/>
  <c r="E14" i="24"/>
  <c r="E15" i="24"/>
  <c r="C17" i="24" a="1"/>
  <c r="C17" i="24"/>
  <c r="C20" i="24"/>
  <c r="C21" i="24"/>
  <c r="C18" i="24"/>
  <c r="E60" i="43" a="1"/>
  <c r="E60" i="43"/>
  <c r="F60" i="43" a="1"/>
  <c r="F60" i="43"/>
  <c r="G60" i="43" a="1"/>
  <c r="H60" i="43" a="1"/>
  <c r="I60" i="43" a="1"/>
  <c r="J60" i="43" a="1"/>
  <c r="K60" i="43" a="1"/>
  <c r="L60" i="43" a="1"/>
  <c r="M60" i="43" a="1"/>
  <c r="N60" i="43" a="1"/>
  <c r="O60" i="43" a="1"/>
  <c r="P60" i="43" a="1"/>
  <c r="Q60" i="43" a="1"/>
  <c r="R60" i="43" a="1"/>
  <c r="S60" i="43" a="1"/>
  <c r="T60" i="43" a="1"/>
  <c r="U60" i="43" a="1"/>
  <c r="V60" i="43" a="1"/>
  <c r="W60" i="43" a="1"/>
  <c r="X60" i="43" a="1"/>
  <c r="Y60" i="43" a="1"/>
  <c r="Z60" i="43" a="1"/>
  <c r="AA60" i="43" a="1"/>
  <c r="AB60" i="43" a="1"/>
  <c r="AC60" i="43" a="1"/>
  <c r="AD60" i="43" a="1"/>
  <c r="AE60" i="43" a="1"/>
  <c r="AF60" i="43" a="1"/>
  <c r="AG60" i="43" a="1"/>
  <c r="AH60" i="43" a="1"/>
  <c r="AI60" i="43" a="1"/>
  <c r="AJ60" i="43" a="1"/>
  <c r="AK60" i="43" a="1"/>
  <c r="AL60" i="43" a="1"/>
  <c r="AM60" i="43" a="1"/>
  <c r="AN60" i="43" a="1"/>
  <c r="AO60" i="43" a="1"/>
  <c r="AP60" i="43" a="1"/>
  <c r="AQ60" i="43" a="1"/>
  <c r="AR60" i="43" a="1"/>
  <c r="AS60" i="43" a="1"/>
  <c r="AT60" i="43" a="1"/>
  <c r="AU60" i="43" a="1"/>
  <c r="AV60" i="43" a="1"/>
  <c r="AW60" i="43" a="1"/>
  <c r="AX60" i="43" a="1"/>
  <c r="AY60" i="43" a="1"/>
  <c r="AZ60" i="43" a="1"/>
  <c r="BA60" i="43" a="1"/>
  <c r="BB60" i="43" a="1"/>
  <c r="BC60" i="43" a="1"/>
  <c r="BD60" i="43" a="1"/>
  <c r="BE60" i="43" a="1"/>
  <c r="BF60" i="43" a="1"/>
  <c r="BG60" i="43" a="1"/>
  <c r="BH60" i="43" a="1"/>
  <c r="BI60" i="43" a="1"/>
  <c r="BJ60" i="43" a="1"/>
  <c r="BK60" i="43" a="1"/>
  <c r="BL60" i="43" a="1"/>
  <c r="BM60" i="43" a="1"/>
  <c r="BN60" i="43" a="1"/>
  <c r="BO60" i="43" a="1"/>
  <c r="BP60" i="43" a="1"/>
  <c r="G60" i="43"/>
  <c r="H60" i="43"/>
  <c r="I60" i="43"/>
  <c r="J60" i="43"/>
  <c r="K60" i="43"/>
  <c r="L60" i="43"/>
  <c r="M60" i="43"/>
  <c r="N60" i="43"/>
  <c r="O60" i="43"/>
  <c r="P60" i="43"/>
  <c r="Q60" i="43"/>
  <c r="R60" i="43"/>
  <c r="S60" i="43"/>
  <c r="T60" i="43"/>
  <c r="U60" i="43"/>
  <c r="V60" i="43"/>
  <c r="W60" i="43"/>
  <c r="X60" i="43"/>
  <c r="Y60" i="43"/>
  <c r="Z60" i="43"/>
  <c r="AA60" i="43"/>
  <c r="AB60" i="43"/>
  <c r="AC60" i="43"/>
  <c r="AD60" i="43"/>
  <c r="AE60" i="43"/>
  <c r="AF60" i="43"/>
  <c r="AG60" i="43"/>
  <c r="AH60" i="43"/>
  <c r="AI60" i="43"/>
  <c r="AJ60" i="43"/>
  <c r="AK60" i="43"/>
  <c r="AL60" i="43"/>
  <c r="AM60" i="43"/>
  <c r="AN60" i="43"/>
  <c r="AO60" i="43"/>
  <c r="AP60" i="43"/>
  <c r="AQ60" i="43"/>
  <c r="AR60" i="43"/>
  <c r="AS60" i="43"/>
  <c r="AT60" i="43"/>
  <c r="AU60" i="43"/>
  <c r="AV60" i="43"/>
  <c r="AW60" i="43"/>
  <c r="AX60" i="43"/>
  <c r="AY60" i="43"/>
  <c r="AZ60" i="43"/>
  <c r="BA60" i="43"/>
  <c r="BB60" i="43"/>
  <c r="BC60" i="43"/>
  <c r="BD60" i="43"/>
  <c r="BE60" i="43"/>
  <c r="BF60" i="43"/>
  <c r="BG60" i="43"/>
  <c r="BH60" i="43"/>
  <c r="BI60" i="43"/>
  <c r="BJ60" i="43"/>
  <c r="BK60" i="43"/>
  <c r="BL60" i="43"/>
  <c r="BM60" i="43"/>
  <c r="BN60" i="43"/>
  <c r="BO60" i="43"/>
  <c r="BP60" i="43"/>
  <c r="AC25" i="43"/>
  <c r="E49" i="43" a="1"/>
  <c r="E49" i="43"/>
  <c r="F49" i="43" a="1"/>
  <c r="F49" i="43"/>
  <c r="G49" i="43" a="1"/>
  <c r="H49" i="43" a="1"/>
  <c r="I49" i="43" a="1"/>
  <c r="J49" i="43" a="1"/>
  <c r="K49" i="43" a="1"/>
  <c r="L49" i="43" a="1"/>
  <c r="M49" i="43" a="1"/>
  <c r="N49" i="43" a="1"/>
  <c r="O49" i="43" a="1"/>
  <c r="P49" i="43" a="1"/>
  <c r="Q49" i="43" a="1"/>
  <c r="R49" i="43" a="1"/>
  <c r="S49" i="43" a="1"/>
  <c r="T49" i="43" a="1"/>
  <c r="U49" i="43" a="1"/>
  <c r="V49" i="43" a="1"/>
  <c r="W49" i="43" a="1"/>
  <c r="X49" i="43" a="1"/>
  <c r="Y49" i="43" a="1"/>
  <c r="Z49" i="43" a="1"/>
  <c r="AA49" i="43" a="1"/>
  <c r="AB49" i="43" a="1"/>
  <c r="AC49" i="43" a="1"/>
  <c r="AD49" i="43" a="1"/>
  <c r="AE49" i="43" a="1"/>
  <c r="AF49" i="43" a="1"/>
  <c r="AG49" i="43" a="1"/>
  <c r="AH49" i="43" a="1"/>
  <c r="AI49" i="43" a="1"/>
  <c r="AJ49" i="43" a="1"/>
  <c r="AK49" i="43" a="1"/>
  <c r="AL49" i="43" a="1"/>
  <c r="AM49" i="43" a="1"/>
  <c r="AN49" i="43" a="1"/>
  <c r="AO49" i="43" a="1"/>
  <c r="AP49" i="43" a="1"/>
  <c r="AQ49" i="43" a="1"/>
  <c r="AR49" i="43" a="1"/>
  <c r="AS49" i="43" a="1"/>
  <c r="AT49" i="43" a="1"/>
  <c r="AU49" i="43" a="1"/>
  <c r="AV49" i="43" a="1"/>
  <c r="AW49" i="43" a="1"/>
  <c r="AX49" i="43" a="1"/>
  <c r="AY49" i="43" a="1"/>
  <c r="AZ49" i="43" a="1"/>
  <c r="BA49" i="43" a="1"/>
  <c r="BB49" i="43" a="1"/>
  <c r="BC49" i="43" a="1"/>
  <c r="BD49" i="43" a="1"/>
  <c r="BE49" i="43" a="1"/>
  <c r="BF49" i="43" a="1"/>
  <c r="BG49" i="43" a="1"/>
  <c r="BH49" i="43" a="1"/>
  <c r="BI49" i="43" a="1"/>
  <c r="BJ49" i="43" a="1"/>
  <c r="BK49" i="43" a="1"/>
  <c r="BL49" i="43" a="1"/>
  <c r="BM49" i="43" a="1"/>
  <c r="BN49" i="43" a="1"/>
  <c r="BO49" i="43" a="1"/>
  <c r="BP49" i="43" a="1"/>
  <c r="G49" i="43"/>
  <c r="H49" i="43"/>
  <c r="I49" i="43"/>
  <c r="J49" i="43"/>
  <c r="K49" i="43"/>
  <c r="L49" i="43"/>
  <c r="M49" i="43"/>
  <c r="N49" i="43"/>
  <c r="O49" i="43"/>
  <c r="P49" i="43"/>
  <c r="Q49" i="43"/>
  <c r="R49" i="43"/>
  <c r="S49" i="43"/>
  <c r="T49" i="43"/>
  <c r="U49" i="43"/>
  <c r="V49" i="43"/>
  <c r="W49" i="43"/>
  <c r="X49" i="43"/>
  <c r="Y49" i="43"/>
  <c r="Z49" i="43"/>
  <c r="AA49" i="43"/>
  <c r="AB49" i="43"/>
  <c r="AC49" i="43"/>
  <c r="AD49" i="43"/>
  <c r="AE49" i="43"/>
  <c r="AF49" i="43"/>
  <c r="AG49" i="43"/>
  <c r="AH49" i="43"/>
  <c r="AI49" i="43"/>
  <c r="AJ49" i="43"/>
  <c r="AK49" i="43"/>
  <c r="AL49" i="43"/>
  <c r="AM49" i="43"/>
  <c r="AN49" i="43"/>
  <c r="AO49" i="43"/>
  <c r="AP49" i="43"/>
  <c r="AQ49" i="43"/>
  <c r="AR49" i="43"/>
  <c r="AS49" i="43"/>
  <c r="AT49" i="43"/>
  <c r="AU49" i="43"/>
  <c r="AV49" i="43"/>
  <c r="AW49" i="43"/>
  <c r="AX49" i="43"/>
  <c r="AY49" i="43"/>
  <c r="AZ49" i="43"/>
  <c r="BA49" i="43"/>
  <c r="BB49" i="43"/>
  <c r="BC49" i="43"/>
  <c r="BD49" i="43"/>
  <c r="BE49" i="43"/>
  <c r="BF49" i="43"/>
  <c r="BG49" i="43"/>
  <c r="BH49" i="43"/>
  <c r="BI49" i="43"/>
  <c r="BJ49" i="43"/>
  <c r="BK49" i="43"/>
  <c r="BL49" i="43"/>
  <c r="BM49" i="43"/>
  <c r="BN49" i="43"/>
  <c r="BO49" i="43"/>
  <c r="BP49" i="43"/>
  <c r="AB25" i="43"/>
  <c r="Z25" i="43"/>
  <c r="E59" i="43" a="1"/>
  <c r="E59" i="43"/>
  <c r="F59" i="43" a="1"/>
  <c r="F59" i="43"/>
  <c r="G59" i="43" a="1"/>
  <c r="H59" i="43" a="1"/>
  <c r="I59" i="43" a="1"/>
  <c r="J59" i="43" a="1"/>
  <c r="K59" i="43" a="1"/>
  <c r="L59" i="43" a="1"/>
  <c r="M59" i="43" a="1"/>
  <c r="N59" i="43" a="1"/>
  <c r="O59" i="43" a="1"/>
  <c r="P59" i="43" a="1"/>
  <c r="Q59" i="43" a="1"/>
  <c r="R59" i="43" a="1"/>
  <c r="S59" i="43" a="1"/>
  <c r="T59" i="43" a="1"/>
  <c r="U59" i="43" a="1"/>
  <c r="V59" i="43" a="1"/>
  <c r="W59" i="43" a="1"/>
  <c r="X59" i="43" a="1"/>
  <c r="Y59" i="43" a="1"/>
  <c r="Z59" i="43" a="1"/>
  <c r="AA59" i="43" a="1"/>
  <c r="AB59" i="43" a="1"/>
  <c r="AC59" i="43" a="1"/>
  <c r="AD59" i="43" a="1"/>
  <c r="AE59" i="43" a="1"/>
  <c r="AF59" i="43" a="1"/>
  <c r="AG59" i="43" a="1"/>
  <c r="AH59" i="43" a="1"/>
  <c r="AI59" i="43" a="1"/>
  <c r="AJ59" i="43" a="1"/>
  <c r="AK59" i="43" a="1"/>
  <c r="AL59" i="43" a="1"/>
  <c r="AM59" i="43" a="1"/>
  <c r="AN59" i="43" a="1"/>
  <c r="AO59" i="43" a="1"/>
  <c r="AP59" i="43" a="1"/>
  <c r="AQ59" i="43" a="1"/>
  <c r="AR59" i="43" a="1"/>
  <c r="AS59" i="43" a="1"/>
  <c r="AT59" i="43" a="1"/>
  <c r="AU59" i="43" a="1"/>
  <c r="AV59" i="43" a="1"/>
  <c r="AW59" i="43" a="1"/>
  <c r="AX59" i="43" a="1"/>
  <c r="AY59" i="43" a="1"/>
  <c r="AZ59" i="43" a="1"/>
  <c r="BA59" i="43" a="1"/>
  <c r="BB59" i="43" a="1"/>
  <c r="BC59" i="43" a="1"/>
  <c r="BD59" i="43" a="1"/>
  <c r="BE59" i="43" a="1"/>
  <c r="BF59" i="43" a="1"/>
  <c r="BG59" i="43" a="1"/>
  <c r="BH59" i="43" a="1"/>
  <c r="BI59" i="43" a="1"/>
  <c r="BJ59" i="43" a="1"/>
  <c r="BK59" i="43" a="1"/>
  <c r="BL59" i="43" a="1"/>
  <c r="BM59" i="43" a="1"/>
  <c r="BN59" i="43" a="1"/>
  <c r="BO59" i="43" a="1"/>
  <c r="BP59" i="43" a="1"/>
  <c r="G59" i="43"/>
  <c r="H59" i="43"/>
  <c r="I59" i="43"/>
  <c r="J59" i="43"/>
  <c r="K59" i="43"/>
  <c r="L59" i="43"/>
  <c r="M59" i="43"/>
  <c r="N59" i="43"/>
  <c r="O59" i="43"/>
  <c r="P59" i="43"/>
  <c r="Q59" i="43"/>
  <c r="R59" i="43"/>
  <c r="S59" i="43"/>
  <c r="T59" i="43"/>
  <c r="U59" i="43"/>
  <c r="V59" i="43"/>
  <c r="W59" i="43"/>
  <c r="X59" i="43"/>
  <c r="Y59" i="43"/>
  <c r="Z59" i="43"/>
  <c r="AA59" i="43"/>
  <c r="AB59" i="43"/>
  <c r="AC59" i="43"/>
  <c r="AD59" i="43"/>
  <c r="AE59" i="43"/>
  <c r="AF59" i="43"/>
  <c r="AG59" i="43"/>
  <c r="AH59" i="43"/>
  <c r="AI59" i="43"/>
  <c r="AJ59" i="43"/>
  <c r="AK59" i="43"/>
  <c r="AL59" i="43"/>
  <c r="AM59" i="43"/>
  <c r="AN59" i="43"/>
  <c r="AO59" i="43"/>
  <c r="AP59" i="43"/>
  <c r="AQ59" i="43"/>
  <c r="AR59" i="43"/>
  <c r="AS59" i="43"/>
  <c r="AT59" i="43"/>
  <c r="AU59" i="43"/>
  <c r="AV59" i="43"/>
  <c r="AW59" i="43"/>
  <c r="AX59" i="43"/>
  <c r="AY59" i="43"/>
  <c r="AZ59" i="43"/>
  <c r="BA59" i="43"/>
  <c r="BB59" i="43"/>
  <c r="BC59" i="43"/>
  <c r="BD59" i="43"/>
  <c r="BE59" i="43"/>
  <c r="BF59" i="43"/>
  <c r="BG59" i="43"/>
  <c r="BH59" i="43"/>
  <c r="BI59" i="43"/>
  <c r="BJ59" i="43"/>
  <c r="BK59" i="43"/>
  <c r="BL59" i="43"/>
  <c r="BM59" i="43"/>
  <c r="BN59" i="43"/>
  <c r="BO59" i="43"/>
  <c r="BP59" i="43"/>
  <c r="AC24" i="43"/>
  <c r="E48" i="43" a="1"/>
  <c r="E48" i="43"/>
  <c r="F48" i="43" a="1"/>
  <c r="F48" i="43"/>
  <c r="G48" i="43" a="1"/>
  <c r="H48" i="43" a="1"/>
  <c r="I48" i="43" a="1"/>
  <c r="J48" i="43" a="1"/>
  <c r="K48" i="43" a="1"/>
  <c r="L48" i="43" a="1"/>
  <c r="M48" i="43" a="1"/>
  <c r="N48" i="43" a="1"/>
  <c r="O48" i="43" a="1"/>
  <c r="P48" i="43" a="1"/>
  <c r="Q48" i="43" a="1"/>
  <c r="R48" i="43" a="1"/>
  <c r="S48" i="43" a="1"/>
  <c r="T48" i="43" a="1"/>
  <c r="U48" i="43" a="1"/>
  <c r="V48" i="43" a="1"/>
  <c r="W48" i="43" a="1"/>
  <c r="X48" i="43" a="1"/>
  <c r="Y48" i="43" a="1"/>
  <c r="Z48" i="43" a="1"/>
  <c r="AA48" i="43" a="1"/>
  <c r="AB48" i="43" a="1"/>
  <c r="AC48" i="43" a="1"/>
  <c r="AD48" i="43" a="1"/>
  <c r="AE48" i="43" a="1"/>
  <c r="AF48" i="43" a="1"/>
  <c r="AG48" i="43" a="1"/>
  <c r="AH48" i="43" a="1"/>
  <c r="AI48" i="43" a="1"/>
  <c r="AJ48" i="43" a="1"/>
  <c r="AK48" i="43" a="1"/>
  <c r="AL48" i="43" a="1"/>
  <c r="AM48" i="43" a="1"/>
  <c r="AN48" i="43" a="1"/>
  <c r="AO48" i="43" a="1"/>
  <c r="AP48" i="43" a="1"/>
  <c r="AQ48" i="43" a="1"/>
  <c r="AR48" i="43" a="1"/>
  <c r="AS48" i="43" a="1"/>
  <c r="AT48" i="43" a="1"/>
  <c r="AU48" i="43" a="1"/>
  <c r="AV48" i="43" a="1"/>
  <c r="AW48" i="43" a="1"/>
  <c r="AX48" i="43" a="1"/>
  <c r="AY48" i="43" a="1"/>
  <c r="AZ48" i="43" a="1"/>
  <c r="BA48" i="43" a="1"/>
  <c r="BB48" i="43" a="1"/>
  <c r="BC48" i="43" a="1"/>
  <c r="BD48" i="43" a="1"/>
  <c r="BE48" i="43" a="1"/>
  <c r="BF48" i="43" a="1"/>
  <c r="BG48" i="43" a="1"/>
  <c r="BH48" i="43" a="1"/>
  <c r="BI48" i="43" a="1"/>
  <c r="BJ48" i="43" a="1"/>
  <c r="BK48" i="43" a="1"/>
  <c r="BL48" i="43" a="1"/>
  <c r="BM48" i="43" a="1"/>
  <c r="BN48" i="43" a="1"/>
  <c r="BO48" i="43" a="1"/>
  <c r="BP48" i="43" a="1"/>
  <c r="G48" i="43"/>
  <c r="H48" i="43"/>
  <c r="I48" i="43"/>
  <c r="J48" i="43"/>
  <c r="K48" i="43"/>
  <c r="L48" i="43"/>
  <c r="M48" i="43"/>
  <c r="N48" i="43"/>
  <c r="O48" i="43"/>
  <c r="P48" i="43"/>
  <c r="Q48" i="43"/>
  <c r="R48" i="43"/>
  <c r="S48" i="43"/>
  <c r="T48" i="43"/>
  <c r="U48" i="43"/>
  <c r="V48" i="43"/>
  <c r="W48" i="43"/>
  <c r="X48" i="43"/>
  <c r="Y48" i="43"/>
  <c r="Z48" i="43"/>
  <c r="AA48" i="43"/>
  <c r="AB48" i="43"/>
  <c r="AC48" i="43"/>
  <c r="AD48" i="43"/>
  <c r="AE48" i="43"/>
  <c r="AF48" i="43"/>
  <c r="AG48" i="43"/>
  <c r="AH48" i="43"/>
  <c r="AI48" i="43"/>
  <c r="AJ48" i="43"/>
  <c r="AK48" i="43"/>
  <c r="AL48" i="43"/>
  <c r="AM48" i="43"/>
  <c r="AN48" i="43"/>
  <c r="AO48" i="43"/>
  <c r="AP48" i="43"/>
  <c r="AQ48" i="43"/>
  <c r="AR48" i="43"/>
  <c r="AS48" i="43"/>
  <c r="AT48" i="43"/>
  <c r="AU48" i="43"/>
  <c r="AV48" i="43"/>
  <c r="AW48" i="43"/>
  <c r="AX48" i="43"/>
  <c r="AY48" i="43"/>
  <c r="AZ48" i="43"/>
  <c r="BA48" i="43"/>
  <c r="BB48" i="43"/>
  <c r="BC48" i="43"/>
  <c r="BD48" i="43"/>
  <c r="BE48" i="43"/>
  <c r="BF48" i="43"/>
  <c r="BG48" i="43"/>
  <c r="BH48" i="43"/>
  <c r="BI48" i="43"/>
  <c r="BJ48" i="43"/>
  <c r="BK48" i="43"/>
  <c r="BL48" i="43"/>
  <c r="BM48" i="43"/>
  <c r="BN48" i="43"/>
  <c r="BO48" i="43"/>
  <c r="BP48" i="43"/>
  <c r="AB24" i="43"/>
  <c r="Z24" i="43"/>
  <c r="E58" i="43" a="1"/>
  <c r="E58" i="43"/>
  <c r="F58" i="43" a="1"/>
  <c r="F58" i="43"/>
  <c r="G58" i="43" a="1"/>
  <c r="H58" i="43" a="1"/>
  <c r="I58" i="43" a="1"/>
  <c r="J58" i="43" a="1"/>
  <c r="K58" i="43" a="1"/>
  <c r="L58" i="43" a="1"/>
  <c r="M58" i="43" a="1"/>
  <c r="N58" i="43" a="1"/>
  <c r="O58" i="43" a="1"/>
  <c r="P58" i="43" a="1"/>
  <c r="Q58" i="43" a="1"/>
  <c r="R58" i="43" a="1"/>
  <c r="S58" i="43" a="1"/>
  <c r="T58" i="43" a="1"/>
  <c r="U58" i="43" a="1"/>
  <c r="V58" i="43" a="1"/>
  <c r="W58" i="43" a="1"/>
  <c r="X58" i="43" a="1"/>
  <c r="Y58" i="43" a="1"/>
  <c r="Z58" i="43" a="1"/>
  <c r="AA58" i="43" a="1"/>
  <c r="AB58" i="43" a="1"/>
  <c r="AC58" i="43" a="1"/>
  <c r="AD58" i="43" a="1"/>
  <c r="AE58" i="43" a="1"/>
  <c r="AF58" i="43" a="1"/>
  <c r="AG58" i="43" a="1"/>
  <c r="AH58" i="43" a="1"/>
  <c r="AI58" i="43" a="1"/>
  <c r="AJ58" i="43" a="1"/>
  <c r="AK58" i="43" a="1"/>
  <c r="AL58" i="43" a="1"/>
  <c r="AM58" i="43" a="1"/>
  <c r="AN58" i="43" a="1"/>
  <c r="AO58" i="43" a="1"/>
  <c r="AP58" i="43" a="1"/>
  <c r="AQ58" i="43" a="1"/>
  <c r="AR58" i="43" a="1"/>
  <c r="AS58" i="43" a="1"/>
  <c r="AT58" i="43" a="1"/>
  <c r="AU58" i="43" a="1"/>
  <c r="AV58" i="43" a="1"/>
  <c r="AW58" i="43" a="1"/>
  <c r="AX58" i="43" a="1"/>
  <c r="AY58" i="43" a="1"/>
  <c r="AZ58" i="43" a="1"/>
  <c r="BA58" i="43" a="1"/>
  <c r="BB58" i="43" a="1"/>
  <c r="BC58" i="43" a="1"/>
  <c r="BD58" i="43" a="1"/>
  <c r="BE58" i="43" a="1"/>
  <c r="BF58" i="43" a="1"/>
  <c r="BG58" i="43" a="1"/>
  <c r="BH58" i="43" a="1"/>
  <c r="BI58" i="43" a="1"/>
  <c r="BJ58" i="43" a="1"/>
  <c r="BK58" i="43" a="1"/>
  <c r="BL58" i="43" a="1"/>
  <c r="BM58" i="43" a="1"/>
  <c r="BN58" i="43" a="1"/>
  <c r="BO58" i="43" a="1"/>
  <c r="BP58" i="43" a="1"/>
  <c r="G58" i="43"/>
  <c r="H58" i="43"/>
  <c r="I58" i="43"/>
  <c r="J58" i="43"/>
  <c r="K58" i="43"/>
  <c r="L58" i="43"/>
  <c r="M58" i="43"/>
  <c r="N58" i="43"/>
  <c r="O58" i="43"/>
  <c r="P58" i="43"/>
  <c r="Q58" i="43"/>
  <c r="R58" i="43"/>
  <c r="S58" i="43"/>
  <c r="T58" i="43"/>
  <c r="U58" i="43"/>
  <c r="V58" i="43"/>
  <c r="W58" i="43"/>
  <c r="X58" i="43"/>
  <c r="Y58" i="43"/>
  <c r="Z58" i="43"/>
  <c r="AA58" i="43"/>
  <c r="AB58" i="43"/>
  <c r="AC58" i="43"/>
  <c r="AD58" i="43"/>
  <c r="AE58" i="43"/>
  <c r="AF58" i="43"/>
  <c r="AG58" i="43"/>
  <c r="AH58" i="43"/>
  <c r="AI58" i="43"/>
  <c r="AJ58" i="43"/>
  <c r="AK58" i="43"/>
  <c r="AL58" i="43"/>
  <c r="AM58" i="43"/>
  <c r="AN58" i="43"/>
  <c r="AO58" i="43"/>
  <c r="AP58" i="43"/>
  <c r="AQ58" i="43"/>
  <c r="AR58" i="43"/>
  <c r="AS58" i="43"/>
  <c r="AT58" i="43"/>
  <c r="AU58" i="43"/>
  <c r="AV58" i="43"/>
  <c r="AW58" i="43"/>
  <c r="AX58" i="43"/>
  <c r="AY58" i="43"/>
  <c r="AZ58" i="43"/>
  <c r="BA58" i="43"/>
  <c r="BB58" i="43"/>
  <c r="BC58" i="43"/>
  <c r="BD58" i="43"/>
  <c r="BE58" i="43"/>
  <c r="BF58" i="43"/>
  <c r="BG58" i="43"/>
  <c r="BH58" i="43"/>
  <c r="BI58" i="43"/>
  <c r="BJ58" i="43"/>
  <c r="BK58" i="43"/>
  <c r="BL58" i="43"/>
  <c r="BM58" i="43"/>
  <c r="BN58" i="43"/>
  <c r="BO58" i="43"/>
  <c r="BP58" i="43"/>
  <c r="AC23" i="43"/>
  <c r="E47" i="43" a="1"/>
  <c r="E47" i="43"/>
  <c r="F47" i="43" a="1"/>
  <c r="F47" i="43"/>
  <c r="G47" i="43" a="1"/>
  <c r="H47" i="43" a="1"/>
  <c r="I47" i="43" a="1"/>
  <c r="J47" i="43" a="1"/>
  <c r="K47" i="43" a="1"/>
  <c r="L47" i="43" a="1"/>
  <c r="M47" i="43" a="1"/>
  <c r="N47" i="43" a="1"/>
  <c r="O47" i="43" a="1"/>
  <c r="P47" i="43" a="1"/>
  <c r="Q47" i="43" a="1"/>
  <c r="R47" i="43" a="1"/>
  <c r="S47" i="43" a="1"/>
  <c r="T47" i="43" a="1"/>
  <c r="U47" i="43" a="1"/>
  <c r="V47" i="43" a="1"/>
  <c r="W47" i="43" a="1"/>
  <c r="X47" i="43" a="1"/>
  <c r="Y47" i="43" a="1"/>
  <c r="Z47" i="43" a="1"/>
  <c r="AA47" i="43" a="1"/>
  <c r="AB47" i="43" a="1"/>
  <c r="AC47" i="43" a="1"/>
  <c r="AD47" i="43" a="1"/>
  <c r="AE47" i="43" a="1"/>
  <c r="AF47" i="43" a="1"/>
  <c r="AG47" i="43" a="1"/>
  <c r="AH47" i="43" a="1"/>
  <c r="AI47" i="43" a="1"/>
  <c r="AJ47" i="43" a="1"/>
  <c r="AK47" i="43" a="1"/>
  <c r="AL47" i="43" a="1"/>
  <c r="AM47" i="43" a="1"/>
  <c r="AN47" i="43" a="1"/>
  <c r="AO47" i="43" a="1"/>
  <c r="AP47" i="43" a="1"/>
  <c r="AQ47" i="43" a="1"/>
  <c r="AR47" i="43" a="1"/>
  <c r="AS47" i="43" a="1"/>
  <c r="AT47" i="43" a="1"/>
  <c r="AU47" i="43" a="1"/>
  <c r="AV47" i="43" a="1"/>
  <c r="AW47" i="43" a="1"/>
  <c r="AX47" i="43" a="1"/>
  <c r="AY47" i="43" a="1"/>
  <c r="AZ47" i="43" a="1"/>
  <c r="BA47" i="43" a="1"/>
  <c r="BB47" i="43" a="1"/>
  <c r="BC47" i="43" a="1"/>
  <c r="BD47" i="43" a="1"/>
  <c r="BE47" i="43" a="1"/>
  <c r="BF47" i="43" a="1"/>
  <c r="BG47" i="43" a="1"/>
  <c r="BH47" i="43" a="1"/>
  <c r="BI47" i="43" a="1"/>
  <c r="BJ47" i="43" a="1"/>
  <c r="BK47" i="43" a="1"/>
  <c r="BL47" i="43" a="1"/>
  <c r="BM47" i="43" a="1"/>
  <c r="BN47" i="43" a="1"/>
  <c r="BO47" i="43" a="1"/>
  <c r="BP47" i="43" a="1"/>
  <c r="G47" i="43"/>
  <c r="H47" i="43"/>
  <c r="I47" i="43"/>
  <c r="J47" i="43"/>
  <c r="K47" i="43"/>
  <c r="L47" i="43"/>
  <c r="M47" i="43"/>
  <c r="N47" i="43"/>
  <c r="O47" i="43"/>
  <c r="P47" i="43"/>
  <c r="Q47" i="43"/>
  <c r="R47" i="43"/>
  <c r="S47" i="43"/>
  <c r="T47" i="43"/>
  <c r="U47" i="43"/>
  <c r="V47" i="43"/>
  <c r="W47" i="43"/>
  <c r="X47" i="43"/>
  <c r="Y47" i="43"/>
  <c r="Z47" i="43"/>
  <c r="AA47" i="43"/>
  <c r="AB47" i="43"/>
  <c r="AC47" i="43"/>
  <c r="AD47" i="43"/>
  <c r="AE47" i="43"/>
  <c r="AF47" i="43"/>
  <c r="AG47" i="43"/>
  <c r="AH47" i="43"/>
  <c r="AI47" i="43"/>
  <c r="AJ47" i="43"/>
  <c r="AK47" i="43"/>
  <c r="AL47" i="43"/>
  <c r="AM47" i="43"/>
  <c r="AN47" i="43"/>
  <c r="AO47" i="43"/>
  <c r="AP47" i="43"/>
  <c r="AQ47" i="43"/>
  <c r="AR47" i="43"/>
  <c r="AS47" i="43"/>
  <c r="AT47" i="43"/>
  <c r="AU47" i="43"/>
  <c r="AV47" i="43"/>
  <c r="AW47" i="43"/>
  <c r="AX47" i="43"/>
  <c r="AY47" i="43"/>
  <c r="AZ47" i="43"/>
  <c r="BA47" i="43"/>
  <c r="BB47" i="43"/>
  <c r="BC47" i="43"/>
  <c r="BD47" i="43"/>
  <c r="BE47" i="43"/>
  <c r="BF47" i="43"/>
  <c r="BG47" i="43"/>
  <c r="BH47" i="43"/>
  <c r="BI47" i="43"/>
  <c r="BJ47" i="43"/>
  <c r="BK47" i="43"/>
  <c r="BL47" i="43"/>
  <c r="BM47" i="43"/>
  <c r="BN47" i="43"/>
  <c r="BO47" i="43"/>
  <c r="BP47" i="43"/>
  <c r="AB23" i="43"/>
  <c r="Z23" i="43"/>
  <c r="Z22" i="43"/>
  <c r="Z21" i="43"/>
  <c r="Z20" i="43"/>
  <c r="Z19" i="43"/>
  <c r="Z18" i="43"/>
  <c r="Z17" i="43"/>
  <c r="E60" i="42" a="1"/>
  <c r="E60" i="42"/>
  <c r="F60" i="42" a="1"/>
  <c r="F60" i="42"/>
  <c r="G60" i="42" a="1"/>
  <c r="H60" i="42" a="1"/>
  <c r="I60" i="42" a="1"/>
  <c r="J60" i="42" a="1"/>
  <c r="K60" i="42" a="1"/>
  <c r="L60" i="42" a="1"/>
  <c r="M60" i="42" a="1"/>
  <c r="N60" i="42" a="1"/>
  <c r="O60" i="42" a="1"/>
  <c r="P60" i="42" a="1"/>
  <c r="Q60" i="42" a="1"/>
  <c r="R60" i="42" a="1"/>
  <c r="S60" i="42" a="1"/>
  <c r="T60" i="42" a="1"/>
  <c r="U60" i="42" a="1"/>
  <c r="V60" i="42" a="1"/>
  <c r="W60" i="42" a="1"/>
  <c r="X60" i="42" a="1"/>
  <c r="Y60" i="42" a="1"/>
  <c r="Z60" i="42" a="1"/>
  <c r="AA60" i="42" a="1"/>
  <c r="AB60" i="42" a="1"/>
  <c r="AC60" i="42" a="1"/>
  <c r="AD60" i="42" a="1"/>
  <c r="AE60" i="42" a="1"/>
  <c r="AF60" i="42" a="1"/>
  <c r="AG60" i="42" a="1"/>
  <c r="AH60" i="42" a="1"/>
  <c r="AI60" i="42" a="1"/>
  <c r="AJ60" i="42" a="1"/>
  <c r="AK60" i="42" a="1"/>
  <c r="AL60" i="42" a="1"/>
  <c r="AM60" i="42" a="1"/>
  <c r="AN60" i="42" a="1"/>
  <c r="AO60" i="42" a="1"/>
  <c r="AP60" i="42" a="1"/>
  <c r="AQ60" i="42" a="1"/>
  <c r="AR60" i="42" a="1"/>
  <c r="AS60" i="42" a="1"/>
  <c r="AT60" i="42" a="1"/>
  <c r="AU60" i="42" a="1"/>
  <c r="AV60" i="42" a="1"/>
  <c r="AW60" i="42" a="1"/>
  <c r="AX60" i="42" a="1"/>
  <c r="AY60" i="42" a="1"/>
  <c r="AZ60" i="42" a="1"/>
  <c r="BA60" i="42" a="1"/>
  <c r="BB60" i="42" a="1"/>
  <c r="BC60" i="42" a="1"/>
  <c r="BD60" i="42" a="1"/>
  <c r="BE60" i="42" a="1"/>
  <c r="BF60" i="42" a="1"/>
  <c r="BG60" i="42" a="1"/>
  <c r="BH60" i="42" a="1"/>
  <c r="BI60" i="42" a="1"/>
  <c r="BJ60" i="42" a="1"/>
  <c r="BK60" i="42" a="1"/>
  <c r="BL60" i="42" a="1"/>
  <c r="BM60" i="42" a="1"/>
  <c r="BN60" i="42" a="1"/>
  <c r="BO60" i="42" a="1"/>
  <c r="BP60" i="42" a="1"/>
  <c r="G60" i="42"/>
  <c r="H60" i="42"/>
  <c r="I60" i="42"/>
  <c r="J60" i="42"/>
  <c r="K60" i="42"/>
  <c r="L60" i="42"/>
  <c r="M60" i="42"/>
  <c r="N60" i="42"/>
  <c r="O60" i="42"/>
  <c r="P60" i="42"/>
  <c r="Q60" i="42"/>
  <c r="R60" i="42"/>
  <c r="S60" i="42"/>
  <c r="T60" i="42"/>
  <c r="U60" i="42"/>
  <c r="V60" i="42"/>
  <c r="W60" i="42"/>
  <c r="X60" i="42"/>
  <c r="Y60" i="42"/>
  <c r="Z60" i="42"/>
  <c r="AA60" i="42"/>
  <c r="AB60" i="42"/>
  <c r="AC60" i="42"/>
  <c r="AD60" i="42"/>
  <c r="AE60" i="42"/>
  <c r="AF60" i="42"/>
  <c r="AG60" i="42"/>
  <c r="AH60" i="42"/>
  <c r="AI60" i="42"/>
  <c r="AJ60" i="42"/>
  <c r="AK60" i="42"/>
  <c r="AL60" i="42"/>
  <c r="AM60" i="42"/>
  <c r="AN60" i="42"/>
  <c r="AO60" i="42"/>
  <c r="AP60" i="42"/>
  <c r="AQ60" i="42"/>
  <c r="AR60" i="42"/>
  <c r="AS60" i="42"/>
  <c r="AT60" i="42"/>
  <c r="AU60" i="42"/>
  <c r="AV60" i="42"/>
  <c r="AW60" i="42"/>
  <c r="AX60" i="42"/>
  <c r="AY60" i="42"/>
  <c r="AZ60" i="42"/>
  <c r="BA60" i="42"/>
  <c r="BB60" i="42"/>
  <c r="BC60" i="42"/>
  <c r="BD60" i="42"/>
  <c r="BE60" i="42"/>
  <c r="BF60" i="42"/>
  <c r="BG60" i="42"/>
  <c r="BH60" i="42"/>
  <c r="BI60" i="42"/>
  <c r="BJ60" i="42"/>
  <c r="BK60" i="42"/>
  <c r="BL60" i="42"/>
  <c r="BM60" i="42"/>
  <c r="BN60" i="42"/>
  <c r="BO60" i="42"/>
  <c r="BP60" i="42"/>
  <c r="AC25" i="42"/>
  <c r="E49" i="42" a="1"/>
  <c r="E49" i="42"/>
  <c r="F49" i="42" a="1"/>
  <c r="F49" i="42"/>
  <c r="G49" i="42" a="1"/>
  <c r="H49" i="42" a="1"/>
  <c r="I49" i="42" a="1"/>
  <c r="J49" i="42" a="1"/>
  <c r="K49" i="42" a="1"/>
  <c r="L49" i="42" a="1"/>
  <c r="M49" i="42" a="1"/>
  <c r="N49" i="42" a="1"/>
  <c r="O49" i="42" a="1"/>
  <c r="P49" i="42" a="1"/>
  <c r="Q49" i="42" a="1"/>
  <c r="R49" i="42" a="1"/>
  <c r="S49" i="42" a="1"/>
  <c r="T49" i="42" a="1"/>
  <c r="U49" i="42" a="1"/>
  <c r="V49" i="42" a="1"/>
  <c r="W49" i="42" a="1"/>
  <c r="X49" i="42" a="1"/>
  <c r="Y49" i="42" a="1"/>
  <c r="Z49" i="42" a="1"/>
  <c r="AA49" i="42" a="1"/>
  <c r="AB49" i="42" a="1"/>
  <c r="AC49" i="42" a="1"/>
  <c r="AD49" i="42" a="1"/>
  <c r="AE49" i="42" a="1"/>
  <c r="AF49" i="42" a="1"/>
  <c r="AG49" i="42" a="1"/>
  <c r="AH49" i="42" a="1"/>
  <c r="AI49" i="42" a="1"/>
  <c r="AJ49" i="42" a="1"/>
  <c r="AK49" i="42" a="1"/>
  <c r="AL49" i="42" a="1"/>
  <c r="AM49" i="42" a="1"/>
  <c r="AN49" i="42" a="1"/>
  <c r="AO49" i="42" a="1"/>
  <c r="AP49" i="42" a="1"/>
  <c r="AQ49" i="42" a="1"/>
  <c r="AR49" i="42" a="1"/>
  <c r="AS49" i="42" a="1"/>
  <c r="AT49" i="42" a="1"/>
  <c r="AU49" i="42" a="1"/>
  <c r="AV49" i="42" a="1"/>
  <c r="AW49" i="42" a="1"/>
  <c r="AX49" i="42" a="1"/>
  <c r="AY49" i="42" a="1"/>
  <c r="AZ49" i="42" a="1"/>
  <c r="BA49" i="42" a="1"/>
  <c r="BB49" i="42" a="1"/>
  <c r="BC49" i="42" a="1"/>
  <c r="BD49" i="42" a="1"/>
  <c r="BE49" i="42" a="1"/>
  <c r="BF49" i="42" a="1"/>
  <c r="BG49" i="42" a="1"/>
  <c r="BH49" i="42" a="1"/>
  <c r="BI49" i="42" a="1"/>
  <c r="BJ49" i="42" a="1"/>
  <c r="BK49" i="42" a="1"/>
  <c r="BL49" i="42" a="1"/>
  <c r="BM49" i="42" a="1"/>
  <c r="BN49" i="42" a="1"/>
  <c r="BO49" i="42" a="1"/>
  <c r="BP49" i="42" a="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AL49" i="42"/>
  <c r="AM49" i="42"/>
  <c r="AN49" i="42"/>
  <c r="AO49" i="42"/>
  <c r="AP49" i="42"/>
  <c r="AQ49" i="42"/>
  <c r="AR49" i="42"/>
  <c r="AS49" i="42"/>
  <c r="AT49" i="42"/>
  <c r="AU49" i="42"/>
  <c r="AV49" i="42"/>
  <c r="AW49" i="42"/>
  <c r="AX49" i="42"/>
  <c r="AY49" i="42"/>
  <c r="AZ49" i="42"/>
  <c r="BA49" i="42"/>
  <c r="BB49" i="42"/>
  <c r="BC49" i="42"/>
  <c r="BD49" i="42"/>
  <c r="BE49" i="42"/>
  <c r="BF49" i="42"/>
  <c r="BG49" i="42"/>
  <c r="BH49" i="42"/>
  <c r="BI49" i="42"/>
  <c r="BJ49" i="42"/>
  <c r="BK49" i="42"/>
  <c r="BL49" i="42"/>
  <c r="BM49" i="42"/>
  <c r="BN49" i="42"/>
  <c r="BO49" i="42"/>
  <c r="BP49" i="42"/>
  <c r="AB25" i="42"/>
  <c r="Z25" i="42"/>
  <c r="E59" i="42" a="1"/>
  <c r="E59" i="42"/>
  <c r="F59" i="42" a="1"/>
  <c r="F59" i="42"/>
  <c r="G59" i="42" a="1"/>
  <c r="H59" i="42" a="1"/>
  <c r="I59" i="42" a="1"/>
  <c r="J59" i="42" a="1"/>
  <c r="K59" i="42" a="1"/>
  <c r="L59" i="42" a="1"/>
  <c r="M59" i="42" a="1"/>
  <c r="N59" i="42" a="1"/>
  <c r="O59" i="42" a="1"/>
  <c r="P59" i="42" a="1"/>
  <c r="Q59" i="42" a="1"/>
  <c r="R59" i="42" a="1"/>
  <c r="S59" i="42" a="1"/>
  <c r="T59" i="42" a="1"/>
  <c r="U59" i="42" a="1"/>
  <c r="V59" i="42" a="1"/>
  <c r="W59" i="42" a="1"/>
  <c r="X59" i="42" a="1"/>
  <c r="Y59" i="42" a="1"/>
  <c r="Z59" i="42" a="1"/>
  <c r="AA59" i="42" a="1"/>
  <c r="AB59" i="42" a="1"/>
  <c r="AC59" i="42" a="1"/>
  <c r="AD59" i="42" a="1"/>
  <c r="AE59" i="42" a="1"/>
  <c r="AF59" i="42" a="1"/>
  <c r="AG59" i="42" a="1"/>
  <c r="AH59" i="42" a="1"/>
  <c r="AI59" i="42" a="1"/>
  <c r="AJ59" i="42" a="1"/>
  <c r="AK59" i="42" a="1"/>
  <c r="AL59" i="42" a="1"/>
  <c r="AM59" i="42" a="1"/>
  <c r="AN59" i="42" a="1"/>
  <c r="AO59" i="42" a="1"/>
  <c r="AP59" i="42" a="1"/>
  <c r="AQ59" i="42" a="1"/>
  <c r="AR59" i="42" a="1"/>
  <c r="AS59" i="42" a="1"/>
  <c r="AT59" i="42" a="1"/>
  <c r="AU59" i="42" a="1"/>
  <c r="AV59" i="42" a="1"/>
  <c r="AW59" i="42" a="1"/>
  <c r="AX59" i="42" a="1"/>
  <c r="AY59" i="42" a="1"/>
  <c r="AZ59" i="42" a="1"/>
  <c r="BA59" i="42" a="1"/>
  <c r="BB59" i="42" a="1"/>
  <c r="BC59" i="42" a="1"/>
  <c r="BD59" i="42" a="1"/>
  <c r="BE59" i="42" a="1"/>
  <c r="BF59" i="42" a="1"/>
  <c r="BG59" i="42" a="1"/>
  <c r="BH59" i="42" a="1"/>
  <c r="BI59" i="42" a="1"/>
  <c r="BJ59" i="42" a="1"/>
  <c r="BK59" i="42" a="1"/>
  <c r="BL59" i="42" a="1"/>
  <c r="BM59" i="42" a="1"/>
  <c r="BN59" i="42" a="1"/>
  <c r="BO59" i="42" a="1"/>
  <c r="BP59" i="42" a="1"/>
  <c r="G59" i="42"/>
  <c r="H59" i="42"/>
  <c r="I59" i="42"/>
  <c r="J59" i="42"/>
  <c r="K59" i="42"/>
  <c r="L59" i="42"/>
  <c r="M59" i="42"/>
  <c r="N59" i="42"/>
  <c r="O59" i="42"/>
  <c r="P59" i="42"/>
  <c r="Q59" i="42"/>
  <c r="R59" i="42"/>
  <c r="S59" i="42"/>
  <c r="T59" i="42"/>
  <c r="U59" i="42"/>
  <c r="V59" i="42"/>
  <c r="W59" i="42"/>
  <c r="X59" i="42"/>
  <c r="Y59" i="42"/>
  <c r="Z59" i="42"/>
  <c r="AA59" i="42"/>
  <c r="AB59" i="42"/>
  <c r="AC59" i="42"/>
  <c r="AD59" i="42"/>
  <c r="AE59" i="42"/>
  <c r="AF59" i="42"/>
  <c r="AG59" i="42"/>
  <c r="AH59" i="42"/>
  <c r="AI59" i="42"/>
  <c r="AJ59" i="42"/>
  <c r="AK59" i="42"/>
  <c r="AL59" i="42"/>
  <c r="AM59" i="42"/>
  <c r="AN59" i="42"/>
  <c r="AO59" i="42"/>
  <c r="AP59" i="42"/>
  <c r="AQ59" i="42"/>
  <c r="AR59" i="42"/>
  <c r="AS59" i="42"/>
  <c r="AT59" i="42"/>
  <c r="AU59" i="42"/>
  <c r="AV59" i="42"/>
  <c r="AW59" i="42"/>
  <c r="AX59" i="42"/>
  <c r="AY59" i="42"/>
  <c r="AZ59" i="42"/>
  <c r="BA59" i="42"/>
  <c r="BB59" i="42"/>
  <c r="BC59" i="42"/>
  <c r="BD59" i="42"/>
  <c r="BE59" i="42"/>
  <c r="BF59" i="42"/>
  <c r="BG59" i="42"/>
  <c r="BH59" i="42"/>
  <c r="BI59" i="42"/>
  <c r="BJ59" i="42"/>
  <c r="BK59" i="42"/>
  <c r="BL59" i="42"/>
  <c r="BM59" i="42"/>
  <c r="BN59" i="42"/>
  <c r="BO59" i="42"/>
  <c r="BP59" i="42"/>
  <c r="AC24" i="42"/>
  <c r="E48" i="42" a="1"/>
  <c r="E48" i="42"/>
  <c r="F48" i="42" a="1"/>
  <c r="F48" i="42"/>
  <c r="G48" i="42" a="1"/>
  <c r="H48" i="42" a="1"/>
  <c r="I48" i="42" a="1"/>
  <c r="J48" i="42" a="1"/>
  <c r="K48" i="42" a="1"/>
  <c r="L48" i="42" a="1"/>
  <c r="M48" i="42" a="1"/>
  <c r="N48" i="42" a="1"/>
  <c r="O48" i="42" a="1"/>
  <c r="P48" i="42" a="1"/>
  <c r="Q48" i="42" a="1"/>
  <c r="R48" i="42" a="1"/>
  <c r="S48" i="42" a="1"/>
  <c r="T48" i="42" a="1"/>
  <c r="U48" i="42" a="1"/>
  <c r="V48" i="42" a="1"/>
  <c r="W48" i="42" a="1"/>
  <c r="X48" i="42" a="1"/>
  <c r="Y48" i="42" a="1"/>
  <c r="Z48" i="42" a="1"/>
  <c r="AA48" i="42" a="1"/>
  <c r="AB48" i="42" a="1"/>
  <c r="AC48" i="42" a="1"/>
  <c r="AD48" i="42" a="1"/>
  <c r="AE48" i="42" a="1"/>
  <c r="AF48" i="42" a="1"/>
  <c r="AG48" i="42" a="1"/>
  <c r="AH48" i="42" a="1"/>
  <c r="AI48" i="42" a="1"/>
  <c r="AJ48" i="42" a="1"/>
  <c r="AK48" i="42" a="1"/>
  <c r="AL48" i="42" a="1"/>
  <c r="AM48" i="42" a="1"/>
  <c r="AN48" i="42" a="1"/>
  <c r="AO48" i="42" a="1"/>
  <c r="AP48" i="42" a="1"/>
  <c r="AQ48" i="42" a="1"/>
  <c r="AR48" i="42" a="1"/>
  <c r="AS48" i="42" a="1"/>
  <c r="AT48" i="42" a="1"/>
  <c r="AU48" i="42" a="1"/>
  <c r="AV48" i="42" a="1"/>
  <c r="AW48" i="42" a="1"/>
  <c r="AX48" i="42" a="1"/>
  <c r="AY48" i="42" a="1"/>
  <c r="AZ48" i="42" a="1"/>
  <c r="BA48" i="42" a="1"/>
  <c r="BB48" i="42" a="1"/>
  <c r="BC48" i="42" a="1"/>
  <c r="BD48" i="42" a="1"/>
  <c r="BE48" i="42" a="1"/>
  <c r="BF48" i="42" a="1"/>
  <c r="BG48" i="42" a="1"/>
  <c r="BH48" i="42" a="1"/>
  <c r="BI48" i="42" a="1"/>
  <c r="BJ48" i="42" a="1"/>
  <c r="BK48" i="42" a="1"/>
  <c r="BL48" i="42" a="1"/>
  <c r="BM48" i="42" a="1"/>
  <c r="BN48" i="42" a="1"/>
  <c r="BO48" i="42" a="1"/>
  <c r="BP48" i="42" a="1"/>
  <c r="G48" i="42"/>
  <c r="H48" i="42"/>
  <c r="I48" i="42"/>
  <c r="J48" i="42"/>
  <c r="K48" i="42"/>
  <c r="L48" i="42"/>
  <c r="M48" i="42"/>
  <c r="N48" i="42"/>
  <c r="O48" i="42"/>
  <c r="P48" i="42"/>
  <c r="Q48" i="42"/>
  <c r="R48" i="42"/>
  <c r="S48" i="42"/>
  <c r="T48" i="42"/>
  <c r="U48" i="42"/>
  <c r="V48" i="42"/>
  <c r="W48" i="42"/>
  <c r="X48" i="42"/>
  <c r="Y48" i="42"/>
  <c r="Z48" i="42"/>
  <c r="AA48" i="42"/>
  <c r="AB48" i="42"/>
  <c r="AC48" i="42"/>
  <c r="AD48" i="42"/>
  <c r="AE48" i="42"/>
  <c r="AF48" i="42"/>
  <c r="AG48" i="42"/>
  <c r="AH48" i="42"/>
  <c r="AI48" i="42"/>
  <c r="AJ48" i="42"/>
  <c r="AK48" i="42"/>
  <c r="AL48" i="42"/>
  <c r="AM48" i="42"/>
  <c r="AN48" i="42"/>
  <c r="AO48" i="42"/>
  <c r="AP48" i="42"/>
  <c r="AQ48" i="42"/>
  <c r="AR48" i="42"/>
  <c r="AS48" i="42"/>
  <c r="AT48" i="42"/>
  <c r="AU48" i="42"/>
  <c r="AV48" i="42"/>
  <c r="AW48" i="42"/>
  <c r="AX48" i="42"/>
  <c r="AY48" i="42"/>
  <c r="AZ48" i="42"/>
  <c r="BA48" i="42"/>
  <c r="BB48" i="42"/>
  <c r="BC48" i="42"/>
  <c r="BD48" i="42"/>
  <c r="BE48" i="42"/>
  <c r="BF48" i="42"/>
  <c r="BG48" i="42"/>
  <c r="BH48" i="42"/>
  <c r="BI48" i="42"/>
  <c r="BJ48" i="42"/>
  <c r="BK48" i="42"/>
  <c r="BL48" i="42"/>
  <c r="BM48" i="42"/>
  <c r="BN48" i="42"/>
  <c r="BO48" i="42"/>
  <c r="BP48" i="42"/>
  <c r="AB24" i="42"/>
  <c r="Z24" i="42"/>
  <c r="E58" i="42" a="1"/>
  <c r="E58" i="42"/>
  <c r="F58" i="42" a="1"/>
  <c r="F58" i="42"/>
  <c r="G58" i="42" a="1"/>
  <c r="H58" i="42" a="1"/>
  <c r="I58" i="42" a="1"/>
  <c r="J58" i="42" a="1"/>
  <c r="K58" i="42" a="1"/>
  <c r="L58" i="42" a="1"/>
  <c r="M58" i="42" a="1"/>
  <c r="N58" i="42" a="1"/>
  <c r="O58" i="42" a="1"/>
  <c r="P58" i="42" a="1"/>
  <c r="Q58" i="42" a="1"/>
  <c r="R58" i="42" a="1"/>
  <c r="S58" i="42" a="1"/>
  <c r="T58" i="42" a="1"/>
  <c r="U58" i="42" a="1"/>
  <c r="V58" i="42" a="1"/>
  <c r="W58" i="42" a="1"/>
  <c r="X58" i="42" a="1"/>
  <c r="Y58" i="42" a="1"/>
  <c r="Z58" i="42" a="1"/>
  <c r="AA58" i="42" a="1"/>
  <c r="AB58" i="42" a="1"/>
  <c r="AC58" i="42" a="1"/>
  <c r="AD58" i="42" a="1"/>
  <c r="AE58" i="42" a="1"/>
  <c r="AF58" i="42" a="1"/>
  <c r="AG58" i="42" a="1"/>
  <c r="AH58" i="42" a="1"/>
  <c r="AI58" i="42" a="1"/>
  <c r="AJ58" i="42" a="1"/>
  <c r="AK58" i="42" a="1"/>
  <c r="AL58" i="42" a="1"/>
  <c r="AM58" i="42" a="1"/>
  <c r="AN58" i="42" a="1"/>
  <c r="AO58" i="42" a="1"/>
  <c r="AP58" i="42" a="1"/>
  <c r="AQ58" i="42" a="1"/>
  <c r="AR58" i="42" a="1"/>
  <c r="AS58" i="42" a="1"/>
  <c r="AT58" i="42" a="1"/>
  <c r="AU58" i="42" a="1"/>
  <c r="AV58" i="42" a="1"/>
  <c r="AW58" i="42" a="1"/>
  <c r="AX58" i="42" a="1"/>
  <c r="AY58" i="42" a="1"/>
  <c r="AZ58" i="42" a="1"/>
  <c r="BA58" i="42" a="1"/>
  <c r="BB58" i="42" a="1"/>
  <c r="BC58" i="42" a="1"/>
  <c r="BD58" i="42" a="1"/>
  <c r="BE58" i="42" a="1"/>
  <c r="BF58" i="42" a="1"/>
  <c r="BG58" i="42" a="1"/>
  <c r="BH58" i="42" a="1"/>
  <c r="BI58" i="42" a="1"/>
  <c r="BJ58" i="42" a="1"/>
  <c r="BK58" i="42" a="1"/>
  <c r="BL58" i="42" a="1"/>
  <c r="BM58" i="42" a="1"/>
  <c r="BN58" i="42" a="1"/>
  <c r="BO58" i="42" a="1"/>
  <c r="BP58" i="42" a="1"/>
  <c r="G58" i="42"/>
  <c r="H58" i="42"/>
  <c r="I58" i="42"/>
  <c r="J58" i="42"/>
  <c r="K58" i="42"/>
  <c r="L58" i="42"/>
  <c r="M58" i="42"/>
  <c r="N58" i="42"/>
  <c r="O58" i="42"/>
  <c r="P58" i="42"/>
  <c r="Q58" i="42"/>
  <c r="R58" i="42"/>
  <c r="S58" i="42"/>
  <c r="T58" i="42"/>
  <c r="U58" i="42"/>
  <c r="V58" i="42"/>
  <c r="W58" i="42"/>
  <c r="X58" i="42"/>
  <c r="Y58" i="42"/>
  <c r="Z58" i="42"/>
  <c r="AA58" i="42"/>
  <c r="AB58" i="42"/>
  <c r="AC58" i="42"/>
  <c r="AD58" i="42"/>
  <c r="AE58" i="42"/>
  <c r="AF58" i="42"/>
  <c r="AG58" i="42"/>
  <c r="AH58" i="42"/>
  <c r="AI58" i="42"/>
  <c r="AJ58" i="42"/>
  <c r="AK58" i="42"/>
  <c r="AL58" i="42"/>
  <c r="AM58" i="42"/>
  <c r="AN58" i="42"/>
  <c r="AO58" i="42"/>
  <c r="AP58" i="42"/>
  <c r="AQ58" i="42"/>
  <c r="AR58" i="42"/>
  <c r="AS58" i="42"/>
  <c r="AT58" i="42"/>
  <c r="AU58" i="42"/>
  <c r="AV58" i="42"/>
  <c r="AW58" i="42"/>
  <c r="AX58" i="42"/>
  <c r="AY58" i="42"/>
  <c r="AZ58" i="42"/>
  <c r="BA58" i="42"/>
  <c r="BB58" i="42"/>
  <c r="BC58" i="42"/>
  <c r="BD58" i="42"/>
  <c r="BE58" i="42"/>
  <c r="BF58" i="42"/>
  <c r="BG58" i="42"/>
  <c r="BH58" i="42"/>
  <c r="BI58" i="42"/>
  <c r="BJ58" i="42"/>
  <c r="BK58" i="42"/>
  <c r="BL58" i="42"/>
  <c r="BM58" i="42"/>
  <c r="BN58" i="42"/>
  <c r="BO58" i="42"/>
  <c r="BP58" i="42"/>
  <c r="AC23" i="42"/>
  <c r="E47" i="42" a="1"/>
  <c r="E47" i="42"/>
  <c r="F47" i="42" a="1"/>
  <c r="F47" i="42"/>
  <c r="G47" i="42" a="1"/>
  <c r="H47" i="42" a="1"/>
  <c r="I47" i="42" a="1"/>
  <c r="J47" i="42" a="1"/>
  <c r="K47" i="42" a="1"/>
  <c r="L47" i="42" a="1"/>
  <c r="M47" i="42" a="1"/>
  <c r="N47" i="42" a="1"/>
  <c r="O47" i="42" a="1"/>
  <c r="P47" i="42" a="1"/>
  <c r="Q47" i="42" a="1"/>
  <c r="R47" i="42" a="1"/>
  <c r="S47" i="42" a="1"/>
  <c r="T47" i="42" a="1"/>
  <c r="U47" i="42" a="1"/>
  <c r="V47" i="42" a="1"/>
  <c r="W47" i="42" a="1"/>
  <c r="X47" i="42" a="1"/>
  <c r="Y47" i="42" a="1"/>
  <c r="Z47" i="42" a="1"/>
  <c r="AA47" i="42" a="1"/>
  <c r="AB47" i="42" a="1"/>
  <c r="AC47" i="42" a="1"/>
  <c r="AD47" i="42" a="1"/>
  <c r="AE47" i="42" a="1"/>
  <c r="AF47" i="42" a="1"/>
  <c r="AG47" i="42" a="1"/>
  <c r="AH47" i="42" a="1"/>
  <c r="AI47" i="42" a="1"/>
  <c r="AJ47" i="42" a="1"/>
  <c r="AK47" i="42" a="1"/>
  <c r="AL47" i="42" a="1"/>
  <c r="AM47" i="42" a="1"/>
  <c r="AN47" i="42" a="1"/>
  <c r="AO47" i="42" a="1"/>
  <c r="AP47" i="42" a="1"/>
  <c r="AQ47" i="42" a="1"/>
  <c r="AR47" i="42" a="1"/>
  <c r="AS47" i="42" a="1"/>
  <c r="AT47" i="42" a="1"/>
  <c r="AU47" i="42" a="1"/>
  <c r="AV47" i="42" a="1"/>
  <c r="AW47" i="42" a="1"/>
  <c r="AX47" i="42" a="1"/>
  <c r="AY47" i="42" a="1"/>
  <c r="AZ47" i="42" a="1"/>
  <c r="BA47" i="42" a="1"/>
  <c r="BB47" i="42" a="1"/>
  <c r="BC47" i="42" a="1"/>
  <c r="BD47" i="42" a="1"/>
  <c r="BE47" i="42" a="1"/>
  <c r="BF47" i="42" a="1"/>
  <c r="BG47" i="42" a="1"/>
  <c r="BH47" i="42" a="1"/>
  <c r="BI47" i="42" a="1"/>
  <c r="BJ47" i="42" a="1"/>
  <c r="BK47" i="42" a="1"/>
  <c r="BL47" i="42" a="1"/>
  <c r="BM47" i="42" a="1"/>
  <c r="BN47" i="42" a="1"/>
  <c r="BO47" i="42" a="1"/>
  <c r="BP47" i="42" a="1"/>
  <c r="G47" i="42"/>
  <c r="H47" i="42"/>
  <c r="I47" i="42"/>
  <c r="J47" i="42"/>
  <c r="K47" i="42"/>
  <c r="L47" i="42"/>
  <c r="M47" i="42"/>
  <c r="N47" i="42"/>
  <c r="O47" i="42"/>
  <c r="P47" i="42"/>
  <c r="Q47" i="42"/>
  <c r="R47" i="42"/>
  <c r="S47" i="42"/>
  <c r="T47" i="42"/>
  <c r="U47" i="42"/>
  <c r="V47" i="42"/>
  <c r="W47" i="42"/>
  <c r="X47" i="42"/>
  <c r="Y47" i="42"/>
  <c r="Z47" i="42"/>
  <c r="AA47" i="42"/>
  <c r="AB47" i="42"/>
  <c r="AC47" i="42"/>
  <c r="AD47" i="42"/>
  <c r="AE47" i="42"/>
  <c r="AF47" i="42"/>
  <c r="AG47" i="42"/>
  <c r="AH47" i="42"/>
  <c r="AI47" i="42"/>
  <c r="AJ47" i="42"/>
  <c r="AK47" i="42"/>
  <c r="AL47" i="42"/>
  <c r="AM47" i="42"/>
  <c r="AN47" i="42"/>
  <c r="AO47" i="42"/>
  <c r="AP47" i="42"/>
  <c r="AQ47" i="42"/>
  <c r="AR47" i="42"/>
  <c r="AS47" i="42"/>
  <c r="AT47" i="42"/>
  <c r="AU47" i="42"/>
  <c r="AV47" i="42"/>
  <c r="AW47" i="42"/>
  <c r="AX47" i="42"/>
  <c r="AY47" i="42"/>
  <c r="AZ47" i="42"/>
  <c r="BA47" i="42"/>
  <c r="BB47" i="42"/>
  <c r="BC47" i="42"/>
  <c r="BD47" i="42"/>
  <c r="BE47" i="42"/>
  <c r="BF47" i="42"/>
  <c r="BG47" i="42"/>
  <c r="BH47" i="42"/>
  <c r="BI47" i="42"/>
  <c r="BJ47" i="42"/>
  <c r="BK47" i="42"/>
  <c r="BL47" i="42"/>
  <c r="BM47" i="42"/>
  <c r="BN47" i="42"/>
  <c r="BO47" i="42"/>
  <c r="BP47" i="42"/>
  <c r="AB23" i="42"/>
  <c r="Z23" i="42"/>
  <c r="Z22" i="42"/>
  <c r="Z21" i="42"/>
  <c r="Z20" i="42"/>
  <c r="E60" i="41" a="1"/>
  <c r="E60" i="41"/>
  <c r="F60" i="41" a="1"/>
  <c r="F60" i="41"/>
  <c r="G60" i="41" a="1"/>
  <c r="H60" i="41" a="1"/>
  <c r="I60" i="41" a="1"/>
  <c r="J60" i="41" a="1"/>
  <c r="K60" i="41" a="1"/>
  <c r="L60" i="41" a="1"/>
  <c r="M60" i="41" a="1"/>
  <c r="N60" i="41" a="1"/>
  <c r="O60" i="41" a="1"/>
  <c r="P60" i="41" a="1"/>
  <c r="Q60" i="41" a="1"/>
  <c r="R60" i="41" a="1"/>
  <c r="S60" i="41" a="1"/>
  <c r="T60" i="41" a="1"/>
  <c r="U60" i="41" a="1"/>
  <c r="V60" i="41" a="1"/>
  <c r="W60" i="41" a="1"/>
  <c r="X60" i="41" a="1"/>
  <c r="Y60" i="41" a="1"/>
  <c r="Z60" i="41" a="1"/>
  <c r="AA60" i="41" a="1"/>
  <c r="AB60" i="41" a="1"/>
  <c r="AC60" i="41" a="1"/>
  <c r="AD60" i="41" a="1"/>
  <c r="AE60" i="41" a="1"/>
  <c r="AF60" i="41" a="1"/>
  <c r="AG60" i="41" a="1"/>
  <c r="AH60" i="41" a="1"/>
  <c r="AI60" i="41" a="1"/>
  <c r="AJ60" i="41" a="1"/>
  <c r="AK60" i="41" a="1"/>
  <c r="AL60" i="41" a="1"/>
  <c r="AM60" i="41" a="1"/>
  <c r="AN60" i="41" a="1"/>
  <c r="AO60" i="41" a="1"/>
  <c r="AP60" i="41" a="1"/>
  <c r="AQ60" i="41" a="1"/>
  <c r="AR60" i="41" a="1"/>
  <c r="AS60" i="41" a="1"/>
  <c r="AT60" i="41" a="1"/>
  <c r="AU60" i="41" a="1"/>
  <c r="AV60" i="41" a="1"/>
  <c r="AW60" i="41" a="1"/>
  <c r="AX60" i="41" a="1"/>
  <c r="AY60" i="41" a="1"/>
  <c r="AZ60" i="41" a="1"/>
  <c r="BA60" i="41" a="1"/>
  <c r="BB60" i="41" a="1"/>
  <c r="BC60" i="41" a="1"/>
  <c r="BD60" i="41" a="1"/>
  <c r="BE60" i="41" a="1"/>
  <c r="BF60" i="41" a="1"/>
  <c r="BG60" i="41" a="1"/>
  <c r="BH60" i="41" a="1"/>
  <c r="BI60" i="41" a="1"/>
  <c r="BJ60" i="41" a="1"/>
  <c r="BK60" i="41" a="1"/>
  <c r="BL60" i="41" a="1"/>
  <c r="BM60" i="41" a="1"/>
  <c r="BN60" i="41" a="1"/>
  <c r="BO60" i="41" a="1"/>
  <c r="BP60" i="41" a="1"/>
  <c r="G60" i="41"/>
  <c r="H60" i="41"/>
  <c r="I60" i="41"/>
  <c r="J60" i="41"/>
  <c r="K60" i="41"/>
  <c r="L60" i="41"/>
  <c r="M60" i="41"/>
  <c r="N60" i="41"/>
  <c r="O60" i="41"/>
  <c r="P60" i="41"/>
  <c r="Q60" i="41"/>
  <c r="R60" i="41"/>
  <c r="S60" i="41"/>
  <c r="T60" i="41"/>
  <c r="U60" i="41"/>
  <c r="V60" i="41"/>
  <c r="W60" i="41"/>
  <c r="X60" i="41"/>
  <c r="Y60" i="41"/>
  <c r="Z60" i="41"/>
  <c r="AA60" i="41"/>
  <c r="AB60" i="41"/>
  <c r="AC60" i="41"/>
  <c r="AD60" i="41"/>
  <c r="AE60" i="41"/>
  <c r="AF60" i="41"/>
  <c r="AG60" i="41"/>
  <c r="AH60" i="41"/>
  <c r="AI60" i="41"/>
  <c r="AJ60" i="41"/>
  <c r="AK60" i="41"/>
  <c r="AL60" i="41"/>
  <c r="AM60" i="41"/>
  <c r="AN60" i="41"/>
  <c r="AO60" i="41"/>
  <c r="AP60" i="41"/>
  <c r="AQ60" i="41"/>
  <c r="AR60" i="41"/>
  <c r="AS60" i="41"/>
  <c r="AT60" i="41"/>
  <c r="AU60" i="41"/>
  <c r="AV60" i="41"/>
  <c r="AW60" i="41"/>
  <c r="AX60" i="41"/>
  <c r="AY60" i="41"/>
  <c r="AZ60" i="41"/>
  <c r="BA60" i="41"/>
  <c r="BB60" i="41"/>
  <c r="BC60" i="41"/>
  <c r="BD60" i="41"/>
  <c r="BE60" i="41"/>
  <c r="BF60" i="41"/>
  <c r="BG60" i="41"/>
  <c r="BH60" i="41"/>
  <c r="BI60" i="41"/>
  <c r="BJ60" i="41"/>
  <c r="BK60" i="41"/>
  <c r="BL60" i="41"/>
  <c r="BM60" i="41"/>
  <c r="BN60" i="41"/>
  <c r="BO60" i="41"/>
  <c r="BP60" i="41"/>
  <c r="AC25" i="41"/>
  <c r="E49" i="41" a="1"/>
  <c r="E49" i="41"/>
  <c r="F49" i="41" a="1"/>
  <c r="F49" i="41"/>
  <c r="G49" i="41" a="1"/>
  <c r="H49" i="41" a="1"/>
  <c r="I49" i="41" a="1"/>
  <c r="J49" i="41" a="1"/>
  <c r="K49" i="41" a="1"/>
  <c r="L49" i="41" a="1"/>
  <c r="M49" i="41" a="1"/>
  <c r="N49" i="41" a="1"/>
  <c r="O49" i="41" a="1"/>
  <c r="P49" i="41" a="1"/>
  <c r="Q49" i="41" a="1"/>
  <c r="R49" i="41" a="1"/>
  <c r="S49" i="41" a="1"/>
  <c r="T49" i="41" a="1"/>
  <c r="U49" i="41" a="1"/>
  <c r="V49" i="41" a="1"/>
  <c r="W49" i="41" a="1"/>
  <c r="X49" i="41" a="1"/>
  <c r="Y49" i="41" a="1"/>
  <c r="Z49" i="41" a="1"/>
  <c r="AA49" i="41" a="1"/>
  <c r="AB49" i="41" a="1"/>
  <c r="AC49" i="41" a="1"/>
  <c r="AD49" i="41" a="1"/>
  <c r="AE49" i="41" a="1"/>
  <c r="AF49" i="41" a="1"/>
  <c r="AG49" i="41" a="1"/>
  <c r="AH49" i="41" a="1"/>
  <c r="AI49" i="41" a="1"/>
  <c r="AJ49" i="41" a="1"/>
  <c r="AK49" i="41" a="1"/>
  <c r="AL49" i="41" a="1"/>
  <c r="AM49" i="41" a="1"/>
  <c r="AN49" i="41" a="1"/>
  <c r="AO49" i="41" a="1"/>
  <c r="AP49" i="41" a="1"/>
  <c r="AQ49" i="41" a="1"/>
  <c r="AR49" i="41" a="1"/>
  <c r="AS49" i="41" a="1"/>
  <c r="AT49" i="41" a="1"/>
  <c r="AU49" i="41" a="1"/>
  <c r="AV49" i="41" a="1"/>
  <c r="AW49" i="41" a="1"/>
  <c r="AX49" i="41" a="1"/>
  <c r="AY49" i="41" a="1"/>
  <c r="AZ49" i="41" a="1"/>
  <c r="BA49" i="41" a="1"/>
  <c r="BB49" i="41" a="1"/>
  <c r="BC49" i="41" a="1"/>
  <c r="BD49" i="41" a="1"/>
  <c r="BE49" i="41" a="1"/>
  <c r="BF49" i="41" a="1"/>
  <c r="BG49" i="41" a="1"/>
  <c r="BH49" i="41" a="1"/>
  <c r="BI49" i="41" a="1"/>
  <c r="BJ49" i="41" a="1"/>
  <c r="BK49" i="41" a="1"/>
  <c r="BL49" i="41" a="1"/>
  <c r="BM49" i="41" a="1"/>
  <c r="BN49" i="41" a="1"/>
  <c r="BO49" i="41" a="1"/>
  <c r="BP49" i="41" a="1"/>
  <c r="G49" i="41"/>
  <c r="H49" i="41"/>
  <c r="I49" i="41"/>
  <c r="J49" i="41"/>
  <c r="K49" i="41"/>
  <c r="L49" i="41"/>
  <c r="M49" i="41"/>
  <c r="N49" i="41"/>
  <c r="O49" i="41"/>
  <c r="P49" i="41"/>
  <c r="Q49" i="41"/>
  <c r="R49" i="41"/>
  <c r="S49" i="41"/>
  <c r="T49" i="41"/>
  <c r="U49" i="41"/>
  <c r="V49" i="41"/>
  <c r="W49" i="41"/>
  <c r="X49" i="41"/>
  <c r="Y49" i="41"/>
  <c r="Z49" i="41"/>
  <c r="AA49" i="41"/>
  <c r="AB49" i="41"/>
  <c r="AC49" i="41"/>
  <c r="AD49" i="41"/>
  <c r="AE49" i="41"/>
  <c r="AF49" i="41"/>
  <c r="AG49" i="41"/>
  <c r="AH49" i="41"/>
  <c r="AI49" i="41"/>
  <c r="AJ49" i="41"/>
  <c r="AK49" i="41"/>
  <c r="AL49" i="41"/>
  <c r="AM49" i="41"/>
  <c r="AN49" i="41"/>
  <c r="AO49" i="41"/>
  <c r="AP49" i="41"/>
  <c r="AQ49" i="41"/>
  <c r="AR49" i="41"/>
  <c r="AS49" i="41"/>
  <c r="AT49" i="41"/>
  <c r="AU49" i="41"/>
  <c r="AV49" i="41"/>
  <c r="AW49" i="41"/>
  <c r="AX49" i="41"/>
  <c r="AY49" i="41"/>
  <c r="AZ49" i="41"/>
  <c r="BA49" i="41"/>
  <c r="BB49" i="41"/>
  <c r="BC49" i="41"/>
  <c r="BD49" i="41"/>
  <c r="BE49" i="41"/>
  <c r="BF49" i="41"/>
  <c r="BG49" i="41"/>
  <c r="BH49" i="41"/>
  <c r="BI49" i="41"/>
  <c r="BJ49" i="41"/>
  <c r="BK49" i="41"/>
  <c r="BL49" i="41"/>
  <c r="BM49" i="41"/>
  <c r="BN49" i="41"/>
  <c r="BO49" i="41"/>
  <c r="BP49" i="41"/>
  <c r="AB25" i="41"/>
  <c r="Z25" i="41"/>
  <c r="E59" i="41" a="1"/>
  <c r="E59" i="41"/>
  <c r="F59" i="41" a="1"/>
  <c r="F59" i="41"/>
  <c r="G59" i="41" a="1"/>
  <c r="H59" i="41" a="1"/>
  <c r="I59" i="41" a="1"/>
  <c r="J59" i="41" a="1"/>
  <c r="K59" i="41" a="1"/>
  <c r="L59" i="41" a="1"/>
  <c r="M59" i="41" a="1"/>
  <c r="N59" i="41" a="1"/>
  <c r="O59" i="41" a="1"/>
  <c r="P59" i="41" a="1"/>
  <c r="Q59" i="41" a="1"/>
  <c r="R59" i="41" a="1"/>
  <c r="S59" i="41" a="1"/>
  <c r="T59" i="41" a="1"/>
  <c r="U59" i="41" a="1"/>
  <c r="V59" i="41" a="1"/>
  <c r="W59" i="41" a="1"/>
  <c r="X59" i="41" a="1"/>
  <c r="Y59" i="41" a="1"/>
  <c r="Z59" i="41" a="1"/>
  <c r="AA59" i="41" a="1"/>
  <c r="AB59" i="41" a="1"/>
  <c r="AC59" i="41" a="1"/>
  <c r="AD59" i="41" a="1"/>
  <c r="AE59" i="41" a="1"/>
  <c r="AF59" i="41" a="1"/>
  <c r="AG59" i="41" a="1"/>
  <c r="AH59" i="41" a="1"/>
  <c r="AI59" i="41" a="1"/>
  <c r="AJ59" i="41" a="1"/>
  <c r="AK59" i="41" a="1"/>
  <c r="AL59" i="41" a="1"/>
  <c r="AM59" i="41" a="1"/>
  <c r="AN59" i="41" a="1"/>
  <c r="AO59" i="41" a="1"/>
  <c r="AP59" i="41" a="1"/>
  <c r="AQ59" i="41" a="1"/>
  <c r="AR59" i="41" a="1"/>
  <c r="AS59" i="41" a="1"/>
  <c r="AT59" i="41" a="1"/>
  <c r="AU59" i="41" a="1"/>
  <c r="AV59" i="41" a="1"/>
  <c r="AW59" i="41" a="1"/>
  <c r="AX59" i="41" a="1"/>
  <c r="AY59" i="41" a="1"/>
  <c r="AZ59" i="41" a="1"/>
  <c r="BA59" i="41" a="1"/>
  <c r="BB59" i="41" a="1"/>
  <c r="BC59" i="41" a="1"/>
  <c r="BD59" i="41" a="1"/>
  <c r="BE59" i="41" a="1"/>
  <c r="BF59" i="41" a="1"/>
  <c r="BG59" i="41" a="1"/>
  <c r="BH59" i="41" a="1"/>
  <c r="BI59" i="41" a="1"/>
  <c r="BJ59" i="41" a="1"/>
  <c r="BK59" i="41" a="1"/>
  <c r="BL59" i="41" a="1"/>
  <c r="BM59" i="41" a="1"/>
  <c r="BN59" i="41" a="1"/>
  <c r="BO59" i="41" a="1"/>
  <c r="BP59" i="41" a="1"/>
  <c r="G59" i="41"/>
  <c r="H59" i="41"/>
  <c r="I59" i="41"/>
  <c r="J59" i="41"/>
  <c r="K59" i="41"/>
  <c r="L59" i="41"/>
  <c r="M59" i="41"/>
  <c r="N59" i="41"/>
  <c r="O59" i="41"/>
  <c r="P59" i="41"/>
  <c r="Q59" i="41"/>
  <c r="R59" i="41"/>
  <c r="S59" i="41"/>
  <c r="T59" i="41"/>
  <c r="U59" i="41"/>
  <c r="V59" i="41"/>
  <c r="W59" i="41"/>
  <c r="X59" i="41"/>
  <c r="Y59" i="41"/>
  <c r="Z59" i="41"/>
  <c r="AA59" i="41"/>
  <c r="AB59" i="41"/>
  <c r="AC59" i="41"/>
  <c r="AD59" i="41"/>
  <c r="AE59" i="41"/>
  <c r="AF59" i="41"/>
  <c r="AG59" i="41"/>
  <c r="AH59" i="41"/>
  <c r="AI59" i="41"/>
  <c r="AJ59" i="41"/>
  <c r="AK59" i="41"/>
  <c r="AL59" i="41"/>
  <c r="AM59" i="41"/>
  <c r="AN59" i="41"/>
  <c r="AO59" i="41"/>
  <c r="AP59" i="41"/>
  <c r="AQ59" i="41"/>
  <c r="AR59" i="41"/>
  <c r="AS59" i="41"/>
  <c r="AT59" i="41"/>
  <c r="AU59" i="41"/>
  <c r="AV59" i="41"/>
  <c r="AW59" i="41"/>
  <c r="AX59" i="41"/>
  <c r="AY59" i="41"/>
  <c r="AZ59" i="41"/>
  <c r="BA59" i="41"/>
  <c r="BB59" i="41"/>
  <c r="BC59" i="41"/>
  <c r="BD59" i="41"/>
  <c r="BE59" i="41"/>
  <c r="BF59" i="41"/>
  <c r="BG59" i="41"/>
  <c r="BH59" i="41"/>
  <c r="BI59" i="41"/>
  <c r="BJ59" i="41"/>
  <c r="BK59" i="41"/>
  <c r="BL59" i="41"/>
  <c r="BM59" i="41"/>
  <c r="BN59" i="41"/>
  <c r="BO59" i="41"/>
  <c r="BP59" i="41"/>
  <c r="AC24" i="41"/>
  <c r="E48" i="41" a="1"/>
  <c r="E48" i="41"/>
  <c r="F48" i="41" a="1"/>
  <c r="F48" i="41"/>
  <c r="G48" i="41" a="1"/>
  <c r="H48" i="41" a="1"/>
  <c r="I48" i="41" a="1"/>
  <c r="J48" i="41" a="1"/>
  <c r="K48" i="41" a="1"/>
  <c r="L48" i="41" a="1"/>
  <c r="M48" i="41" a="1"/>
  <c r="N48" i="41" a="1"/>
  <c r="O48" i="41" a="1"/>
  <c r="P48" i="41" a="1"/>
  <c r="Q48" i="41" a="1"/>
  <c r="R48" i="41" a="1"/>
  <c r="S48" i="41" a="1"/>
  <c r="T48" i="41" a="1"/>
  <c r="U48" i="41" a="1"/>
  <c r="V48" i="41" a="1"/>
  <c r="W48" i="41" a="1"/>
  <c r="X48" i="41" a="1"/>
  <c r="Y48" i="41" a="1"/>
  <c r="Z48" i="41" a="1"/>
  <c r="AA48" i="41" a="1"/>
  <c r="AB48" i="41" a="1"/>
  <c r="AC48" i="41" a="1"/>
  <c r="AD48" i="41" a="1"/>
  <c r="AE48" i="41" a="1"/>
  <c r="AF48" i="41" a="1"/>
  <c r="AG48" i="41" a="1"/>
  <c r="AH48" i="41" a="1"/>
  <c r="AI48" i="41" a="1"/>
  <c r="AJ48" i="41" a="1"/>
  <c r="AK48" i="41" a="1"/>
  <c r="AL48" i="41" a="1"/>
  <c r="AM48" i="41" a="1"/>
  <c r="AN48" i="41" a="1"/>
  <c r="AO48" i="41" a="1"/>
  <c r="AP48" i="41" a="1"/>
  <c r="AQ48" i="41" a="1"/>
  <c r="AR48" i="41" a="1"/>
  <c r="AS48" i="41" a="1"/>
  <c r="AT48" i="41" a="1"/>
  <c r="AU48" i="41" a="1"/>
  <c r="AV48" i="41" a="1"/>
  <c r="AW48" i="41" a="1"/>
  <c r="AX48" i="41" a="1"/>
  <c r="AY48" i="41" a="1"/>
  <c r="AZ48" i="41" a="1"/>
  <c r="BA48" i="41" a="1"/>
  <c r="BB48" i="41" a="1"/>
  <c r="BC48" i="41" a="1"/>
  <c r="BD48" i="41" a="1"/>
  <c r="BE48" i="41" a="1"/>
  <c r="BF48" i="41" a="1"/>
  <c r="BG48" i="41" a="1"/>
  <c r="BH48" i="41" a="1"/>
  <c r="BI48" i="41" a="1"/>
  <c r="BJ48" i="41" a="1"/>
  <c r="BK48" i="41" a="1"/>
  <c r="BL48" i="41" a="1"/>
  <c r="BM48" i="41" a="1"/>
  <c r="BN48" i="41" a="1"/>
  <c r="BO48" i="41" a="1"/>
  <c r="BP48" i="41" a="1"/>
  <c r="G48" i="41"/>
  <c r="H48" i="41"/>
  <c r="I48" i="41"/>
  <c r="J48" i="41"/>
  <c r="K48" i="41"/>
  <c r="L48" i="41"/>
  <c r="M48" i="41"/>
  <c r="N48" i="41"/>
  <c r="O48" i="41"/>
  <c r="P48" i="41"/>
  <c r="Q48" i="41"/>
  <c r="R48" i="41"/>
  <c r="S48" i="41"/>
  <c r="T48" i="41"/>
  <c r="U48" i="41"/>
  <c r="V48" i="41"/>
  <c r="W48" i="41"/>
  <c r="X48" i="41"/>
  <c r="Y48" i="41"/>
  <c r="Z48" i="41"/>
  <c r="AA48" i="41"/>
  <c r="AB48" i="41"/>
  <c r="AC48" i="41"/>
  <c r="AD48" i="41"/>
  <c r="AE48" i="41"/>
  <c r="AF48" i="41"/>
  <c r="AG48" i="41"/>
  <c r="AH48" i="41"/>
  <c r="AI48" i="41"/>
  <c r="AJ48" i="41"/>
  <c r="AK48" i="41"/>
  <c r="AL48" i="41"/>
  <c r="AM48" i="41"/>
  <c r="AN48" i="41"/>
  <c r="AO48" i="41"/>
  <c r="AP48" i="41"/>
  <c r="AQ48" i="41"/>
  <c r="AR48" i="41"/>
  <c r="AS48" i="41"/>
  <c r="AT48" i="41"/>
  <c r="AU48" i="41"/>
  <c r="AV48" i="41"/>
  <c r="AW48" i="41"/>
  <c r="AX48" i="41"/>
  <c r="AY48" i="41"/>
  <c r="AZ48" i="41"/>
  <c r="BA48" i="41"/>
  <c r="BB48" i="41"/>
  <c r="BC48" i="41"/>
  <c r="BD48" i="41"/>
  <c r="BE48" i="41"/>
  <c r="BF48" i="41"/>
  <c r="BG48" i="41"/>
  <c r="BH48" i="41"/>
  <c r="BI48" i="41"/>
  <c r="BJ48" i="41"/>
  <c r="BK48" i="41"/>
  <c r="BL48" i="41"/>
  <c r="BM48" i="41"/>
  <c r="BN48" i="41"/>
  <c r="BO48" i="41"/>
  <c r="BP48" i="41"/>
  <c r="AB24" i="41"/>
  <c r="Z24" i="41"/>
  <c r="E58" i="41" a="1"/>
  <c r="E58" i="41"/>
  <c r="F58" i="41" a="1"/>
  <c r="F58" i="41"/>
  <c r="G58" i="41" a="1"/>
  <c r="H58" i="41" a="1"/>
  <c r="I58" i="41" a="1"/>
  <c r="J58" i="41" a="1"/>
  <c r="K58" i="41" a="1"/>
  <c r="L58" i="41" a="1"/>
  <c r="M58" i="41" a="1"/>
  <c r="N58" i="41" a="1"/>
  <c r="O58" i="41" a="1"/>
  <c r="P58" i="41" a="1"/>
  <c r="Q58" i="41" a="1"/>
  <c r="R58" i="41" a="1"/>
  <c r="S58" i="41" a="1"/>
  <c r="T58" i="41" a="1"/>
  <c r="U58" i="41" a="1"/>
  <c r="V58" i="41" a="1"/>
  <c r="W58" i="41" a="1"/>
  <c r="X58" i="41" a="1"/>
  <c r="Y58" i="41" a="1"/>
  <c r="Z58" i="41" a="1"/>
  <c r="AA58" i="41" a="1"/>
  <c r="AB58" i="41" a="1"/>
  <c r="AC58" i="41" a="1"/>
  <c r="AD58" i="41" a="1"/>
  <c r="AE58" i="41" a="1"/>
  <c r="AF58" i="41" a="1"/>
  <c r="AG58" i="41" a="1"/>
  <c r="AH58" i="41" a="1"/>
  <c r="AI58" i="41" a="1"/>
  <c r="AJ58" i="41" a="1"/>
  <c r="AK58" i="41" a="1"/>
  <c r="AL58" i="41" a="1"/>
  <c r="AM58" i="41" a="1"/>
  <c r="AN58" i="41" a="1"/>
  <c r="AO58" i="41" a="1"/>
  <c r="AP58" i="41" a="1"/>
  <c r="AQ58" i="41" a="1"/>
  <c r="AR58" i="41" a="1"/>
  <c r="AS58" i="41" a="1"/>
  <c r="AT58" i="41" a="1"/>
  <c r="AU58" i="41" a="1"/>
  <c r="AV58" i="41" a="1"/>
  <c r="AW58" i="41" a="1"/>
  <c r="AX58" i="41" a="1"/>
  <c r="AY58" i="41" a="1"/>
  <c r="AZ58" i="41" a="1"/>
  <c r="BA58" i="41" a="1"/>
  <c r="BB58" i="41" a="1"/>
  <c r="BC58" i="41" a="1"/>
  <c r="BD58" i="41" a="1"/>
  <c r="BE58" i="41" a="1"/>
  <c r="BF58" i="41" a="1"/>
  <c r="BG58" i="41" a="1"/>
  <c r="BH58" i="41" a="1"/>
  <c r="BI58" i="41" a="1"/>
  <c r="BJ58" i="41" a="1"/>
  <c r="BK58" i="41" a="1"/>
  <c r="BL58" i="41" a="1"/>
  <c r="BM58" i="41" a="1"/>
  <c r="BN58" i="41" a="1"/>
  <c r="BO58" i="41" a="1"/>
  <c r="BP58" i="41" a="1"/>
  <c r="G58" i="41"/>
  <c r="H58" i="41"/>
  <c r="I58" i="41"/>
  <c r="J58" i="41"/>
  <c r="K58" i="41"/>
  <c r="L58" i="41"/>
  <c r="M58" i="41"/>
  <c r="N58" i="41"/>
  <c r="O58" i="41"/>
  <c r="P58" i="41"/>
  <c r="Q58" i="41"/>
  <c r="R58" i="41"/>
  <c r="S58" i="41"/>
  <c r="T58" i="41"/>
  <c r="U58" i="41"/>
  <c r="V58" i="41"/>
  <c r="W58" i="41"/>
  <c r="X58" i="41"/>
  <c r="Y58" i="41"/>
  <c r="Z58" i="41"/>
  <c r="AA58" i="41"/>
  <c r="AB58" i="41"/>
  <c r="AC58" i="41"/>
  <c r="AD58" i="41"/>
  <c r="AE58" i="41"/>
  <c r="AF58" i="41"/>
  <c r="AG58" i="41"/>
  <c r="AH58" i="41"/>
  <c r="AI58" i="41"/>
  <c r="AJ58" i="41"/>
  <c r="AK58" i="41"/>
  <c r="AL58" i="41"/>
  <c r="AM58" i="41"/>
  <c r="AN58" i="41"/>
  <c r="AO58" i="41"/>
  <c r="AP58" i="41"/>
  <c r="AQ58" i="41"/>
  <c r="AR58" i="41"/>
  <c r="AS58" i="41"/>
  <c r="AT58" i="41"/>
  <c r="AU58" i="41"/>
  <c r="AV58" i="41"/>
  <c r="AW58" i="41"/>
  <c r="AX58" i="41"/>
  <c r="AY58" i="41"/>
  <c r="AZ58" i="41"/>
  <c r="BA58" i="41"/>
  <c r="BB58" i="41"/>
  <c r="BC58" i="41"/>
  <c r="BD58" i="41"/>
  <c r="BE58" i="41"/>
  <c r="BF58" i="41"/>
  <c r="BG58" i="41"/>
  <c r="BH58" i="41"/>
  <c r="BI58" i="41"/>
  <c r="BJ58" i="41"/>
  <c r="BK58" i="41"/>
  <c r="BL58" i="41"/>
  <c r="BM58" i="41"/>
  <c r="BN58" i="41"/>
  <c r="BO58" i="41"/>
  <c r="BP58" i="41"/>
  <c r="AC23" i="41"/>
  <c r="E47" i="41" a="1"/>
  <c r="E47" i="41"/>
  <c r="F47" i="41" a="1"/>
  <c r="F47" i="41"/>
  <c r="G47" i="41" a="1"/>
  <c r="H47" i="41" a="1"/>
  <c r="I47" i="41" a="1"/>
  <c r="J47" i="41" a="1"/>
  <c r="K47" i="41" a="1"/>
  <c r="L47" i="41" a="1"/>
  <c r="M47" i="41" a="1"/>
  <c r="N47" i="41" a="1"/>
  <c r="O47" i="41" a="1"/>
  <c r="P47" i="41" a="1"/>
  <c r="Q47" i="41" a="1"/>
  <c r="R47" i="41" a="1"/>
  <c r="S47" i="41" a="1"/>
  <c r="T47" i="41" a="1"/>
  <c r="U47" i="41" a="1"/>
  <c r="V47" i="41" a="1"/>
  <c r="W47" i="41" a="1"/>
  <c r="X47" i="41" a="1"/>
  <c r="Y47" i="41" a="1"/>
  <c r="Z47" i="41" a="1"/>
  <c r="AA47" i="41" a="1"/>
  <c r="AB47" i="41" a="1"/>
  <c r="AC47" i="41" a="1"/>
  <c r="AD47" i="41" a="1"/>
  <c r="AE47" i="41" a="1"/>
  <c r="AF47" i="41" a="1"/>
  <c r="AG47" i="41" a="1"/>
  <c r="AH47" i="41" a="1"/>
  <c r="AI47" i="41" a="1"/>
  <c r="AJ47" i="41" a="1"/>
  <c r="AK47" i="41" a="1"/>
  <c r="AL47" i="41" a="1"/>
  <c r="AM47" i="41" a="1"/>
  <c r="AN47" i="41" a="1"/>
  <c r="AO47" i="41" a="1"/>
  <c r="AP47" i="41" a="1"/>
  <c r="AQ47" i="41" a="1"/>
  <c r="AR47" i="41" a="1"/>
  <c r="AS47" i="41" a="1"/>
  <c r="AT47" i="41" a="1"/>
  <c r="AU47" i="41" a="1"/>
  <c r="AV47" i="41" a="1"/>
  <c r="AW47" i="41" a="1"/>
  <c r="AX47" i="41" a="1"/>
  <c r="AY47" i="41" a="1"/>
  <c r="AZ47" i="41" a="1"/>
  <c r="BA47" i="41" a="1"/>
  <c r="BB47" i="41" a="1"/>
  <c r="BC47" i="41" a="1"/>
  <c r="BD47" i="41" a="1"/>
  <c r="BE47" i="41" a="1"/>
  <c r="BF47" i="41" a="1"/>
  <c r="BG47" i="41" a="1"/>
  <c r="BH47" i="41" a="1"/>
  <c r="BI47" i="41" a="1"/>
  <c r="BJ47" i="41" a="1"/>
  <c r="BK47" i="41" a="1"/>
  <c r="BL47" i="41" a="1"/>
  <c r="BM47" i="41" a="1"/>
  <c r="BN47" i="41" a="1"/>
  <c r="BO47" i="41" a="1"/>
  <c r="BP47" i="41" a="1"/>
  <c r="G47" i="41"/>
  <c r="H47" i="41"/>
  <c r="I47" i="41"/>
  <c r="J47" i="41"/>
  <c r="K47" i="41"/>
  <c r="L47" i="41"/>
  <c r="M47" i="41"/>
  <c r="N47" i="41"/>
  <c r="O47" i="41"/>
  <c r="P47" i="41"/>
  <c r="Q47" i="41"/>
  <c r="R47" i="41"/>
  <c r="S47" i="41"/>
  <c r="T47" i="41"/>
  <c r="U47" i="41"/>
  <c r="V47" i="41"/>
  <c r="W47" i="41"/>
  <c r="X47" i="41"/>
  <c r="Y47" i="41"/>
  <c r="Z47" i="41"/>
  <c r="AA47" i="41"/>
  <c r="AB47" i="41"/>
  <c r="AC47" i="41"/>
  <c r="AD47" i="41"/>
  <c r="AE47" i="41"/>
  <c r="AF47" i="41"/>
  <c r="AG47" i="41"/>
  <c r="AH47" i="41"/>
  <c r="AI47" i="41"/>
  <c r="AJ47" i="41"/>
  <c r="AK47" i="41"/>
  <c r="AL47" i="41"/>
  <c r="AM47" i="41"/>
  <c r="AN47" i="41"/>
  <c r="AO47" i="41"/>
  <c r="AP47" i="41"/>
  <c r="AQ47" i="41"/>
  <c r="AR47" i="41"/>
  <c r="AS47" i="41"/>
  <c r="AT47" i="41"/>
  <c r="AU47" i="41"/>
  <c r="AV47" i="41"/>
  <c r="AW47" i="41"/>
  <c r="AX47" i="41"/>
  <c r="AY47" i="41"/>
  <c r="AZ47" i="41"/>
  <c r="BA47" i="41"/>
  <c r="BB47" i="41"/>
  <c r="BC47" i="41"/>
  <c r="BD47" i="41"/>
  <c r="BE47" i="41"/>
  <c r="BF47" i="41"/>
  <c r="BG47" i="41"/>
  <c r="BH47" i="41"/>
  <c r="BI47" i="41"/>
  <c r="BJ47" i="41"/>
  <c r="BK47" i="41"/>
  <c r="BL47" i="41"/>
  <c r="BM47" i="41"/>
  <c r="BN47" i="41"/>
  <c r="BO47" i="41"/>
  <c r="BP47" i="41"/>
  <c r="AB23" i="41"/>
  <c r="Z23" i="41"/>
  <c r="Z22" i="41"/>
  <c r="Z21" i="41"/>
  <c r="Z20" i="41"/>
  <c r="Z19" i="41"/>
  <c r="Z18" i="41"/>
  <c r="Z17" i="41"/>
  <c r="C26" i="39" a="1"/>
  <c r="C26" i="39"/>
  <c r="C25" i="39" a="1"/>
  <c r="C25" i="39"/>
  <c r="C24" i="39" a="1"/>
  <c r="C24" i="39"/>
  <c r="C23" i="39" a="1"/>
  <c r="C23" i="39"/>
  <c r="C22" i="39" a="1"/>
  <c r="C22" i="39"/>
  <c r="C21" i="39" a="1"/>
  <c r="C21" i="39"/>
  <c r="C20" i="39" a="1"/>
  <c r="C20" i="39"/>
  <c r="C19" i="39" a="1"/>
  <c r="C19" i="39"/>
  <c r="C18" i="39" a="1"/>
  <c r="C18" i="39"/>
  <c r="C17" i="39" a="1"/>
  <c r="C17" i="39"/>
  <c r="E17" i="39"/>
  <c r="E18" i="39"/>
  <c r="E19" i="39"/>
  <c r="E20" i="39"/>
  <c r="E21" i="39"/>
  <c r="E22" i="39"/>
  <c r="E23" i="39"/>
  <c r="E24" i="39"/>
  <c r="E25" i="39"/>
  <c r="E26" i="39"/>
  <c r="E60" i="40" a="1"/>
  <c r="E60" i="40"/>
  <c r="F60" i="40" a="1"/>
  <c r="F60" i="40"/>
  <c r="G60" i="40" a="1"/>
  <c r="G60" i="40"/>
  <c r="H60" i="40" a="1"/>
  <c r="I60" i="40" a="1"/>
  <c r="J60" i="40" a="1"/>
  <c r="K60" i="40" a="1"/>
  <c r="L60" i="40" a="1"/>
  <c r="M60" i="40" a="1"/>
  <c r="N60" i="40" a="1"/>
  <c r="O60" i="40" a="1"/>
  <c r="P60" i="40" a="1"/>
  <c r="Q60" i="40" a="1"/>
  <c r="R60" i="40" a="1"/>
  <c r="S60" i="40" a="1"/>
  <c r="T60" i="40" a="1"/>
  <c r="U60" i="40" a="1"/>
  <c r="V60" i="40" a="1"/>
  <c r="W60" i="40" a="1"/>
  <c r="X60" i="40" a="1"/>
  <c r="Y60" i="40" a="1"/>
  <c r="Z60" i="40" a="1"/>
  <c r="AA60" i="40" a="1"/>
  <c r="AB60" i="40" a="1"/>
  <c r="AC60" i="40" a="1"/>
  <c r="AD60" i="40" a="1"/>
  <c r="AE60" i="40" a="1"/>
  <c r="AF60" i="40" a="1"/>
  <c r="AG60" i="40" a="1"/>
  <c r="AH60" i="40" a="1"/>
  <c r="AI60" i="40" a="1"/>
  <c r="AJ60" i="40" a="1"/>
  <c r="AK60" i="40" a="1"/>
  <c r="AL60" i="40" a="1"/>
  <c r="AM60" i="40" a="1"/>
  <c r="AN60" i="40" a="1"/>
  <c r="AO60" i="40" a="1"/>
  <c r="AP60" i="40" a="1"/>
  <c r="AQ60" i="40" a="1"/>
  <c r="AR60" i="40" a="1"/>
  <c r="AS60" i="40" a="1"/>
  <c r="AT60" i="40" a="1"/>
  <c r="AU60" i="40" a="1"/>
  <c r="AV60" i="40" a="1"/>
  <c r="AW60" i="40" a="1"/>
  <c r="AX60" i="40" a="1"/>
  <c r="AY60" i="40" a="1"/>
  <c r="AZ60" i="40" a="1"/>
  <c r="BA60" i="40" a="1"/>
  <c r="BB60" i="40" a="1"/>
  <c r="BC60" i="40" a="1"/>
  <c r="BD60" i="40" a="1"/>
  <c r="BE60" i="40" a="1"/>
  <c r="BF60" i="40" a="1"/>
  <c r="BG60" i="40" a="1"/>
  <c r="BH60" i="40" a="1"/>
  <c r="BI60" i="40" a="1"/>
  <c r="BJ60" i="40" a="1"/>
  <c r="BK60" i="40" a="1"/>
  <c r="BL60" i="40" a="1"/>
  <c r="BM60" i="40" a="1"/>
  <c r="BN60" i="40" a="1"/>
  <c r="BO60" i="40" a="1"/>
  <c r="BP60" i="40" a="1"/>
  <c r="H60" i="40"/>
  <c r="I60" i="40"/>
  <c r="J60" i="40"/>
  <c r="K60" i="40"/>
  <c r="L60" i="40"/>
  <c r="M60" i="40"/>
  <c r="N60" i="40"/>
  <c r="O60" i="40"/>
  <c r="P60" i="40"/>
  <c r="Q60" i="40"/>
  <c r="R60" i="40"/>
  <c r="S60" i="40"/>
  <c r="T60" i="40"/>
  <c r="U60" i="40"/>
  <c r="V60" i="40"/>
  <c r="W60" i="40"/>
  <c r="X60" i="40"/>
  <c r="Y60" i="40"/>
  <c r="Z60" i="40"/>
  <c r="AA60" i="40"/>
  <c r="AB60" i="40"/>
  <c r="AC60" i="40"/>
  <c r="AD60" i="40"/>
  <c r="AE60" i="40"/>
  <c r="AF60" i="40"/>
  <c r="AG60" i="40"/>
  <c r="AH60" i="40"/>
  <c r="AI60" i="40"/>
  <c r="AJ60" i="40"/>
  <c r="AK60" i="40"/>
  <c r="AL60" i="40"/>
  <c r="AM60" i="40"/>
  <c r="AN60" i="40"/>
  <c r="AO60" i="40"/>
  <c r="AP60" i="40"/>
  <c r="AQ60" i="40"/>
  <c r="AR60" i="40"/>
  <c r="AS60" i="40"/>
  <c r="AT60" i="40"/>
  <c r="AU60" i="40"/>
  <c r="AV60" i="40"/>
  <c r="AW60" i="40"/>
  <c r="AX60" i="40"/>
  <c r="AY60" i="40"/>
  <c r="AZ60" i="40"/>
  <c r="BA60" i="40"/>
  <c r="BB60" i="40"/>
  <c r="BC60" i="40"/>
  <c r="BD60" i="40"/>
  <c r="BE60" i="40"/>
  <c r="BF60" i="40"/>
  <c r="BG60" i="40"/>
  <c r="BH60" i="40"/>
  <c r="BI60" i="40"/>
  <c r="BJ60" i="40"/>
  <c r="BK60" i="40"/>
  <c r="BL60" i="40"/>
  <c r="BM60" i="40"/>
  <c r="BN60" i="40"/>
  <c r="BO60" i="40"/>
  <c r="BP60" i="40"/>
  <c r="AC25" i="40"/>
  <c r="E49" i="40" a="1"/>
  <c r="E49" i="40"/>
  <c r="F49" i="40" a="1"/>
  <c r="F49" i="40"/>
  <c r="G49" i="40" a="1"/>
  <c r="G49" i="40"/>
  <c r="H49" i="40" a="1"/>
  <c r="I49" i="40" a="1"/>
  <c r="J49" i="40" a="1"/>
  <c r="K49" i="40" a="1"/>
  <c r="L49" i="40" a="1"/>
  <c r="M49" i="40" a="1"/>
  <c r="N49" i="40" a="1"/>
  <c r="O49" i="40" a="1"/>
  <c r="P49" i="40" a="1"/>
  <c r="Q49" i="40" a="1"/>
  <c r="R49" i="40" a="1"/>
  <c r="S49" i="40" a="1"/>
  <c r="T49" i="40" a="1"/>
  <c r="U49" i="40" a="1"/>
  <c r="V49" i="40" a="1"/>
  <c r="W49" i="40" a="1"/>
  <c r="X49" i="40" a="1"/>
  <c r="Y49" i="40" a="1"/>
  <c r="Z49" i="40" a="1"/>
  <c r="AA49" i="40" a="1"/>
  <c r="AB49" i="40" a="1"/>
  <c r="AC49" i="40" a="1"/>
  <c r="AD49" i="40" a="1"/>
  <c r="AE49" i="40" a="1"/>
  <c r="AF49" i="40" a="1"/>
  <c r="AG49" i="40" a="1"/>
  <c r="AH49" i="40" a="1"/>
  <c r="AI49" i="40" a="1"/>
  <c r="AJ49" i="40" a="1"/>
  <c r="AK49" i="40" a="1"/>
  <c r="AL49" i="40" a="1"/>
  <c r="AM49" i="40" a="1"/>
  <c r="AN49" i="40" a="1"/>
  <c r="AO49" i="40" a="1"/>
  <c r="AP49" i="40" a="1"/>
  <c r="AQ49" i="40" a="1"/>
  <c r="AR49" i="40" a="1"/>
  <c r="AS49" i="40" a="1"/>
  <c r="AT49" i="40" a="1"/>
  <c r="AU49" i="40" a="1"/>
  <c r="AV49" i="40" a="1"/>
  <c r="AW49" i="40" a="1"/>
  <c r="AX49" i="40" a="1"/>
  <c r="AY49" i="40" a="1"/>
  <c r="AZ49" i="40" a="1"/>
  <c r="BA49" i="40" a="1"/>
  <c r="BB49" i="40" a="1"/>
  <c r="BC49" i="40" a="1"/>
  <c r="BD49" i="40" a="1"/>
  <c r="BE49" i="40" a="1"/>
  <c r="BF49" i="40" a="1"/>
  <c r="BG49" i="40" a="1"/>
  <c r="BH49" i="40" a="1"/>
  <c r="BI49" i="40" a="1"/>
  <c r="BJ49" i="40" a="1"/>
  <c r="BK49" i="40" a="1"/>
  <c r="BL49" i="40" a="1"/>
  <c r="BM49" i="40" a="1"/>
  <c r="BN49" i="40" a="1"/>
  <c r="BO49" i="40" a="1"/>
  <c r="BP49" i="40" a="1"/>
  <c r="H49" i="40"/>
  <c r="I49" i="40"/>
  <c r="J49" i="40"/>
  <c r="K49" i="40"/>
  <c r="L49" i="40"/>
  <c r="M49" i="40"/>
  <c r="N49" i="40"/>
  <c r="O49" i="40"/>
  <c r="P49" i="40"/>
  <c r="Q49" i="40"/>
  <c r="R49" i="40"/>
  <c r="S49" i="40"/>
  <c r="T49" i="40"/>
  <c r="U49" i="40"/>
  <c r="V49" i="40"/>
  <c r="W49" i="40"/>
  <c r="X49" i="40"/>
  <c r="Y49" i="40"/>
  <c r="Z49" i="40"/>
  <c r="AA49" i="40"/>
  <c r="AB49" i="40"/>
  <c r="AC49" i="40"/>
  <c r="AD49" i="40"/>
  <c r="AE49" i="40"/>
  <c r="AF49" i="40"/>
  <c r="AG49" i="40"/>
  <c r="AH49" i="40"/>
  <c r="AI49" i="40"/>
  <c r="AJ49" i="40"/>
  <c r="AK49" i="40"/>
  <c r="AL49" i="40"/>
  <c r="AM49" i="40"/>
  <c r="AN49" i="40"/>
  <c r="AO49" i="40"/>
  <c r="AP49" i="40"/>
  <c r="AQ49" i="40"/>
  <c r="AR49" i="40"/>
  <c r="AS49" i="40"/>
  <c r="AT49" i="40"/>
  <c r="AU49" i="40"/>
  <c r="AV49" i="40"/>
  <c r="AW49" i="40"/>
  <c r="AX49" i="40"/>
  <c r="AY49" i="40"/>
  <c r="AZ49" i="40"/>
  <c r="BA49" i="40"/>
  <c r="BB49" i="40"/>
  <c r="BC49" i="40"/>
  <c r="BD49" i="40"/>
  <c r="BE49" i="40"/>
  <c r="BF49" i="40"/>
  <c r="BG49" i="40"/>
  <c r="BH49" i="40"/>
  <c r="BI49" i="40"/>
  <c r="BJ49" i="40"/>
  <c r="BK49" i="40"/>
  <c r="BL49" i="40"/>
  <c r="BM49" i="40"/>
  <c r="BN49" i="40"/>
  <c r="BO49" i="40"/>
  <c r="BP49" i="40"/>
  <c r="AB25" i="40"/>
  <c r="Z25" i="40"/>
  <c r="E59" i="40" a="1"/>
  <c r="E59" i="40"/>
  <c r="F59" i="40" a="1"/>
  <c r="F59" i="40"/>
  <c r="G59" i="40" a="1"/>
  <c r="G59" i="40"/>
  <c r="H59" i="40" a="1"/>
  <c r="I59" i="40" a="1"/>
  <c r="J59" i="40" a="1"/>
  <c r="K59" i="40" a="1"/>
  <c r="L59" i="40" a="1"/>
  <c r="M59" i="40" a="1"/>
  <c r="N59" i="40" a="1"/>
  <c r="O59" i="40" a="1"/>
  <c r="P59" i="40" a="1"/>
  <c r="Q59" i="40" a="1"/>
  <c r="R59" i="40" a="1"/>
  <c r="S59" i="40" a="1"/>
  <c r="T59" i="40" a="1"/>
  <c r="U59" i="40" a="1"/>
  <c r="V59" i="40" a="1"/>
  <c r="W59" i="40" a="1"/>
  <c r="X59" i="40" a="1"/>
  <c r="Y59" i="40" a="1"/>
  <c r="Z59" i="40" a="1"/>
  <c r="AA59" i="40" a="1"/>
  <c r="AB59" i="40" a="1"/>
  <c r="AC59" i="40" a="1"/>
  <c r="AD59" i="40" a="1"/>
  <c r="AE59" i="40" a="1"/>
  <c r="AF59" i="40" a="1"/>
  <c r="AG59" i="40" a="1"/>
  <c r="AH59" i="40" a="1"/>
  <c r="AI59" i="40" a="1"/>
  <c r="AJ59" i="40" a="1"/>
  <c r="AK59" i="40" a="1"/>
  <c r="AL59" i="40" a="1"/>
  <c r="AM59" i="40" a="1"/>
  <c r="AN59" i="40" a="1"/>
  <c r="AO59" i="40" a="1"/>
  <c r="AP59" i="40" a="1"/>
  <c r="AQ59" i="40" a="1"/>
  <c r="AR59" i="40" a="1"/>
  <c r="AS59" i="40" a="1"/>
  <c r="AT59" i="40" a="1"/>
  <c r="AU59" i="40" a="1"/>
  <c r="AV59" i="40" a="1"/>
  <c r="AW59" i="40" a="1"/>
  <c r="AX59" i="40" a="1"/>
  <c r="AY59" i="40" a="1"/>
  <c r="AZ59" i="40" a="1"/>
  <c r="BA59" i="40" a="1"/>
  <c r="BB59" i="40" a="1"/>
  <c r="BC59" i="40" a="1"/>
  <c r="BD59" i="40" a="1"/>
  <c r="BE59" i="40" a="1"/>
  <c r="BF59" i="40" a="1"/>
  <c r="BG59" i="40" a="1"/>
  <c r="BH59" i="40" a="1"/>
  <c r="BI59" i="40" a="1"/>
  <c r="BJ59" i="40" a="1"/>
  <c r="BK59" i="40" a="1"/>
  <c r="BL59" i="40" a="1"/>
  <c r="BM59" i="40" a="1"/>
  <c r="BN59" i="40" a="1"/>
  <c r="BO59" i="40" a="1"/>
  <c r="BP59" i="40" a="1"/>
  <c r="H59" i="40"/>
  <c r="I59" i="40"/>
  <c r="J59" i="40"/>
  <c r="K59" i="40"/>
  <c r="L59" i="40"/>
  <c r="M59" i="40"/>
  <c r="N59" i="40"/>
  <c r="O59" i="40"/>
  <c r="P59" i="40"/>
  <c r="Q59" i="40"/>
  <c r="R59" i="40"/>
  <c r="S59" i="40"/>
  <c r="T59" i="40"/>
  <c r="U59" i="40"/>
  <c r="V59" i="40"/>
  <c r="W59" i="40"/>
  <c r="X59" i="40"/>
  <c r="Y59" i="40"/>
  <c r="Z59" i="40"/>
  <c r="AA59" i="40"/>
  <c r="AB59" i="40"/>
  <c r="AC59" i="40"/>
  <c r="AD59" i="40"/>
  <c r="AE59" i="40"/>
  <c r="AF59" i="40"/>
  <c r="AG59" i="40"/>
  <c r="AH59" i="40"/>
  <c r="AI59" i="40"/>
  <c r="AJ59" i="40"/>
  <c r="AK59" i="40"/>
  <c r="AL59" i="40"/>
  <c r="AM59" i="40"/>
  <c r="AN59" i="40"/>
  <c r="AO59" i="40"/>
  <c r="AP59" i="40"/>
  <c r="AQ59" i="40"/>
  <c r="AR59" i="40"/>
  <c r="AS59" i="40"/>
  <c r="AT59" i="40"/>
  <c r="AU59" i="40"/>
  <c r="AV59" i="40"/>
  <c r="AW59" i="40"/>
  <c r="AX59" i="40"/>
  <c r="AY59" i="40"/>
  <c r="AZ59" i="40"/>
  <c r="BA59" i="40"/>
  <c r="BB59" i="40"/>
  <c r="BC59" i="40"/>
  <c r="BD59" i="40"/>
  <c r="BE59" i="40"/>
  <c r="BF59" i="40"/>
  <c r="BG59" i="40"/>
  <c r="BH59" i="40"/>
  <c r="BI59" i="40"/>
  <c r="BJ59" i="40"/>
  <c r="BK59" i="40"/>
  <c r="BL59" i="40"/>
  <c r="BM59" i="40"/>
  <c r="BN59" i="40"/>
  <c r="BO59" i="40"/>
  <c r="BP59" i="40"/>
  <c r="AC24" i="40"/>
  <c r="E48" i="40" a="1"/>
  <c r="E48" i="40"/>
  <c r="F48" i="40" a="1"/>
  <c r="F48" i="40"/>
  <c r="G48" i="40" a="1"/>
  <c r="G48" i="40"/>
  <c r="H48" i="40" a="1"/>
  <c r="I48" i="40" a="1"/>
  <c r="J48" i="40" a="1"/>
  <c r="K48" i="40" a="1"/>
  <c r="L48" i="40" a="1"/>
  <c r="M48" i="40" a="1"/>
  <c r="N48" i="40" a="1"/>
  <c r="O48" i="40" a="1"/>
  <c r="P48" i="40" a="1"/>
  <c r="Q48" i="40" a="1"/>
  <c r="R48" i="40" a="1"/>
  <c r="S48" i="40" a="1"/>
  <c r="T48" i="40" a="1"/>
  <c r="U48" i="40" a="1"/>
  <c r="V48" i="40" a="1"/>
  <c r="W48" i="40" a="1"/>
  <c r="X48" i="40" a="1"/>
  <c r="Y48" i="40" a="1"/>
  <c r="Z48" i="40" a="1"/>
  <c r="AA48" i="40" a="1"/>
  <c r="AB48" i="40" a="1"/>
  <c r="AC48" i="40" a="1"/>
  <c r="AD48" i="40" a="1"/>
  <c r="AE48" i="40" a="1"/>
  <c r="AF48" i="40" a="1"/>
  <c r="AG48" i="40" a="1"/>
  <c r="AH48" i="40" a="1"/>
  <c r="AI48" i="40" a="1"/>
  <c r="AJ48" i="40" a="1"/>
  <c r="AK48" i="40" a="1"/>
  <c r="AL48" i="40" a="1"/>
  <c r="AM48" i="40" a="1"/>
  <c r="AN48" i="40" a="1"/>
  <c r="AO48" i="40" a="1"/>
  <c r="AP48" i="40" a="1"/>
  <c r="AQ48" i="40" a="1"/>
  <c r="AR48" i="40" a="1"/>
  <c r="AS48" i="40" a="1"/>
  <c r="AT48" i="40" a="1"/>
  <c r="AU48" i="40" a="1"/>
  <c r="AV48" i="40" a="1"/>
  <c r="AW48" i="40" a="1"/>
  <c r="AX48" i="40" a="1"/>
  <c r="AY48" i="40" a="1"/>
  <c r="AZ48" i="40" a="1"/>
  <c r="BA48" i="40" a="1"/>
  <c r="BB48" i="40" a="1"/>
  <c r="BC48" i="40" a="1"/>
  <c r="BD48" i="40" a="1"/>
  <c r="BE48" i="40" a="1"/>
  <c r="BF48" i="40" a="1"/>
  <c r="BG48" i="40" a="1"/>
  <c r="BH48" i="40" a="1"/>
  <c r="BI48" i="40" a="1"/>
  <c r="BJ48" i="40" a="1"/>
  <c r="BK48" i="40" a="1"/>
  <c r="BL48" i="40" a="1"/>
  <c r="BM48" i="40" a="1"/>
  <c r="BN48" i="40" a="1"/>
  <c r="BO48" i="40" a="1"/>
  <c r="BP48" i="40" a="1"/>
  <c r="H48" i="40"/>
  <c r="I48" i="40"/>
  <c r="J48" i="40"/>
  <c r="K48" i="40"/>
  <c r="L48" i="40"/>
  <c r="M48" i="40"/>
  <c r="N48" i="40"/>
  <c r="O48" i="40"/>
  <c r="P48" i="40"/>
  <c r="Q48" i="40"/>
  <c r="R48" i="40"/>
  <c r="S48" i="40"/>
  <c r="T48" i="40"/>
  <c r="U48" i="40"/>
  <c r="V48" i="40"/>
  <c r="W48" i="40"/>
  <c r="X48" i="40"/>
  <c r="Y48" i="40"/>
  <c r="Z48" i="40"/>
  <c r="AA48" i="40"/>
  <c r="AB48" i="40"/>
  <c r="AC48" i="40"/>
  <c r="AD48" i="40"/>
  <c r="AE48" i="40"/>
  <c r="AF48" i="40"/>
  <c r="AG48" i="40"/>
  <c r="AH48" i="40"/>
  <c r="AI48" i="40"/>
  <c r="AJ48" i="40"/>
  <c r="AK48" i="40"/>
  <c r="AL48" i="40"/>
  <c r="AM48" i="40"/>
  <c r="AN48" i="40"/>
  <c r="AO48" i="40"/>
  <c r="AP48" i="40"/>
  <c r="AQ48" i="40"/>
  <c r="AR48" i="40"/>
  <c r="AS48" i="40"/>
  <c r="AT48" i="40"/>
  <c r="AU48" i="40"/>
  <c r="AV48" i="40"/>
  <c r="AW48" i="40"/>
  <c r="AX48" i="40"/>
  <c r="AY48" i="40"/>
  <c r="AZ48" i="40"/>
  <c r="BA48" i="40"/>
  <c r="BB48" i="40"/>
  <c r="BC48" i="40"/>
  <c r="BD48" i="40"/>
  <c r="BE48" i="40"/>
  <c r="BF48" i="40"/>
  <c r="BG48" i="40"/>
  <c r="BH48" i="40"/>
  <c r="BI48" i="40"/>
  <c r="BJ48" i="40"/>
  <c r="BK48" i="40"/>
  <c r="BL48" i="40"/>
  <c r="BM48" i="40"/>
  <c r="BN48" i="40"/>
  <c r="BO48" i="40"/>
  <c r="BP48" i="40"/>
  <c r="AB24" i="40"/>
  <c r="Z24" i="40"/>
  <c r="E58" i="40" a="1"/>
  <c r="E58" i="40"/>
  <c r="F58" i="40" a="1"/>
  <c r="F58" i="40"/>
  <c r="G58" i="40" a="1"/>
  <c r="G58" i="40"/>
  <c r="H58" i="40" a="1"/>
  <c r="I58" i="40" a="1"/>
  <c r="J58" i="40" a="1"/>
  <c r="K58" i="40" a="1"/>
  <c r="L58" i="40" a="1"/>
  <c r="M58" i="40" a="1"/>
  <c r="N58" i="40" a="1"/>
  <c r="O58" i="40" a="1"/>
  <c r="P58" i="40" a="1"/>
  <c r="Q58" i="40" a="1"/>
  <c r="R58" i="40" a="1"/>
  <c r="S58" i="40" a="1"/>
  <c r="T58" i="40" a="1"/>
  <c r="U58" i="40" a="1"/>
  <c r="V58" i="40" a="1"/>
  <c r="W58" i="40" a="1"/>
  <c r="X58" i="40" a="1"/>
  <c r="Y58" i="40" a="1"/>
  <c r="Z58" i="40" a="1"/>
  <c r="AA58" i="40" a="1"/>
  <c r="AB58" i="40" a="1"/>
  <c r="AC58" i="40" a="1"/>
  <c r="AD58" i="40" a="1"/>
  <c r="AE58" i="40" a="1"/>
  <c r="AF58" i="40" a="1"/>
  <c r="AG58" i="40" a="1"/>
  <c r="AH58" i="40" a="1"/>
  <c r="AI58" i="40" a="1"/>
  <c r="AJ58" i="40" a="1"/>
  <c r="AK58" i="40" a="1"/>
  <c r="AL58" i="40" a="1"/>
  <c r="AM58" i="40" a="1"/>
  <c r="AN58" i="40" a="1"/>
  <c r="AO58" i="40" a="1"/>
  <c r="AP58" i="40" a="1"/>
  <c r="AQ58" i="40" a="1"/>
  <c r="AR58" i="40" a="1"/>
  <c r="AS58" i="40" a="1"/>
  <c r="AT58" i="40" a="1"/>
  <c r="AU58" i="40" a="1"/>
  <c r="AV58" i="40" a="1"/>
  <c r="AW58" i="40" a="1"/>
  <c r="AX58" i="40" a="1"/>
  <c r="AY58" i="40" a="1"/>
  <c r="AZ58" i="40" a="1"/>
  <c r="BA58" i="40" a="1"/>
  <c r="BB58" i="40" a="1"/>
  <c r="BC58" i="40" a="1"/>
  <c r="BD58" i="40" a="1"/>
  <c r="BE58" i="40" a="1"/>
  <c r="BF58" i="40" a="1"/>
  <c r="BG58" i="40" a="1"/>
  <c r="BH58" i="40" a="1"/>
  <c r="BI58" i="40" a="1"/>
  <c r="BJ58" i="40" a="1"/>
  <c r="BK58" i="40" a="1"/>
  <c r="BL58" i="40" a="1"/>
  <c r="BM58" i="40" a="1"/>
  <c r="BN58" i="40" a="1"/>
  <c r="BO58" i="40" a="1"/>
  <c r="BP58" i="40" a="1"/>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AG58" i="40"/>
  <c r="AH58" i="40"/>
  <c r="AI58" i="40"/>
  <c r="AJ58" i="40"/>
  <c r="AK58" i="40"/>
  <c r="AL58" i="40"/>
  <c r="AM58" i="40"/>
  <c r="AN58" i="40"/>
  <c r="AO58" i="40"/>
  <c r="AP58" i="40"/>
  <c r="AQ58" i="40"/>
  <c r="AR58" i="40"/>
  <c r="AS58" i="40"/>
  <c r="AT58" i="40"/>
  <c r="AU58" i="40"/>
  <c r="AV58" i="40"/>
  <c r="AW58" i="40"/>
  <c r="AX58" i="40"/>
  <c r="AY58" i="40"/>
  <c r="AZ58" i="40"/>
  <c r="BA58" i="40"/>
  <c r="BB58" i="40"/>
  <c r="BC58" i="40"/>
  <c r="BD58" i="40"/>
  <c r="BE58" i="40"/>
  <c r="BF58" i="40"/>
  <c r="BG58" i="40"/>
  <c r="BH58" i="40"/>
  <c r="BI58" i="40"/>
  <c r="BJ58" i="40"/>
  <c r="BK58" i="40"/>
  <c r="BL58" i="40"/>
  <c r="BM58" i="40"/>
  <c r="BN58" i="40"/>
  <c r="BO58" i="40"/>
  <c r="BP58" i="40"/>
  <c r="AC23" i="40"/>
  <c r="E47" i="40" a="1"/>
  <c r="E47" i="40"/>
  <c r="F47" i="40" a="1"/>
  <c r="F47" i="40"/>
  <c r="G47" i="40" a="1"/>
  <c r="G47" i="40"/>
  <c r="H47" i="40" a="1"/>
  <c r="I47" i="40" a="1"/>
  <c r="J47" i="40" a="1"/>
  <c r="K47" i="40" a="1"/>
  <c r="L47" i="40" a="1"/>
  <c r="M47" i="40" a="1"/>
  <c r="N47" i="40" a="1"/>
  <c r="O47" i="40" a="1"/>
  <c r="P47" i="40" a="1"/>
  <c r="Q47" i="40" a="1"/>
  <c r="R47" i="40" a="1"/>
  <c r="S47" i="40" a="1"/>
  <c r="T47" i="40" a="1"/>
  <c r="U47" i="40" a="1"/>
  <c r="V47" i="40" a="1"/>
  <c r="W47" i="40" a="1"/>
  <c r="X47" i="40" a="1"/>
  <c r="Y47" i="40" a="1"/>
  <c r="Z47" i="40" a="1"/>
  <c r="AA47" i="40" a="1"/>
  <c r="AB47" i="40" a="1"/>
  <c r="AC47" i="40" a="1"/>
  <c r="AD47" i="40" a="1"/>
  <c r="AE47" i="40" a="1"/>
  <c r="AF47" i="40" a="1"/>
  <c r="AG47" i="40" a="1"/>
  <c r="AH47" i="40" a="1"/>
  <c r="AI47" i="40" a="1"/>
  <c r="AJ47" i="40" a="1"/>
  <c r="AK47" i="40" a="1"/>
  <c r="AL47" i="40" a="1"/>
  <c r="AM47" i="40" a="1"/>
  <c r="AN47" i="40" a="1"/>
  <c r="AO47" i="40" a="1"/>
  <c r="AP47" i="40" a="1"/>
  <c r="AQ47" i="40" a="1"/>
  <c r="AR47" i="40" a="1"/>
  <c r="AS47" i="40" a="1"/>
  <c r="AT47" i="40" a="1"/>
  <c r="AU47" i="40" a="1"/>
  <c r="AV47" i="40" a="1"/>
  <c r="AW47" i="40" a="1"/>
  <c r="AX47" i="40" a="1"/>
  <c r="AY47" i="40" a="1"/>
  <c r="AZ47" i="40" a="1"/>
  <c r="BA47" i="40" a="1"/>
  <c r="BB47" i="40" a="1"/>
  <c r="BC47" i="40" a="1"/>
  <c r="BD47" i="40" a="1"/>
  <c r="BE47" i="40" a="1"/>
  <c r="BF47" i="40" a="1"/>
  <c r="BG47" i="40" a="1"/>
  <c r="BH47" i="40" a="1"/>
  <c r="BI47" i="40" a="1"/>
  <c r="BJ47" i="40" a="1"/>
  <c r="BK47" i="40" a="1"/>
  <c r="BL47" i="40" a="1"/>
  <c r="BM47" i="40" a="1"/>
  <c r="BN47" i="40" a="1"/>
  <c r="BO47" i="40" a="1"/>
  <c r="BP47" i="40" a="1"/>
  <c r="H47" i="40"/>
  <c r="I47" i="40"/>
  <c r="J47" i="40"/>
  <c r="K47" i="40"/>
  <c r="L47" i="40"/>
  <c r="M47" i="40"/>
  <c r="N47" i="40"/>
  <c r="O47" i="40"/>
  <c r="P47" i="40"/>
  <c r="Q47" i="40"/>
  <c r="R47" i="40"/>
  <c r="S47" i="40"/>
  <c r="T47" i="40"/>
  <c r="U47" i="40"/>
  <c r="V47" i="40"/>
  <c r="W47" i="40"/>
  <c r="X47" i="40"/>
  <c r="Y47" i="40"/>
  <c r="Z47" i="40"/>
  <c r="AA47" i="40"/>
  <c r="AB47" i="40"/>
  <c r="AC47" i="40"/>
  <c r="AD47" i="40"/>
  <c r="AE47" i="40"/>
  <c r="AF47" i="40"/>
  <c r="AG47" i="40"/>
  <c r="AH47" i="40"/>
  <c r="AI47" i="40"/>
  <c r="AJ47" i="40"/>
  <c r="AK47" i="40"/>
  <c r="AL47" i="40"/>
  <c r="AM47" i="40"/>
  <c r="AN47" i="40"/>
  <c r="AO47" i="40"/>
  <c r="AP47" i="40"/>
  <c r="AQ47" i="40"/>
  <c r="AR47" i="40"/>
  <c r="AS47" i="40"/>
  <c r="AT47" i="40"/>
  <c r="AU47" i="40"/>
  <c r="AV47" i="40"/>
  <c r="AW47" i="40"/>
  <c r="AX47" i="40"/>
  <c r="AY47" i="40"/>
  <c r="AZ47" i="40"/>
  <c r="BA47" i="40"/>
  <c r="BB47" i="40"/>
  <c r="BC47" i="40"/>
  <c r="BD47" i="40"/>
  <c r="BE47" i="40"/>
  <c r="BF47" i="40"/>
  <c r="BG47" i="40"/>
  <c r="BH47" i="40"/>
  <c r="BI47" i="40"/>
  <c r="BJ47" i="40"/>
  <c r="BK47" i="40"/>
  <c r="BL47" i="40"/>
  <c r="BM47" i="40"/>
  <c r="BN47" i="40"/>
  <c r="BO47" i="40"/>
  <c r="BP47" i="40"/>
  <c r="AB23" i="40"/>
  <c r="Z23" i="40"/>
  <c r="Z22" i="40"/>
  <c r="Z21" i="40"/>
  <c r="Z20" i="40"/>
  <c r="Z19" i="40"/>
  <c r="Z18" i="40"/>
  <c r="Z17" i="40"/>
  <c r="B13" i="40"/>
  <c r="D17" i="40"/>
  <c r="L4" i="40"/>
  <c r="E17" i="40"/>
  <c r="M4" i="40"/>
  <c r="F17" i="40"/>
  <c r="N4" i="40"/>
  <c r="G17" i="40"/>
  <c r="I17" i="40"/>
  <c r="D18" i="40"/>
  <c r="L5" i="40"/>
  <c r="E18" i="40"/>
  <c r="M5" i="40"/>
  <c r="F18" i="40"/>
  <c r="N5" i="40"/>
  <c r="G18" i="40"/>
  <c r="I18" i="40"/>
  <c r="D19" i="40"/>
  <c r="L6" i="40"/>
  <c r="E19" i="40"/>
  <c r="M6" i="40"/>
  <c r="F19" i="40"/>
  <c r="N6" i="40"/>
  <c r="G19" i="40"/>
  <c r="I19" i="40"/>
  <c r="D20" i="40"/>
  <c r="L7" i="40"/>
  <c r="E20" i="40"/>
  <c r="M7" i="40"/>
  <c r="F20" i="40"/>
  <c r="N7" i="40"/>
  <c r="G20" i="40"/>
  <c r="I20" i="40"/>
  <c r="D21" i="40"/>
  <c r="L8" i="40"/>
  <c r="E21" i="40"/>
  <c r="M8" i="40"/>
  <c r="F21" i="40"/>
  <c r="N8" i="40"/>
  <c r="G21" i="40"/>
  <c r="I21" i="40"/>
  <c r="D22" i="40"/>
  <c r="L9" i="40"/>
  <c r="E22" i="40"/>
  <c r="M9" i="40"/>
  <c r="F22" i="40"/>
  <c r="N9" i="40"/>
  <c r="G22" i="40"/>
  <c r="I22" i="40"/>
  <c r="D23" i="40"/>
  <c r="L10" i="40"/>
  <c r="E23" i="40"/>
  <c r="M10" i="40"/>
  <c r="F23" i="40"/>
  <c r="N10" i="40"/>
  <c r="G23" i="40"/>
  <c r="I23" i="40"/>
  <c r="E36" i="40" a="1"/>
  <c r="E36" i="40"/>
  <c r="F36" i="40" a="1"/>
  <c r="F36" i="40"/>
  <c r="G36" i="40" a="1"/>
  <c r="G36" i="40"/>
  <c r="H36" i="40" a="1"/>
  <c r="I36" i="40" a="1"/>
  <c r="J36" i="40" a="1"/>
  <c r="K36" i="40" a="1"/>
  <c r="L36" i="40" a="1"/>
  <c r="M36" i="40" a="1"/>
  <c r="N36" i="40" a="1"/>
  <c r="O36" i="40" a="1"/>
  <c r="P36" i="40" a="1"/>
  <c r="Q36" i="40" a="1"/>
  <c r="R36" i="40" a="1"/>
  <c r="S36" i="40" a="1"/>
  <c r="T36" i="40" a="1"/>
  <c r="U36" i="40" a="1"/>
  <c r="V36" i="40" a="1"/>
  <c r="W36" i="40" a="1"/>
  <c r="X36" i="40" a="1"/>
  <c r="Y36" i="40" a="1"/>
  <c r="Z36" i="40" a="1"/>
  <c r="AA36" i="40" a="1"/>
  <c r="AB36" i="40" a="1"/>
  <c r="AC36" i="40" a="1"/>
  <c r="AD36" i="40" a="1"/>
  <c r="AE36" i="40" a="1"/>
  <c r="AF36" i="40" a="1"/>
  <c r="AG36" i="40" a="1"/>
  <c r="AH36" i="40" a="1"/>
  <c r="AI36" i="40" a="1"/>
  <c r="AJ36" i="40" a="1"/>
  <c r="AK36" i="40" a="1"/>
  <c r="AL36" i="40" a="1"/>
  <c r="AM36" i="40" a="1"/>
  <c r="AN36" i="40" a="1"/>
  <c r="AO36" i="40" a="1"/>
  <c r="AP36" i="40" a="1"/>
  <c r="AQ36" i="40" a="1"/>
  <c r="AR36" i="40" a="1"/>
  <c r="AS36" i="40" a="1"/>
  <c r="AT36" i="40" a="1"/>
  <c r="AU36" i="40" a="1"/>
  <c r="AV36" i="40" a="1"/>
  <c r="AW36" i="40" a="1"/>
  <c r="AX36" i="40" a="1"/>
  <c r="AY36" i="40" a="1"/>
  <c r="AZ36" i="40" a="1"/>
  <c r="BA36" i="40" a="1"/>
  <c r="BB36" i="40" a="1"/>
  <c r="BC36" i="40" a="1"/>
  <c r="BD36" i="40" a="1"/>
  <c r="BE36" i="40" a="1"/>
  <c r="BF36" i="40" a="1"/>
  <c r="BG36" i="40" a="1"/>
  <c r="BH36" i="40" a="1"/>
  <c r="BI36" i="40" a="1"/>
  <c r="BJ36" i="40" a="1"/>
  <c r="BK36" i="40" a="1"/>
  <c r="BL36" i="40" a="1"/>
  <c r="BM36" i="40" a="1"/>
  <c r="BN36" i="40" a="1"/>
  <c r="BO36" i="40" a="1"/>
  <c r="BP36" i="40" a="1"/>
  <c r="H36" i="40"/>
  <c r="I36" i="40"/>
  <c r="J36" i="40"/>
  <c r="K36" i="40"/>
  <c r="L36" i="40"/>
  <c r="M36" i="40"/>
  <c r="N36" i="40"/>
  <c r="O36" i="40"/>
  <c r="P36" i="40"/>
  <c r="Q36" i="40"/>
  <c r="R36" i="40"/>
  <c r="S36" i="40"/>
  <c r="T36" i="40"/>
  <c r="U36" i="40"/>
  <c r="V36" i="40"/>
  <c r="W36" i="40"/>
  <c r="X36" i="40"/>
  <c r="Y36" i="40"/>
  <c r="Z36" i="40"/>
  <c r="AA36" i="40"/>
  <c r="AB36" i="40"/>
  <c r="AC36" i="40"/>
  <c r="AD36" i="40"/>
  <c r="AE36" i="40"/>
  <c r="AF36" i="40"/>
  <c r="AG36" i="40"/>
  <c r="AH36" i="40"/>
  <c r="AI36" i="40"/>
  <c r="AJ36" i="40"/>
  <c r="AK36" i="40"/>
  <c r="AL36" i="40"/>
  <c r="AM36" i="40"/>
  <c r="AN36" i="40"/>
  <c r="AO36" i="40"/>
  <c r="AP36" i="40"/>
  <c r="AQ36" i="40"/>
  <c r="AR36" i="40"/>
  <c r="AS36" i="40"/>
  <c r="AT36" i="40"/>
  <c r="AU36" i="40"/>
  <c r="AV36" i="40"/>
  <c r="AW36" i="40"/>
  <c r="AX36" i="40"/>
  <c r="AY36" i="40"/>
  <c r="AZ36" i="40"/>
  <c r="BA36" i="40"/>
  <c r="BB36" i="40"/>
  <c r="BC36" i="40"/>
  <c r="BD36" i="40"/>
  <c r="BE36" i="40"/>
  <c r="BF36" i="40"/>
  <c r="BG36" i="40"/>
  <c r="BH36" i="40"/>
  <c r="BI36" i="40"/>
  <c r="BJ36" i="40"/>
  <c r="BK36" i="40"/>
  <c r="BL36" i="40"/>
  <c r="BM36" i="40"/>
  <c r="BN36" i="40"/>
  <c r="BO36" i="40"/>
  <c r="BP36" i="40"/>
  <c r="AA23" i="40"/>
  <c r="D24" i="40"/>
  <c r="L11" i="40"/>
  <c r="E24" i="40"/>
  <c r="M11" i="40"/>
  <c r="F24" i="40"/>
  <c r="N11" i="40"/>
  <c r="G24" i="40"/>
  <c r="I24" i="40"/>
  <c r="E37" i="40" a="1"/>
  <c r="E37" i="40"/>
  <c r="F37" i="40" a="1"/>
  <c r="F37" i="40"/>
  <c r="G37" i="40" a="1"/>
  <c r="G37" i="40"/>
  <c r="H37" i="40" a="1"/>
  <c r="I37" i="40" a="1"/>
  <c r="J37" i="40" a="1"/>
  <c r="K37" i="40" a="1"/>
  <c r="L37" i="40" a="1"/>
  <c r="M37" i="40" a="1"/>
  <c r="N37" i="40" a="1"/>
  <c r="O37" i="40" a="1"/>
  <c r="P37" i="40" a="1"/>
  <c r="Q37" i="40" a="1"/>
  <c r="R37" i="40" a="1"/>
  <c r="S37" i="40" a="1"/>
  <c r="T37" i="40" a="1"/>
  <c r="U37" i="40" a="1"/>
  <c r="V37" i="40" a="1"/>
  <c r="W37" i="40" a="1"/>
  <c r="X37" i="40" a="1"/>
  <c r="Y37" i="40" a="1"/>
  <c r="Z37" i="40" a="1"/>
  <c r="AA37" i="40" a="1"/>
  <c r="AB37" i="40" a="1"/>
  <c r="AC37" i="40" a="1"/>
  <c r="AD37" i="40" a="1"/>
  <c r="AE37" i="40" a="1"/>
  <c r="AF37" i="40" a="1"/>
  <c r="AG37" i="40" a="1"/>
  <c r="AH37" i="40" a="1"/>
  <c r="AI37" i="40" a="1"/>
  <c r="AJ37" i="40" a="1"/>
  <c r="AK37" i="40" a="1"/>
  <c r="AL37" i="40" a="1"/>
  <c r="AM37" i="40" a="1"/>
  <c r="AN37" i="40" a="1"/>
  <c r="AO37" i="40" a="1"/>
  <c r="AP37" i="40" a="1"/>
  <c r="AQ37" i="40" a="1"/>
  <c r="AR37" i="40" a="1"/>
  <c r="AS37" i="40" a="1"/>
  <c r="AT37" i="40" a="1"/>
  <c r="AU37" i="40" a="1"/>
  <c r="AV37" i="40" a="1"/>
  <c r="AW37" i="40" a="1"/>
  <c r="AX37" i="40" a="1"/>
  <c r="AY37" i="40" a="1"/>
  <c r="AZ37" i="40" a="1"/>
  <c r="BA37" i="40" a="1"/>
  <c r="BB37" i="40" a="1"/>
  <c r="BC37" i="40" a="1"/>
  <c r="BD37" i="40" a="1"/>
  <c r="BE37" i="40" a="1"/>
  <c r="BF37" i="40" a="1"/>
  <c r="BG37" i="40" a="1"/>
  <c r="BH37" i="40" a="1"/>
  <c r="BI37" i="40" a="1"/>
  <c r="BJ37" i="40" a="1"/>
  <c r="BK37" i="40" a="1"/>
  <c r="BL37" i="40" a="1"/>
  <c r="BM37" i="40" a="1"/>
  <c r="BN37" i="40" a="1"/>
  <c r="BO37" i="40" a="1"/>
  <c r="BP37" i="40" a="1"/>
  <c r="H37" i="40"/>
  <c r="I37" i="40"/>
  <c r="J37" i="40"/>
  <c r="K37" i="40"/>
  <c r="L37" i="40"/>
  <c r="M37" i="40"/>
  <c r="N37" i="40"/>
  <c r="O37" i="40"/>
  <c r="P37" i="40"/>
  <c r="Q37" i="40"/>
  <c r="R37" i="40"/>
  <c r="S37" i="40"/>
  <c r="T37" i="40"/>
  <c r="U37" i="40"/>
  <c r="V37" i="40"/>
  <c r="W37" i="40"/>
  <c r="X37" i="40"/>
  <c r="Y37" i="40"/>
  <c r="Z37" i="40"/>
  <c r="AA37" i="40"/>
  <c r="AB37" i="40"/>
  <c r="AC37" i="40"/>
  <c r="AD37" i="40"/>
  <c r="AE37" i="40"/>
  <c r="AF37" i="40"/>
  <c r="AG37" i="40"/>
  <c r="AH37" i="40"/>
  <c r="AI37" i="40"/>
  <c r="AJ37" i="40"/>
  <c r="AK37" i="40"/>
  <c r="AL37" i="40"/>
  <c r="AM37" i="40"/>
  <c r="AN37" i="40"/>
  <c r="AO37" i="40"/>
  <c r="AP37" i="40"/>
  <c r="AQ37" i="40"/>
  <c r="AR37" i="40"/>
  <c r="AS37" i="40"/>
  <c r="AT37" i="40"/>
  <c r="AU37" i="40"/>
  <c r="AV37" i="40"/>
  <c r="AW37" i="40"/>
  <c r="AX37" i="40"/>
  <c r="AY37" i="40"/>
  <c r="AZ37" i="40"/>
  <c r="BA37" i="40"/>
  <c r="BB37" i="40"/>
  <c r="BC37" i="40"/>
  <c r="BD37" i="40"/>
  <c r="BE37" i="40"/>
  <c r="BF37" i="40"/>
  <c r="BG37" i="40"/>
  <c r="BH37" i="40"/>
  <c r="BI37" i="40"/>
  <c r="BJ37" i="40"/>
  <c r="BK37" i="40"/>
  <c r="BL37" i="40"/>
  <c r="BM37" i="40"/>
  <c r="BN37" i="40"/>
  <c r="BO37" i="40"/>
  <c r="BP37" i="40"/>
  <c r="AA24" i="40"/>
  <c r="D25" i="40"/>
  <c r="L12" i="40"/>
  <c r="E25" i="40"/>
  <c r="M12" i="40"/>
  <c r="F25" i="40"/>
  <c r="N12" i="40"/>
  <c r="G25" i="40"/>
  <c r="I25" i="40"/>
  <c r="E38" i="40" a="1"/>
  <c r="E38" i="40"/>
  <c r="F38" i="40" a="1"/>
  <c r="F38" i="40"/>
  <c r="G38" i="40" a="1"/>
  <c r="G38" i="40"/>
  <c r="H38" i="40" a="1"/>
  <c r="I38" i="40" a="1"/>
  <c r="J38" i="40" a="1"/>
  <c r="K38" i="40" a="1"/>
  <c r="L38" i="40" a="1"/>
  <c r="M38" i="40" a="1"/>
  <c r="N38" i="40" a="1"/>
  <c r="O38" i="40" a="1"/>
  <c r="P38" i="40" a="1"/>
  <c r="Q38" i="40" a="1"/>
  <c r="R38" i="40" a="1"/>
  <c r="S38" i="40" a="1"/>
  <c r="T38" i="40" a="1"/>
  <c r="U38" i="40" a="1"/>
  <c r="V38" i="40" a="1"/>
  <c r="W38" i="40" a="1"/>
  <c r="X38" i="40" a="1"/>
  <c r="Y38" i="40" a="1"/>
  <c r="Z38" i="40" a="1"/>
  <c r="AA38" i="40" a="1"/>
  <c r="AB38" i="40" a="1"/>
  <c r="AC38" i="40" a="1"/>
  <c r="AD38" i="40" a="1"/>
  <c r="AE38" i="40" a="1"/>
  <c r="AF38" i="40" a="1"/>
  <c r="AG38" i="40" a="1"/>
  <c r="AH38" i="40" a="1"/>
  <c r="AI38" i="40" a="1"/>
  <c r="AJ38" i="40" a="1"/>
  <c r="AK38" i="40" a="1"/>
  <c r="AL38" i="40" a="1"/>
  <c r="AM38" i="40" a="1"/>
  <c r="AN38" i="40" a="1"/>
  <c r="AO38" i="40" a="1"/>
  <c r="AP38" i="40" a="1"/>
  <c r="AQ38" i="40" a="1"/>
  <c r="AR38" i="40" a="1"/>
  <c r="AS38" i="40" a="1"/>
  <c r="AT38" i="40" a="1"/>
  <c r="AU38" i="40" a="1"/>
  <c r="AV38" i="40" a="1"/>
  <c r="AW38" i="40" a="1"/>
  <c r="AX38" i="40" a="1"/>
  <c r="AY38" i="40" a="1"/>
  <c r="AZ38" i="40" a="1"/>
  <c r="BA38" i="40" a="1"/>
  <c r="BB38" i="40" a="1"/>
  <c r="BC38" i="40" a="1"/>
  <c r="BD38" i="40" a="1"/>
  <c r="BE38" i="40" a="1"/>
  <c r="BF38" i="40" a="1"/>
  <c r="BG38" i="40" a="1"/>
  <c r="BH38" i="40" a="1"/>
  <c r="BI38" i="40" a="1"/>
  <c r="BJ38" i="40" a="1"/>
  <c r="BK38" i="40" a="1"/>
  <c r="BL38" i="40" a="1"/>
  <c r="BM38" i="40" a="1"/>
  <c r="BN38" i="40" a="1"/>
  <c r="BO38" i="40" a="1"/>
  <c r="BP38" i="40" a="1"/>
  <c r="H38" i="40"/>
  <c r="I38" i="40"/>
  <c r="J38" i="40"/>
  <c r="K38" i="40"/>
  <c r="L38" i="40"/>
  <c r="M38" i="40"/>
  <c r="N38" i="40"/>
  <c r="O38" i="40"/>
  <c r="P38" i="40"/>
  <c r="Q38" i="40"/>
  <c r="R38" i="40"/>
  <c r="S38" i="40"/>
  <c r="T38" i="40"/>
  <c r="U38" i="40"/>
  <c r="V38" i="40"/>
  <c r="W38" i="40"/>
  <c r="X38" i="40"/>
  <c r="Y38" i="40"/>
  <c r="Z38" i="40"/>
  <c r="AA38" i="40"/>
  <c r="AB38" i="40"/>
  <c r="AC38" i="40"/>
  <c r="AD38" i="40"/>
  <c r="AE38" i="40"/>
  <c r="AF38" i="40"/>
  <c r="AG38" i="40"/>
  <c r="AH38" i="40"/>
  <c r="AI38" i="40"/>
  <c r="AJ38" i="40"/>
  <c r="AK38" i="40"/>
  <c r="AL38" i="40"/>
  <c r="AM38" i="40"/>
  <c r="AN38" i="40"/>
  <c r="AO38" i="40"/>
  <c r="AP38" i="40"/>
  <c r="AQ38" i="40"/>
  <c r="AR38" i="40"/>
  <c r="AS38" i="40"/>
  <c r="AT38" i="40"/>
  <c r="AU38" i="40"/>
  <c r="AV38" i="40"/>
  <c r="AW38" i="40"/>
  <c r="AX38" i="40"/>
  <c r="AY38" i="40"/>
  <c r="AZ38" i="40"/>
  <c r="BA38" i="40"/>
  <c r="BB38" i="40"/>
  <c r="BC38" i="40"/>
  <c r="BD38" i="40"/>
  <c r="BE38" i="40"/>
  <c r="BF38" i="40"/>
  <c r="BG38" i="40"/>
  <c r="BH38" i="40"/>
  <c r="BI38" i="40"/>
  <c r="BJ38" i="40"/>
  <c r="BK38" i="40"/>
  <c r="BL38" i="40"/>
  <c r="BM38" i="40"/>
  <c r="BN38" i="40"/>
  <c r="BO38" i="40"/>
  <c r="BP38" i="40"/>
  <c r="AA25" i="40"/>
  <c r="C30" i="40"/>
  <c r="Z68" i="40"/>
  <c r="AB68" i="40"/>
  <c r="Z80" i="40"/>
  <c r="AB80" i="40"/>
  <c r="Z88" i="40"/>
  <c r="AB88" i="40"/>
  <c r="Z140" i="40"/>
  <c r="AA140" i="40"/>
  <c r="AB140" i="40"/>
  <c r="Z152" i="40"/>
  <c r="AA152" i="40"/>
  <c r="AB152" i="40"/>
  <c r="Z160" i="40"/>
  <c r="AA160" i="40"/>
  <c r="AB160" i="40"/>
  <c r="S12" i="39"/>
  <c r="T12" i="39"/>
  <c r="U12" i="39"/>
  <c r="V12" i="39"/>
  <c r="W12" i="39"/>
  <c r="Y12" i="39"/>
  <c r="Z12" i="39"/>
  <c r="AA12" i="39"/>
  <c r="S13" i="39"/>
  <c r="T13" i="39"/>
  <c r="U13" i="39"/>
  <c r="V13" i="39"/>
  <c r="W13" i="39"/>
  <c r="Y13" i="39"/>
  <c r="Z13" i="39"/>
  <c r="AA13" i="39"/>
  <c r="S14" i="39"/>
  <c r="T14" i="39"/>
  <c r="U14" i="39"/>
  <c r="V14" i="39"/>
  <c r="W14" i="39"/>
  <c r="Y14" i="39"/>
  <c r="Z14" i="39"/>
  <c r="AA14" i="39"/>
  <c r="Q12" i="39"/>
  <c r="Q13" i="39"/>
  <c r="Q14" i="39"/>
  <c r="Q15" i="39"/>
  <c r="S15" i="39"/>
  <c r="T15" i="39"/>
  <c r="U15" i="39"/>
  <c r="V15" i="39"/>
  <c r="W15" i="39"/>
  <c r="Y15" i="39"/>
  <c r="Z15" i="39"/>
  <c r="AA15" i="39"/>
  <c r="C12" i="40"/>
  <c r="C11" i="40"/>
  <c r="C10" i="40"/>
  <c r="C9" i="40"/>
  <c r="C8" i="40"/>
  <c r="D17" i="41"/>
  <c r="L4" i="41"/>
  <c r="E17" i="41"/>
  <c r="M4" i="41"/>
  <c r="F17" i="41"/>
  <c r="N4" i="41"/>
  <c r="G17" i="41"/>
  <c r="I17" i="41"/>
  <c r="D18" i="41"/>
  <c r="L5" i="41"/>
  <c r="E18" i="41"/>
  <c r="M5" i="41"/>
  <c r="F18" i="41"/>
  <c r="N5" i="41"/>
  <c r="G18" i="41"/>
  <c r="I18" i="41"/>
  <c r="D19" i="41"/>
  <c r="L6" i="41"/>
  <c r="E19" i="41"/>
  <c r="M6" i="41"/>
  <c r="F19" i="41"/>
  <c r="N6" i="41"/>
  <c r="G19" i="41"/>
  <c r="I19" i="41"/>
  <c r="D20" i="41"/>
  <c r="L7" i="41"/>
  <c r="E20" i="41"/>
  <c r="M7" i="41"/>
  <c r="F20" i="41"/>
  <c r="N7" i="41"/>
  <c r="G20" i="41"/>
  <c r="I20" i="41"/>
  <c r="D21" i="41"/>
  <c r="L8" i="41"/>
  <c r="E21" i="41"/>
  <c r="M8" i="41"/>
  <c r="F21" i="41"/>
  <c r="N8" i="41"/>
  <c r="G21" i="41"/>
  <c r="I21" i="41"/>
  <c r="D22" i="41"/>
  <c r="L9" i="41"/>
  <c r="E22" i="41"/>
  <c r="M9" i="41"/>
  <c r="F22" i="41"/>
  <c r="N9" i="41"/>
  <c r="G22" i="41"/>
  <c r="I22" i="41"/>
  <c r="D23" i="41"/>
  <c r="L10" i="41"/>
  <c r="E23" i="41"/>
  <c r="M10" i="41"/>
  <c r="F23" i="41"/>
  <c r="N10" i="41"/>
  <c r="G23" i="41"/>
  <c r="I23" i="41"/>
  <c r="E36" i="41" a="1"/>
  <c r="E36" i="41"/>
  <c r="F36" i="41" a="1"/>
  <c r="F36" i="41"/>
  <c r="G36" i="41" a="1"/>
  <c r="H36" i="41" a="1"/>
  <c r="I36" i="41" a="1"/>
  <c r="J36" i="41" a="1"/>
  <c r="K36" i="41" a="1"/>
  <c r="L36" i="41" a="1"/>
  <c r="M36" i="41" a="1"/>
  <c r="N36" i="41" a="1"/>
  <c r="O36" i="41" a="1"/>
  <c r="P36" i="41" a="1"/>
  <c r="Q36" i="41" a="1"/>
  <c r="R36" i="41" a="1"/>
  <c r="S36" i="41" a="1"/>
  <c r="T36" i="41" a="1"/>
  <c r="U36" i="41" a="1"/>
  <c r="V36" i="41" a="1"/>
  <c r="W36" i="41" a="1"/>
  <c r="X36" i="41" a="1"/>
  <c r="Y36" i="41" a="1"/>
  <c r="Z36" i="41" a="1"/>
  <c r="AA36" i="41" a="1"/>
  <c r="AB36" i="41" a="1"/>
  <c r="AC36" i="41" a="1"/>
  <c r="AD36" i="41" a="1"/>
  <c r="AE36" i="41" a="1"/>
  <c r="AF36" i="41" a="1"/>
  <c r="AG36" i="41" a="1"/>
  <c r="AH36" i="41" a="1"/>
  <c r="AI36" i="41" a="1"/>
  <c r="AJ36" i="41" a="1"/>
  <c r="AK36" i="41" a="1"/>
  <c r="AL36" i="41" a="1"/>
  <c r="AM36" i="41" a="1"/>
  <c r="AN36" i="41" a="1"/>
  <c r="AO36" i="41" a="1"/>
  <c r="AP36" i="41" a="1"/>
  <c r="AQ36" i="41" a="1"/>
  <c r="AR36" i="41" a="1"/>
  <c r="AS36" i="41" a="1"/>
  <c r="AT36" i="41" a="1"/>
  <c r="AU36" i="41" a="1"/>
  <c r="AV36" i="41" a="1"/>
  <c r="AW36" i="41" a="1"/>
  <c r="AX36" i="41" a="1"/>
  <c r="AY36" i="41" a="1"/>
  <c r="AZ36" i="41" a="1"/>
  <c r="BA36" i="41" a="1"/>
  <c r="BB36" i="41" a="1"/>
  <c r="BC36" i="41" a="1"/>
  <c r="BD36" i="41" a="1"/>
  <c r="BE36" i="41" a="1"/>
  <c r="BF36" i="41" a="1"/>
  <c r="BG36" i="41" a="1"/>
  <c r="BH36" i="41" a="1"/>
  <c r="BI36" i="41" a="1"/>
  <c r="BJ36" i="41" a="1"/>
  <c r="BK36" i="41" a="1"/>
  <c r="BL36" i="41" a="1"/>
  <c r="BM36" i="41" a="1"/>
  <c r="BN36" i="41" a="1"/>
  <c r="BO36" i="41" a="1"/>
  <c r="BP36" i="41" a="1"/>
  <c r="G36" i="41"/>
  <c r="H36" i="41"/>
  <c r="I36" i="41"/>
  <c r="J36" i="41"/>
  <c r="K36" i="41"/>
  <c r="L36" i="41"/>
  <c r="M36" i="41"/>
  <c r="N36" i="41"/>
  <c r="O36" i="41"/>
  <c r="P36" i="41"/>
  <c r="Q36" i="41"/>
  <c r="R36" i="41"/>
  <c r="S36" i="41"/>
  <c r="T36" i="41"/>
  <c r="U36" i="41"/>
  <c r="V36" i="41"/>
  <c r="W36" i="41"/>
  <c r="X36" i="41"/>
  <c r="Y36" i="41"/>
  <c r="Z36" i="41"/>
  <c r="AA36" i="41"/>
  <c r="AB36" i="41"/>
  <c r="AC36" i="41"/>
  <c r="AD36" i="41"/>
  <c r="AE36" i="41"/>
  <c r="AF36" i="41"/>
  <c r="AG36" i="41"/>
  <c r="AH36" i="41"/>
  <c r="AI36" i="41"/>
  <c r="AJ36" i="41"/>
  <c r="AK36" i="41"/>
  <c r="AL36" i="41"/>
  <c r="AM36" i="41"/>
  <c r="AN36" i="41"/>
  <c r="AO36" i="41"/>
  <c r="AP36" i="41"/>
  <c r="AQ36" i="41"/>
  <c r="AR36" i="41"/>
  <c r="AS36" i="41"/>
  <c r="AT36" i="41"/>
  <c r="AU36" i="41"/>
  <c r="AV36" i="41"/>
  <c r="AW36" i="41"/>
  <c r="AX36" i="41"/>
  <c r="AY36" i="41"/>
  <c r="AZ36" i="41"/>
  <c r="BA36" i="41"/>
  <c r="BB36" i="41"/>
  <c r="BC36" i="41"/>
  <c r="BD36" i="41"/>
  <c r="BE36" i="41"/>
  <c r="BF36" i="41"/>
  <c r="BG36" i="41"/>
  <c r="BH36" i="41"/>
  <c r="BI36" i="41"/>
  <c r="BJ36" i="41"/>
  <c r="BK36" i="41"/>
  <c r="BL36" i="41"/>
  <c r="BM36" i="41"/>
  <c r="BN36" i="41"/>
  <c r="BO36" i="41"/>
  <c r="BP36" i="41"/>
  <c r="AA23" i="41"/>
  <c r="D24" i="41"/>
  <c r="L11" i="41"/>
  <c r="E24" i="41"/>
  <c r="M11" i="41"/>
  <c r="F24" i="41"/>
  <c r="N11" i="41"/>
  <c r="G24" i="41"/>
  <c r="I24" i="41"/>
  <c r="E37" i="41" a="1"/>
  <c r="E37" i="41"/>
  <c r="F37" i="41" a="1"/>
  <c r="F37" i="41"/>
  <c r="G37" i="41" a="1"/>
  <c r="H37" i="41" a="1"/>
  <c r="I37" i="41" a="1"/>
  <c r="J37" i="41" a="1"/>
  <c r="K37" i="41" a="1"/>
  <c r="L37" i="41" a="1"/>
  <c r="M37" i="41" a="1"/>
  <c r="N37" i="41" a="1"/>
  <c r="O37" i="41" a="1"/>
  <c r="P37" i="41" a="1"/>
  <c r="Q37" i="41" a="1"/>
  <c r="R37" i="41" a="1"/>
  <c r="S37" i="41" a="1"/>
  <c r="T37" i="41" a="1"/>
  <c r="U37" i="41" a="1"/>
  <c r="V37" i="41" a="1"/>
  <c r="W37" i="41" a="1"/>
  <c r="X37" i="41" a="1"/>
  <c r="Y37" i="41" a="1"/>
  <c r="Z37" i="41" a="1"/>
  <c r="AA37" i="41" a="1"/>
  <c r="AB37" i="41" a="1"/>
  <c r="AC37" i="41" a="1"/>
  <c r="AD37" i="41" a="1"/>
  <c r="AE37" i="41" a="1"/>
  <c r="AF37" i="41" a="1"/>
  <c r="AG37" i="41" a="1"/>
  <c r="AH37" i="41" a="1"/>
  <c r="AI37" i="41" a="1"/>
  <c r="AJ37" i="41" a="1"/>
  <c r="AK37" i="41" a="1"/>
  <c r="AL37" i="41" a="1"/>
  <c r="AM37" i="41" a="1"/>
  <c r="AN37" i="41" a="1"/>
  <c r="AO37" i="41" a="1"/>
  <c r="AP37" i="41" a="1"/>
  <c r="AQ37" i="41" a="1"/>
  <c r="AR37" i="41" a="1"/>
  <c r="AS37" i="41" a="1"/>
  <c r="AT37" i="41" a="1"/>
  <c r="AU37" i="41" a="1"/>
  <c r="AV37" i="41" a="1"/>
  <c r="AW37" i="41" a="1"/>
  <c r="AX37" i="41" a="1"/>
  <c r="AY37" i="41" a="1"/>
  <c r="AZ37" i="41" a="1"/>
  <c r="BA37" i="41" a="1"/>
  <c r="BB37" i="41" a="1"/>
  <c r="BC37" i="41" a="1"/>
  <c r="BD37" i="41" a="1"/>
  <c r="BE37" i="41" a="1"/>
  <c r="BF37" i="41" a="1"/>
  <c r="BG37" i="41" a="1"/>
  <c r="BH37" i="41" a="1"/>
  <c r="BI37" i="41" a="1"/>
  <c r="BJ37" i="41" a="1"/>
  <c r="BK37" i="41" a="1"/>
  <c r="BL37" i="41" a="1"/>
  <c r="BM37" i="41" a="1"/>
  <c r="BN37" i="41" a="1"/>
  <c r="BO37" i="41" a="1"/>
  <c r="BP37" i="41" a="1"/>
  <c r="G37" i="41"/>
  <c r="H37" i="41"/>
  <c r="I37" i="41"/>
  <c r="J37" i="41"/>
  <c r="K37" i="41"/>
  <c r="L37" i="41"/>
  <c r="M37" i="41"/>
  <c r="N37" i="41"/>
  <c r="O37" i="41"/>
  <c r="P37" i="41"/>
  <c r="Q37" i="41"/>
  <c r="R37" i="41"/>
  <c r="S37" i="41"/>
  <c r="T37" i="41"/>
  <c r="U37" i="41"/>
  <c r="V37" i="41"/>
  <c r="W37" i="41"/>
  <c r="X37" i="41"/>
  <c r="Y37" i="41"/>
  <c r="Z37" i="41"/>
  <c r="AA37" i="41"/>
  <c r="AB37" i="41"/>
  <c r="AC37" i="41"/>
  <c r="AD37" i="41"/>
  <c r="AE37" i="41"/>
  <c r="AF37" i="41"/>
  <c r="AG37" i="41"/>
  <c r="AH37" i="41"/>
  <c r="AI37" i="41"/>
  <c r="AJ37" i="41"/>
  <c r="AK37" i="41"/>
  <c r="AL37" i="41"/>
  <c r="AM37" i="41"/>
  <c r="AN37" i="41"/>
  <c r="AO37" i="41"/>
  <c r="AP37" i="41"/>
  <c r="AQ37" i="41"/>
  <c r="AR37" i="41"/>
  <c r="AS37" i="41"/>
  <c r="AT37" i="41"/>
  <c r="AU37" i="41"/>
  <c r="AV37" i="41"/>
  <c r="AW37" i="41"/>
  <c r="AX37" i="41"/>
  <c r="AY37" i="41"/>
  <c r="AZ37" i="41"/>
  <c r="BA37" i="41"/>
  <c r="BB37" i="41"/>
  <c r="BC37" i="41"/>
  <c r="BD37" i="41"/>
  <c r="BE37" i="41"/>
  <c r="BF37" i="41"/>
  <c r="BG37" i="41"/>
  <c r="BH37" i="41"/>
  <c r="BI37" i="41"/>
  <c r="BJ37" i="41"/>
  <c r="BK37" i="41"/>
  <c r="BL37" i="41"/>
  <c r="BM37" i="41"/>
  <c r="BN37" i="41"/>
  <c r="BO37" i="41"/>
  <c r="BP37" i="41"/>
  <c r="AA24" i="41"/>
  <c r="D25" i="41"/>
  <c r="L12" i="41"/>
  <c r="E25" i="41"/>
  <c r="M12" i="41"/>
  <c r="F25" i="41"/>
  <c r="N12" i="41"/>
  <c r="G25" i="41"/>
  <c r="I25" i="41"/>
  <c r="E38" i="41" a="1"/>
  <c r="E38" i="41"/>
  <c r="F38" i="41" a="1"/>
  <c r="F38" i="41"/>
  <c r="G38" i="41" a="1"/>
  <c r="H38" i="41" a="1"/>
  <c r="I38" i="41" a="1"/>
  <c r="J38" i="41" a="1"/>
  <c r="K38" i="41" a="1"/>
  <c r="L38" i="41" a="1"/>
  <c r="M38" i="41" a="1"/>
  <c r="N38" i="41" a="1"/>
  <c r="O38" i="41" a="1"/>
  <c r="P38" i="41" a="1"/>
  <c r="Q38" i="41" a="1"/>
  <c r="R38" i="41" a="1"/>
  <c r="S38" i="41" a="1"/>
  <c r="T38" i="41" a="1"/>
  <c r="U38" i="41" a="1"/>
  <c r="V38" i="41" a="1"/>
  <c r="W38" i="41" a="1"/>
  <c r="X38" i="41" a="1"/>
  <c r="Y38" i="41" a="1"/>
  <c r="Z38" i="41" a="1"/>
  <c r="AA38" i="41" a="1"/>
  <c r="AB38" i="41" a="1"/>
  <c r="AC38" i="41" a="1"/>
  <c r="AD38" i="41" a="1"/>
  <c r="AE38" i="41" a="1"/>
  <c r="AF38" i="41" a="1"/>
  <c r="AG38" i="41" a="1"/>
  <c r="AH38" i="41" a="1"/>
  <c r="AI38" i="41" a="1"/>
  <c r="AJ38" i="41" a="1"/>
  <c r="AK38" i="41" a="1"/>
  <c r="AL38" i="41" a="1"/>
  <c r="AM38" i="41" a="1"/>
  <c r="AN38" i="41" a="1"/>
  <c r="AO38" i="41" a="1"/>
  <c r="AP38" i="41" a="1"/>
  <c r="AQ38" i="41" a="1"/>
  <c r="AR38" i="41" a="1"/>
  <c r="AS38" i="41" a="1"/>
  <c r="AT38" i="41" a="1"/>
  <c r="AU38" i="41" a="1"/>
  <c r="AV38" i="41" a="1"/>
  <c r="AW38" i="41" a="1"/>
  <c r="AX38" i="41" a="1"/>
  <c r="AY38" i="41" a="1"/>
  <c r="AZ38" i="41" a="1"/>
  <c r="BA38" i="41" a="1"/>
  <c r="BB38" i="41" a="1"/>
  <c r="BC38" i="41" a="1"/>
  <c r="BD38" i="41" a="1"/>
  <c r="BE38" i="41" a="1"/>
  <c r="BF38" i="41" a="1"/>
  <c r="BG38" i="41" a="1"/>
  <c r="BH38" i="41" a="1"/>
  <c r="BI38" i="41" a="1"/>
  <c r="BJ38" i="41" a="1"/>
  <c r="BK38" i="41" a="1"/>
  <c r="BL38" i="41" a="1"/>
  <c r="BM38" i="41" a="1"/>
  <c r="BN38" i="41" a="1"/>
  <c r="BO38" i="41" a="1"/>
  <c r="BP38" i="41" a="1"/>
  <c r="G38" i="41"/>
  <c r="H38" i="41"/>
  <c r="I38" i="41"/>
  <c r="J38" i="41"/>
  <c r="K38" i="41"/>
  <c r="L38" i="41"/>
  <c r="M38" i="41"/>
  <c r="N38" i="41"/>
  <c r="O38" i="41"/>
  <c r="P38" i="41"/>
  <c r="Q38" i="41"/>
  <c r="R38" i="41"/>
  <c r="S38" i="41"/>
  <c r="T38" i="41"/>
  <c r="U38" i="41"/>
  <c r="V38" i="41"/>
  <c r="W38" i="41"/>
  <c r="X38" i="41"/>
  <c r="Y38" i="41"/>
  <c r="Z38" i="41"/>
  <c r="AA38" i="41"/>
  <c r="AB38" i="41"/>
  <c r="AC38" i="41"/>
  <c r="AD38" i="41"/>
  <c r="AE38" i="41"/>
  <c r="AF38" i="41"/>
  <c r="AG38" i="41"/>
  <c r="AH38" i="41"/>
  <c r="AI38" i="41"/>
  <c r="AJ38" i="41"/>
  <c r="AK38" i="41"/>
  <c r="AL38" i="41"/>
  <c r="AM38" i="41"/>
  <c r="AN38" i="41"/>
  <c r="AO38" i="41"/>
  <c r="AP38" i="41"/>
  <c r="AQ38" i="41"/>
  <c r="AR38" i="41"/>
  <c r="AS38" i="41"/>
  <c r="AT38" i="41"/>
  <c r="AU38" i="41"/>
  <c r="AV38" i="41"/>
  <c r="AW38" i="41"/>
  <c r="AX38" i="41"/>
  <c r="AY38" i="41"/>
  <c r="AZ38" i="41"/>
  <c r="BA38" i="41"/>
  <c r="BB38" i="41"/>
  <c r="BC38" i="41"/>
  <c r="BD38" i="41"/>
  <c r="BE38" i="41"/>
  <c r="BF38" i="41"/>
  <c r="BG38" i="41"/>
  <c r="BH38" i="41"/>
  <c r="BI38" i="41"/>
  <c r="BJ38" i="41"/>
  <c r="BK38" i="41"/>
  <c r="BL38" i="41"/>
  <c r="BM38" i="41"/>
  <c r="BN38" i="41"/>
  <c r="BO38" i="41"/>
  <c r="BP38" i="41"/>
  <c r="AA25" i="41"/>
  <c r="Z68" i="41"/>
  <c r="AB68" i="41"/>
  <c r="Z80" i="41"/>
  <c r="AB80" i="41"/>
  <c r="Z88" i="41"/>
  <c r="AB88" i="41"/>
  <c r="Z140" i="41"/>
  <c r="AA140" i="41"/>
  <c r="AB140" i="41"/>
  <c r="Z152" i="41"/>
  <c r="AA152" i="41"/>
  <c r="AB152" i="41"/>
  <c r="Z160" i="41"/>
  <c r="AA160" i="41"/>
  <c r="AB160" i="41"/>
  <c r="Z18" i="42"/>
  <c r="D17" i="42"/>
  <c r="L4" i="42"/>
  <c r="E17" i="42"/>
  <c r="M4" i="42"/>
  <c r="F17" i="42"/>
  <c r="N4" i="42"/>
  <c r="G17" i="42"/>
  <c r="I17" i="42"/>
  <c r="D18" i="42"/>
  <c r="L5" i="42"/>
  <c r="E18" i="42"/>
  <c r="M5" i="42"/>
  <c r="F18" i="42"/>
  <c r="N5" i="42"/>
  <c r="G18" i="42"/>
  <c r="I18" i="42"/>
  <c r="D19" i="42"/>
  <c r="L6" i="42"/>
  <c r="E19" i="42"/>
  <c r="M6" i="42"/>
  <c r="F19" i="42"/>
  <c r="N6" i="42"/>
  <c r="G19" i="42"/>
  <c r="I19" i="42"/>
  <c r="D20" i="42"/>
  <c r="L7" i="42"/>
  <c r="E20" i="42"/>
  <c r="M7" i="42"/>
  <c r="F20" i="42"/>
  <c r="N7" i="42"/>
  <c r="G20" i="42"/>
  <c r="I20" i="42"/>
  <c r="D21" i="42"/>
  <c r="L8" i="42"/>
  <c r="E21" i="42"/>
  <c r="M8" i="42"/>
  <c r="F21" i="42"/>
  <c r="N8" i="42"/>
  <c r="G21" i="42"/>
  <c r="I21" i="42"/>
  <c r="D22" i="42"/>
  <c r="L9" i="42"/>
  <c r="E22" i="42"/>
  <c r="M9" i="42"/>
  <c r="F22" i="42"/>
  <c r="N9" i="42"/>
  <c r="G22" i="42"/>
  <c r="I22" i="42"/>
  <c r="D23" i="42"/>
  <c r="L10" i="42"/>
  <c r="E23" i="42"/>
  <c r="M10" i="42"/>
  <c r="F23" i="42"/>
  <c r="N10" i="42"/>
  <c r="G23" i="42"/>
  <c r="I23" i="42"/>
  <c r="E36" i="42" a="1"/>
  <c r="E36" i="42"/>
  <c r="F36" i="42" a="1"/>
  <c r="F36" i="42"/>
  <c r="G36" i="42" a="1"/>
  <c r="H36" i="42" a="1"/>
  <c r="I36" i="42" a="1"/>
  <c r="J36" i="42" a="1"/>
  <c r="K36" i="42" a="1"/>
  <c r="L36" i="42" a="1"/>
  <c r="M36" i="42" a="1"/>
  <c r="N36" i="42" a="1"/>
  <c r="O36" i="42" a="1"/>
  <c r="P36" i="42" a="1"/>
  <c r="Q36" i="42" a="1"/>
  <c r="R36" i="42" a="1"/>
  <c r="S36" i="42" a="1"/>
  <c r="T36" i="42" a="1"/>
  <c r="U36" i="42" a="1"/>
  <c r="V36" i="42" a="1"/>
  <c r="W36" i="42" a="1"/>
  <c r="X36" i="42" a="1"/>
  <c r="Y36" i="42" a="1"/>
  <c r="Z36" i="42" a="1"/>
  <c r="AA36" i="42" a="1"/>
  <c r="AB36" i="42" a="1"/>
  <c r="AC36" i="42" a="1"/>
  <c r="AD36" i="42" a="1"/>
  <c r="AE36" i="42" a="1"/>
  <c r="AF36" i="42" a="1"/>
  <c r="AG36" i="42" a="1"/>
  <c r="AH36" i="42" a="1"/>
  <c r="AI36" i="42" a="1"/>
  <c r="AJ36" i="42" a="1"/>
  <c r="AK36" i="42" a="1"/>
  <c r="AL36" i="42" a="1"/>
  <c r="AM36" i="42" a="1"/>
  <c r="AN36" i="42" a="1"/>
  <c r="AO36" i="42" a="1"/>
  <c r="AP36" i="42" a="1"/>
  <c r="AQ36" i="42" a="1"/>
  <c r="AR36" i="42" a="1"/>
  <c r="AS36" i="42" a="1"/>
  <c r="AT36" i="42" a="1"/>
  <c r="AU36" i="42" a="1"/>
  <c r="AV36" i="42" a="1"/>
  <c r="AW36" i="42" a="1"/>
  <c r="AX36" i="42" a="1"/>
  <c r="AY36" i="42" a="1"/>
  <c r="AZ36" i="42" a="1"/>
  <c r="BA36" i="42" a="1"/>
  <c r="BB36" i="42" a="1"/>
  <c r="BC36" i="42" a="1"/>
  <c r="BD36" i="42" a="1"/>
  <c r="BE36" i="42" a="1"/>
  <c r="BF36" i="42" a="1"/>
  <c r="BG36" i="42" a="1"/>
  <c r="BH36" i="42" a="1"/>
  <c r="BI36" i="42" a="1"/>
  <c r="BJ36" i="42" a="1"/>
  <c r="BK36" i="42" a="1"/>
  <c r="BL36" i="42" a="1"/>
  <c r="BM36" i="42" a="1"/>
  <c r="BN36" i="42" a="1"/>
  <c r="BO36" i="42" a="1"/>
  <c r="BP36" i="42" a="1"/>
  <c r="G36" i="42"/>
  <c r="H36" i="42"/>
  <c r="I36" i="42"/>
  <c r="J36" i="42"/>
  <c r="K36" i="42"/>
  <c r="L36" i="42"/>
  <c r="M36" i="42"/>
  <c r="N36" i="42"/>
  <c r="O36" i="42"/>
  <c r="P36" i="42"/>
  <c r="Q36" i="42"/>
  <c r="R36" i="42"/>
  <c r="S36" i="42"/>
  <c r="T36" i="42"/>
  <c r="U36" i="42"/>
  <c r="V36" i="42"/>
  <c r="W36" i="42"/>
  <c r="X36" i="42"/>
  <c r="Y36" i="42"/>
  <c r="Z36" i="42"/>
  <c r="AA36" i="42"/>
  <c r="AB36" i="42"/>
  <c r="AC36" i="42"/>
  <c r="AD36" i="42"/>
  <c r="AE36" i="42"/>
  <c r="AF36" i="42"/>
  <c r="AG36" i="42"/>
  <c r="AH36" i="42"/>
  <c r="AI36" i="42"/>
  <c r="AJ36" i="42"/>
  <c r="AK36" i="42"/>
  <c r="AL36" i="42"/>
  <c r="AM36" i="42"/>
  <c r="AN36" i="42"/>
  <c r="AO36" i="42"/>
  <c r="AP36" i="42"/>
  <c r="AQ36" i="42"/>
  <c r="AR36" i="42"/>
  <c r="AS36" i="42"/>
  <c r="AT36" i="42"/>
  <c r="AU36" i="42"/>
  <c r="AV36" i="42"/>
  <c r="AW36" i="42"/>
  <c r="AX36" i="42"/>
  <c r="AY36" i="42"/>
  <c r="AZ36" i="42"/>
  <c r="BA36" i="42"/>
  <c r="BB36" i="42"/>
  <c r="BC36" i="42"/>
  <c r="BD36" i="42"/>
  <c r="BE36" i="42"/>
  <c r="BF36" i="42"/>
  <c r="BG36" i="42"/>
  <c r="BH36" i="42"/>
  <c r="BI36" i="42"/>
  <c r="BJ36" i="42"/>
  <c r="BK36" i="42"/>
  <c r="BL36" i="42"/>
  <c r="BM36" i="42"/>
  <c r="BN36" i="42"/>
  <c r="BO36" i="42"/>
  <c r="BP36" i="42"/>
  <c r="AA23" i="42"/>
  <c r="D24" i="42"/>
  <c r="L11" i="42"/>
  <c r="E24" i="42"/>
  <c r="M11" i="42"/>
  <c r="F24" i="42"/>
  <c r="N11" i="42"/>
  <c r="G24" i="42"/>
  <c r="I24" i="42"/>
  <c r="E37" i="42" a="1"/>
  <c r="E37" i="42"/>
  <c r="F37" i="42" a="1"/>
  <c r="F37" i="42"/>
  <c r="G37" i="42" a="1"/>
  <c r="H37" i="42" a="1"/>
  <c r="I37" i="42" a="1"/>
  <c r="J37" i="42" a="1"/>
  <c r="K37" i="42" a="1"/>
  <c r="L37" i="42" a="1"/>
  <c r="M37" i="42" a="1"/>
  <c r="N37" i="42" a="1"/>
  <c r="O37" i="42" a="1"/>
  <c r="P37" i="42" a="1"/>
  <c r="Q37" i="42" a="1"/>
  <c r="R37" i="42" a="1"/>
  <c r="S37" i="42" a="1"/>
  <c r="T37" i="42" a="1"/>
  <c r="U37" i="42" a="1"/>
  <c r="V37" i="42" a="1"/>
  <c r="W37" i="42" a="1"/>
  <c r="X37" i="42" a="1"/>
  <c r="Y37" i="42" a="1"/>
  <c r="Z37" i="42" a="1"/>
  <c r="AA37" i="42" a="1"/>
  <c r="AB37" i="42" a="1"/>
  <c r="AC37" i="42" a="1"/>
  <c r="AD37" i="42" a="1"/>
  <c r="AE37" i="42" a="1"/>
  <c r="AF37" i="42" a="1"/>
  <c r="AG37" i="42" a="1"/>
  <c r="AH37" i="42" a="1"/>
  <c r="AI37" i="42" a="1"/>
  <c r="AJ37" i="42" a="1"/>
  <c r="AK37" i="42" a="1"/>
  <c r="AL37" i="42" a="1"/>
  <c r="AM37" i="42" a="1"/>
  <c r="AN37" i="42" a="1"/>
  <c r="AO37" i="42" a="1"/>
  <c r="AP37" i="42" a="1"/>
  <c r="AQ37" i="42" a="1"/>
  <c r="AR37" i="42" a="1"/>
  <c r="AS37" i="42" a="1"/>
  <c r="AT37" i="42" a="1"/>
  <c r="AU37" i="42" a="1"/>
  <c r="AV37" i="42" a="1"/>
  <c r="AW37" i="42" a="1"/>
  <c r="AX37" i="42" a="1"/>
  <c r="AY37" i="42" a="1"/>
  <c r="AZ37" i="42" a="1"/>
  <c r="BA37" i="42" a="1"/>
  <c r="BB37" i="42" a="1"/>
  <c r="BC37" i="42" a="1"/>
  <c r="BD37" i="42" a="1"/>
  <c r="BE37" i="42" a="1"/>
  <c r="BF37" i="42" a="1"/>
  <c r="BG37" i="42" a="1"/>
  <c r="BH37" i="42" a="1"/>
  <c r="BI37" i="42" a="1"/>
  <c r="BJ37" i="42" a="1"/>
  <c r="BK37" i="42" a="1"/>
  <c r="BL37" i="42" a="1"/>
  <c r="BM37" i="42" a="1"/>
  <c r="BN37" i="42" a="1"/>
  <c r="BO37" i="42" a="1"/>
  <c r="BP37" i="42" a="1"/>
  <c r="G37" i="42"/>
  <c r="H37" i="42"/>
  <c r="I37" i="42"/>
  <c r="J37" i="42"/>
  <c r="K37" i="42"/>
  <c r="L37" i="42"/>
  <c r="M37" i="42"/>
  <c r="N37" i="42"/>
  <c r="O37" i="42"/>
  <c r="P37" i="42"/>
  <c r="Q37" i="42"/>
  <c r="R37" i="42"/>
  <c r="S37" i="42"/>
  <c r="T37" i="42"/>
  <c r="U37" i="42"/>
  <c r="V37" i="42"/>
  <c r="W37" i="42"/>
  <c r="X37" i="42"/>
  <c r="Y37" i="42"/>
  <c r="Z37" i="42"/>
  <c r="AA37" i="42"/>
  <c r="AB37" i="42"/>
  <c r="AC37" i="42"/>
  <c r="AD37" i="42"/>
  <c r="AE37" i="42"/>
  <c r="AF37" i="42"/>
  <c r="AG37" i="42"/>
  <c r="AH37" i="42"/>
  <c r="AI37" i="42"/>
  <c r="AJ37" i="42"/>
  <c r="AK37" i="42"/>
  <c r="AL37" i="42"/>
  <c r="AM37" i="42"/>
  <c r="AN37" i="42"/>
  <c r="AO37" i="42"/>
  <c r="AP37" i="42"/>
  <c r="AQ37" i="42"/>
  <c r="AR37" i="42"/>
  <c r="AS37" i="42"/>
  <c r="AT37" i="42"/>
  <c r="AU37" i="42"/>
  <c r="AV37" i="42"/>
  <c r="AW37" i="42"/>
  <c r="AX37" i="42"/>
  <c r="AY37" i="42"/>
  <c r="AZ37" i="42"/>
  <c r="BA37" i="42"/>
  <c r="BB37" i="42"/>
  <c r="BC37" i="42"/>
  <c r="BD37" i="42"/>
  <c r="BE37" i="42"/>
  <c r="BF37" i="42"/>
  <c r="BG37" i="42"/>
  <c r="BH37" i="42"/>
  <c r="BI37" i="42"/>
  <c r="BJ37" i="42"/>
  <c r="BK37" i="42"/>
  <c r="BL37" i="42"/>
  <c r="BM37" i="42"/>
  <c r="BN37" i="42"/>
  <c r="BO37" i="42"/>
  <c r="BP37" i="42"/>
  <c r="AA24" i="42"/>
  <c r="D25" i="42"/>
  <c r="L12" i="42"/>
  <c r="E25" i="42"/>
  <c r="M12" i="42"/>
  <c r="F25" i="42"/>
  <c r="N12" i="42"/>
  <c r="G25" i="42"/>
  <c r="I25" i="42"/>
  <c r="E38" i="42" a="1"/>
  <c r="E38" i="42"/>
  <c r="F38" i="42" a="1"/>
  <c r="F38" i="42"/>
  <c r="G38" i="42" a="1"/>
  <c r="H38" i="42" a="1"/>
  <c r="I38" i="42" a="1"/>
  <c r="J38" i="42" a="1"/>
  <c r="K38" i="42" a="1"/>
  <c r="L38" i="42" a="1"/>
  <c r="M38" i="42" a="1"/>
  <c r="N38" i="42" a="1"/>
  <c r="O38" i="42" a="1"/>
  <c r="P38" i="42" a="1"/>
  <c r="Q38" i="42" a="1"/>
  <c r="R38" i="42" a="1"/>
  <c r="S38" i="42" a="1"/>
  <c r="T38" i="42" a="1"/>
  <c r="U38" i="42" a="1"/>
  <c r="V38" i="42" a="1"/>
  <c r="W38" i="42" a="1"/>
  <c r="X38" i="42" a="1"/>
  <c r="Y38" i="42" a="1"/>
  <c r="Z38" i="42" a="1"/>
  <c r="AA38" i="42" a="1"/>
  <c r="AB38" i="42" a="1"/>
  <c r="AC38" i="42" a="1"/>
  <c r="AD38" i="42" a="1"/>
  <c r="AE38" i="42" a="1"/>
  <c r="AF38" i="42" a="1"/>
  <c r="AG38" i="42" a="1"/>
  <c r="AH38" i="42" a="1"/>
  <c r="AI38" i="42" a="1"/>
  <c r="AJ38" i="42" a="1"/>
  <c r="AK38" i="42" a="1"/>
  <c r="AL38" i="42" a="1"/>
  <c r="AM38" i="42" a="1"/>
  <c r="AN38" i="42" a="1"/>
  <c r="AO38" i="42" a="1"/>
  <c r="AP38" i="42" a="1"/>
  <c r="AQ38" i="42" a="1"/>
  <c r="AR38" i="42" a="1"/>
  <c r="AS38" i="42" a="1"/>
  <c r="AT38" i="42" a="1"/>
  <c r="AU38" i="42" a="1"/>
  <c r="AV38" i="42" a="1"/>
  <c r="AW38" i="42" a="1"/>
  <c r="AX38" i="42" a="1"/>
  <c r="AY38" i="42" a="1"/>
  <c r="AZ38" i="42" a="1"/>
  <c r="BA38" i="42" a="1"/>
  <c r="BB38" i="42" a="1"/>
  <c r="BC38" i="42" a="1"/>
  <c r="BD38" i="42" a="1"/>
  <c r="BE38" i="42" a="1"/>
  <c r="BF38" i="42" a="1"/>
  <c r="BG38" i="42" a="1"/>
  <c r="BH38" i="42" a="1"/>
  <c r="BI38" i="42" a="1"/>
  <c r="BJ38" i="42" a="1"/>
  <c r="BK38" i="42" a="1"/>
  <c r="BL38" i="42" a="1"/>
  <c r="BM38" i="42" a="1"/>
  <c r="BN38" i="42" a="1"/>
  <c r="BO38" i="42" a="1"/>
  <c r="BP38" i="42" a="1"/>
  <c r="G38" i="42"/>
  <c r="H38" i="42"/>
  <c r="I38" i="42"/>
  <c r="J38" i="42"/>
  <c r="K38" i="42"/>
  <c r="L38" i="42"/>
  <c r="M38" i="42"/>
  <c r="N38" i="42"/>
  <c r="O38" i="42"/>
  <c r="P38" i="42"/>
  <c r="Q38" i="42"/>
  <c r="R38" i="42"/>
  <c r="S38" i="42"/>
  <c r="T38" i="42"/>
  <c r="U38" i="42"/>
  <c r="V38" i="42"/>
  <c r="W38" i="42"/>
  <c r="X38" i="42"/>
  <c r="Y38" i="42"/>
  <c r="Z38" i="42"/>
  <c r="AA38" i="42"/>
  <c r="AB38" i="42"/>
  <c r="AC38" i="42"/>
  <c r="AD38" i="42"/>
  <c r="AE38" i="42"/>
  <c r="AF38" i="42"/>
  <c r="AG38" i="42"/>
  <c r="AH38" i="42"/>
  <c r="AI38" i="42"/>
  <c r="AJ38" i="42"/>
  <c r="AK38" i="42"/>
  <c r="AL38" i="42"/>
  <c r="AM38" i="42"/>
  <c r="AN38" i="42"/>
  <c r="AO38" i="42"/>
  <c r="AP38" i="42"/>
  <c r="AQ38" i="42"/>
  <c r="AR38" i="42"/>
  <c r="AS38" i="42"/>
  <c r="AT38" i="42"/>
  <c r="AU38" i="42"/>
  <c r="AV38" i="42"/>
  <c r="AW38" i="42"/>
  <c r="AX38" i="42"/>
  <c r="AY38" i="42"/>
  <c r="AZ38" i="42"/>
  <c r="BA38" i="42"/>
  <c r="BB38" i="42"/>
  <c r="BC38" i="42"/>
  <c r="BD38" i="42"/>
  <c r="BE38" i="42"/>
  <c r="BF38" i="42"/>
  <c r="BG38" i="42"/>
  <c r="BH38" i="42"/>
  <c r="BI38" i="42"/>
  <c r="BJ38" i="42"/>
  <c r="BK38" i="42"/>
  <c r="BL38" i="42"/>
  <c r="BM38" i="42"/>
  <c r="BN38" i="42"/>
  <c r="BO38" i="42"/>
  <c r="BP38" i="42"/>
  <c r="AA25" i="42"/>
  <c r="Z68" i="42"/>
  <c r="AB68" i="42"/>
  <c r="Z80" i="42"/>
  <c r="AB80" i="42"/>
  <c r="Z88" i="42"/>
  <c r="AB88" i="42"/>
  <c r="Z140" i="42"/>
  <c r="AA140" i="42"/>
  <c r="AB140" i="42"/>
  <c r="Z152" i="42"/>
  <c r="AA152" i="42"/>
  <c r="AB152" i="42"/>
  <c r="Z160" i="42"/>
  <c r="AA160" i="42"/>
  <c r="AB160" i="42"/>
  <c r="D17" i="43"/>
  <c r="E17" i="43"/>
  <c r="F17" i="43"/>
  <c r="G17" i="43"/>
  <c r="I17" i="43"/>
  <c r="D18" i="43"/>
  <c r="E18" i="43"/>
  <c r="F18" i="43"/>
  <c r="G18" i="43"/>
  <c r="I18" i="43"/>
  <c r="D19" i="43"/>
  <c r="E19" i="43"/>
  <c r="F19" i="43"/>
  <c r="G19" i="43"/>
  <c r="I19" i="43"/>
  <c r="D20" i="43"/>
  <c r="E20" i="43"/>
  <c r="F20" i="43"/>
  <c r="G20" i="43"/>
  <c r="I20" i="43"/>
  <c r="D21" i="43"/>
  <c r="E21" i="43"/>
  <c r="F21" i="43"/>
  <c r="G21" i="43"/>
  <c r="I21" i="43"/>
  <c r="D22" i="43"/>
  <c r="E22" i="43"/>
  <c r="F22" i="43"/>
  <c r="G22" i="43"/>
  <c r="I22" i="43"/>
  <c r="D23" i="43"/>
  <c r="E23" i="43"/>
  <c r="F23" i="43"/>
  <c r="G23" i="43"/>
  <c r="I23" i="43"/>
  <c r="E36" i="43" a="1"/>
  <c r="E36" i="43"/>
  <c r="F36" i="43" a="1"/>
  <c r="F36" i="43"/>
  <c r="G36" i="43" a="1"/>
  <c r="H36" i="43" a="1"/>
  <c r="I36" i="43" a="1"/>
  <c r="J36" i="43" a="1"/>
  <c r="K36" i="43" a="1"/>
  <c r="L36" i="43" a="1"/>
  <c r="M36" i="43" a="1"/>
  <c r="N36" i="43" a="1"/>
  <c r="O36" i="43" a="1"/>
  <c r="P36" i="43" a="1"/>
  <c r="Q36" i="43" a="1"/>
  <c r="R36" i="43" a="1"/>
  <c r="S36" i="43" a="1"/>
  <c r="T36" i="43" a="1"/>
  <c r="U36" i="43" a="1"/>
  <c r="V36" i="43" a="1"/>
  <c r="W36" i="43" a="1"/>
  <c r="X36" i="43" a="1"/>
  <c r="Y36" i="43" a="1"/>
  <c r="Z36" i="43" a="1"/>
  <c r="AA36" i="43" a="1"/>
  <c r="AB36" i="43" a="1"/>
  <c r="AC36" i="43" a="1"/>
  <c r="AD36" i="43" a="1"/>
  <c r="AE36" i="43" a="1"/>
  <c r="AF36" i="43" a="1"/>
  <c r="AG36" i="43" a="1"/>
  <c r="AH36" i="43" a="1"/>
  <c r="AI36" i="43" a="1"/>
  <c r="AJ36" i="43" a="1"/>
  <c r="AK36" i="43" a="1"/>
  <c r="AL36" i="43" a="1"/>
  <c r="AM36" i="43" a="1"/>
  <c r="AN36" i="43" a="1"/>
  <c r="AO36" i="43" a="1"/>
  <c r="AP36" i="43" a="1"/>
  <c r="AQ36" i="43" a="1"/>
  <c r="AR36" i="43" a="1"/>
  <c r="AS36" i="43" a="1"/>
  <c r="AT36" i="43" a="1"/>
  <c r="AU36" i="43" a="1"/>
  <c r="AV36" i="43" a="1"/>
  <c r="AW36" i="43" a="1"/>
  <c r="AX36" i="43" a="1"/>
  <c r="AY36" i="43" a="1"/>
  <c r="AZ36" i="43" a="1"/>
  <c r="BA36" i="43" a="1"/>
  <c r="BB36" i="43" a="1"/>
  <c r="BC36" i="43" a="1"/>
  <c r="BD36" i="43" a="1"/>
  <c r="BE36" i="43" a="1"/>
  <c r="BF36" i="43" a="1"/>
  <c r="BG36" i="43" a="1"/>
  <c r="BH36" i="43" a="1"/>
  <c r="BI36" i="43" a="1"/>
  <c r="BJ36" i="43" a="1"/>
  <c r="BK36" i="43" a="1"/>
  <c r="BL36" i="43" a="1"/>
  <c r="BM36" i="43" a="1"/>
  <c r="BN36" i="43" a="1"/>
  <c r="BO36" i="43" a="1"/>
  <c r="BP36" i="43" a="1"/>
  <c r="G36" i="43"/>
  <c r="H36" i="43"/>
  <c r="I36" i="43"/>
  <c r="J36" i="43"/>
  <c r="K36" i="43"/>
  <c r="L36" i="43"/>
  <c r="M36" i="43"/>
  <c r="N36" i="43"/>
  <c r="O36" i="43"/>
  <c r="P36" i="43"/>
  <c r="Q36" i="43"/>
  <c r="R36" i="43"/>
  <c r="S36" i="43"/>
  <c r="T36" i="43"/>
  <c r="U36" i="43"/>
  <c r="V36" i="43"/>
  <c r="W36" i="43"/>
  <c r="X36" i="43"/>
  <c r="Y36" i="43"/>
  <c r="Z36" i="43"/>
  <c r="AA36" i="43"/>
  <c r="AB36" i="43"/>
  <c r="AC36" i="43"/>
  <c r="AD36" i="43"/>
  <c r="AE36" i="43"/>
  <c r="AF36" i="43"/>
  <c r="AG36" i="43"/>
  <c r="AH36" i="43"/>
  <c r="AI36" i="43"/>
  <c r="AJ36" i="43"/>
  <c r="AK36" i="43"/>
  <c r="AL36" i="43"/>
  <c r="AM36" i="43"/>
  <c r="AN36" i="43"/>
  <c r="AO36" i="43"/>
  <c r="AP36" i="43"/>
  <c r="AQ36" i="43"/>
  <c r="AR36" i="43"/>
  <c r="AS36" i="43"/>
  <c r="AT36" i="43"/>
  <c r="AU36" i="43"/>
  <c r="AV36" i="43"/>
  <c r="AW36" i="43"/>
  <c r="AX36" i="43"/>
  <c r="AY36" i="43"/>
  <c r="AZ36" i="43"/>
  <c r="BA36" i="43"/>
  <c r="BB36" i="43"/>
  <c r="BC36" i="43"/>
  <c r="BD36" i="43"/>
  <c r="BE36" i="43"/>
  <c r="BF36" i="43"/>
  <c r="BG36" i="43"/>
  <c r="BH36" i="43"/>
  <c r="BI36" i="43"/>
  <c r="BJ36" i="43"/>
  <c r="BK36" i="43"/>
  <c r="BL36" i="43"/>
  <c r="BM36" i="43"/>
  <c r="BN36" i="43"/>
  <c r="BO36" i="43"/>
  <c r="BP36" i="43"/>
  <c r="AA23" i="43"/>
  <c r="D24" i="43"/>
  <c r="E24" i="43"/>
  <c r="F24" i="43"/>
  <c r="G24" i="43"/>
  <c r="I24" i="43"/>
  <c r="E37" i="43" a="1"/>
  <c r="E37" i="43"/>
  <c r="F37" i="43" a="1"/>
  <c r="F37" i="43"/>
  <c r="G37" i="43" a="1"/>
  <c r="H37" i="43" a="1"/>
  <c r="I37" i="43" a="1"/>
  <c r="J37" i="43" a="1"/>
  <c r="K37" i="43" a="1"/>
  <c r="L37" i="43" a="1"/>
  <c r="M37" i="43" a="1"/>
  <c r="N37" i="43" a="1"/>
  <c r="O37" i="43" a="1"/>
  <c r="P37" i="43" a="1"/>
  <c r="Q37" i="43" a="1"/>
  <c r="R37" i="43" a="1"/>
  <c r="S37" i="43" a="1"/>
  <c r="T37" i="43" a="1"/>
  <c r="U37" i="43" a="1"/>
  <c r="V37" i="43" a="1"/>
  <c r="W37" i="43" a="1"/>
  <c r="X37" i="43" a="1"/>
  <c r="Y37" i="43" a="1"/>
  <c r="Z37" i="43" a="1"/>
  <c r="AA37" i="43" a="1"/>
  <c r="AB37" i="43" a="1"/>
  <c r="AC37" i="43" a="1"/>
  <c r="AD37" i="43" a="1"/>
  <c r="AE37" i="43" a="1"/>
  <c r="AF37" i="43" a="1"/>
  <c r="AG37" i="43" a="1"/>
  <c r="AH37" i="43" a="1"/>
  <c r="AI37" i="43" a="1"/>
  <c r="AJ37" i="43" a="1"/>
  <c r="AK37" i="43" a="1"/>
  <c r="AL37" i="43" a="1"/>
  <c r="AM37" i="43" a="1"/>
  <c r="AN37" i="43" a="1"/>
  <c r="AO37" i="43" a="1"/>
  <c r="AP37" i="43" a="1"/>
  <c r="AQ37" i="43" a="1"/>
  <c r="AR37" i="43" a="1"/>
  <c r="AS37" i="43" a="1"/>
  <c r="AT37" i="43" a="1"/>
  <c r="AU37" i="43" a="1"/>
  <c r="AV37" i="43" a="1"/>
  <c r="AW37" i="43" a="1"/>
  <c r="AX37" i="43" a="1"/>
  <c r="AY37" i="43" a="1"/>
  <c r="AZ37" i="43" a="1"/>
  <c r="BA37" i="43" a="1"/>
  <c r="BB37" i="43" a="1"/>
  <c r="BC37" i="43" a="1"/>
  <c r="BD37" i="43" a="1"/>
  <c r="BE37" i="43" a="1"/>
  <c r="BF37" i="43" a="1"/>
  <c r="BG37" i="43" a="1"/>
  <c r="BH37" i="43" a="1"/>
  <c r="BI37" i="43" a="1"/>
  <c r="BJ37" i="43" a="1"/>
  <c r="BK37" i="43" a="1"/>
  <c r="BL37" i="43" a="1"/>
  <c r="BM37" i="43" a="1"/>
  <c r="BN37" i="43" a="1"/>
  <c r="BO37" i="43" a="1"/>
  <c r="BP37" i="43" a="1"/>
  <c r="G37" i="43"/>
  <c r="H37" i="43"/>
  <c r="I37" i="43"/>
  <c r="J37" i="43"/>
  <c r="K37" i="43"/>
  <c r="L37" i="43"/>
  <c r="M37" i="43"/>
  <c r="N37" i="43"/>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L37" i="43"/>
  <c r="BM37" i="43"/>
  <c r="BN37" i="43"/>
  <c r="BO37" i="43"/>
  <c r="BP37" i="43"/>
  <c r="AA24" i="43"/>
  <c r="D25" i="43"/>
  <c r="E25" i="43"/>
  <c r="F25" i="43"/>
  <c r="G25" i="43"/>
  <c r="I25" i="43"/>
  <c r="E38" i="43" a="1"/>
  <c r="E38" i="43"/>
  <c r="F38" i="43" a="1"/>
  <c r="F38" i="43"/>
  <c r="G38" i="43" a="1"/>
  <c r="H38" i="43" a="1"/>
  <c r="I38" i="43" a="1"/>
  <c r="J38" i="43" a="1"/>
  <c r="K38" i="43" a="1"/>
  <c r="L38" i="43" a="1"/>
  <c r="M38" i="43" a="1"/>
  <c r="N38" i="43" a="1"/>
  <c r="O38" i="43" a="1"/>
  <c r="P38" i="43" a="1"/>
  <c r="Q38" i="43" a="1"/>
  <c r="R38" i="43" a="1"/>
  <c r="S38" i="43" a="1"/>
  <c r="T38" i="43" a="1"/>
  <c r="U38" i="43" a="1"/>
  <c r="V38" i="43" a="1"/>
  <c r="W38" i="43" a="1"/>
  <c r="X38" i="43" a="1"/>
  <c r="Y38" i="43" a="1"/>
  <c r="Z38" i="43" a="1"/>
  <c r="AA38" i="43" a="1"/>
  <c r="AB38" i="43" a="1"/>
  <c r="AC38" i="43" a="1"/>
  <c r="AD38" i="43" a="1"/>
  <c r="AE38" i="43" a="1"/>
  <c r="AF38" i="43" a="1"/>
  <c r="AG38" i="43" a="1"/>
  <c r="AH38" i="43" a="1"/>
  <c r="AI38" i="43" a="1"/>
  <c r="AJ38" i="43" a="1"/>
  <c r="AK38" i="43" a="1"/>
  <c r="AL38" i="43" a="1"/>
  <c r="AM38" i="43" a="1"/>
  <c r="AN38" i="43" a="1"/>
  <c r="AO38" i="43" a="1"/>
  <c r="AP38" i="43" a="1"/>
  <c r="AQ38" i="43" a="1"/>
  <c r="AR38" i="43" a="1"/>
  <c r="AS38" i="43" a="1"/>
  <c r="AT38" i="43" a="1"/>
  <c r="AU38" i="43" a="1"/>
  <c r="AV38" i="43" a="1"/>
  <c r="AW38" i="43" a="1"/>
  <c r="AX38" i="43" a="1"/>
  <c r="AY38" i="43" a="1"/>
  <c r="AZ38" i="43" a="1"/>
  <c r="BA38" i="43" a="1"/>
  <c r="BB38" i="43" a="1"/>
  <c r="BC38" i="43" a="1"/>
  <c r="BD38" i="43" a="1"/>
  <c r="BE38" i="43" a="1"/>
  <c r="BF38" i="43" a="1"/>
  <c r="BG38" i="43" a="1"/>
  <c r="BH38" i="43" a="1"/>
  <c r="BI38" i="43" a="1"/>
  <c r="BJ38" i="43" a="1"/>
  <c r="BK38" i="43" a="1"/>
  <c r="BL38" i="43" a="1"/>
  <c r="BM38" i="43" a="1"/>
  <c r="BN38" i="43" a="1"/>
  <c r="BO38" i="43" a="1"/>
  <c r="BP38" i="43" a="1"/>
  <c r="G38" i="43"/>
  <c r="H38" i="43"/>
  <c r="I38" i="43"/>
  <c r="J38" i="43"/>
  <c r="K38" i="43"/>
  <c r="L38" i="43"/>
  <c r="M38" i="43"/>
  <c r="N38" i="43"/>
  <c r="O38" i="43"/>
  <c r="P38" i="43"/>
  <c r="Q38" i="43"/>
  <c r="R38" i="43"/>
  <c r="S38" i="43"/>
  <c r="T38" i="43"/>
  <c r="U38" i="43"/>
  <c r="V38" i="43"/>
  <c r="W38" i="43"/>
  <c r="X38" i="43"/>
  <c r="Y38" i="43"/>
  <c r="Z38" i="43"/>
  <c r="AA38" i="43"/>
  <c r="AB38" i="43"/>
  <c r="AC38" i="43"/>
  <c r="AD38" i="43"/>
  <c r="AE38" i="43"/>
  <c r="AF38" i="43"/>
  <c r="AG38" i="43"/>
  <c r="AH38" i="43"/>
  <c r="AI38" i="43"/>
  <c r="AJ38" i="43"/>
  <c r="AK38" i="43"/>
  <c r="AL38" i="43"/>
  <c r="AM38" i="43"/>
  <c r="AN38" i="43"/>
  <c r="AO38" i="43"/>
  <c r="AP38" i="43"/>
  <c r="AQ38" i="43"/>
  <c r="AR38" i="43"/>
  <c r="AS38" i="43"/>
  <c r="AT38" i="43"/>
  <c r="AU38" i="43"/>
  <c r="AV38" i="43"/>
  <c r="AW38" i="43"/>
  <c r="AX38" i="43"/>
  <c r="AY38" i="43"/>
  <c r="AZ38" i="43"/>
  <c r="BA38" i="43"/>
  <c r="BB38" i="43"/>
  <c r="BC38" i="43"/>
  <c r="BD38" i="43"/>
  <c r="BE38" i="43"/>
  <c r="BF38" i="43"/>
  <c r="BG38" i="43"/>
  <c r="BH38" i="43"/>
  <c r="BI38" i="43"/>
  <c r="BJ38" i="43"/>
  <c r="BK38" i="43"/>
  <c r="BL38" i="43"/>
  <c r="BM38" i="43"/>
  <c r="BN38" i="43"/>
  <c r="BO38" i="43"/>
  <c r="BP38" i="43"/>
  <c r="AA25" i="43"/>
  <c r="Z68" i="43"/>
  <c r="AB68" i="43"/>
  <c r="Z80" i="43"/>
  <c r="AB80" i="43"/>
  <c r="Z88" i="43"/>
  <c r="AB88" i="43"/>
  <c r="Z140" i="43"/>
  <c r="AA140" i="43"/>
  <c r="AB140" i="43"/>
  <c r="Z152" i="43"/>
  <c r="AA152" i="43"/>
  <c r="AB152" i="43"/>
  <c r="Z160" i="43"/>
  <c r="AA160" i="43"/>
  <c r="AB160" i="43"/>
  <c r="D17" i="44"/>
  <c r="L4" i="44"/>
  <c r="E17" i="44"/>
  <c r="M4" i="44"/>
  <c r="F17" i="44"/>
  <c r="N4" i="44"/>
  <c r="G17" i="44"/>
  <c r="I17" i="44"/>
  <c r="D18" i="44"/>
  <c r="L5" i="44"/>
  <c r="E18" i="44"/>
  <c r="M5" i="44"/>
  <c r="F18" i="44"/>
  <c r="N5" i="44"/>
  <c r="G18" i="44"/>
  <c r="I18" i="44"/>
  <c r="D20" i="44"/>
  <c r="L7" i="44"/>
  <c r="E20" i="44"/>
  <c r="M7" i="44"/>
  <c r="F20" i="44"/>
  <c r="N7" i="44"/>
  <c r="G20" i="44"/>
  <c r="I20" i="44"/>
  <c r="D21" i="44"/>
  <c r="L8" i="44"/>
  <c r="E21" i="44"/>
  <c r="M8" i="44"/>
  <c r="F21" i="44"/>
  <c r="N8" i="44"/>
  <c r="G21" i="44"/>
  <c r="I21" i="44"/>
  <c r="D22" i="44"/>
  <c r="L9" i="44"/>
  <c r="E22" i="44"/>
  <c r="M9" i="44"/>
  <c r="F22" i="44"/>
  <c r="N9" i="44"/>
  <c r="G22" i="44"/>
  <c r="I22" i="44"/>
  <c r="D23" i="44"/>
  <c r="L10" i="44"/>
  <c r="E23" i="44"/>
  <c r="M10" i="44"/>
  <c r="F23" i="44"/>
  <c r="N10" i="44"/>
  <c r="G23" i="44"/>
  <c r="I23" i="44"/>
  <c r="D24" i="44"/>
  <c r="L11" i="44"/>
  <c r="E24" i="44"/>
  <c r="M11" i="44"/>
  <c r="F24" i="44"/>
  <c r="N11" i="44"/>
  <c r="G24" i="44"/>
  <c r="I24" i="44"/>
  <c r="D25" i="44"/>
  <c r="L12" i="44"/>
  <c r="E25" i="44"/>
  <c r="M12" i="44"/>
  <c r="F25" i="44"/>
  <c r="N12" i="44"/>
  <c r="G25" i="44"/>
  <c r="I25" i="44"/>
  <c r="Z68" i="44"/>
  <c r="AB68" i="44"/>
  <c r="Z80" i="44"/>
  <c r="AB80" i="44"/>
  <c r="Z88" i="44"/>
  <c r="AB88" i="44"/>
  <c r="Z140" i="44"/>
  <c r="AA140" i="44"/>
  <c r="AB140" i="44"/>
  <c r="Z152" i="44"/>
  <c r="AA152" i="44"/>
  <c r="AB152" i="44"/>
  <c r="Z160" i="44"/>
  <c r="AA160" i="44"/>
  <c r="AB160" i="44"/>
  <c r="S20" i="39"/>
  <c r="T20" i="39"/>
  <c r="U20" i="39"/>
  <c r="V20" i="39"/>
  <c r="W20" i="39"/>
  <c r="Y20" i="39"/>
  <c r="Z20" i="39"/>
  <c r="AA20" i="39"/>
  <c r="S21" i="39"/>
  <c r="T21" i="39"/>
  <c r="U21" i="39"/>
  <c r="V21" i="39"/>
  <c r="W21" i="39"/>
  <c r="Y21" i="39"/>
  <c r="Z21" i="39"/>
  <c r="AA21" i="39"/>
  <c r="S22" i="39"/>
  <c r="T22" i="39"/>
  <c r="U22" i="39"/>
  <c r="V22" i="39"/>
  <c r="W22" i="39"/>
  <c r="Y22" i="39"/>
  <c r="Z22" i="39"/>
  <c r="AA22" i="39"/>
  <c r="S23" i="39"/>
  <c r="T23" i="39"/>
  <c r="U23" i="39"/>
  <c r="V23" i="39"/>
  <c r="W23" i="39"/>
  <c r="Y23" i="39"/>
  <c r="Z23" i="39"/>
  <c r="AA23" i="39"/>
  <c r="S28" i="39"/>
  <c r="T28" i="39"/>
  <c r="U28" i="39"/>
  <c r="V28" i="39"/>
  <c r="W28" i="39"/>
  <c r="Y28" i="39"/>
  <c r="Z28" i="39"/>
  <c r="AA28" i="39"/>
  <c r="S29" i="39"/>
  <c r="T29" i="39"/>
  <c r="U29" i="39"/>
  <c r="V29" i="39"/>
  <c r="W29" i="39"/>
  <c r="Y29" i="39"/>
  <c r="Z29" i="39"/>
  <c r="AA29" i="39"/>
  <c r="S30" i="39"/>
  <c r="T30" i="39"/>
  <c r="U30" i="39"/>
  <c r="V30" i="39"/>
  <c r="W30" i="39"/>
  <c r="Y30" i="39"/>
  <c r="Z30" i="39"/>
  <c r="AA30" i="39"/>
  <c r="S31" i="39"/>
  <c r="T31" i="39"/>
  <c r="U31" i="39"/>
  <c r="V31" i="39"/>
  <c r="W31" i="39"/>
  <c r="Y31" i="39"/>
  <c r="Z31" i="39"/>
  <c r="AA31" i="39"/>
  <c r="S36" i="39"/>
  <c r="T36" i="39"/>
  <c r="U36" i="39"/>
  <c r="V36" i="39"/>
  <c r="W36" i="39"/>
  <c r="Y36" i="39"/>
  <c r="Z36" i="39"/>
  <c r="AA36" i="39"/>
  <c r="S37" i="39"/>
  <c r="T37" i="39"/>
  <c r="U37" i="39"/>
  <c r="V37" i="39"/>
  <c r="W37" i="39"/>
  <c r="Y37" i="39"/>
  <c r="Z37" i="39"/>
  <c r="AA37" i="39"/>
  <c r="S38" i="39"/>
  <c r="T38" i="39"/>
  <c r="U38" i="39"/>
  <c r="V38" i="39"/>
  <c r="W38" i="39"/>
  <c r="Y38" i="39"/>
  <c r="Z38" i="39"/>
  <c r="AA38" i="39"/>
  <c r="S39" i="39"/>
  <c r="T39" i="39"/>
  <c r="U39" i="39"/>
  <c r="V39" i="39"/>
  <c r="W39" i="39"/>
  <c r="Y39" i="39"/>
  <c r="Z39" i="39"/>
  <c r="AA39" i="39"/>
  <c r="C27" i="39" a="1"/>
  <c r="C27" i="39"/>
  <c r="E27" i="39"/>
  <c r="C28" i="39" a="1"/>
  <c r="C28" i="39"/>
  <c r="E28" i="39"/>
  <c r="C36" i="39" a="1"/>
  <c r="C36" i="39"/>
  <c r="E36" i="39"/>
  <c r="C35" i="39" a="1"/>
  <c r="C35" i="39"/>
  <c r="E35" i="39"/>
  <c r="C34" i="39" a="1"/>
  <c r="C34" i="39"/>
  <c r="E34" i="39"/>
  <c r="C33" i="39" a="1"/>
  <c r="C33" i="39"/>
  <c r="E33" i="39"/>
  <c r="C32" i="39" a="1"/>
  <c r="C32" i="39"/>
  <c r="E32" i="39"/>
  <c r="C31" i="39" a="1"/>
  <c r="C31" i="39"/>
  <c r="E31" i="39"/>
  <c r="C30" i="39" a="1"/>
  <c r="C30" i="39"/>
  <c r="E30" i="39"/>
  <c r="C29" i="39" a="1"/>
  <c r="C29" i="39"/>
  <c r="E29" i="39"/>
  <c r="AE22" i="21" a="1"/>
  <c r="AE29" i="21" a="1"/>
  <c r="AE43" i="21" a="1"/>
  <c r="AE50" i="21" a="1"/>
  <c r="R49" i="21"/>
  <c r="R48" i="21"/>
  <c r="AE24" i="39" a="1"/>
  <c r="AE24" i="39"/>
  <c r="R22" i="39"/>
  <c r="I47" i="39"/>
  <c r="R21" i="39"/>
  <c r="I46" i="39"/>
  <c r="R20" i="39"/>
  <c r="I45" i="39"/>
  <c r="R23" i="39"/>
  <c r="I48" i="39"/>
  <c r="R36" i="39"/>
  <c r="I53" i="39"/>
  <c r="AE46" i="39" a="1"/>
  <c r="AE46" i="39"/>
  <c r="F6" i="44"/>
  <c r="I58" i="39"/>
  <c r="F13" i="44"/>
  <c r="BU51" i="44"/>
  <c r="BR54" i="44"/>
  <c r="C19" i="44"/>
  <c r="BU40" i="44"/>
  <c r="BU29" i="44"/>
  <c r="BR32" i="44"/>
  <c r="BR43" i="44"/>
  <c r="D4" i="44"/>
  <c r="D5" i="44"/>
  <c r="D6" i="44"/>
  <c r="D7" i="44"/>
  <c r="D8" i="44"/>
  <c r="D9" i="44"/>
  <c r="D10" i="44"/>
  <c r="D11" i="44"/>
  <c r="D12" i="44"/>
  <c r="C4" i="44"/>
  <c r="C5" i="44"/>
  <c r="R44" i="39"/>
  <c r="I57" i="39"/>
  <c r="C32" i="44"/>
  <c r="B13" i="44"/>
  <c r="E60" i="44" a="1"/>
  <c r="E60" i="44"/>
  <c r="F60" i="44" a="1"/>
  <c r="F60" i="44"/>
  <c r="G60" i="44" a="1"/>
  <c r="H60" i="44" a="1"/>
  <c r="I60" i="44" a="1"/>
  <c r="J60" i="44" a="1"/>
  <c r="K60" i="44" a="1"/>
  <c r="L60" i="44" a="1"/>
  <c r="M60" i="44" a="1"/>
  <c r="N60" i="44" a="1"/>
  <c r="O60" i="44" a="1"/>
  <c r="P60" i="44" a="1"/>
  <c r="Q60" i="44" a="1"/>
  <c r="R60" i="44" a="1"/>
  <c r="S60" i="44" a="1"/>
  <c r="T60" i="44" a="1"/>
  <c r="U60" i="44" a="1"/>
  <c r="V60" i="44" a="1"/>
  <c r="W60" i="44" a="1"/>
  <c r="X60" i="44" a="1"/>
  <c r="Y60" i="44" a="1"/>
  <c r="Z60" i="44" a="1"/>
  <c r="AA60" i="44" a="1"/>
  <c r="AB60" i="44" a="1"/>
  <c r="AC60" i="44" a="1"/>
  <c r="AD60" i="44" a="1"/>
  <c r="AE60" i="44" a="1"/>
  <c r="AF60" i="44" a="1"/>
  <c r="AG60" i="44" a="1"/>
  <c r="AH60" i="44" a="1"/>
  <c r="AI60" i="44" a="1"/>
  <c r="AJ60" i="44" a="1"/>
  <c r="AK60" i="44" a="1"/>
  <c r="AL60" i="44" a="1"/>
  <c r="AM60" i="44" a="1"/>
  <c r="AN60" i="44" a="1"/>
  <c r="AO60" i="44" a="1"/>
  <c r="AP60" i="44" a="1"/>
  <c r="AQ60" i="44" a="1"/>
  <c r="AR60" i="44" a="1"/>
  <c r="AS60" i="44" a="1"/>
  <c r="AT60" i="44" a="1"/>
  <c r="AU60" i="44" a="1"/>
  <c r="AV60" i="44" a="1"/>
  <c r="AW60" i="44" a="1"/>
  <c r="AX60" i="44" a="1"/>
  <c r="AY60" i="44" a="1"/>
  <c r="AZ60" i="44" a="1"/>
  <c r="BA60" i="44" a="1"/>
  <c r="BB60" i="44" a="1"/>
  <c r="BC60" i="44" a="1"/>
  <c r="BD60" i="44" a="1"/>
  <c r="BE60" i="44" a="1"/>
  <c r="BF60" i="44" a="1"/>
  <c r="BG60" i="44" a="1"/>
  <c r="BH60" i="44" a="1"/>
  <c r="BI60" i="44" a="1"/>
  <c r="BJ60" i="44" a="1"/>
  <c r="BK60" i="44" a="1"/>
  <c r="BL60" i="44" a="1"/>
  <c r="BM60" i="44" a="1"/>
  <c r="BN60" i="44" a="1"/>
  <c r="BO60" i="44" a="1"/>
  <c r="BP60" i="44" a="1"/>
  <c r="G60" i="44"/>
  <c r="H60" i="44"/>
  <c r="I60" i="44"/>
  <c r="J60" i="44"/>
  <c r="K60" i="44"/>
  <c r="L60" i="44"/>
  <c r="M60" i="44"/>
  <c r="N60" i="44"/>
  <c r="O60" i="44"/>
  <c r="P60" i="44"/>
  <c r="Q60" i="44"/>
  <c r="R60" i="44"/>
  <c r="S60" i="44"/>
  <c r="T60" i="44"/>
  <c r="U60" i="44"/>
  <c r="V60" i="44"/>
  <c r="W60" i="44"/>
  <c r="X60" i="44"/>
  <c r="Y60" i="44"/>
  <c r="Z60" i="44"/>
  <c r="AA60" i="44"/>
  <c r="AB60" i="44"/>
  <c r="AC60" i="44"/>
  <c r="AD60" i="44"/>
  <c r="AE60" i="44"/>
  <c r="AF60" i="44"/>
  <c r="AG60" i="44"/>
  <c r="AH60" i="44"/>
  <c r="AI60" i="44"/>
  <c r="AJ60" i="44"/>
  <c r="AK60" i="44"/>
  <c r="AL60" i="44"/>
  <c r="AM60" i="44"/>
  <c r="AN60" i="44"/>
  <c r="AO60" i="44"/>
  <c r="AP60" i="44"/>
  <c r="AQ60" i="44"/>
  <c r="AR60" i="44"/>
  <c r="AS60" i="44"/>
  <c r="AT60" i="44"/>
  <c r="AU60" i="44"/>
  <c r="AV60" i="44"/>
  <c r="AW60" i="44"/>
  <c r="AX60" i="44"/>
  <c r="AY60" i="44"/>
  <c r="AZ60" i="44"/>
  <c r="BA60" i="44"/>
  <c r="BB60" i="44"/>
  <c r="BC60" i="44"/>
  <c r="BD60" i="44"/>
  <c r="BE60" i="44"/>
  <c r="BF60" i="44"/>
  <c r="BG60" i="44"/>
  <c r="BH60" i="44"/>
  <c r="BI60" i="44"/>
  <c r="BJ60" i="44"/>
  <c r="BK60" i="44"/>
  <c r="BL60" i="44"/>
  <c r="BM60" i="44"/>
  <c r="BN60" i="44"/>
  <c r="BO60" i="44"/>
  <c r="BP60" i="44"/>
  <c r="AC25" i="44"/>
  <c r="E49" i="44" a="1"/>
  <c r="E49" i="44"/>
  <c r="F49" i="44" a="1"/>
  <c r="F49" i="44"/>
  <c r="G49" i="44" a="1"/>
  <c r="H49" i="44" a="1"/>
  <c r="I49" i="44" a="1"/>
  <c r="J49" i="44" a="1"/>
  <c r="K49" i="44" a="1"/>
  <c r="L49" i="44" a="1"/>
  <c r="M49" i="44" a="1"/>
  <c r="N49" i="44" a="1"/>
  <c r="O49" i="44" a="1"/>
  <c r="P49" i="44" a="1"/>
  <c r="Q49" i="44" a="1"/>
  <c r="R49" i="44" a="1"/>
  <c r="S49" i="44" a="1"/>
  <c r="T49" i="44" a="1"/>
  <c r="U49" i="44" a="1"/>
  <c r="V49" i="44" a="1"/>
  <c r="W49" i="44" a="1"/>
  <c r="X49" i="44" a="1"/>
  <c r="Y49" i="44" a="1"/>
  <c r="Z49" i="44" a="1"/>
  <c r="AA49" i="44" a="1"/>
  <c r="AB49" i="44" a="1"/>
  <c r="AC49" i="44" a="1"/>
  <c r="AD49" i="44" a="1"/>
  <c r="AE49" i="44" a="1"/>
  <c r="AF49" i="44" a="1"/>
  <c r="AG49" i="44" a="1"/>
  <c r="AH49" i="44" a="1"/>
  <c r="AI49" i="44" a="1"/>
  <c r="AJ49" i="44" a="1"/>
  <c r="AK49" i="44" a="1"/>
  <c r="AL49" i="44" a="1"/>
  <c r="AM49" i="44" a="1"/>
  <c r="AN49" i="44" a="1"/>
  <c r="AO49" i="44" a="1"/>
  <c r="AP49" i="44" a="1"/>
  <c r="AQ49" i="44" a="1"/>
  <c r="AR49" i="44" a="1"/>
  <c r="AS49" i="44" a="1"/>
  <c r="AT49" i="44" a="1"/>
  <c r="AU49" i="44" a="1"/>
  <c r="AV49" i="44" a="1"/>
  <c r="AW49" i="44" a="1"/>
  <c r="AX49" i="44" a="1"/>
  <c r="AY49" i="44" a="1"/>
  <c r="AZ49" i="44" a="1"/>
  <c r="BA49" i="44" a="1"/>
  <c r="BB49" i="44" a="1"/>
  <c r="BC49" i="44" a="1"/>
  <c r="BD49" i="44" a="1"/>
  <c r="BE49" i="44" a="1"/>
  <c r="BF49" i="44" a="1"/>
  <c r="BG49" i="44" a="1"/>
  <c r="BH49" i="44" a="1"/>
  <c r="BI49" i="44" a="1"/>
  <c r="BJ49" i="44" a="1"/>
  <c r="BK49" i="44" a="1"/>
  <c r="BL49" i="44" a="1"/>
  <c r="BM49" i="44" a="1"/>
  <c r="BN49" i="44" a="1"/>
  <c r="BO49" i="44" a="1"/>
  <c r="BP49" i="44" a="1"/>
  <c r="G49" i="44"/>
  <c r="H49" i="44"/>
  <c r="I49" i="44"/>
  <c r="J49" i="44"/>
  <c r="K49" i="44"/>
  <c r="L49" i="44"/>
  <c r="M49" i="44"/>
  <c r="N49" i="44"/>
  <c r="O49" i="44"/>
  <c r="P49" i="44"/>
  <c r="Q49" i="44"/>
  <c r="R49" i="44"/>
  <c r="S49" i="44"/>
  <c r="T49" i="44"/>
  <c r="U49" i="44"/>
  <c r="V49" i="44"/>
  <c r="W49" i="44"/>
  <c r="X49" i="44"/>
  <c r="Y49" i="44"/>
  <c r="Z49" i="44"/>
  <c r="AA49" i="44"/>
  <c r="AB49" i="44"/>
  <c r="AC49" i="44"/>
  <c r="AD49" i="44"/>
  <c r="AE49" i="44"/>
  <c r="AF49" i="44"/>
  <c r="AG49" i="44"/>
  <c r="AH49" i="44"/>
  <c r="AI49" i="44"/>
  <c r="AJ49" i="44"/>
  <c r="AK49" i="44"/>
  <c r="AL49" i="44"/>
  <c r="AM49" i="44"/>
  <c r="AN49" i="44"/>
  <c r="AO49" i="44"/>
  <c r="AP49" i="44"/>
  <c r="AQ49" i="44"/>
  <c r="AR49" i="44"/>
  <c r="AS49" i="44"/>
  <c r="AT49" i="44"/>
  <c r="AU49" i="44"/>
  <c r="AV49" i="44"/>
  <c r="AW49" i="44"/>
  <c r="AX49" i="44"/>
  <c r="AY49" i="44"/>
  <c r="AZ49" i="44"/>
  <c r="BA49" i="44"/>
  <c r="BB49" i="44"/>
  <c r="BC49" i="44"/>
  <c r="BD49" i="44"/>
  <c r="BE49" i="44"/>
  <c r="BF49" i="44"/>
  <c r="BG49" i="44"/>
  <c r="BH49" i="44"/>
  <c r="BI49" i="44"/>
  <c r="BJ49" i="44"/>
  <c r="BK49" i="44"/>
  <c r="BL49" i="44"/>
  <c r="BM49" i="44"/>
  <c r="BN49" i="44"/>
  <c r="BO49" i="44"/>
  <c r="BP49" i="44"/>
  <c r="AB25" i="44"/>
  <c r="Z25" i="44"/>
  <c r="E59" i="44" a="1"/>
  <c r="E59" i="44"/>
  <c r="F59" i="44" a="1"/>
  <c r="F59" i="44"/>
  <c r="G59" i="44" a="1"/>
  <c r="H59" i="44" a="1"/>
  <c r="I59" i="44" a="1"/>
  <c r="J59" i="44" a="1"/>
  <c r="K59" i="44" a="1"/>
  <c r="L59" i="44" a="1"/>
  <c r="M59" i="44" a="1"/>
  <c r="N59" i="44" a="1"/>
  <c r="O59" i="44" a="1"/>
  <c r="P59" i="44" a="1"/>
  <c r="Q59" i="44" a="1"/>
  <c r="R59" i="44" a="1"/>
  <c r="S59" i="44" a="1"/>
  <c r="T59" i="44" a="1"/>
  <c r="U59" i="44" a="1"/>
  <c r="V59" i="44" a="1"/>
  <c r="W59" i="44" a="1"/>
  <c r="X59" i="44" a="1"/>
  <c r="Y59" i="44" a="1"/>
  <c r="Z59" i="44" a="1"/>
  <c r="AA59" i="44" a="1"/>
  <c r="AB59" i="44" a="1"/>
  <c r="AC59" i="44" a="1"/>
  <c r="AD59" i="44" a="1"/>
  <c r="AE59" i="44" a="1"/>
  <c r="AF59" i="44" a="1"/>
  <c r="AG59" i="44" a="1"/>
  <c r="AH59" i="44" a="1"/>
  <c r="AI59" i="44" a="1"/>
  <c r="AJ59" i="44" a="1"/>
  <c r="AK59" i="44" a="1"/>
  <c r="AL59" i="44" a="1"/>
  <c r="AM59" i="44" a="1"/>
  <c r="AN59" i="44" a="1"/>
  <c r="AO59" i="44" a="1"/>
  <c r="AP59" i="44" a="1"/>
  <c r="AQ59" i="44" a="1"/>
  <c r="AR59" i="44" a="1"/>
  <c r="AS59" i="44" a="1"/>
  <c r="AT59" i="44" a="1"/>
  <c r="AU59" i="44" a="1"/>
  <c r="AV59" i="44" a="1"/>
  <c r="AW59" i="44" a="1"/>
  <c r="AX59" i="44" a="1"/>
  <c r="AY59" i="44" a="1"/>
  <c r="AZ59" i="44" a="1"/>
  <c r="BA59" i="44" a="1"/>
  <c r="BB59" i="44" a="1"/>
  <c r="BC59" i="44" a="1"/>
  <c r="BD59" i="44" a="1"/>
  <c r="BE59" i="44" a="1"/>
  <c r="BF59" i="44" a="1"/>
  <c r="BG59" i="44" a="1"/>
  <c r="BH59" i="44" a="1"/>
  <c r="BI59" i="44" a="1"/>
  <c r="BJ59" i="44" a="1"/>
  <c r="BK59" i="44" a="1"/>
  <c r="BL59" i="44" a="1"/>
  <c r="BM59" i="44" a="1"/>
  <c r="BN59" i="44" a="1"/>
  <c r="BO59" i="44" a="1"/>
  <c r="BP59" i="44" a="1"/>
  <c r="G59" i="44"/>
  <c r="H59" i="44"/>
  <c r="I59" i="44"/>
  <c r="J59" i="44"/>
  <c r="K59" i="44"/>
  <c r="L59" i="44"/>
  <c r="M59" i="44"/>
  <c r="N59" i="44"/>
  <c r="O59" i="44"/>
  <c r="P59" i="44"/>
  <c r="Q59" i="44"/>
  <c r="R59" i="44"/>
  <c r="S59" i="44"/>
  <c r="T59" i="44"/>
  <c r="U59" i="44"/>
  <c r="V59" i="44"/>
  <c r="W59" i="44"/>
  <c r="X59" i="44"/>
  <c r="Y59" i="44"/>
  <c r="Z59" i="44"/>
  <c r="AA59" i="44"/>
  <c r="AB59" i="44"/>
  <c r="AC59" i="44"/>
  <c r="AD59" i="44"/>
  <c r="AE59" i="44"/>
  <c r="AF59" i="44"/>
  <c r="AG59" i="44"/>
  <c r="AH59" i="44"/>
  <c r="AI59" i="44"/>
  <c r="AJ59" i="44"/>
  <c r="AK59" i="44"/>
  <c r="AL59" i="44"/>
  <c r="AM59" i="44"/>
  <c r="AN59" i="44"/>
  <c r="AO59" i="44"/>
  <c r="AP59" i="44"/>
  <c r="AQ59" i="44"/>
  <c r="AR59" i="44"/>
  <c r="AS59" i="44"/>
  <c r="AT59" i="44"/>
  <c r="AU59" i="44"/>
  <c r="AV59" i="44"/>
  <c r="AW59" i="44"/>
  <c r="AX59" i="44"/>
  <c r="AY59" i="44"/>
  <c r="AZ59" i="44"/>
  <c r="BA59" i="44"/>
  <c r="BB59" i="44"/>
  <c r="BC59" i="44"/>
  <c r="BD59" i="44"/>
  <c r="BE59" i="44"/>
  <c r="BF59" i="44"/>
  <c r="BG59" i="44"/>
  <c r="BH59" i="44"/>
  <c r="BI59" i="44"/>
  <c r="BJ59" i="44"/>
  <c r="BK59" i="44"/>
  <c r="BL59" i="44"/>
  <c r="BM59" i="44"/>
  <c r="BN59" i="44"/>
  <c r="BO59" i="44"/>
  <c r="BP59" i="44"/>
  <c r="AC24" i="44"/>
  <c r="E48" i="44" a="1"/>
  <c r="E48" i="44"/>
  <c r="F48" i="44" a="1"/>
  <c r="F48" i="44"/>
  <c r="G48" i="44" a="1"/>
  <c r="H48" i="44" a="1"/>
  <c r="I48" i="44" a="1"/>
  <c r="J48" i="44" a="1"/>
  <c r="K48" i="44" a="1"/>
  <c r="L48" i="44" a="1"/>
  <c r="M48" i="44" a="1"/>
  <c r="N48" i="44" a="1"/>
  <c r="O48" i="44" a="1"/>
  <c r="P48" i="44" a="1"/>
  <c r="Q48" i="44" a="1"/>
  <c r="R48" i="44" a="1"/>
  <c r="S48" i="44" a="1"/>
  <c r="T48" i="44" a="1"/>
  <c r="U48" i="44" a="1"/>
  <c r="V48" i="44" a="1"/>
  <c r="W48" i="44" a="1"/>
  <c r="X48" i="44" a="1"/>
  <c r="Y48" i="44" a="1"/>
  <c r="Z48" i="44" a="1"/>
  <c r="AA48" i="44" a="1"/>
  <c r="AB48" i="44" a="1"/>
  <c r="AC48" i="44" a="1"/>
  <c r="AD48" i="44" a="1"/>
  <c r="AE48" i="44" a="1"/>
  <c r="AF48" i="44" a="1"/>
  <c r="AG48" i="44" a="1"/>
  <c r="AH48" i="44" a="1"/>
  <c r="AI48" i="44" a="1"/>
  <c r="AJ48" i="44" a="1"/>
  <c r="AK48" i="44" a="1"/>
  <c r="AL48" i="44" a="1"/>
  <c r="AM48" i="44" a="1"/>
  <c r="AN48" i="44" a="1"/>
  <c r="AO48" i="44" a="1"/>
  <c r="AP48" i="44" a="1"/>
  <c r="AQ48" i="44" a="1"/>
  <c r="AR48" i="44" a="1"/>
  <c r="AS48" i="44" a="1"/>
  <c r="AT48" i="44" a="1"/>
  <c r="AU48" i="44" a="1"/>
  <c r="AV48" i="44" a="1"/>
  <c r="AW48" i="44" a="1"/>
  <c r="AX48" i="44" a="1"/>
  <c r="AY48" i="44" a="1"/>
  <c r="AZ48" i="44" a="1"/>
  <c r="BA48" i="44" a="1"/>
  <c r="BB48" i="44" a="1"/>
  <c r="BC48" i="44" a="1"/>
  <c r="BD48" i="44" a="1"/>
  <c r="BE48" i="44" a="1"/>
  <c r="BF48" i="44" a="1"/>
  <c r="BG48" i="44" a="1"/>
  <c r="BH48" i="44" a="1"/>
  <c r="BI48" i="44" a="1"/>
  <c r="BJ48" i="44" a="1"/>
  <c r="BK48" i="44" a="1"/>
  <c r="BL48" i="44" a="1"/>
  <c r="BM48" i="44" a="1"/>
  <c r="BN48" i="44" a="1"/>
  <c r="BO48" i="44" a="1"/>
  <c r="BP48" i="44" a="1"/>
  <c r="G48" i="44"/>
  <c r="H48" i="44"/>
  <c r="I48" i="44"/>
  <c r="J48" i="44"/>
  <c r="K48" i="44"/>
  <c r="L48" i="44"/>
  <c r="M48" i="44"/>
  <c r="N48" i="44"/>
  <c r="O48" i="44"/>
  <c r="P48" i="44"/>
  <c r="Q48" i="44"/>
  <c r="R48" i="44"/>
  <c r="S48" i="44"/>
  <c r="T48" i="44"/>
  <c r="U48" i="44"/>
  <c r="V48" i="44"/>
  <c r="W48" i="44"/>
  <c r="X48" i="44"/>
  <c r="Y48" i="44"/>
  <c r="Z48" i="44"/>
  <c r="AA48" i="44"/>
  <c r="AB48" i="44"/>
  <c r="AC48" i="44"/>
  <c r="AD48" i="44"/>
  <c r="AE48" i="44"/>
  <c r="AF48" i="44"/>
  <c r="AG48" i="44"/>
  <c r="AH48" i="44"/>
  <c r="AI48" i="44"/>
  <c r="AJ48" i="44"/>
  <c r="AK48" i="44"/>
  <c r="AL48" i="44"/>
  <c r="AM48" i="44"/>
  <c r="AN48" i="44"/>
  <c r="AO48" i="44"/>
  <c r="AP48" i="44"/>
  <c r="AQ48" i="44"/>
  <c r="AR48" i="44"/>
  <c r="AS48" i="44"/>
  <c r="AT48" i="44"/>
  <c r="AU48" i="44"/>
  <c r="AV48" i="44"/>
  <c r="AW48" i="44"/>
  <c r="AX48" i="44"/>
  <c r="AY48" i="44"/>
  <c r="AZ48" i="44"/>
  <c r="BA48" i="44"/>
  <c r="BB48" i="44"/>
  <c r="BC48" i="44"/>
  <c r="BD48" i="44"/>
  <c r="BE48" i="44"/>
  <c r="BF48" i="44"/>
  <c r="BG48" i="44"/>
  <c r="BH48" i="44"/>
  <c r="BI48" i="44"/>
  <c r="BJ48" i="44"/>
  <c r="BK48" i="44"/>
  <c r="BL48" i="44"/>
  <c r="BM48" i="44"/>
  <c r="BN48" i="44"/>
  <c r="BO48" i="44"/>
  <c r="BP48" i="44"/>
  <c r="AB24" i="44"/>
  <c r="Z24" i="44"/>
  <c r="E58" i="44" a="1"/>
  <c r="E58" i="44"/>
  <c r="F58" i="44" a="1"/>
  <c r="F58" i="44"/>
  <c r="G58" i="44" a="1"/>
  <c r="H58" i="44" a="1"/>
  <c r="I58" i="44" a="1"/>
  <c r="J58" i="44" a="1"/>
  <c r="K58" i="44" a="1"/>
  <c r="L58" i="44" a="1"/>
  <c r="M58" i="44" a="1"/>
  <c r="N58" i="44" a="1"/>
  <c r="O58" i="44" a="1"/>
  <c r="P58" i="44" a="1"/>
  <c r="Q58" i="44" a="1"/>
  <c r="R58" i="44" a="1"/>
  <c r="S58" i="44" a="1"/>
  <c r="T58" i="44" a="1"/>
  <c r="U58" i="44" a="1"/>
  <c r="V58" i="44" a="1"/>
  <c r="W58" i="44" a="1"/>
  <c r="X58" i="44" a="1"/>
  <c r="Y58" i="44" a="1"/>
  <c r="Z58" i="44" a="1"/>
  <c r="AA58" i="44" a="1"/>
  <c r="AB58" i="44" a="1"/>
  <c r="AC58" i="44" a="1"/>
  <c r="AD58" i="44" a="1"/>
  <c r="AE58" i="44" a="1"/>
  <c r="AF58" i="44" a="1"/>
  <c r="AG58" i="44" a="1"/>
  <c r="AH58" i="44" a="1"/>
  <c r="AI58" i="44" a="1"/>
  <c r="AJ58" i="44" a="1"/>
  <c r="AK58" i="44" a="1"/>
  <c r="AL58" i="44" a="1"/>
  <c r="AM58" i="44" a="1"/>
  <c r="AN58" i="44" a="1"/>
  <c r="AO58" i="44" a="1"/>
  <c r="AP58" i="44" a="1"/>
  <c r="AQ58" i="44" a="1"/>
  <c r="AR58" i="44" a="1"/>
  <c r="AS58" i="44" a="1"/>
  <c r="AT58" i="44" a="1"/>
  <c r="AU58" i="44" a="1"/>
  <c r="AV58" i="44" a="1"/>
  <c r="AW58" i="44" a="1"/>
  <c r="AX58" i="44" a="1"/>
  <c r="AY58" i="44" a="1"/>
  <c r="AZ58" i="44" a="1"/>
  <c r="BA58" i="44" a="1"/>
  <c r="BB58" i="44" a="1"/>
  <c r="BC58" i="44" a="1"/>
  <c r="BD58" i="44" a="1"/>
  <c r="BE58" i="44" a="1"/>
  <c r="BF58" i="44" a="1"/>
  <c r="BG58" i="44" a="1"/>
  <c r="BH58" i="44" a="1"/>
  <c r="BI58" i="44" a="1"/>
  <c r="BJ58" i="44" a="1"/>
  <c r="BK58" i="44" a="1"/>
  <c r="BL58" i="44" a="1"/>
  <c r="BM58" i="44" a="1"/>
  <c r="BN58" i="44" a="1"/>
  <c r="BO58" i="44" a="1"/>
  <c r="BP58" i="44" a="1"/>
  <c r="G58" i="44"/>
  <c r="H58" i="44"/>
  <c r="I58" i="44"/>
  <c r="J58" i="44"/>
  <c r="K58" i="44"/>
  <c r="L58" i="44"/>
  <c r="M58" i="44"/>
  <c r="N58" i="44"/>
  <c r="O58" i="44"/>
  <c r="P58" i="44"/>
  <c r="Q58" i="44"/>
  <c r="R58" i="44"/>
  <c r="S58" i="44"/>
  <c r="T58" i="44"/>
  <c r="U58" i="44"/>
  <c r="V58" i="44"/>
  <c r="W58" i="44"/>
  <c r="X58" i="44"/>
  <c r="Y58" i="44"/>
  <c r="Z58" i="44"/>
  <c r="AA58" i="44"/>
  <c r="AB58" i="44"/>
  <c r="AC58" i="44"/>
  <c r="AD58" i="44"/>
  <c r="AE58" i="44"/>
  <c r="AF58" i="44"/>
  <c r="AG58" i="44"/>
  <c r="AH58" i="44"/>
  <c r="AI58" i="44"/>
  <c r="AJ58" i="44"/>
  <c r="AK58" i="44"/>
  <c r="AL58" i="44"/>
  <c r="AM58" i="44"/>
  <c r="AN58" i="44"/>
  <c r="AO58" i="44"/>
  <c r="AP58" i="44"/>
  <c r="AQ58" i="44"/>
  <c r="AR58" i="44"/>
  <c r="AS58" i="44"/>
  <c r="AT58" i="44"/>
  <c r="AU58" i="44"/>
  <c r="AV58" i="44"/>
  <c r="AW58" i="44"/>
  <c r="AX58" i="44"/>
  <c r="AY58" i="44"/>
  <c r="AZ58" i="44"/>
  <c r="BA58" i="44"/>
  <c r="BB58" i="44"/>
  <c r="BC58" i="44"/>
  <c r="BD58" i="44"/>
  <c r="BE58" i="44"/>
  <c r="BF58" i="44"/>
  <c r="BG58" i="44"/>
  <c r="BH58" i="44"/>
  <c r="BI58" i="44"/>
  <c r="BJ58" i="44"/>
  <c r="BK58" i="44"/>
  <c r="BL58" i="44"/>
  <c r="BM58" i="44"/>
  <c r="BN58" i="44"/>
  <c r="BO58" i="44"/>
  <c r="BP58" i="44"/>
  <c r="AC23" i="44"/>
  <c r="E47" i="44" a="1"/>
  <c r="E47" i="44"/>
  <c r="F47" i="44" a="1"/>
  <c r="F47" i="44"/>
  <c r="G47" i="44" a="1"/>
  <c r="H47" i="44" a="1"/>
  <c r="I47" i="44" a="1"/>
  <c r="J47" i="44" a="1"/>
  <c r="K47" i="44" a="1"/>
  <c r="L47" i="44" a="1"/>
  <c r="M47" i="44" a="1"/>
  <c r="N47" i="44" a="1"/>
  <c r="O47" i="44" a="1"/>
  <c r="P47" i="44" a="1"/>
  <c r="Q47" i="44" a="1"/>
  <c r="R47" i="44" a="1"/>
  <c r="S47" i="44" a="1"/>
  <c r="T47" i="44" a="1"/>
  <c r="U47" i="44" a="1"/>
  <c r="V47" i="44" a="1"/>
  <c r="W47" i="44" a="1"/>
  <c r="X47" i="44" a="1"/>
  <c r="Y47" i="44" a="1"/>
  <c r="Z47" i="44" a="1"/>
  <c r="AA47" i="44" a="1"/>
  <c r="AB47" i="44" a="1"/>
  <c r="AC47" i="44" a="1"/>
  <c r="AD47" i="44" a="1"/>
  <c r="AE47" i="44" a="1"/>
  <c r="AF47" i="44" a="1"/>
  <c r="AG47" i="44" a="1"/>
  <c r="AH47" i="44" a="1"/>
  <c r="AI47" i="44" a="1"/>
  <c r="AJ47" i="44" a="1"/>
  <c r="AK47" i="44" a="1"/>
  <c r="AL47" i="44" a="1"/>
  <c r="AM47" i="44" a="1"/>
  <c r="AN47" i="44" a="1"/>
  <c r="AO47" i="44" a="1"/>
  <c r="AP47" i="44" a="1"/>
  <c r="AQ47" i="44" a="1"/>
  <c r="AR47" i="44" a="1"/>
  <c r="AS47" i="44" a="1"/>
  <c r="AT47" i="44" a="1"/>
  <c r="AU47" i="44" a="1"/>
  <c r="AV47" i="44" a="1"/>
  <c r="AW47" i="44" a="1"/>
  <c r="AX47" i="44" a="1"/>
  <c r="AY47" i="44" a="1"/>
  <c r="AZ47" i="44" a="1"/>
  <c r="BA47" i="44" a="1"/>
  <c r="BB47" i="44" a="1"/>
  <c r="BC47" i="44" a="1"/>
  <c r="BD47" i="44" a="1"/>
  <c r="BE47" i="44" a="1"/>
  <c r="BF47" i="44" a="1"/>
  <c r="BG47" i="44" a="1"/>
  <c r="BH47" i="44" a="1"/>
  <c r="BI47" i="44" a="1"/>
  <c r="BJ47" i="44" a="1"/>
  <c r="BK47" i="44" a="1"/>
  <c r="BL47" i="44" a="1"/>
  <c r="BM47" i="44" a="1"/>
  <c r="BN47" i="44" a="1"/>
  <c r="BO47" i="44" a="1"/>
  <c r="BP47" i="44" a="1"/>
  <c r="G47" i="44"/>
  <c r="H47" i="44"/>
  <c r="I47" i="44"/>
  <c r="J47" i="44"/>
  <c r="K47" i="44"/>
  <c r="L47" i="44"/>
  <c r="M47" i="44"/>
  <c r="N47" i="44"/>
  <c r="O47" i="44"/>
  <c r="P47" i="44"/>
  <c r="Q47" i="44"/>
  <c r="R47" i="44"/>
  <c r="S47" i="44"/>
  <c r="T47" i="44"/>
  <c r="U47" i="44"/>
  <c r="V47" i="44"/>
  <c r="W47" i="44"/>
  <c r="X47" i="44"/>
  <c r="Y47" i="44"/>
  <c r="Z47" i="44"/>
  <c r="AA47" i="44"/>
  <c r="AB47" i="44"/>
  <c r="AC47" i="44"/>
  <c r="AD47" i="44"/>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K47" i="44"/>
  <c r="BL47" i="44"/>
  <c r="BM47" i="44"/>
  <c r="BN47" i="44"/>
  <c r="BO47" i="44"/>
  <c r="BP47" i="44"/>
  <c r="AB23" i="44"/>
  <c r="Z23" i="44"/>
  <c r="Z22" i="44"/>
  <c r="Z21" i="44"/>
  <c r="Z20" i="44"/>
  <c r="C12" i="44"/>
  <c r="C11" i="44"/>
  <c r="C10" i="44"/>
  <c r="C9" i="44"/>
  <c r="C8" i="44"/>
  <c r="Z18" i="44"/>
  <c r="Z19" i="44"/>
  <c r="Z17" i="44"/>
  <c r="D19" i="44"/>
  <c r="L6" i="44"/>
  <c r="E19" i="44"/>
  <c r="M6" i="44"/>
  <c r="F19" i="44"/>
  <c r="N6" i="44"/>
  <c r="G19" i="44"/>
  <c r="I19" i="44"/>
  <c r="E36" i="44" a="1"/>
  <c r="E36" i="44"/>
  <c r="F36" i="44" a="1"/>
  <c r="F36" i="44"/>
  <c r="G36" i="44" a="1"/>
  <c r="H36" i="44" a="1"/>
  <c r="I36" i="44" a="1"/>
  <c r="J36" i="44" a="1"/>
  <c r="K36" i="44" a="1"/>
  <c r="L36" i="44" a="1"/>
  <c r="M36" i="44" a="1"/>
  <c r="N36" i="44" a="1"/>
  <c r="O36" i="44" a="1"/>
  <c r="P36" i="44" a="1"/>
  <c r="Q36" i="44" a="1"/>
  <c r="R36" i="44" a="1"/>
  <c r="S36" i="44" a="1"/>
  <c r="T36" i="44" a="1"/>
  <c r="U36" i="44" a="1"/>
  <c r="V36" i="44" a="1"/>
  <c r="W36" i="44" a="1"/>
  <c r="X36" i="44" a="1"/>
  <c r="Y36" i="44" a="1"/>
  <c r="Z36" i="44" a="1"/>
  <c r="AA36" i="44" a="1"/>
  <c r="AB36" i="44" a="1"/>
  <c r="AC36" i="44" a="1"/>
  <c r="AD36" i="44" a="1"/>
  <c r="AE36" i="44" a="1"/>
  <c r="AF36" i="44" a="1"/>
  <c r="AG36" i="44" a="1"/>
  <c r="AH36" i="44" a="1"/>
  <c r="AI36" i="44" a="1"/>
  <c r="AJ36" i="44" a="1"/>
  <c r="AK36" i="44" a="1"/>
  <c r="AL36" i="44" a="1"/>
  <c r="AM36" i="44" a="1"/>
  <c r="AN36" i="44" a="1"/>
  <c r="AO36" i="44" a="1"/>
  <c r="AP36" i="44" a="1"/>
  <c r="AQ36" i="44" a="1"/>
  <c r="AR36" i="44" a="1"/>
  <c r="AS36" i="44" a="1"/>
  <c r="AT36" i="44" a="1"/>
  <c r="AU36" i="44" a="1"/>
  <c r="AV36" i="44" a="1"/>
  <c r="AW36" i="44" a="1"/>
  <c r="AX36" i="44" a="1"/>
  <c r="AY36" i="44" a="1"/>
  <c r="AZ36" i="44" a="1"/>
  <c r="BA36" i="44" a="1"/>
  <c r="BB36" i="44" a="1"/>
  <c r="BC36" i="44" a="1"/>
  <c r="BD36" i="44" a="1"/>
  <c r="BE36" i="44" a="1"/>
  <c r="BF36" i="44" a="1"/>
  <c r="BG36" i="44" a="1"/>
  <c r="BH36" i="44" a="1"/>
  <c r="BI36" i="44" a="1"/>
  <c r="BJ36" i="44" a="1"/>
  <c r="BK36" i="44" a="1"/>
  <c r="BL36" i="44" a="1"/>
  <c r="BM36" i="44" a="1"/>
  <c r="BN36" i="44" a="1"/>
  <c r="BO36" i="44" a="1"/>
  <c r="BP36" i="44" a="1"/>
  <c r="G36" i="44"/>
  <c r="H36" i="44"/>
  <c r="I36" i="44"/>
  <c r="J36" i="44"/>
  <c r="K36" i="44"/>
  <c r="L36" i="44"/>
  <c r="M36" i="44"/>
  <c r="N36" i="44"/>
  <c r="O36" i="44"/>
  <c r="P36" i="44"/>
  <c r="Q36" i="44"/>
  <c r="R36" i="44"/>
  <c r="S36" i="44"/>
  <c r="T36" i="44"/>
  <c r="U36" i="44"/>
  <c r="V36" i="44"/>
  <c r="W36" i="44"/>
  <c r="X36" i="44"/>
  <c r="Y36" i="44"/>
  <c r="Z36" i="44"/>
  <c r="AA36" i="44"/>
  <c r="AB36" i="44"/>
  <c r="AC36" i="44"/>
  <c r="AD36" i="44"/>
  <c r="AE36" i="44"/>
  <c r="AF36" i="44"/>
  <c r="AG36" i="44"/>
  <c r="AH36" i="44"/>
  <c r="AI36" i="44"/>
  <c r="AJ36" i="44"/>
  <c r="AK36" i="44"/>
  <c r="AL36" i="44"/>
  <c r="AM36" i="44"/>
  <c r="AN36" i="44"/>
  <c r="AO36" i="44"/>
  <c r="AP36" i="44"/>
  <c r="AQ36" i="44"/>
  <c r="AR36" i="44"/>
  <c r="AS36" i="44"/>
  <c r="AT36" i="44"/>
  <c r="AU36" i="44"/>
  <c r="AV36" i="44"/>
  <c r="AW36" i="44"/>
  <c r="AX36" i="44"/>
  <c r="AY36" i="44"/>
  <c r="AZ36" i="44"/>
  <c r="BA36" i="44"/>
  <c r="BB36" i="44"/>
  <c r="BC36" i="44"/>
  <c r="BD36" i="44"/>
  <c r="BE36" i="44"/>
  <c r="BF36" i="44"/>
  <c r="BG36" i="44"/>
  <c r="BH36" i="44"/>
  <c r="BI36" i="44"/>
  <c r="BJ36" i="44"/>
  <c r="BK36" i="44"/>
  <c r="BL36" i="44"/>
  <c r="BM36" i="44"/>
  <c r="BN36" i="44"/>
  <c r="BO36" i="44"/>
  <c r="BP36" i="44"/>
  <c r="AA23" i="44"/>
  <c r="E37" i="44" a="1"/>
  <c r="E37" i="44"/>
  <c r="F37" i="44" a="1"/>
  <c r="F37" i="44"/>
  <c r="G37" i="44" a="1"/>
  <c r="H37" i="44" a="1"/>
  <c r="I37" i="44" a="1"/>
  <c r="J37" i="44" a="1"/>
  <c r="K37" i="44" a="1"/>
  <c r="L37" i="44" a="1"/>
  <c r="M37" i="44" a="1"/>
  <c r="N37" i="44" a="1"/>
  <c r="O37" i="44" a="1"/>
  <c r="P37" i="44" a="1"/>
  <c r="Q37" i="44" a="1"/>
  <c r="R37" i="44" a="1"/>
  <c r="S37" i="44" a="1"/>
  <c r="T37" i="44" a="1"/>
  <c r="U37" i="44" a="1"/>
  <c r="V37" i="44" a="1"/>
  <c r="W37" i="44" a="1"/>
  <c r="X37" i="44" a="1"/>
  <c r="Y37" i="44" a="1"/>
  <c r="Z37" i="44" a="1"/>
  <c r="AA37" i="44" a="1"/>
  <c r="AB37" i="44" a="1"/>
  <c r="AC37" i="44" a="1"/>
  <c r="AD37" i="44" a="1"/>
  <c r="AE37" i="44" a="1"/>
  <c r="AF37" i="44" a="1"/>
  <c r="AG37" i="44" a="1"/>
  <c r="AH37" i="44" a="1"/>
  <c r="AI37" i="44" a="1"/>
  <c r="AJ37" i="44" a="1"/>
  <c r="AK37" i="44" a="1"/>
  <c r="AL37" i="44" a="1"/>
  <c r="AM37" i="44" a="1"/>
  <c r="AN37" i="44" a="1"/>
  <c r="AO37" i="44" a="1"/>
  <c r="AP37" i="44" a="1"/>
  <c r="AQ37" i="44" a="1"/>
  <c r="AR37" i="44" a="1"/>
  <c r="AS37" i="44" a="1"/>
  <c r="AT37" i="44" a="1"/>
  <c r="AU37" i="44" a="1"/>
  <c r="AV37" i="44" a="1"/>
  <c r="AW37" i="44" a="1"/>
  <c r="AX37" i="44" a="1"/>
  <c r="AY37" i="44" a="1"/>
  <c r="AZ37" i="44" a="1"/>
  <c r="BA37" i="44" a="1"/>
  <c r="BB37" i="44" a="1"/>
  <c r="BC37" i="44" a="1"/>
  <c r="BD37" i="44" a="1"/>
  <c r="BE37" i="44" a="1"/>
  <c r="BF37" i="44" a="1"/>
  <c r="BG37" i="44" a="1"/>
  <c r="BH37" i="44" a="1"/>
  <c r="BI37" i="44" a="1"/>
  <c r="BJ37" i="44" a="1"/>
  <c r="BK37" i="44" a="1"/>
  <c r="BL37" i="44" a="1"/>
  <c r="BM37" i="44" a="1"/>
  <c r="BN37" i="44" a="1"/>
  <c r="BO37" i="44" a="1"/>
  <c r="BP37" i="44" a="1"/>
  <c r="G37" i="44"/>
  <c r="H37" i="44"/>
  <c r="I37" i="44"/>
  <c r="J37" i="44"/>
  <c r="K37" i="44"/>
  <c r="L37" i="44"/>
  <c r="M37" i="44"/>
  <c r="N37" i="44"/>
  <c r="O37" i="44"/>
  <c r="P37" i="44"/>
  <c r="Q37" i="44"/>
  <c r="R37" i="44"/>
  <c r="S37" i="44"/>
  <c r="T37" i="44"/>
  <c r="U37" i="44"/>
  <c r="V37" i="44"/>
  <c r="W37" i="44"/>
  <c r="X37" i="44"/>
  <c r="Y37" i="44"/>
  <c r="Z37" i="44"/>
  <c r="AA37" i="44"/>
  <c r="AB37" i="44"/>
  <c r="AC37" i="44"/>
  <c r="AD37" i="44"/>
  <c r="AE37" i="44"/>
  <c r="AF37" i="44"/>
  <c r="AG37" i="44"/>
  <c r="AH37" i="44"/>
  <c r="AI37" i="44"/>
  <c r="AJ37" i="44"/>
  <c r="AK37" i="44"/>
  <c r="AL37" i="44"/>
  <c r="AM37" i="44"/>
  <c r="AN37" i="44"/>
  <c r="AO37" i="44"/>
  <c r="AP37" i="44"/>
  <c r="AQ37" i="44"/>
  <c r="AR37" i="44"/>
  <c r="AS37" i="44"/>
  <c r="AT37" i="44"/>
  <c r="AU37" i="44"/>
  <c r="AV37" i="44"/>
  <c r="AW37" i="44"/>
  <c r="AX37" i="44"/>
  <c r="AY37" i="44"/>
  <c r="AZ37" i="44"/>
  <c r="BA37" i="44"/>
  <c r="BB37" i="44"/>
  <c r="BC37" i="44"/>
  <c r="BD37" i="44"/>
  <c r="BE37" i="44"/>
  <c r="BF37" i="44"/>
  <c r="BG37" i="44"/>
  <c r="BH37" i="44"/>
  <c r="BI37" i="44"/>
  <c r="BJ37" i="44"/>
  <c r="BK37" i="44"/>
  <c r="BL37" i="44"/>
  <c r="BM37" i="44"/>
  <c r="BN37" i="44"/>
  <c r="BO37" i="44"/>
  <c r="BP37" i="44"/>
  <c r="AA24" i="44"/>
  <c r="E38" i="44" a="1"/>
  <c r="E38" i="44"/>
  <c r="F38" i="44" a="1"/>
  <c r="F38" i="44"/>
  <c r="G38" i="44" a="1"/>
  <c r="H38" i="44" a="1"/>
  <c r="I38" i="44" a="1"/>
  <c r="J38" i="44" a="1"/>
  <c r="K38" i="44" a="1"/>
  <c r="L38" i="44" a="1"/>
  <c r="M38" i="44" a="1"/>
  <c r="N38" i="44" a="1"/>
  <c r="O38" i="44" a="1"/>
  <c r="P38" i="44" a="1"/>
  <c r="Q38" i="44" a="1"/>
  <c r="R38" i="44" a="1"/>
  <c r="S38" i="44" a="1"/>
  <c r="T38" i="44" a="1"/>
  <c r="U38" i="44" a="1"/>
  <c r="V38" i="44" a="1"/>
  <c r="W38" i="44" a="1"/>
  <c r="X38" i="44" a="1"/>
  <c r="Y38" i="44" a="1"/>
  <c r="Z38" i="44" a="1"/>
  <c r="AA38" i="44" a="1"/>
  <c r="AB38" i="44" a="1"/>
  <c r="AC38" i="44" a="1"/>
  <c r="AD38" i="44" a="1"/>
  <c r="AE38" i="44" a="1"/>
  <c r="AF38" i="44" a="1"/>
  <c r="AG38" i="44" a="1"/>
  <c r="AH38" i="44" a="1"/>
  <c r="AI38" i="44" a="1"/>
  <c r="AJ38" i="44" a="1"/>
  <c r="AK38" i="44" a="1"/>
  <c r="AL38" i="44" a="1"/>
  <c r="AM38" i="44" a="1"/>
  <c r="AN38" i="44" a="1"/>
  <c r="AO38" i="44" a="1"/>
  <c r="AP38" i="44" a="1"/>
  <c r="AQ38" i="44" a="1"/>
  <c r="AR38" i="44" a="1"/>
  <c r="AS38" i="44" a="1"/>
  <c r="AT38" i="44" a="1"/>
  <c r="AU38" i="44" a="1"/>
  <c r="AV38" i="44" a="1"/>
  <c r="AW38" i="44" a="1"/>
  <c r="AX38" i="44" a="1"/>
  <c r="AY38" i="44" a="1"/>
  <c r="AZ38" i="44" a="1"/>
  <c r="BA38" i="44" a="1"/>
  <c r="BB38" i="44" a="1"/>
  <c r="BC38" i="44" a="1"/>
  <c r="BD38" i="44" a="1"/>
  <c r="BE38" i="44" a="1"/>
  <c r="BF38" i="44" a="1"/>
  <c r="BG38" i="44" a="1"/>
  <c r="BH38" i="44" a="1"/>
  <c r="BI38" i="44" a="1"/>
  <c r="BJ38" i="44" a="1"/>
  <c r="BK38" i="44" a="1"/>
  <c r="BL38" i="44" a="1"/>
  <c r="BM38" i="44" a="1"/>
  <c r="BN38" i="44" a="1"/>
  <c r="BO38" i="44" a="1"/>
  <c r="BP38" i="44" a="1"/>
  <c r="G38" i="44"/>
  <c r="H38" i="44"/>
  <c r="I38" i="44"/>
  <c r="J38" i="44"/>
  <c r="K38" i="44"/>
  <c r="L38" i="44"/>
  <c r="M38" i="44"/>
  <c r="N38" i="44"/>
  <c r="O38" i="44"/>
  <c r="P38" i="44"/>
  <c r="Q38" i="44"/>
  <c r="R38" i="44"/>
  <c r="S38" i="44"/>
  <c r="T38" i="44"/>
  <c r="U38" i="44"/>
  <c r="V38" i="44"/>
  <c r="W38" i="44"/>
  <c r="X38" i="44"/>
  <c r="Y38" i="44"/>
  <c r="Z38" i="44"/>
  <c r="AA38" i="44"/>
  <c r="AB38" i="44"/>
  <c r="AC38" i="44"/>
  <c r="AD38" i="44"/>
  <c r="AE38" i="44"/>
  <c r="AF38" i="44"/>
  <c r="AG38" i="44"/>
  <c r="AH38" i="44"/>
  <c r="AI38" i="44"/>
  <c r="AJ38" i="44"/>
  <c r="AK38" i="44"/>
  <c r="AL38" i="44"/>
  <c r="AM38" i="44"/>
  <c r="AN38" i="44"/>
  <c r="AO38" i="44"/>
  <c r="AP38" i="44"/>
  <c r="AQ38" i="44"/>
  <c r="AR38" i="44"/>
  <c r="AS38" i="44"/>
  <c r="AT38" i="44"/>
  <c r="AU38" i="44"/>
  <c r="AV38" i="44"/>
  <c r="AW38" i="44"/>
  <c r="AX38" i="44"/>
  <c r="AY38" i="44"/>
  <c r="AZ38" i="44"/>
  <c r="BA38" i="44"/>
  <c r="BB38" i="44"/>
  <c r="BC38" i="44"/>
  <c r="BD38" i="44"/>
  <c r="BE38" i="44"/>
  <c r="BF38" i="44"/>
  <c r="BG38" i="44"/>
  <c r="BH38" i="44"/>
  <c r="BI38" i="44"/>
  <c r="BJ38" i="44"/>
  <c r="BK38" i="44"/>
  <c r="BL38" i="44"/>
  <c r="BM38" i="44"/>
  <c r="BN38" i="44"/>
  <c r="BO38" i="44"/>
  <c r="BP38" i="44"/>
  <c r="AA25" i="44"/>
  <c r="S44" i="39"/>
  <c r="T44" i="39"/>
  <c r="U44" i="39"/>
  <c r="V44" i="39"/>
  <c r="W44" i="39"/>
  <c r="Y44" i="39"/>
  <c r="Z44" i="39"/>
  <c r="AA44" i="39"/>
  <c r="S45" i="39"/>
  <c r="T45" i="39"/>
  <c r="U45" i="39"/>
  <c r="V45" i="39"/>
  <c r="W45" i="39"/>
  <c r="Y45" i="39"/>
  <c r="Z45" i="39"/>
  <c r="AA45" i="39"/>
  <c r="C7" i="44"/>
  <c r="C6" i="44"/>
  <c r="R45" i="39"/>
  <c r="R13" i="22" a="1"/>
  <c r="R13" i="22"/>
  <c r="D12" i="39"/>
  <c r="D36" i="39" a="1"/>
  <c r="D36" i="39"/>
  <c r="J38" i="39"/>
  <c r="R18" i="22"/>
  <c r="D12" i="24"/>
  <c r="D14" i="24" a="1"/>
  <c r="D14" i="24"/>
  <c r="D15" i="24" a="1"/>
  <c r="D15" i="24"/>
  <c r="D17" i="24"/>
  <c r="D18" i="24"/>
  <c r="D20" i="24"/>
  <c r="D21" i="24"/>
  <c r="K23" i="24"/>
  <c r="R16" i="22"/>
  <c r="D13" i="24" a="1"/>
  <c r="D13" i="24"/>
  <c r="D12" i="21"/>
  <c r="D29" i="21" a="1"/>
  <c r="D29" i="21"/>
  <c r="J31" i="21"/>
  <c r="R15" i="22"/>
  <c r="D14" i="21" a="1"/>
  <c r="D14" i="21"/>
  <c r="D15" i="21" a="1"/>
  <c r="D15" i="21"/>
  <c r="D16" i="21" a="1"/>
  <c r="D16" i="21"/>
  <c r="D17" i="21" a="1"/>
  <c r="D17" i="21"/>
  <c r="D18" i="21" a="1"/>
  <c r="D18" i="21"/>
  <c r="D19" i="21" a="1"/>
  <c r="D19" i="21"/>
  <c r="D20" i="21" a="1"/>
  <c r="D20" i="21"/>
  <c r="D21" i="21" a="1"/>
  <c r="D21" i="21"/>
  <c r="D22" i="21" a="1"/>
  <c r="D22" i="21"/>
  <c r="D23" i="21" a="1"/>
  <c r="D23" i="21"/>
  <c r="D24" i="21" a="1"/>
  <c r="D24" i="21"/>
  <c r="D25" i="21" a="1"/>
  <c r="D25" i="21"/>
  <c r="D26" i="21" a="1"/>
  <c r="D26" i="21"/>
  <c r="D27" i="21" a="1"/>
  <c r="D27" i="21"/>
  <c r="D28" i="21" a="1"/>
  <c r="D28" i="21"/>
  <c r="W40" i="6"/>
  <c r="D13" i="21" a="1"/>
  <c r="D13" i="21"/>
  <c r="D13" i="39" a="1"/>
  <c r="D13" i="39"/>
  <c r="D26" i="39" a="1"/>
  <c r="D26" i="39"/>
  <c r="D25" i="39" a="1"/>
  <c r="D25" i="39"/>
  <c r="D24" i="39" a="1"/>
  <c r="D24" i="39"/>
  <c r="D23" i="39" a="1"/>
  <c r="D23" i="39"/>
  <c r="D22" i="39" a="1"/>
  <c r="D22" i="39"/>
  <c r="D21" i="39" a="1"/>
  <c r="D21" i="39"/>
  <c r="D20" i="39" a="1"/>
  <c r="D20" i="39"/>
  <c r="D19" i="39" a="1"/>
  <c r="D19" i="39"/>
  <c r="D18" i="39" a="1"/>
  <c r="D18" i="39"/>
  <c r="D17" i="39" a="1"/>
  <c r="D17" i="39"/>
  <c r="D16" i="39" a="1"/>
  <c r="D16" i="39"/>
  <c r="D15" i="39" a="1"/>
  <c r="D15" i="39"/>
  <c r="D14" i="39" a="1"/>
  <c r="D14" i="39"/>
  <c r="D27" i="39" a="1"/>
  <c r="D27" i="39"/>
  <c r="D30" i="39" a="1"/>
  <c r="D30" i="39"/>
  <c r="D31" i="39" a="1"/>
  <c r="D31" i="39"/>
  <c r="D32" i="39" a="1"/>
  <c r="D32" i="39"/>
  <c r="D33" i="39" a="1"/>
  <c r="D33" i="39"/>
  <c r="D34" i="39" a="1"/>
  <c r="D34" i="39"/>
  <c r="D35" i="39" a="1"/>
  <c r="D35" i="39"/>
  <c r="D28" i="39" a="1"/>
  <c r="D28" i="39"/>
  <c r="D29" i="39" a="1"/>
  <c r="D29" i="39"/>
  <c r="D12" i="36"/>
  <c r="D13" i="36"/>
  <c r="D16" i="36"/>
  <c r="D17" i="36"/>
  <c r="K19" i="36"/>
  <c r="R17" i="22"/>
</calcChain>
</file>

<file path=xl/sharedStrings.xml><?xml version="1.0" encoding="utf-8"?>
<sst xmlns="http://schemas.openxmlformats.org/spreadsheetml/2006/main" count="4921" uniqueCount="397">
  <si>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</si>
  <si>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</si>
  <si>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</si>
  <si>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</si>
  <si>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</si>
  <si>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</si>
  <si>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</si>
  <si>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</si>
  <si>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</si>
  <si>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</si>
  <si>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</si>
  <si>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</si>
  <si>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</si>
  <si>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</si>
  <si>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</si>
  <si>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</si>
  <si>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</si>
  <si>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</si>
  <si>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</si>
  <si>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</si>
  <si>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</si>
  <si>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</si>
  <si>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</si>
  <si>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</si>
  <si>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</si>
  <si>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</si>
  <si>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</si>
  <si>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</si>
  <si>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</si>
  <si>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</si>
  <si>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</si>
  <si>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</si>
  <si>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</si>
  <si>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</si>
  <si>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</si>
  <si>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</si>
  <si>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</si>
  <si>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</si>
  <si>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</si>
  <si>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</si>
  <si>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</si>
  <si>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</si>
  <si>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</si>
  <si>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</si>
  <si>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</si>
  <si>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</si>
  <si>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</si>
  <si>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</si>
  <si>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</si>
  <si>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</si>
  <si>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</si>
  <si>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</si>
  <si>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</si>
  <si>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</si>
  <si>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</si>
  <si>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</si>
  <si>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</si>
  <si>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</si>
  <si>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</si>
  <si>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</si>
  <si>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</si>
  <si>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</si>
  <si>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</si>
  <si>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</si>
  <si>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</si>
  <si>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</si>
  <si>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</si>
  <si>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</si>
  <si>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</si>
  <si>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</si>
  <si>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</si>
  <si>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</si>
  <si>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</si>
  <si>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</si>
  <si>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</si>
  <si>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</si>
  <si>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</si>
  <si>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</si>
  <si>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</si>
  <si>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</si>
  <si>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</si>
  <si>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</si>
  <si>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</si>
  <si>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</si>
  <si>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</si>
  <si>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</si>
  <si>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</si>
  <si>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</si>
  <si>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</si>
  <si>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</si>
  <si>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</si>
  <si>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</si>
  <si>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</si>
  <si>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</si>
  <si>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</si>
  <si>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</si>
  <si>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</si>
  <si>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</si>
  <si>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</si>
  <si>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</si>
  <si>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</si>
  <si>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</si>
  <si>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</si>
  <si>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</si>
  <si>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</si>
  <si>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</si>
  <si>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</si>
  <si>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</si>
  <si>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</si>
  <si>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</si>
  <si>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</si>
  <si>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</si>
  <si>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</si>
  <si>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</si>
  <si>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</si>
  <si>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</si>
  <si>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</si>
  <si>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</si>
  <si>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</si>
  <si>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</si>
  <si>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</si>
  <si>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</si>
  <si>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</si>
  <si>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</si>
  <si>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</si>
  <si>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</si>
  <si>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</si>
  <si>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</si>
  <si>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</si>
  <si>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</si>
  <si>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</si>
  <si>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</si>
  <si>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</si>
  <si>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</si>
  <si>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</si>
  <si>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</si>
  <si>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</si>
  <si>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</si>
  <si>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</si>
  <si>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</si>
  <si>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</si>
  <si>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</si>
  <si>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</si>
  <si>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</si>
  <si>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</si>
  <si>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</si>
  <si>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</si>
  <si>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</si>
  <si>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</si>
  <si>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</si>
  <si>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</si>
  <si>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</si>
  <si>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</si>
  <si>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</si>
  <si>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</si>
  <si>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</si>
  <si>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</si>
  <si>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</si>
  <si>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</si>
  <si>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</si>
  <si>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</si>
  <si>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</si>
  <si>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</si>
  <si>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</si>
  <si>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</si>
  <si>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</si>
  <si>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</si>
  <si>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</si>
  <si>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</si>
  <si>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</si>
  <si>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</si>
  <si>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</si>
  <si>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</si>
  <si>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</si>
  <si>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</si>
  <si>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</si>
  <si>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</si>
  <si>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</si>
  <si>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</si>
  <si>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</si>
  <si>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</si>
  <si>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</si>
  <si>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</si>
  <si>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</si>
  <si>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</si>
  <si>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</si>
  <si>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</si>
  <si>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</si>
  <si>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</si>
  <si>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</si>
  <si>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</si>
  <si>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</si>
  <si>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</si>
  <si>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</si>
  <si>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</si>
  <si>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</si>
  <si>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</si>
  <si>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</si>
  <si>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</si>
  <si>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</si>
  <si>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</si>
  <si>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</si>
  <si>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</si>
  <si>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</si>
  <si>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</si>
  <si>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</si>
  <si>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</si>
  <si>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</si>
  <si>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</si>
  <si>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</si>
  <si>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</si>
  <si>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</si>
  <si>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</si>
  <si>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</si>
  <si>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</si>
  <si>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</si>
  <si>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</si>
  <si>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</si>
  <si>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</si>
  <si>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</si>
  <si>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</si>
  <si>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</si>
  <si>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</si>
  <si>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</si>
  <si>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</si>
  <si>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Tie break preliminary round</t>
  </si>
  <si>
    <t>:</t>
  </si>
  <si>
    <t>Zusätzl. Pause (min)</t>
  </si>
  <si>
    <t>Addit. Pause (min)</t>
  </si>
  <si>
    <t>Turnierende:</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</si>
  <si>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</si>
  <si>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</si>
  <si>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</si>
  <si>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</si>
  <si>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</si>
  <si>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</si>
  <si>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</si>
  <si>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</si>
  <si>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</si>
  <si>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</si>
  <si>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</si>
  <si>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</si>
  <si>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</si>
  <si>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</si>
  <si>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</si>
  <si>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</si>
  <si>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</si>
  <si>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</si>
  <si>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</si>
  <si>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</si>
  <si>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</si>
  <si>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</si>
  <si>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</si>
  <si>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</si>
  <si>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</si>
  <si>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</si>
  <si>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</si>
  <si>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</si>
  <si>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</si>
  <si>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</si>
  <si>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</si>
  <si>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</si>
  <si>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</si>
  <si>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</si>
  <si>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</si>
  <si>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</si>
  <si>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</si>
  <si>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Sporthalle Wiesengrund, Wendiger Str. 51, 65432 Riedwald</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</si>
  <si>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</si>
  <si>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</si>
  <si>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</si>
  <si>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</si>
  <si>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</si>
  <si>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</si>
  <si>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</si>
  <si>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</si>
  <si>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</si>
  <si>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</si>
  <si>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</si>
  <si>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</si>
  <si>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</si>
  <si>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</si>
  <si>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</si>
  <si>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</si>
  <si>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</si>
  <si>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</si>
  <si>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</si>
  <si>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</si>
  <si>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</si>
  <si>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</si>
  <si>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&lt;-- max(A;B;C) --&gt;</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</si>
  <si>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</si>
  <si>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</si>
  <si>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</si>
  <si>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</si>
  <si>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</si>
  <si>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</si>
  <si>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</si>
  <si>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</si>
  <si>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</si>
  <si>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</si>
  <si>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</si>
  <si>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</si>
  <si>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</si>
  <si>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</si>
  <si>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</si>
  <si>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</si>
  <si>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</si>
  <si>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</si>
  <si>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</si>
  <si>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</si>
  <si>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</si>
  <si>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</si>
  <si>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</si>
  <si>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</si>
  <si>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</si>
  <si>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</si>
  <si>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</si>
  <si>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</si>
  <si>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 xml:space="preserve"> pitches at the same time.</t>
  </si>
  <si>
    <t>Z7</t>
  </si>
  <si>
    <t>Doppeltes Element finden</t>
  </si>
  <si>
    <t>Erste Position des doppelten Elements</t>
  </si>
  <si>
    <t>Zweite Position des doppelten Elements</t>
  </si>
  <si>
    <t xml:space="preserve">ZEITKONFLIKT für Team </t>
  </si>
  <si>
    <t xml:space="preserve">TIME CONFLICT for team </t>
  </si>
  <si>
    <t xml:space="preserve">in den Spielen </t>
  </si>
  <si>
    <t xml:space="preserve"> und </t>
  </si>
  <si>
    <t xml:space="preserve"> and </t>
  </si>
  <si>
    <t xml:space="preserve">in matches </t>
  </si>
  <si>
    <t>Group winners</t>
  </si>
  <si>
    <t>Gruppenerste</t>
  </si>
  <si>
    <t>Runners-up</t>
  </si>
  <si>
    <t>Gruppenzweite</t>
  </si>
  <si>
    <t>3.1</t>
  </si>
  <si>
    <t>3.2</t>
  </si>
  <si>
    <t>3.3</t>
  </si>
  <si>
    <t xml:space="preserve">VF </t>
  </si>
  <si>
    <t xml:space="preserve">QF </t>
  </si>
  <si>
    <t>(Abkürzung für 'Viertelfinale')</t>
  </si>
  <si>
    <t>(Abbreviation for 'quarterfinals')</t>
  </si>
  <si>
    <t xml:space="preserve">  (Gruppenerste)</t>
  </si>
  <si>
    <t xml:space="preserve">  (Gruppenzweite)</t>
  </si>
  <si>
    <t xml:space="preserve">  (Gruppendritte)</t>
  </si>
  <si>
    <t xml:space="preserve">  (Gruppenvierte)</t>
  </si>
  <si>
    <t xml:space="preserve">  (Gruppenfünfte)</t>
  </si>
  <si>
    <t xml:space="preserve">  (Gruppensechste)</t>
  </si>
  <si>
    <t xml:space="preserve">  (Third-placed)</t>
  </si>
  <si>
    <t xml:space="preserve">  (Fourth-placed)</t>
  </si>
  <si>
    <t xml:space="preserve">  (Fifth-placed)</t>
  </si>
  <si>
    <t xml:space="preserve">  (Sixth-placed)</t>
  </si>
  <si>
    <t xml:space="preserve">  (First-placed)</t>
  </si>
  <si>
    <t xml:space="preserve">  (Second-placed)</t>
  </si>
  <si>
    <t>Anzahl der Spielfelder:</t>
  </si>
  <si>
    <t>Number of fields:</t>
  </si>
  <si>
    <t>Feld</t>
  </si>
  <si>
    <t>2.1</t>
  </si>
  <si>
    <t>2.2</t>
  </si>
  <si>
    <t>2.3</t>
  </si>
  <si>
    <t>Entering a bonus point as a tie breaker
if third parties in the group are tied:
Scroll to right --&gt;</t>
  </si>
  <si>
    <t>Eingabe eines Bonus-Punktes als Tie Breaker
bei Gleichstand von Gruppendritten:
Nach rechts scrollen --&gt;</t>
  </si>
  <si>
    <t>Entering a bonus point as a tie breaker
if runners-up in the group are tied:
Scroll to right --&gt;</t>
  </si>
  <si>
    <t>Eingabe eines Bonus-Punktes als Tie Breaker
bei Gleichstand von Gruppenzweiten:
Nach rechts scrollen --&gt;</t>
  </si>
  <si>
    <t>Beginn</t>
  </si>
  <si>
    <t>Start</t>
  </si>
  <si>
    <t>4.1</t>
  </si>
  <si>
    <t>4.2</t>
  </si>
  <si>
    <t>4.3</t>
  </si>
  <si>
    <t>5.1</t>
  </si>
  <si>
    <t>5.2</t>
  </si>
  <si>
    <t>5.3</t>
  </si>
  <si>
    <t>6.1</t>
  </si>
  <si>
    <t>6.2</t>
  </si>
  <si>
    <t>6.3</t>
  </si>
  <si>
    <t>1.1</t>
  </si>
  <si>
    <t>1.2</t>
  </si>
  <si>
    <t>1.3</t>
  </si>
  <si>
    <t>GDz</t>
  </si>
  <si>
    <t>Third-placed</t>
  </si>
  <si>
    <t>Fourth-placed</t>
  </si>
  <si>
    <t>Fifth-placed</t>
  </si>
  <si>
    <t>Sixth-placed</t>
  </si>
  <si>
    <t>Gruppenvierte</t>
  </si>
  <si>
    <t>Gruppenfünfte</t>
  </si>
  <si>
    <t>Gruppensechste</t>
  </si>
  <si>
    <t>Ergebnisse aus der Vorrunde</t>
  </si>
  <si>
    <t>Results from the preliminary round</t>
  </si>
  <si>
    <t>--&gt;</t>
  </si>
  <si>
    <t>End of tournament (final round 3):</t>
  </si>
  <si>
    <t>End of tournament (final round 4):</t>
  </si>
  <si>
    <t>Turnierende (Endrunde 3):</t>
  </si>
  <si>
    <t>Turnierende (Endrunde 4):</t>
  </si>
  <si>
    <t>penalty</t>
  </si>
  <si>
    <t>Winner</t>
  </si>
  <si>
    <t>Loser</t>
  </si>
  <si>
    <t>Version  1.8
16.04.2025</t>
  </si>
  <si>
    <t>Internationales U10-Turnier am 16.04.2025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</si>
</sst>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3"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C00000"/>
      <name val="Calibri"/>
      <family val="2"/>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20"/>
      <name val="Calibri"/>
      <family val="2"/>
      <scheme val="minor"/>
    </font>
    <font>
      <sz val="10"/>
      <color rgb="FF0070C0"/>
      <name val="Arial"/>
      <family val="2"/>
    </font>
    <font>
      <sz val="12"/>
      <color theme="2" tint="-0.749992370372631"/>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rgb="FFEDFBDD"/>
        <bgColor indexed="64"/>
      </patternFill>
    </fill>
  </fills>
  <borders count="27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ck">
        <color theme="2" tint="-0.499984740745262"/>
      </left>
      <right/>
      <top style="thick">
        <color theme="2" tint="-0.499984740745262"/>
      </top>
      <bottom style="thin">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0" tint="-0.499984740745262"/>
      </left>
      <right style="thick">
        <color theme="0" tint="-0.499984740745262"/>
      </right>
      <top style="thick">
        <color rgb="FFDA0000"/>
      </top>
      <bottom/>
      <diagonal/>
    </border>
    <border>
      <left style="thick">
        <color theme="0" tint="-0.499984740745262"/>
      </left>
      <right/>
      <top style="thick">
        <color rgb="FFDA0000"/>
      </top>
      <bottom/>
      <diagonal/>
    </border>
    <border>
      <left/>
      <right/>
      <top style="thick">
        <color rgb="FFDA0000"/>
      </top>
      <bottom/>
      <diagonal/>
    </border>
    <border>
      <left/>
      <right style="thick">
        <color theme="0" tint="-0.499984740745262"/>
      </right>
      <top style="thick">
        <color rgb="FFDA0000"/>
      </top>
      <bottom/>
      <diagonal/>
    </border>
    <border>
      <left/>
      <right style="thick">
        <color theme="2" tint="-0.499984740745262"/>
      </right>
      <top style="thick">
        <color rgb="FFDA0000"/>
      </top>
      <bottom/>
      <diagonal/>
    </border>
    <border>
      <left style="thick">
        <color theme="2" tint="-0.499984740745262"/>
      </left>
      <right/>
      <top style="thick">
        <color rgb="FFDA0000"/>
      </top>
      <bottom/>
      <diagonal/>
    </border>
    <border>
      <left style="thick">
        <color theme="9" tint="0.39994506668294322"/>
      </left>
      <right/>
      <top/>
      <bottom/>
      <diagonal/>
    </border>
    <border>
      <left/>
      <right/>
      <top style="thick">
        <color theme="2" tint="-0.499984740745262"/>
      </top>
      <bottom style="thick">
        <color theme="2" tint="-0.499984740745262"/>
      </bottom>
      <diagonal/>
    </border>
    <border>
      <left style="medium">
        <color theme="2" tint="-0.499984740745262"/>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thin">
        <color theme="2" tint="-0.24994659260841701"/>
      </right>
      <top style="medium">
        <color theme="2" tint="-0.499984740745262"/>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n">
        <color theme="2" tint="-0.24994659260841701"/>
      </left>
      <right style="thin">
        <color theme="2" tint="-0.24994659260841701"/>
      </right>
      <top/>
      <bottom style="thick">
        <color theme="2" tint="-0.49998474074526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s>
  <cellStyleXfs count="4">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cellStyleXfs>
  <cellXfs count="869">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7"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7" fillId="0" borderId="42" xfId="0" applyNumberFormat="1" applyFont="1" applyFill="1" applyBorder="1" applyAlignment="1" applyProtection="1">
      <alignment horizontal="right" vertical="center" indent="1"/>
      <protection hidden="1"/>
    </xf>
    <xf numFmtId="0" fontId="18" fillId="0" borderId="0" xfId="0" applyFont="1"/>
    <xf numFmtId="0" fontId="21" fillId="0" borderId="56" xfId="0" applyFont="1" applyBorder="1" applyAlignment="1">
      <alignment horizontal="center" vertical="center"/>
    </xf>
    <xf numFmtId="0" fontId="21" fillId="0" borderId="70" xfId="0" applyFont="1" applyBorder="1" applyAlignment="1">
      <alignment horizontal="left" vertical="center"/>
    </xf>
    <xf numFmtId="0" fontId="21" fillId="0" borderId="51"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0" fontId="7" fillId="0" borderId="43"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2" xfId="0" applyNumberFormat="1" applyFont="1" applyFill="1" applyBorder="1" applyAlignment="1" applyProtection="1">
      <alignment horizontal="right" vertical="center" indent="1"/>
      <protection hidden="1"/>
    </xf>
    <xf numFmtId="0" fontId="7" fillId="0" borderId="83" xfId="0" applyNumberFormat="1" applyFont="1" applyFill="1" applyBorder="1" applyAlignment="1" applyProtection="1">
      <alignment horizontal="right" vertical="center" indent="1"/>
      <protection hidden="1"/>
    </xf>
    <xf numFmtId="0" fontId="7" fillId="0" borderId="84"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5"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5"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4" fillId="12" borderId="97"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top" wrapText="1" indent="1"/>
      <protection locked="0"/>
    </xf>
    <xf numFmtId="0" fontId="4" fillId="12" borderId="97" xfId="0" applyFont="1" applyFill="1" applyBorder="1" applyAlignment="1" applyProtection="1">
      <alignment horizontal="left" indent="1"/>
      <protection locked="0"/>
    </xf>
    <xf numFmtId="0" fontId="4" fillId="14" borderId="99" xfId="0" applyFont="1" applyFill="1" applyBorder="1" applyAlignment="1" applyProtection="1">
      <alignment horizontal="left" indent="1"/>
      <protection locked="0"/>
    </xf>
    <xf numFmtId="0" fontId="4" fillId="14" borderId="99" xfId="0" applyFont="1" applyFill="1" applyBorder="1" applyAlignment="1">
      <alignment horizontal="left" indent="1"/>
    </xf>
    <xf numFmtId="0" fontId="4" fillId="13" borderId="98" xfId="0" applyFont="1" applyFill="1" applyBorder="1" applyAlignment="1" applyProtection="1">
      <alignment horizontal="left" indent="1"/>
      <protection locked="0"/>
    </xf>
    <xf numFmtId="0" fontId="4" fillId="12" borderId="101" xfId="0" applyFont="1" applyFill="1" applyBorder="1" applyAlignment="1" applyProtection="1">
      <alignment horizontal="left" vertical="top" indent="1"/>
      <protection locked="0"/>
    </xf>
    <xf numFmtId="0" fontId="4" fillId="14" borderId="99" xfId="0" applyFont="1" applyFill="1" applyBorder="1" applyAlignment="1" applyProtection="1">
      <alignment horizontal="left" vertical="top" indent="1"/>
      <protection locked="0"/>
    </xf>
    <xf numFmtId="0" fontId="4" fillId="0" borderId="0" xfId="0" applyFont="1"/>
    <xf numFmtId="0" fontId="27" fillId="0" borderId="0" xfId="0" applyFont="1"/>
    <xf numFmtId="0" fontId="31" fillId="0" borderId="0" xfId="0" applyFont="1" applyBorder="1" applyAlignment="1">
      <alignment horizontal="left" vertical="center" wrapText="1"/>
    </xf>
    <xf numFmtId="0" fontId="4"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4" fillId="14" borderId="95" xfId="0" applyFont="1" applyFill="1" applyBorder="1" applyAlignment="1" applyProtection="1">
      <alignment horizontal="left" vertical="top" indent="1"/>
      <protection locked="0"/>
    </xf>
    <xf numFmtId="0" fontId="7" fillId="0" borderId="32"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1" xfId="0" applyFont="1" applyBorder="1" applyAlignment="1">
      <alignment horizontal="center" vertical="center"/>
    </xf>
    <xf numFmtId="0" fontId="20" fillId="0" borderId="45" xfId="0" applyFont="1" applyBorder="1" applyAlignment="1">
      <alignment horizontal="center" vertical="center"/>
    </xf>
    <xf numFmtId="0" fontId="20" fillId="0" borderId="48" xfId="0" applyFont="1" applyBorder="1" applyAlignment="1">
      <alignment horizontal="center" vertical="center"/>
    </xf>
    <xf numFmtId="0" fontId="30" fillId="13" borderId="112" xfId="0" applyFont="1" applyFill="1" applyBorder="1" applyAlignment="1">
      <alignment horizontal="center" vertical="center"/>
    </xf>
    <xf numFmtId="164" fontId="20" fillId="0" borderId="35" xfId="0" applyNumberFormat="1" applyFont="1" applyBorder="1" applyAlignment="1">
      <alignment horizontal="center" vertical="center"/>
    </xf>
    <xf numFmtId="164" fontId="20" fillId="0" borderId="36" xfId="0" applyNumberFormat="1" applyFont="1" applyBorder="1" applyAlignment="1">
      <alignment horizontal="center" vertical="center"/>
    </xf>
    <xf numFmtId="0" fontId="18" fillId="13" borderId="34" xfId="0" applyFont="1" applyFill="1" applyBorder="1"/>
    <xf numFmtId="3" fontId="7" fillId="0" borderId="32"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5" xfId="0" applyFont="1" applyFill="1" applyBorder="1" applyAlignment="1">
      <alignment horizontal="center" vertical="center"/>
    </xf>
    <xf numFmtId="0" fontId="30" fillId="13" borderId="116" xfId="0" applyFont="1" applyFill="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20" fillId="0" borderId="119" xfId="0" applyFont="1" applyBorder="1" applyAlignment="1">
      <alignment horizontal="left" vertical="center" indent="1"/>
    </xf>
    <xf numFmtId="0" fontId="30" fillId="13" borderId="114" xfId="0" applyFont="1" applyFill="1" applyBorder="1" applyAlignment="1">
      <alignment horizontal="center" vertical="center"/>
    </xf>
    <xf numFmtId="0" fontId="39" fillId="0" borderId="115" xfId="0" applyFont="1" applyBorder="1" applyAlignment="1">
      <alignment horizontal="center" vertical="center"/>
    </xf>
    <xf numFmtId="0" fontId="39" fillId="0" borderId="50" xfId="0" applyFont="1" applyBorder="1" applyAlignment="1">
      <alignment horizontal="center" vertical="center"/>
    </xf>
    <xf numFmtId="0" fontId="39" fillId="0" borderId="52" xfId="0" applyFont="1" applyBorder="1" applyAlignment="1">
      <alignment horizontal="center" vertical="center"/>
    </xf>
    <xf numFmtId="165" fontId="21" fillId="13" borderId="120" xfId="0" applyNumberFormat="1" applyFont="1" applyFill="1" applyBorder="1" applyAlignment="1">
      <alignment horizontal="center" vertical="center"/>
    </xf>
    <xf numFmtId="165" fontId="21" fillId="13" borderId="112"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25" xfId="0" applyFont="1" applyBorder="1" applyAlignment="1">
      <alignment horizontal="center" vertical="center"/>
    </xf>
    <xf numFmtId="0" fontId="4" fillId="12" borderId="97" xfId="0" applyFont="1" applyFill="1" applyBorder="1" applyAlignment="1" applyProtection="1">
      <alignment horizontal="left" vertical="top" wrapText="1" indent="1"/>
      <protection locked="0"/>
    </xf>
    <xf numFmtId="0" fontId="7" fillId="0" borderId="38"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7" fillId="0" borderId="42" xfId="0" applyNumberFormat="1" applyFont="1" applyFill="1" applyBorder="1" applyAlignment="1" applyProtection="1">
      <alignment horizontal="center" vertical="center"/>
      <protection hidden="1"/>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30" fillId="13" borderId="131" xfId="0" applyFont="1" applyFill="1" applyBorder="1" applyAlignment="1">
      <alignment horizontal="center" vertical="center"/>
    </xf>
    <xf numFmtId="0" fontId="20" fillId="0" borderId="121"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165" fontId="21" fillId="13" borderId="134" xfId="0" applyNumberFormat="1" applyFont="1" applyFill="1" applyBorder="1" applyAlignment="1">
      <alignment horizontal="center" vertical="center"/>
    </xf>
    <xf numFmtId="0" fontId="20" fillId="0" borderId="135" xfId="0" applyFont="1" applyBorder="1" applyAlignment="1">
      <alignment horizontal="center" vertical="center"/>
    </xf>
    <xf numFmtId="0" fontId="20" fillId="0" borderId="46" xfId="0" applyFont="1" applyBorder="1" applyAlignment="1">
      <alignment horizontal="center" vertical="center"/>
    </xf>
    <xf numFmtId="0" fontId="20" fillId="8" borderId="49"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1" fillId="0" borderId="72" xfId="0" applyNumberFormat="1" applyFont="1" applyFill="1" applyBorder="1" applyAlignment="1" applyProtection="1">
      <alignment horizontal="center" vertical="center"/>
      <protection hidden="1"/>
    </xf>
    <xf numFmtId="0" fontId="4" fillId="12" borderId="103" xfId="0" applyFont="1" applyFill="1" applyBorder="1" applyAlignment="1" applyProtection="1">
      <alignment horizontal="left" vertical="top" wrapText="1" indent="1"/>
      <protection locked="0"/>
    </xf>
    <xf numFmtId="0" fontId="4"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5" xfId="0" applyNumberFormat="1" applyFont="1" applyBorder="1" applyAlignment="1">
      <alignment horizontal="center" vertical="center"/>
    </xf>
    <xf numFmtId="0" fontId="23" fillId="0" borderId="111" xfId="0" applyNumberFormat="1" applyFont="1" applyBorder="1" applyAlignment="1">
      <alignment horizontal="center" vertical="center"/>
    </xf>
    <xf numFmtId="0" fontId="23" fillId="0" borderId="45" xfId="0" applyNumberFormat="1" applyFont="1" applyBorder="1" applyAlignment="1">
      <alignment horizontal="center" vertical="center"/>
    </xf>
    <xf numFmtId="167" fontId="23" fillId="0" borderId="48"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1" fillId="0" borderId="57" xfId="0" applyFont="1" applyBorder="1" applyAlignment="1">
      <alignment horizontal="center" vertical="center"/>
    </xf>
    <xf numFmtId="0" fontId="21" fillId="0" borderId="147" xfId="0" applyFont="1" applyBorder="1" applyAlignment="1">
      <alignment horizontal="right" vertical="center"/>
    </xf>
    <xf numFmtId="0" fontId="21" fillId="0" borderId="148" xfId="0" applyFont="1" applyBorder="1" applyAlignment="1">
      <alignment horizontal="center" vertical="center"/>
    </xf>
    <xf numFmtId="0" fontId="21" fillId="0" borderId="150" xfId="0" applyFont="1" applyBorder="1" applyAlignment="1">
      <alignment horizontal="left" vertical="center"/>
    </xf>
    <xf numFmtId="0" fontId="19" fillId="9" borderId="151" xfId="0" applyFont="1" applyFill="1" applyBorder="1" applyAlignment="1">
      <alignment horizontal="center"/>
    </xf>
    <xf numFmtId="0" fontId="19" fillId="9" borderId="114" xfId="0" applyFont="1" applyFill="1" applyBorder="1" applyAlignment="1">
      <alignment horizontal="center"/>
    </xf>
    <xf numFmtId="167" fontId="23" fillId="0" borderId="111" xfId="0" applyNumberFormat="1" applyFont="1" applyBorder="1" applyAlignment="1">
      <alignment horizontal="center" vertical="center"/>
    </xf>
    <xf numFmtId="0" fontId="20" fillId="0" borderId="132" xfId="0" applyFont="1" applyBorder="1" applyAlignment="1">
      <alignment horizontal="left" vertical="center"/>
    </xf>
    <xf numFmtId="0" fontId="20" fillId="0" borderId="124" xfId="0" applyFont="1" applyBorder="1" applyAlignment="1">
      <alignment horizontal="left" vertical="center"/>
    </xf>
    <xf numFmtId="0" fontId="20" fillId="0" borderId="133" xfId="0" applyFont="1" applyBorder="1" applyAlignment="1">
      <alignment horizontal="left" vertical="center"/>
    </xf>
    <xf numFmtId="0" fontId="47" fillId="0" borderId="0" xfId="0" applyNumberFormat="1" applyFont="1" applyAlignment="1">
      <alignment horizontal="center" vertical="center"/>
    </xf>
    <xf numFmtId="0" fontId="0" fillId="0" borderId="154" xfId="0" applyBorder="1"/>
    <xf numFmtId="0" fontId="0" fillId="0" borderId="155" xfId="0" applyBorder="1" applyAlignment="1">
      <alignment horizontal="left" indent="1"/>
    </xf>
    <xf numFmtId="0" fontId="0" fillId="0" borderId="106" xfId="0" applyBorder="1"/>
    <xf numFmtId="0" fontId="0" fillId="0" borderId="107" xfId="0" applyBorder="1" applyAlignment="1">
      <alignment horizontal="left" indent="1"/>
    </xf>
    <xf numFmtId="0" fontId="0" fillId="0" borderId="108" xfId="0" applyBorder="1"/>
    <xf numFmtId="0" fontId="0" fillId="0" borderId="110" xfId="0" applyBorder="1" applyAlignment="1">
      <alignment horizontal="left" indent="1"/>
    </xf>
    <xf numFmtId="0" fontId="7" fillId="0" borderId="157" xfId="0" applyNumberFormat="1" applyFont="1" applyFill="1" applyBorder="1" applyAlignment="1" applyProtection="1">
      <alignment vertical="center"/>
      <protection hidden="1"/>
    </xf>
    <xf numFmtId="0" fontId="7" fillId="0" borderId="156" xfId="0" applyNumberFormat="1" applyFont="1" applyFill="1" applyBorder="1" applyAlignment="1" applyProtection="1">
      <alignment horizontal="center" vertical="center"/>
      <protection hidden="1"/>
    </xf>
    <xf numFmtId="0" fontId="6" fillId="0" borderId="45"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2" xfId="0" applyFont="1" applyFill="1" applyBorder="1" applyAlignment="1">
      <alignment horizontal="center" vertical="center" shrinkToFit="1"/>
    </xf>
    <xf numFmtId="0" fontId="14" fillId="9" borderId="71"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165" fontId="14" fillId="9" borderId="62" xfId="0" applyNumberFormat="1" applyFont="1" applyFill="1" applyBorder="1" applyAlignment="1">
      <alignment vertical="center" shrinkToFit="1"/>
    </xf>
    <xf numFmtId="165" fontId="14" fillId="9" borderId="71" xfId="0" applyNumberFormat="1" applyFont="1" applyFill="1" applyBorder="1" applyAlignment="1">
      <alignment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8" xfId="0" applyFont="1" applyBorder="1" applyAlignment="1">
      <alignment horizontal="center" vertical="center" shrinkToFit="1"/>
    </xf>
    <xf numFmtId="0" fontId="6" fillId="0" borderId="138" xfId="0" applyFont="1" applyBorder="1" applyAlignment="1">
      <alignment horizontal="right" vertical="center" shrinkToFit="1"/>
    </xf>
    <xf numFmtId="0" fontId="6" fillId="0" borderId="139" xfId="0" applyFont="1" applyBorder="1" applyAlignment="1">
      <alignment horizontal="center" vertical="center" shrinkToFit="1"/>
    </xf>
    <xf numFmtId="0" fontId="6" fillId="0" borderId="136" xfId="0" applyFont="1" applyBorder="1" applyAlignment="1">
      <alignment horizontal="left" vertical="center" shrinkToFit="1"/>
    </xf>
    <xf numFmtId="0" fontId="16" fillId="0" borderId="140" xfId="0" applyFont="1" applyBorder="1" applyAlignment="1">
      <alignment horizontal="center" vertical="center" shrinkToFit="1"/>
    </xf>
    <xf numFmtId="0" fontId="6" fillId="8" borderId="141" xfId="0" applyFont="1" applyFill="1" applyBorder="1" applyAlignment="1">
      <alignment horizontal="center" vertical="center" shrinkToFit="1"/>
    </xf>
    <xf numFmtId="0" fontId="6" fillId="0" borderId="140"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6" xfId="0" applyFont="1" applyBorder="1" applyAlignment="1">
      <alignment horizontal="center" vertical="center" shrinkToFit="1"/>
    </xf>
    <xf numFmtId="0" fontId="6" fillId="0" borderId="44" xfId="0" applyFont="1" applyBorder="1" applyAlignment="1">
      <alignment horizontal="center" vertical="center" shrinkToFit="1"/>
    </xf>
    <xf numFmtId="0" fontId="6" fillId="8" borderId="45"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130" xfId="0" applyFont="1" applyBorder="1" applyAlignment="1">
      <alignment horizontal="left"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3" xfId="0" applyFont="1" applyBorder="1" applyAlignment="1">
      <alignment horizontal="right" vertical="center" shrinkToFit="1"/>
    </xf>
    <xf numFmtId="0" fontId="6" fillId="0" borderId="57" xfId="0" applyFont="1" applyBorder="1" applyAlignment="1">
      <alignment horizontal="center" vertical="center" shrinkToFit="1"/>
    </xf>
    <xf numFmtId="0" fontId="6" fillId="0" borderId="52" xfId="0" applyFont="1" applyBorder="1" applyAlignment="1">
      <alignment horizontal="left" vertical="center" shrinkToFit="1"/>
    </xf>
    <xf numFmtId="0" fontId="16" fillId="0" borderId="49" xfId="0" applyFont="1" applyBorder="1" applyAlignment="1">
      <alignment horizontal="center" vertical="center" shrinkToFit="1"/>
    </xf>
    <xf numFmtId="0" fontId="6" fillId="0" borderId="47" xfId="0" applyFont="1" applyBorder="1" applyAlignment="1">
      <alignment horizontal="center" vertical="center" shrinkToFit="1"/>
    </xf>
    <xf numFmtId="0" fontId="6" fillId="8" borderId="49" xfId="0" applyFont="1" applyFill="1" applyBorder="1" applyAlignment="1">
      <alignment horizontal="center" vertical="center" shrinkToFit="1"/>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8" fillId="15" borderId="160" xfId="0" applyFont="1" applyFill="1" applyBorder="1" applyAlignment="1" applyProtection="1">
      <alignment horizontal="center"/>
      <protection locked="0"/>
    </xf>
    <xf numFmtId="0" fontId="21" fillId="0" borderId="161" xfId="0" applyFont="1" applyBorder="1" applyAlignment="1">
      <alignment horizontal="right" vertical="center"/>
    </xf>
    <xf numFmtId="0" fontId="21"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2" xfId="0" applyNumberFormat="1" applyFont="1" applyFill="1" applyBorder="1" applyAlignment="1" applyProtection="1">
      <alignment horizontal="center" vertical="center"/>
      <protection hidden="1"/>
    </xf>
    <xf numFmtId="0" fontId="50" fillId="0" borderId="162"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3" xfId="2" applyNumberFormat="1" applyBorder="1" applyAlignment="1" applyProtection="1">
      <alignment horizontal="center" vertical="center" readingOrder="1"/>
    </xf>
    <xf numFmtId="0" fontId="7" fillId="13" borderId="167" xfId="0" applyNumberFormat="1" applyFont="1" applyFill="1" applyBorder="1" applyAlignment="1" applyProtection="1">
      <alignment horizontal="center" vertical="center"/>
      <protection hidden="1"/>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4" fillId="14" borderId="170" xfId="0" applyFont="1" applyFill="1" applyBorder="1" applyAlignment="1" applyProtection="1">
      <alignment horizontal="left" vertical="top" wrapText="1" indent="1"/>
      <protection locked="0"/>
    </xf>
    <xf numFmtId="0" fontId="4" fillId="12" borderId="171" xfId="0" applyFont="1" applyFill="1" applyBorder="1" applyAlignment="1" applyProtection="1">
      <alignment horizontal="left" vertical="top" wrapText="1" indent="1"/>
      <protection locked="0"/>
    </xf>
    <xf numFmtId="0" fontId="0" fillId="13" borderId="172"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2"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77" xfId="0" applyFill="1" applyBorder="1" applyAlignment="1" applyProtection="1">
      <alignment horizontal="left" vertical="top" indent="1"/>
      <protection locked="0"/>
    </xf>
    <xf numFmtId="0" fontId="0" fillId="13" borderId="178"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0" borderId="0" xfId="0" applyAlignment="1"/>
    <xf numFmtId="0" fontId="0" fillId="14" borderId="179"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3" borderId="181" xfId="0" applyFill="1" applyBorder="1" applyAlignment="1" applyProtection="1">
      <alignment horizontal="left" vertical="top" wrapText="1" indent="1"/>
      <protection locked="0"/>
    </xf>
    <xf numFmtId="0" fontId="0" fillId="0" borderId="0" xfId="0" applyAlignment="1">
      <alignment horizontal="right"/>
    </xf>
    <xf numFmtId="0" fontId="51" fillId="15" borderId="160" xfId="0" applyFont="1" applyFill="1" applyBorder="1" applyAlignment="1" applyProtection="1">
      <alignment horizontal="left" vertical="center" indent="1"/>
      <protection locked="0"/>
    </xf>
    <xf numFmtId="0" fontId="38" fillId="0" borderId="0" xfId="0" applyFont="1"/>
    <xf numFmtId="0" fontId="38" fillId="0" borderId="0" xfId="0" applyFont="1" applyAlignment="1"/>
    <xf numFmtId="0" fontId="38" fillId="0" borderId="0" xfId="0" applyFont="1" applyAlignment="1">
      <alignment horizontal="right"/>
    </xf>
    <xf numFmtId="0" fontId="52" fillId="0" borderId="0" xfId="0" applyFont="1"/>
    <xf numFmtId="0" fontId="4" fillId="12" borderId="173" xfId="0" applyFont="1" applyFill="1" applyBorder="1" applyAlignment="1" applyProtection="1">
      <alignment horizontal="left" vertical="top" indent="1"/>
      <protection locked="0"/>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26" xfId="0" applyFont="1" applyBorder="1" applyAlignment="1">
      <alignment horizontal="center" vertical="center" shrinkToFit="1"/>
    </xf>
    <xf numFmtId="0" fontId="53" fillId="0" borderId="127" xfId="0" applyFont="1" applyBorder="1" applyAlignment="1">
      <alignment horizontal="center" vertical="center" shrinkToFit="1"/>
    </xf>
    <xf numFmtId="0" fontId="53" fillId="0" borderId="128" xfId="0" applyFont="1" applyBorder="1" applyAlignment="1">
      <alignment horizontal="center" vertical="center" shrinkToFit="1"/>
    </xf>
    <xf numFmtId="0" fontId="40" fillId="0" borderId="0" xfId="0" applyNumberFormat="1" applyFont="1" applyBorder="1" applyAlignment="1">
      <alignment vertical="top"/>
    </xf>
    <xf numFmtId="0" fontId="7" fillId="0" borderId="182" xfId="0" applyNumberFormat="1" applyFont="1" applyFill="1" applyBorder="1" applyAlignment="1" applyProtection="1">
      <alignment horizontal="right" vertical="center" indent="1"/>
      <protection hidden="1"/>
    </xf>
    <xf numFmtId="0" fontId="7" fillId="0" borderId="183" xfId="0" applyNumberFormat="1" applyFont="1" applyFill="1" applyBorder="1" applyAlignment="1" applyProtection="1">
      <alignment horizontal="center"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vertical="center"/>
      <protection hidden="1"/>
    </xf>
    <xf numFmtId="0" fontId="7" fillId="0" borderId="186" xfId="0" applyNumberFormat="1" applyFont="1" applyFill="1" applyBorder="1" applyAlignment="1" applyProtection="1">
      <alignment horizontal="center" vertical="center"/>
      <protection hidden="1"/>
    </xf>
    <xf numFmtId="0" fontId="7" fillId="0" borderId="187" xfId="0" applyNumberFormat="1" applyFont="1" applyFill="1" applyBorder="1" applyAlignment="1" applyProtection="1">
      <alignment horizontal="center" vertical="center"/>
      <protection hidden="1"/>
    </xf>
    <xf numFmtId="0" fontId="23" fillId="0" borderId="147"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61"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8"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2" xfId="0" applyFont="1" applyBorder="1" applyAlignment="1" applyProtection="1"/>
    <xf numFmtId="0" fontId="54" fillId="0" borderId="0" xfId="0" applyFont="1" applyAlignment="1" applyProtection="1"/>
    <xf numFmtId="0" fontId="56" fillId="0" borderId="72"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7" fillId="0" borderId="0" xfId="0" applyFont="1" applyAlignment="1" applyProtection="1">
      <alignment vertical="top" wrapText="1"/>
    </xf>
    <xf numFmtId="165" fontId="28" fillId="0" borderId="72"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7" xfId="0" applyFont="1" applyFill="1" applyBorder="1" applyAlignment="1" applyProtection="1">
      <alignment horizontal="right" vertical="center"/>
    </xf>
    <xf numFmtId="0" fontId="22" fillId="17" borderId="148" xfId="0" applyFont="1" applyFill="1" applyBorder="1" applyAlignment="1" applyProtection="1">
      <alignment horizontal="center" vertical="center"/>
    </xf>
    <xf numFmtId="0" fontId="22" fillId="17" borderId="149"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22" fillId="17" borderId="53" xfId="0" applyFont="1" applyFill="1" applyBorder="1" applyAlignment="1" applyProtection="1">
      <alignment horizontal="right" vertical="center"/>
    </xf>
    <xf numFmtId="0" fontId="22" fillId="17" borderId="57" xfId="0" applyFont="1" applyFill="1" applyBorder="1" applyAlignment="1" applyProtection="1">
      <alignment horizontal="center" vertical="center"/>
    </xf>
    <xf numFmtId="0" fontId="22" fillId="17" borderId="52" xfId="0" applyFont="1" applyFill="1" applyBorder="1" applyAlignment="1" applyProtection="1">
      <alignment horizontal="left" vertical="center"/>
    </xf>
    <xf numFmtId="0" fontId="57" fillId="0" borderId="0" xfId="0" applyFont="1" applyAlignment="1" applyProtection="1">
      <alignment horizontal="right" vertical="top" wrapText="1" indent="1"/>
    </xf>
    <xf numFmtId="0" fontId="18" fillId="0" borderId="0" xfId="0" applyFont="1" applyAlignment="1">
      <alignment vertical="center"/>
    </xf>
    <xf numFmtId="0" fontId="21" fillId="10" borderId="129"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0" borderId="188" xfId="0" applyFont="1" applyFill="1" applyBorder="1" applyAlignment="1" applyProtection="1">
      <alignment horizontal="center"/>
    </xf>
    <xf numFmtId="0" fontId="21" fillId="10" borderId="195" xfId="0" applyFont="1" applyFill="1" applyBorder="1" applyAlignment="1" applyProtection="1">
      <alignment horizontal="center"/>
      <protection locked="0"/>
    </xf>
    <xf numFmtId="0" fontId="20" fillId="10" borderId="70"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197" xfId="0" applyFont="1" applyFill="1" applyBorder="1" applyAlignment="1" applyProtection="1">
      <alignment horizontal="center" vertical="center"/>
      <protection locked="0"/>
    </xf>
    <xf numFmtId="0" fontId="20" fillId="0" borderId="53" xfId="0" applyFont="1" applyBorder="1" applyAlignment="1">
      <alignment horizontal="left" vertical="center"/>
    </xf>
    <xf numFmtId="0" fontId="20" fillId="0" borderId="52" xfId="0" applyFont="1" applyBorder="1" applyAlignment="1">
      <alignment horizontal="left" vertical="center"/>
    </xf>
    <xf numFmtId="0" fontId="14" fillId="9" borderId="112" xfId="0" applyFont="1" applyFill="1" applyBorder="1" applyAlignment="1">
      <alignment horizontal="center" vertical="center"/>
    </xf>
    <xf numFmtId="0" fontId="20" fillId="10" borderId="51" xfId="0" applyFont="1" applyFill="1" applyBorder="1" applyAlignment="1" applyProtection="1">
      <alignment horizontal="center" vertical="center"/>
      <protection locked="0"/>
    </xf>
    <xf numFmtId="0" fontId="20" fillId="10" borderId="53" xfId="0" applyFont="1" applyFill="1" applyBorder="1" applyAlignment="1" applyProtection="1">
      <alignment horizontal="center" vertical="center"/>
      <protection locked="0"/>
    </xf>
    <xf numFmtId="0" fontId="20" fillId="10" borderId="148" xfId="0" applyFont="1" applyFill="1" applyBorder="1" applyAlignment="1">
      <alignment horizontal="center" vertical="center"/>
    </xf>
    <xf numFmtId="0" fontId="21" fillId="10" borderId="129"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14" fillId="9" borderId="114" xfId="0" applyFont="1" applyFill="1" applyBorder="1" applyAlignment="1">
      <alignment horizontal="center" vertical="center"/>
    </xf>
    <xf numFmtId="0" fontId="14" fillId="0" borderId="41"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198"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18" fillId="0" borderId="188" xfId="0" applyFont="1" applyBorder="1" applyAlignment="1">
      <alignment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00" xfId="0" applyFont="1" applyBorder="1" applyAlignment="1">
      <alignment horizontal="center" vertical="center"/>
    </xf>
    <xf numFmtId="0" fontId="20" fillId="0" borderId="201" xfId="0" applyFont="1" applyBorder="1" applyAlignment="1">
      <alignment horizontal="left" vertical="center"/>
    </xf>
    <xf numFmtId="0" fontId="20" fillId="0" borderId="143" xfId="0" applyFont="1" applyBorder="1" applyAlignment="1">
      <alignment horizontal="center" vertical="center"/>
    </xf>
    <xf numFmtId="0" fontId="20" fillId="0" borderId="202" xfId="0" applyFont="1" applyBorder="1" applyAlignment="1">
      <alignment horizontal="left" vertical="center"/>
    </xf>
    <xf numFmtId="0" fontId="20" fillId="10" borderId="201"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0" fillId="10" borderId="203" xfId="0" applyFont="1" applyFill="1" applyBorder="1" applyAlignment="1" applyProtection="1">
      <alignment horizontal="center" vertical="center"/>
      <protection locked="0"/>
    </xf>
    <xf numFmtId="0" fontId="20" fillId="10" borderId="144" xfId="0" applyFont="1" applyFill="1" applyBorder="1" applyAlignment="1" applyProtection="1">
      <alignment horizontal="center" vertical="center"/>
      <protection locked="0"/>
    </xf>
    <xf numFmtId="0" fontId="21" fillId="0" borderId="48" xfId="0" applyFont="1" applyBorder="1" applyAlignment="1">
      <alignment horizontal="center" vertical="center"/>
    </xf>
    <xf numFmtId="0" fontId="20" fillId="10" borderId="57" xfId="0" applyFont="1" applyFill="1" applyBorder="1" applyAlignment="1">
      <alignment horizontal="center" vertical="center"/>
    </xf>
    <xf numFmtId="0" fontId="21" fillId="10" borderId="188" xfId="0" applyFont="1" applyFill="1" applyBorder="1" applyAlignment="1" applyProtection="1">
      <alignment horizontal="center" vertical="center"/>
      <protection locked="0"/>
    </xf>
    <xf numFmtId="0" fontId="21" fillId="0" borderId="111" xfId="0" applyFont="1" applyBorder="1" applyAlignment="1">
      <alignment horizontal="center" vertical="center"/>
    </xf>
    <xf numFmtId="0" fontId="20" fillId="0" borderId="204" xfId="0" applyFont="1" applyBorder="1" applyAlignment="1">
      <alignment horizontal="left" vertical="center"/>
    </xf>
    <xf numFmtId="0" fontId="20" fillId="0" borderId="115" xfId="0" applyFont="1" applyBorder="1" applyAlignment="1">
      <alignment horizontal="left" vertical="center"/>
    </xf>
    <xf numFmtId="0" fontId="20" fillId="10" borderId="204" xfId="0" applyFont="1" applyFill="1" applyBorder="1" applyAlignment="1" applyProtection="1">
      <alignment horizontal="center" vertical="center"/>
      <protection locked="0"/>
    </xf>
    <xf numFmtId="0" fontId="20" fillId="10" borderId="121" xfId="0" applyFont="1" applyFill="1" applyBorder="1" applyAlignment="1">
      <alignment horizontal="center" vertical="center"/>
    </xf>
    <xf numFmtId="0" fontId="20" fillId="10" borderId="121" xfId="0" applyFont="1" applyFill="1" applyBorder="1" applyAlignment="1" applyProtection="1">
      <alignment horizontal="center" vertical="center"/>
      <protection locked="0"/>
    </xf>
    <xf numFmtId="0" fontId="20" fillId="10" borderId="205" xfId="0" applyFont="1" applyFill="1" applyBorder="1" applyAlignment="1" applyProtection="1">
      <alignment horizontal="center" vertical="center"/>
      <protection locked="0"/>
    </xf>
    <xf numFmtId="0" fontId="20" fillId="10" borderId="206" xfId="0" applyFont="1" applyFill="1" applyBorder="1" applyAlignment="1" applyProtection="1">
      <alignment horizontal="center" vertical="center"/>
      <protection locked="0"/>
    </xf>
    <xf numFmtId="164" fontId="6" fillId="0" borderId="141" xfId="0" applyNumberFormat="1" applyFont="1" applyBorder="1" applyAlignment="1">
      <alignment vertical="center" shrinkToFit="1"/>
    </xf>
    <xf numFmtId="0" fontId="6" fillId="0" borderId="140" xfId="0" applyFont="1" applyBorder="1" applyAlignment="1">
      <alignment horizontal="left" vertical="center" shrinkToFit="1"/>
    </xf>
    <xf numFmtId="164" fontId="6" fillId="0" borderId="44" xfId="0" applyNumberFormat="1" applyFont="1" applyBorder="1" applyAlignment="1">
      <alignment vertical="center" shrinkToFit="1"/>
    </xf>
    <xf numFmtId="0" fontId="6" fillId="0" borderId="46" xfId="0" applyFont="1" applyBorder="1" applyAlignment="1">
      <alignment horizontal="left" vertical="center" shrinkToFit="1"/>
    </xf>
    <xf numFmtId="164" fontId="6" fillId="0" borderId="47" xfId="0" applyNumberFormat="1" applyFont="1" applyBorder="1" applyAlignment="1">
      <alignment vertical="center" shrinkToFit="1"/>
    </xf>
    <xf numFmtId="0" fontId="6" fillId="0" borderId="49" xfId="0" applyFont="1" applyBorder="1" applyAlignment="1">
      <alignment horizontal="left" vertical="center" shrinkToFit="1"/>
    </xf>
    <xf numFmtId="0" fontId="21" fillId="0" borderId="41"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07" xfId="0" applyNumberFormat="1" applyFont="1" applyBorder="1" applyAlignment="1">
      <alignment horizontal="center" vertical="center"/>
    </xf>
    <xf numFmtId="0" fontId="21" fillId="0" borderId="145" xfId="0" applyNumberFormat="1" applyFont="1" applyBorder="1" applyAlignment="1">
      <alignment horizontal="center" vertical="center"/>
    </xf>
    <xf numFmtId="0" fontId="21" fillId="0" borderId="196" xfId="0" applyNumberFormat="1" applyFont="1" applyBorder="1" applyAlignment="1">
      <alignment horizontal="center" vertical="center"/>
    </xf>
    <xf numFmtId="167" fontId="21" fillId="0" borderId="111"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8" xfId="0" applyNumberFormat="1" applyFont="1" applyBorder="1" applyAlignment="1">
      <alignment horizontal="center" vertical="center"/>
    </xf>
    <xf numFmtId="0" fontId="21" fillId="0" borderId="142" xfId="0" applyNumberFormat="1" applyFont="1" applyBorder="1" applyAlignment="1">
      <alignment horizontal="center" vertical="center"/>
    </xf>
    <xf numFmtId="167" fontId="21" fillId="0" borderId="200" xfId="0" applyNumberFormat="1" applyFont="1" applyBorder="1" applyAlignment="1">
      <alignment horizontal="center" vertical="center"/>
    </xf>
    <xf numFmtId="0" fontId="14" fillId="9" borderId="151" xfId="0" applyFont="1" applyFill="1" applyBorder="1" applyAlignment="1">
      <alignment horizontal="center" vertical="center"/>
    </xf>
    <xf numFmtId="0" fontId="0" fillId="0" borderId="0" xfId="0" applyFill="1" applyBorder="1"/>
    <xf numFmtId="165" fontId="20" fillId="0" borderId="0" xfId="0" applyNumberFormat="1" applyFont="1" applyBorder="1" applyAlignment="1">
      <alignment horizontal="left" vertical="center"/>
    </xf>
    <xf numFmtId="0" fontId="0" fillId="0" borderId="211" xfId="0" applyBorder="1" applyAlignment="1">
      <alignment horizontal="center" vertical="center"/>
    </xf>
    <xf numFmtId="0" fontId="0" fillId="0" borderId="212" xfId="0" applyBorder="1" applyAlignment="1">
      <alignment horizontal="center" vertical="center"/>
    </xf>
    <xf numFmtId="0" fontId="0" fillId="0" borderId="213" xfId="0" applyBorder="1" applyAlignment="1">
      <alignment horizontal="center" vertical="center"/>
    </xf>
    <xf numFmtId="0" fontId="0" fillId="0" borderId="214" xfId="0" applyBorder="1" applyAlignment="1">
      <alignment horizontal="center" vertical="center"/>
    </xf>
    <xf numFmtId="0" fontId="0" fillId="0" borderId="217"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0" fontId="6" fillId="0" borderId="45" xfId="0" applyFont="1" applyFill="1" applyBorder="1" applyAlignment="1">
      <alignment horizontal="center" vertical="center" shrinkToFit="1"/>
    </xf>
    <xf numFmtId="0" fontId="18" fillId="0" borderId="0" xfId="0" applyFont="1" applyAlignment="1">
      <alignment wrapText="1"/>
    </xf>
    <xf numFmtId="0" fontId="18" fillId="0" borderId="0" xfId="0" applyFont="1" applyAlignment="1">
      <alignment horizontal="center" vertical="top"/>
    </xf>
    <xf numFmtId="49" fontId="24" fillId="0" borderId="47"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165" fontId="28" fillId="0" borderId="0" xfId="0" applyNumberFormat="1" applyFont="1" applyBorder="1" applyAlignment="1">
      <alignment wrapText="1"/>
    </xf>
    <xf numFmtId="0" fontId="64" fillId="0" borderId="0" xfId="0" applyFont="1" applyFill="1" applyBorder="1" applyAlignment="1">
      <alignment horizontal="center" vertical="center" shrinkToFit="1"/>
    </xf>
    <xf numFmtId="0" fontId="30" fillId="9" borderId="151" xfId="0" applyFont="1" applyFill="1" applyBorder="1" applyAlignment="1">
      <alignment horizontal="center" vertical="center"/>
    </xf>
    <xf numFmtId="0" fontId="30" fillId="9" borderId="114" xfId="0" applyFont="1" applyFill="1" applyBorder="1" applyAlignment="1">
      <alignment horizontal="center" vertical="center"/>
    </xf>
    <xf numFmtId="0" fontId="21" fillId="17" borderId="204" xfId="0" applyFont="1" applyFill="1" applyBorder="1" applyAlignment="1" applyProtection="1">
      <alignment horizontal="right" vertical="center"/>
    </xf>
    <xf numFmtId="0" fontId="21" fillId="17" borderId="121" xfId="0" applyFont="1" applyFill="1" applyBorder="1" applyAlignment="1" applyProtection="1">
      <alignment horizontal="center" vertical="center"/>
    </xf>
    <xf numFmtId="0" fontId="21" fillId="17" borderId="115"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6"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1" fillId="17" borderId="53" xfId="0" applyFont="1" applyFill="1" applyBorder="1" applyAlignment="1" applyProtection="1">
      <alignment horizontal="right"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left" vertical="center"/>
    </xf>
    <xf numFmtId="0" fontId="20" fillId="10" borderId="147" xfId="0" applyFont="1" applyFill="1" applyBorder="1" applyAlignment="1" applyProtection="1">
      <alignment horizontal="right" vertical="center"/>
      <protection locked="0"/>
    </xf>
    <xf numFmtId="0" fontId="20" fillId="10" borderId="150" xfId="0" applyFont="1" applyFill="1" applyBorder="1" applyAlignment="1" applyProtection="1">
      <alignment horizontal="left" vertical="center"/>
      <protection locked="0"/>
    </xf>
    <xf numFmtId="0" fontId="20" fillId="10" borderId="51" xfId="0" applyFont="1" applyFill="1" applyBorder="1" applyAlignment="1" applyProtection="1">
      <alignment horizontal="right" vertical="center"/>
      <protection locked="0"/>
    </xf>
    <xf numFmtId="0" fontId="20" fillId="10" borderId="56" xfId="0" applyFont="1" applyFill="1" applyBorder="1" applyAlignment="1">
      <alignment horizontal="center" vertical="center"/>
    </xf>
    <xf numFmtId="0" fontId="20" fillId="10" borderId="70" xfId="0" applyFont="1" applyFill="1" applyBorder="1" applyAlignment="1" applyProtection="1">
      <alignment horizontal="left" vertical="center"/>
      <protection locked="0"/>
    </xf>
    <xf numFmtId="0" fontId="20" fillId="10" borderId="53" xfId="0" applyFont="1" applyFill="1" applyBorder="1" applyAlignment="1" applyProtection="1">
      <alignment horizontal="right" vertical="center"/>
      <protection locked="0"/>
    </xf>
    <xf numFmtId="0" fontId="20" fillId="10" borderId="197" xfId="0" applyFont="1" applyFill="1" applyBorder="1" applyAlignment="1" applyProtection="1">
      <alignment horizontal="left" vertical="center"/>
      <protection locked="0"/>
    </xf>
    <xf numFmtId="0" fontId="6" fillId="0" borderId="138"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53" xfId="0" applyFont="1" applyBorder="1" applyAlignment="1">
      <alignment horizontal="left" vertical="center" shrinkToFit="1"/>
    </xf>
    <xf numFmtId="0" fontId="6" fillId="0" borderId="141" xfId="0" applyFont="1" applyBorder="1" applyAlignment="1">
      <alignment horizontal="center" vertical="center" shrinkToFit="1"/>
    </xf>
    <xf numFmtId="49" fontId="24" fillId="0" borderId="58" xfId="0" applyNumberFormat="1" applyFont="1" applyBorder="1" applyAlignment="1">
      <alignment horizontal="center" vertical="center"/>
    </xf>
    <xf numFmtId="167" fontId="21" fillId="15" borderId="57" xfId="0" applyNumberFormat="1" applyFont="1" applyFill="1" applyBorder="1" applyAlignment="1" applyProtection="1">
      <alignment horizontal="right" indent="1"/>
    </xf>
    <xf numFmtId="0" fontId="21" fillId="15" borderId="197" xfId="0" applyFont="1" applyFill="1" applyBorder="1" applyAlignment="1" applyProtection="1"/>
    <xf numFmtId="167" fontId="21" fillId="15" borderId="148" xfId="0" applyNumberFormat="1" applyFont="1" applyFill="1" applyBorder="1" applyAlignment="1" applyProtection="1">
      <alignment horizontal="right" indent="1"/>
    </xf>
    <xf numFmtId="0" fontId="21" fillId="15" borderId="150" xfId="0" applyFont="1" applyFill="1" applyBorder="1" applyAlignment="1" applyProtection="1"/>
    <xf numFmtId="0" fontId="21" fillId="15" borderId="232" xfId="0" applyFont="1" applyFill="1" applyBorder="1" applyAlignment="1" applyProtection="1">
      <alignment horizontal="left" indent="1" shrinkToFit="1"/>
    </xf>
    <xf numFmtId="0" fontId="21" fillId="15" borderId="196" xfId="0" applyFont="1" applyFill="1" applyBorder="1" applyAlignment="1" applyProtection="1">
      <alignment horizontal="left" indent="1" shrinkToFit="1"/>
    </xf>
    <xf numFmtId="0" fontId="14" fillId="9" borderId="151" xfId="0" applyFont="1" applyFill="1" applyBorder="1" applyAlignment="1">
      <alignment horizontal="center" vertical="center" shrinkToFit="1"/>
    </xf>
    <xf numFmtId="0" fontId="14" fillId="9" borderId="112" xfId="0" applyFont="1" applyFill="1" applyBorder="1" applyAlignment="1">
      <alignment vertical="center" shrinkToFit="1"/>
    </xf>
    <xf numFmtId="0" fontId="14" fillId="9" borderId="134" xfId="0" applyFont="1" applyFill="1" applyBorder="1" applyAlignment="1">
      <alignment horizontal="center" vertical="center" shrinkToFit="1"/>
    </xf>
    <xf numFmtId="164" fontId="15" fillId="0" borderId="58" xfId="0" applyNumberFormat="1" applyFont="1" applyBorder="1" applyAlignment="1">
      <alignment horizontal="center" vertical="center" shrinkToFit="1"/>
    </xf>
    <xf numFmtId="0" fontId="6" fillId="0" borderId="235" xfId="0" applyFont="1" applyBorder="1" applyAlignment="1">
      <alignment horizontal="left" vertical="center" shrinkToFit="1"/>
    </xf>
    <xf numFmtId="0" fontId="6" fillId="10" borderId="59" xfId="0" applyFont="1" applyFill="1" applyBorder="1" applyAlignment="1" applyProtection="1">
      <alignment horizontal="center" vertical="center"/>
      <protection locked="0"/>
    </xf>
    <xf numFmtId="164" fontId="15" fillId="0" borderId="44" xfId="0" applyNumberFormat="1" applyFont="1" applyBorder="1" applyAlignment="1">
      <alignment horizontal="center" vertical="center" shrinkToFit="1"/>
    </xf>
    <xf numFmtId="0" fontId="6" fillId="0" borderId="45" xfId="0" applyFont="1" applyBorder="1" applyAlignment="1">
      <alignment horizontal="left" vertical="center" shrinkToFit="1"/>
    </xf>
    <xf numFmtId="0" fontId="6" fillId="10" borderId="46" xfId="0" applyFont="1" applyFill="1" applyBorder="1" applyAlignment="1" applyProtection="1">
      <alignment horizontal="center" vertical="center"/>
      <protection locked="0"/>
    </xf>
    <xf numFmtId="164" fontId="15" fillId="0" borderId="47" xfId="0" applyNumberFormat="1" applyFont="1" applyBorder="1" applyAlignment="1">
      <alignment horizontal="center" vertical="center" shrinkToFit="1"/>
    </xf>
    <xf numFmtId="0" fontId="6" fillId="0" borderId="48" xfId="0" applyFont="1" applyBorder="1" applyAlignment="1">
      <alignment horizontal="left" vertical="center" shrinkToFit="1"/>
    </xf>
    <xf numFmtId="0" fontId="6" fillId="10" borderId="49" xfId="0" applyFont="1" applyFill="1" applyBorder="1" applyAlignment="1" applyProtection="1">
      <alignment horizontal="center" vertical="center"/>
      <protection locked="0"/>
    </xf>
    <xf numFmtId="0" fontId="41" fillId="0" borderId="72" xfId="0" applyNumberFormat="1" applyFont="1" applyFill="1" applyBorder="1" applyAlignment="1" applyProtection="1">
      <alignment horizontal="center" vertical="center"/>
      <protection hidden="1"/>
    </xf>
    <xf numFmtId="49" fontId="24" fillId="0" borderId="44" xfId="0" applyNumberFormat="1" applyFont="1" applyBorder="1" applyAlignment="1">
      <alignment horizontal="center" vertical="center"/>
    </xf>
    <xf numFmtId="0" fontId="19" fillId="9" borderId="151" xfId="0" applyFont="1" applyFill="1" applyBorder="1" applyAlignment="1">
      <alignment vertical="center"/>
    </xf>
    <xf numFmtId="0" fontId="19" fillId="9" borderId="112" xfId="0" applyFont="1" applyFill="1" applyBorder="1" applyAlignment="1">
      <alignment vertical="center" shrinkToFit="1"/>
    </xf>
    <xf numFmtId="0" fontId="20" fillId="0" borderId="235" xfId="0" applyFont="1" applyFill="1" applyBorder="1" applyAlignment="1" applyProtection="1">
      <alignment vertical="center" shrinkToFit="1"/>
    </xf>
    <xf numFmtId="0" fontId="20" fillId="0" borderId="45" xfId="0" applyFont="1" applyFill="1" applyBorder="1" applyAlignment="1" applyProtection="1">
      <alignment vertical="center" shrinkToFit="1"/>
    </xf>
    <xf numFmtId="0" fontId="20" fillId="0" borderId="48" xfId="0" applyFont="1" applyFill="1" applyBorder="1" applyAlignment="1" applyProtection="1">
      <alignment vertical="center" shrinkToFit="1"/>
    </xf>
    <xf numFmtId="0" fontId="20" fillId="0" borderId="0" xfId="0" applyFont="1" applyFill="1" applyBorder="1" applyAlignment="1" applyProtection="1">
      <alignment vertical="center" shrinkToFit="1"/>
      <protection locked="0"/>
    </xf>
    <xf numFmtId="0" fontId="19" fillId="0" borderId="0" xfId="0" applyFont="1" applyFill="1" applyBorder="1" applyAlignment="1">
      <alignment vertical="center" shrinkToFit="1"/>
    </xf>
    <xf numFmtId="0" fontId="18" fillId="0" borderId="0" xfId="0" applyFont="1" applyFill="1" applyBorder="1" applyAlignment="1">
      <alignment shrinkToFit="1"/>
    </xf>
    <xf numFmtId="0" fontId="20" fillId="0" borderId="204" xfId="0" applyFont="1" applyBorder="1" applyAlignment="1">
      <alignment horizontal="left" vertical="center" shrinkToFit="1"/>
    </xf>
    <xf numFmtId="0" fontId="20" fillId="0" borderId="121"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18" fillId="0" borderId="0" xfId="0" applyNumberFormat="1" applyFont="1"/>
    <xf numFmtId="0" fontId="6" fillId="0" borderId="59" xfId="0" applyFont="1" applyBorder="1" applyAlignment="1">
      <alignment horizontal="center" vertical="center" shrinkToFit="1"/>
    </xf>
    <xf numFmtId="0" fontId="6" fillId="0" borderId="69" xfId="0" applyFont="1" applyBorder="1" applyAlignment="1">
      <alignment horizontal="center" vertical="center" shrinkToFit="1"/>
    </xf>
    <xf numFmtId="0" fontId="6" fillId="20" borderId="51" xfId="0" applyFont="1" applyFill="1" applyBorder="1" applyAlignment="1">
      <alignment horizontal="left" vertical="center" shrinkToFit="1"/>
    </xf>
    <xf numFmtId="0" fontId="6" fillId="15" borderId="53" xfId="0" applyFont="1" applyFill="1" applyBorder="1" applyAlignment="1">
      <alignment horizontal="left" vertical="center"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20" fillId="0" borderId="0" xfId="0" applyFont="1" applyAlignment="1">
      <alignment horizontal="center"/>
    </xf>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66" fillId="0" borderId="208" xfId="0" applyFont="1" applyFill="1" applyBorder="1" applyAlignment="1">
      <alignment horizontal="center" vertical="center"/>
    </xf>
    <xf numFmtId="0" fontId="66" fillId="0" borderId="209" xfId="0" applyFont="1" applyFill="1" applyBorder="1" applyAlignment="1">
      <alignment horizontal="center" vertical="center"/>
    </xf>
    <xf numFmtId="0" fontId="66" fillId="0" borderId="215" xfId="0" applyFont="1" applyFill="1" applyBorder="1" applyAlignment="1">
      <alignment horizontal="center" vertical="center"/>
    </xf>
    <xf numFmtId="0" fontId="66" fillId="0" borderId="210" xfId="0" applyFont="1" applyFill="1" applyBorder="1" applyAlignment="1">
      <alignment horizontal="center" vertical="center"/>
    </xf>
    <xf numFmtId="0" fontId="66" fillId="0" borderId="45" xfId="0" applyFont="1" applyFill="1" applyBorder="1" applyAlignment="1">
      <alignment horizontal="center" vertical="center"/>
    </xf>
    <xf numFmtId="0" fontId="66" fillId="0" borderId="216" xfId="0" applyFont="1" applyFill="1" applyBorder="1" applyAlignment="1">
      <alignment horizontal="center" vertical="center"/>
    </xf>
    <xf numFmtId="0" fontId="66" fillId="0" borderId="218" xfId="0" applyFont="1" applyFill="1" applyBorder="1" applyAlignment="1">
      <alignment horizontal="center" vertical="center"/>
    </xf>
    <xf numFmtId="0" fontId="66" fillId="0" borderId="219" xfId="0" applyFont="1" applyFill="1" applyBorder="1" applyAlignment="1">
      <alignment horizontal="center" vertical="center"/>
    </xf>
    <xf numFmtId="0" fontId="66" fillId="0" borderId="220"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36" xfId="0" applyFont="1" applyBorder="1" applyAlignment="1">
      <alignment horizontal="center" vertical="center"/>
    </xf>
    <xf numFmtId="0" fontId="66" fillId="0" borderId="0" xfId="0" applyFont="1" applyFill="1" applyBorder="1" applyAlignment="1">
      <alignment horizontal="center" vertical="center"/>
    </xf>
    <xf numFmtId="0" fontId="68" fillId="0" borderId="0" xfId="0" applyFont="1" applyFill="1" applyBorder="1"/>
    <xf numFmtId="49" fontId="24" fillId="0" borderId="58" xfId="0" applyNumberFormat="1" applyFont="1" applyBorder="1" applyAlignment="1">
      <alignment horizontal="center" vertical="center"/>
    </xf>
    <xf numFmtId="0" fontId="23" fillId="0" borderId="58" xfId="0" applyNumberFormat="1" applyFont="1" applyBorder="1" applyAlignment="1">
      <alignment horizontal="center" vertical="center"/>
    </xf>
    <xf numFmtId="0" fontId="23" fillId="0" borderId="44"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0" fillId="0" borderId="0" xfId="0" quotePrefix="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3" fillId="0" borderId="221" xfId="0" applyNumberFormat="1" applyFont="1" applyBorder="1" applyAlignment="1">
      <alignment horizontal="center" vertical="center"/>
    </xf>
    <xf numFmtId="0" fontId="21" fillId="10" borderId="237" xfId="0" applyFont="1" applyFill="1" applyBorder="1" applyAlignment="1" applyProtection="1">
      <alignment horizontal="center"/>
      <protection locked="0"/>
    </xf>
    <xf numFmtId="0" fontId="20" fillId="0" borderId="0" xfId="0" applyNumberFormat="1" applyFont="1" applyBorder="1" applyAlignment="1">
      <alignment horizontal="left" vertical="center"/>
    </xf>
    <xf numFmtId="0" fontId="39" fillId="0" borderId="0" xfId="0" applyFont="1" applyFill="1" applyBorder="1" applyAlignment="1">
      <alignment vertical="center"/>
    </xf>
    <xf numFmtId="0" fontId="19" fillId="9" borderId="134" xfId="0" applyFont="1" applyFill="1" applyBorder="1" applyAlignment="1">
      <alignment vertical="center" shrinkToFit="1"/>
    </xf>
    <xf numFmtId="0" fontId="20" fillId="0" borderId="59" xfId="0" applyFont="1" applyFill="1" applyBorder="1" applyAlignment="1" applyProtection="1">
      <alignment vertical="center" shrinkToFit="1"/>
    </xf>
    <xf numFmtId="0" fontId="20" fillId="0" borderId="46" xfId="0" applyFont="1" applyFill="1" applyBorder="1" applyAlignment="1" applyProtection="1">
      <alignment vertical="center" shrinkToFit="1"/>
    </xf>
    <xf numFmtId="0" fontId="20" fillId="0" borderId="49" xfId="0" applyFont="1" applyFill="1" applyBorder="1" applyAlignment="1" applyProtection="1">
      <alignment vertical="center" shrinkToFit="1"/>
    </xf>
    <xf numFmtId="0" fontId="6" fillId="20" borderId="147" xfId="0" applyFont="1" applyFill="1" applyBorder="1" applyAlignment="1">
      <alignment horizontal="left" vertical="center" shrinkToFit="1"/>
    </xf>
    <xf numFmtId="0" fontId="6" fillId="0" borderId="58" xfId="0" applyFont="1" applyBorder="1" applyAlignment="1">
      <alignment horizontal="center" vertical="center" shrinkToFit="1"/>
    </xf>
    <xf numFmtId="0" fontId="6" fillId="0" borderId="235" xfId="0" applyFont="1" applyBorder="1" applyAlignment="1">
      <alignment horizontal="center" vertical="center" shrinkToFit="1"/>
    </xf>
    <xf numFmtId="0" fontId="6" fillId="0" borderId="147" xfId="0" applyFont="1" applyBorder="1" applyAlignment="1">
      <alignment horizontal="right" vertical="center" shrinkToFit="1"/>
    </xf>
    <xf numFmtId="0" fontId="6" fillId="0" borderId="148" xfId="0" applyFont="1" applyBorder="1" applyAlignment="1">
      <alignment horizontal="center" vertical="center" shrinkToFit="1"/>
    </xf>
    <xf numFmtId="0" fontId="6" fillId="0" borderId="149" xfId="0" applyFont="1" applyBorder="1" applyAlignment="1">
      <alignment horizontal="left" vertical="center" shrinkToFit="1"/>
    </xf>
    <xf numFmtId="0" fontId="14" fillId="9" borderId="112" xfId="0" applyFont="1" applyFill="1" applyBorder="1" applyAlignment="1">
      <alignment horizontal="center" vertical="center" shrinkToFit="1"/>
    </xf>
    <xf numFmtId="0" fontId="21" fillId="17" borderId="201" xfId="0" applyFont="1" applyFill="1" applyBorder="1" applyAlignment="1" applyProtection="1">
      <alignment horizontal="right" vertical="center"/>
    </xf>
    <xf numFmtId="0" fontId="21" fillId="17" borderId="143" xfId="0" applyFont="1" applyFill="1" applyBorder="1" applyAlignment="1" applyProtection="1">
      <alignment horizontal="center" vertical="center"/>
    </xf>
    <xf numFmtId="0" fontId="21" fillId="17" borderId="202" xfId="0" applyFont="1" applyFill="1" applyBorder="1" applyAlignment="1" applyProtection="1">
      <alignment horizontal="left" vertical="center"/>
    </xf>
    <xf numFmtId="165" fontId="0" fillId="0" borderId="0" xfId="0" applyNumberFormat="1" applyAlignment="1">
      <alignment horizontal="center" vertical="center"/>
    </xf>
    <xf numFmtId="167" fontId="21" fillId="0" borderId="0" xfId="0" applyNumberFormat="1" applyFont="1" applyFill="1" applyBorder="1" applyAlignment="1">
      <alignment horizontal="center" vertical="center"/>
    </xf>
    <xf numFmtId="167" fontId="21" fillId="0" borderId="38" xfId="0" applyNumberFormat="1" applyFont="1" applyFill="1" applyBorder="1" applyAlignment="1">
      <alignment vertical="center"/>
    </xf>
    <xf numFmtId="0" fontId="67" fillId="0" borderId="0" xfId="0" applyNumberFormat="1" applyFont="1" applyAlignment="1" applyProtection="1">
      <alignment vertical="center" wrapText="1"/>
    </xf>
    <xf numFmtId="0" fontId="20" fillId="0" borderId="239" xfId="0" applyFont="1" applyBorder="1" applyAlignment="1">
      <alignment horizontal="center" vertical="center"/>
    </xf>
    <xf numFmtId="0" fontId="20" fillId="0" borderId="240" xfId="0" applyFont="1" applyBorder="1" applyAlignment="1">
      <alignment horizontal="center" vertical="center"/>
    </xf>
    <xf numFmtId="0" fontId="20" fillId="0" borderId="241" xfId="0" applyFont="1" applyBorder="1" applyAlignment="1">
      <alignment horizontal="center" vertical="center"/>
    </xf>
    <xf numFmtId="0" fontId="69" fillId="0" borderId="242" xfId="0" applyNumberFormat="1" applyFont="1" applyBorder="1" applyAlignment="1">
      <alignment horizontal="center" vertical="center"/>
    </xf>
    <xf numFmtId="0" fontId="69" fillId="0" borderId="243" xfId="0" applyNumberFormat="1" applyFont="1" applyBorder="1" applyAlignment="1">
      <alignment horizontal="center" vertical="center"/>
    </xf>
    <xf numFmtId="0" fontId="69" fillId="0" borderId="244" xfId="0" applyNumberFormat="1" applyFont="1" applyBorder="1" applyAlignment="1">
      <alignment horizontal="center" vertical="center"/>
    </xf>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13" fillId="9" borderId="238" xfId="0" applyFont="1" applyFill="1" applyBorder="1" applyAlignment="1">
      <alignment vertical="center" shrinkToFit="1"/>
    </xf>
    <xf numFmtId="0" fontId="0" fillId="0" borderId="253" xfId="0" applyBorder="1"/>
    <xf numFmtId="0" fontId="0" fillId="0" borderId="253" xfId="0" applyBorder="1" applyAlignment="1">
      <alignment horizontal="center"/>
    </xf>
    <xf numFmtId="0" fontId="4" fillId="0" borderId="253" xfId="0" applyFont="1" applyBorder="1"/>
    <xf numFmtId="0" fontId="4" fillId="0" borderId="254" xfId="0" applyFont="1" applyBorder="1" applyAlignment="1">
      <alignment horizontal="center" vertical="center"/>
    </xf>
    <xf numFmtId="165" fontId="18" fillId="0" borderId="0" xfId="0" applyNumberFormat="1" applyFont="1" applyAlignment="1">
      <alignment horizontal="right" indent="1"/>
    </xf>
    <xf numFmtId="49" fontId="24" fillId="0" borderId="58" xfId="0" applyNumberFormat="1" applyFont="1" applyBorder="1" applyAlignment="1">
      <alignment horizontal="center" vertical="center"/>
    </xf>
    <xf numFmtId="0" fontId="14" fillId="9" borderId="112" xfId="0" applyFont="1" applyFill="1" applyBorder="1" applyAlignment="1">
      <alignment horizontal="center" vertical="center" shrinkToFit="1"/>
    </xf>
    <xf numFmtId="167" fontId="24" fillId="0" borderId="72" xfId="0" applyNumberFormat="1" applyFont="1" applyBorder="1" applyAlignment="1">
      <alignment horizontal="left" indent="1"/>
    </xf>
    <xf numFmtId="0" fontId="41" fillId="0" borderId="72" xfId="0" applyNumberFormat="1" applyFont="1" applyFill="1" applyBorder="1" applyAlignment="1" applyProtection="1">
      <alignment horizontal="center" vertical="center"/>
      <protection hidden="1"/>
    </xf>
    <xf numFmtId="0" fontId="7" fillId="0" borderId="255" xfId="0" applyNumberFormat="1" applyFont="1" applyFill="1" applyBorder="1" applyAlignment="1" applyProtection="1">
      <alignment horizontal="right" vertical="center" indent="1"/>
      <protection hidden="1"/>
    </xf>
    <xf numFmtId="0" fontId="7" fillId="0" borderId="256" xfId="0" applyNumberFormat="1" applyFont="1" applyFill="1" applyBorder="1" applyAlignment="1" applyProtection="1">
      <alignment horizontal="center" vertical="center"/>
      <protection hidden="1"/>
    </xf>
    <xf numFmtId="0" fontId="7" fillId="0" borderId="257" xfId="0" applyNumberFormat="1" applyFont="1" applyFill="1" applyBorder="1" applyAlignment="1" applyProtection="1">
      <alignment horizontal="center" vertical="center"/>
      <protection hidden="1"/>
    </xf>
    <xf numFmtId="0" fontId="7" fillId="0" borderId="258" xfId="0" applyNumberFormat="1" applyFont="1" applyFill="1" applyBorder="1" applyAlignment="1" applyProtection="1">
      <alignment horizontal="center" vertical="center"/>
      <protection hidden="1"/>
    </xf>
    <xf numFmtId="0" fontId="7" fillId="0" borderId="256" xfId="0" applyNumberFormat="1" applyFont="1" applyFill="1" applyBorder="1" applyAlignment="1" applyProtection="1">
      <alignment vertical="center"/>
      <protection hidden="1"/>
    </xf>
    <xf numFmtId="0" fontId="7" fillId="0" borderId="257" xfId="0" applyNumberFormat="1" applyFont="1" applyFill="1" applyBorder="1" applyAlignment="1" applyProtection="1">
      <alignment vertical="center"/>
      <protection hidden="1"/>
    </xf>
    <xf numFmtId="0" fontId="7" fillId="0" borderId="259" xfId="0" applyNumberFormat="1" applyFont="1" applyFill="1" applyBorder="1" applyAlignment="1" applyProtection="1">
      <alignment horizontal="center" vertical="center"/>
      <protection hidden="1"/>
    </xf>
    <xf numFmtId="0" fontId="7" fillId="0" borderId="260" xfId="0" applyNumberFormat="1" applyFont="1" applyFill="1" applyBorder="1" applyAlignment="1" applyProtection="1">
      <alignment horizontal="center" vertical="center"/>
      <protection hidden="1"/>
    </xf>
    <xf numFmtId="0" fontId="6" fillId="15" borderId="51" xfId="0" applyFont="1" applyFill="1" applyBorder="1" applyAlignment="1">
      <alignment horizontal="left" vertical="center" shrinkToFit="1"/>
    </xf>
    <xf numFmtId="49" fontId="21" fillId="17" borderId="53" xfId="0" applyNumberFormat="1" applyFont="1" applyFill="1" applyBorder="1" applyAlignment="1" applyProtection="1">
      <alignment horizontal="right" vertical="center"/>
    </xf>
    <xf numFmtId="49" fontId="21" fillId="17" borderId="57" xfId="0" applyNumberFormat="1" applyFont="1" applyFill="1" applyBorder="1" applyAlignment="1" applyProtection="1">
      <alignment horizontal="center" vertical="center"/>
    </xf>
    <xf numFmtId="49" fontId="21" fillId="17" borderId="52" xfId="0" applyNumberFormat="1" applyFont="1" applyFill="1" applyBorder="1" applyAlignment="1" applyProtection="1">
      <alignment horizontal="left" vertical="center"/>
    </xf>
    <xf numFmtId="0" fontId="18" fillId="0" borderId="0" xfId="0" applyFont="1" applyBorder="1"/>
    <xf numFmtId="0" fontId="14" fillId="0" borderId="0" xfId="0" applyFont="1" applyFill="1" applyBorder="1" applyAlignment="1">
      <alignment horizontal="center" vertical="center"/>
    </xf>
    <xf numFmtId="0" fontId="50" fillId="0" borderId="0" xfId="0" applyNumberFormat="1" applyFont="1" applyFill="1" applyBorder="1" applyAlignment="1">
      <alignment horizontal="center" vertical="center"/>
    </xf>
    <xf numFmtId="0" fontId="18" fillId="0" borderId="0" xfId="0" applyFont="1" applyFill="1" applyBorder="1" applyAlignment="1">
      <alignment wrapText="1"/>
    </xf>
    <xf numFmtId="0" fontId="0" fillId="0" borderId="0" xfId="0" applyNumberFormat="1" applyAlignment="1">
      <alignment vertical="center"/>
    </xf>
    <xf numFmtId="0" fontId="0" fillId="0" borderId="0" xfId="0" applyNumberFormat="1" applyAlignment="1"/>
    <xf numFmtId="165" fontId="0" fillId="0" borderId="0" xfId="0" applyNumberFormat="1"/>
    <xf numFmtId="0" fontId="0" fillId="0" borderId="0" xfId="0" applyNumberFormat="1" applyAlignment="1">
      <alignment horizontal="center"/>
    </xf>
    <xf numFmtId="0" fontId="0" fillId="0" borderId="0" xfId="0" applyNumberFormat="1" applyAlignment="1">
      <alignment horizontal="left" vertical="center" indent="1"/>
    </xf>
    <xf numFmtId="0" fontId="65" fillId="0" borderId="0" xfId="0" applyFont="1" applyBorder="1" applyAlignment="1">
      <alignment vertical="center" wrapText="1" shrinkToFit="1"/>
    </xf>
    <xf numFmtId="0" fontId="14" fillId="0" borderId="40" xfId="0" applyFont="1" applyFill="1" applyBorder="1" applyAlignment="1">
      <alignment horizontal="center" vertical="center" shrinkToFit="1"/>
    </xf>
    <xf numFmtId="0" fontId="6" fillId="0" borderId="40" xfId="0" applyFont="1" applyFill="1" applyBorder="1" applyAlignment="1">
      <alignment horizontal="center" vertical="center" shrinkToFit="1"/>
    </xf>
    <xf numFmtId="49" fontId="21" fillId="17" borderId="204" xfId="0" applyNumberFormat="1" applyFont="1" applyFill="1" applyBorder="1" applyAlignment="1" applyProtection="1">
      <alignment horizontal="right" vertical="center"/>
    </xf>
    <xf numFmtId="49" fontId="21" fillId="17" borderId="121" xfId="0" applyNumberFormat="1" applyFont="1" applyFill="1" applyBorder="1" applyAlignment="1" applyProtection="1">
      <alignment horizontal="center" vertical="center"/>
    </xf>
    <xf numFmtId="49" fontId="21" fillId="17" borderId="115" xfId="0" applyNumberFormat="1" applyFont="1" applyFill="1" applyBorder="1" applyAlignment="1" applyProtection="1">
      <alignment horizontal="left" vertical="center"/>
    </xf>
    <xf numFmtId="49" fontId="24" fillId="0" borderId="58"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14" fillId="9" borderId="54" xfId="0" applyFont="1" applyFill="1" applyBorder="1" applyAlignment="1">
      <alignment horizontal="center" vertical="center" shrinkToFit="1"/>
    </xf>
    <xf numFmtId="0" fontId="30" fillId="9" borderId="114" xfId="0" applyFont="1" applyFill="1" applyBorder="1" applyAlignment="1">
      <alignment horizontal="center" vertical="center"/>
    </xf>
    <xf numFmtId="0" fontId="14" fillId="9" borderId="112"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49" fontId="21" fillId="17" borderId="51" xfId="0" applyNumberFormat="1" applyFont="1" applyFill="1" applyBorder="1" applyAlignment="1" applyProtection="1">
      <alignment horizontal="right" vertical="center"/>
    </xf>
    <xf numFmtId="49" fontId="21" fillId="17" borderId="56" xfId="0" applyNumberFormat="1" applyFont="1" applyFill="1" applyBorder="1" applyAlignment="1" applyProtection="1">
      <alignment horizontal="center" vertical="center"/>
    </xf>
    <xf numFmtId="49" fontId="21" fillId="17" borderId="50" xfId="0" applyNumberFormat="1" applyFont="1" applyFill="1" applyBorder="1" applyAlignment="1" applyProtection="1">
      <alignment horizontal="left" vertical="center"/>
    </xf>
    <xf numFmtId="0" fontId="21" fillId="0" borderId="40" xfId="0" applyFont="1" applyFill="1" applyBorder="1" applyAlignment="1" applyProtection="1">
      <alignment horizontal="center"/>
    </xf>
    <xf numFmtId="0" fontId="21" fillId="10" borderId="188" xfId="0" applyFont="1" applyFill="1" applyBorder="1" applyAlignment="1" applyProtection="1">
      <alignment horizontal="center"/>
      <protection locked="0"/>
    </xf>
    <xf numFmtId="164" fontId="6" fillId="0" borderId="38" xfId="0" applyNumberFormat="1" applyFont="1" applyBorder="1" applyAlignment="1">
      <alignment vertical="center" shrinkToFit="1"/>
    </xf>
    <xf numFmtId="0" fontId="6" fillId="0" borderId="38" xfId="0" applyFont="1" applyBorder="1" applyAlignment="1">
      <alignment horizontal="left" vertical="center" shrinkToFit="1"/>
    </xf>
    <xf numFmtId="0" fontId="6" fillId="0" borderId="38" xfId="0" applyFont="1" applyBorder="1" applyAlignment="1">
      <alignment horizontal="center" vertical="center" shrinkToFit="1"/>
    </xf>
    <xf numFmtId="0" fontId="6" fillId="0" borderId="38" xfId="0" applyFont="1" applyBorder="1" applyAlignment="1">
      <alignment horizontal="right" vertical="center" shrinkToFit="1"/>
    </xf>
    <xf numFmtId="0" fontId="16" fillId="0" borderId="38" xfId="0" applyFont="1" applyBorder="1" applyAlignment="1">
      <alignment horizontal="center" vertical="center" shrinkToFit="1"/>
    </xf>
    <xf numFmtId="164" fontId="6" fillId="0" borderId="0" xfId="0" applyNumberFormat="1" applyFont="1" applyBorder="1" applyAlignment="1">
      <alignment vertical="center" shrinkToFit="1"/>
    </xf>
    <xf numFmtId="0" fontId="6" fillId="0" borderId="0" xfId="0" applyFont="1" applyBorder="1" applyAlignment="1">
      <alignment horizontal="left" vertical="center" shrinkToFit="1"/>
    </xf>
    <xf numFmtId="0" fontId="6" fillId="0" borderId="0" xfId="0" applyFont="1" applyBorder="1" applyAlignment="1">
      <alignment horizontal="center" vertical="center" shrinkToFit="1"/>
    </xf>
    <xf numFmtId="0" fontId="6" fillId="0" borderId="0" xfId="0" applyFont="1" applyBorder="1" applyAlignment="1">
      <alignment horizontal="right" vertical="center" shrinkToFit="1"/>
    </xf>
    <xf numFmtId="0" fontId="16" fillId="0" borderId="0" xfId="0" applyFont="1" applyBorder="1" applyAlignment="1">
      <alignment horizontal="center" vertical="center" shrinkToFit="1"/>
    </xf>
    <xf numFmtId="0" fontId="5" fillId="0" borderId="0" xfId="0" applyFont="1" applyBorder="1" applyAlignment="1">
      <alignment vertical="center" wrapText="1" shrinkToFit="1"/>
    </xf>
    <xf numFmtId="0" fontId="5" fillId="0" borderId="72" xfId="0" applyFont="1" applyBorder="1" applyAlignment="1">
      <alignment vertical="center" wrapText="1" shrinkToFit="1"/>
    </xf>
    <xf numFmtId="0" fontId="6" fillId="0" borderId="147" xfId="0" applyFont="1" applyFill="1" applyBorder="1" applyAlignment="1">
      <alignment horizontal="left" vertical="center" shrinkToFit="1"/>
    </xf>
    <xf numFmtId="0" fontId="6" fillId="0" borderId="51" xfId="0" applyFont="1" applyFill="1" applyBorder="1" applyAlignment="1">
      <alignment horizontal="left" vertical="center" shrinkToFit="1"/>
    </xf>
    <xf numFmtId="0" fontId="6" fillId="0" borderId="53" xfId="0" applyFont="1" applyFill="1" applyBorder="1" applyAlignment="1">
      <alignment horizontal="left" vertical="center" shrinkToFit="1"/>
    </xf>
    <xf numFmtId="0" fontId="20" fillId="0" borderId="269" xfId="0" applyFont="1" applyFill="1" applyBorder="1" applyAlignment="1" applyProtection="1">
      <alignment vertical="center" shrinkToFit="1"/>
    </xf>
    <xf numFmtId="15" fontId="59" fillId="0" borderId="0" xfId="0" quotePrefix="1" applyNumberFormat="1" applyFont="1" applyAlignment="1">
      <alignment vertical="center"/>
    </xf>
    <xf numFmtId="0" fontId="13" fillId="0" borderId="0" xfId="0" applyFont="1" applyAlignment="1">
      <alignment horizontal="center" vertical="center"/>
    </xf>
    <xf numFmtId="0" fontId="21" fillId="15" borderId="145" xfId="0" applyFont="1" applyFill="1" applyBorder="1" applyAlignment="1" applyProtection="1">
      <alignment horizontal="left" indent="1" shrinkToFit="1"/>
    </xf>
    <xf numFmtId="167" fontId="21" fillId="15" borderId="56" xfId="0" applyNumberFormat="1" applyFont="1" applyFill="1" applyBorder="1" applyAlignment="1" applyProtection="1">
      <alignment horizontal="right" indent="1"/>
    </xf>
    <xf numFmtId="0" fontId="21" fillId="15" borderId="70" xfId="0" applyFont="1" applyFill="1" applyBorder="1" applyAlignment="1" applyProtection="1"/>
    <xf numFmtId="165" fontId="21" fillId="0" borderId="0" xfId="0" applyNumberFormat="1" applyFont="1" applyAlignment="1">
      <alignment horizontal="center" vertical="center"/>
    </xf>
    <xf numFmtId="165" fontId="14" fillId="9" borderId="270" xfId="0" applyNumberFormat="1" applyFont="1" applyFill="1" applyBorder="1" applyAlignment="1">
      <alignment vertical="center" shrinkToFit="1"/>
    </xf>
    <xf numFmtId="0" fontId="7" fillId="0" borderId="154" xfId="1" applyNumberFormat="1" applyFont="1" applyFill="1" applyBorder="1" applyAlignment="1" applyProtection="1">
      <alignment vertical="center"/>
      <protection hidden="1"/>
    </xf>
    <xf numFmtId="0" fontId="7" fillId="0" borderId="271" xfId="1" applyNumberFormat="1" applyFont="1" applyFill="1" applyBorder="1" applyAlignment="1" applyProtection="1">
      <alignment vertical="center"/>
      <protection hidden="1"/>
    </xf>
    <xf numFmtId="0" fontId="7" fillId="0" borderId="271"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horizontal="center" vertical="center"/>
      <protection hidden="1"/>
    </xf>
    <xf numFmtId="0" fontId="7" fillId="0" borderId="110" xfId="1" applyNumberFormat="1" applyFont="1" applyFill="1" applyBorder="1" applyAlignment="1" applyProtection="1">
      <alignment horizontal="center" vertical="center"/>
      <protection hidden="1"/>
    </xf>
    <xf numFmtId="166" fontId="7" fillId="0" borderId="109" xfId="1" applyNumberFormat="1" applyFont="1" applyFill="1" applyBorder="1" applyAlignment="1" applyProtection="1">
      <alignment horizontal="center" vertical="center"/>
      <protection hidden="1"/>
    </xf>
    <xf numFmtId="165" fontId="18" fillId="0" borderId="0" xfId="0" applyNumberFormat="1" applyFont="1" applyProtection="1"/>
    <xf numFmtId="0" fontId="0" fillId="0" borderId="0" xfId="0" applyAlignment="1">
      <alignment horizontal="center" vertical="center"/>
    </xf>
    <xf numFmtId="0" fontId="21" fillId="17" borderId="57" xfId="0" applyFont="1" applyFill="1" applyBorder="1" applyAlignment="1" applyProtection="1">
      <alignment horizontal="center" vertical="center"/>
    </xf>
    <xf numFmtId="0" fontId="71" fillId="0" borderId="0" xfId="0" applyNumberFormat="1" applyFont="1" applyAlignment="1"/>
    <xf numFmtId="0" fontId="71" fillId="0" borderId="0" xfId="0" applyNumberFormat="1" applyFont="1" applyAlignment="1">
      <alignment horizontal="center"/>
    </xf>
    <xf numFmtId="0" fontId="0" fillId="0" borderId="0" xfId="0" applyAlignment="1">
      <alignment vertical="center"/>
    </xf>
    <xf numFmtId="0" fontId="20" fillId="0" borderId="115" xfId="0" applyFont="1" applyBorder="1" applyAlignment="1">
      <alignment horizontal="left" vertical="center" shrinkToFit="1"/>
    </xf>
    <xf numFmtId="0" fontId="20" fillId="0" borderId="51" xfId="0" applyFont="1" applyBorder="1" applyAlignment="1">
      <alignment horizontal="left" vertical="center" shrinkToFit="1"/>
    </xf>
    <xf numFmtId="0" fontId="20" fillId="0" borderId="56" xfId="0" applyFont="1" applyBorder="1" applyAlignment="1">
      <alignment horizontal="center" vertical="center" shrinkToFit="1"/>
    </xf>
    <xf numFmtId="0" fontId="20" fillId="0" borderId="50" xfId="0" applyFont="1" applyBorder="1" applyAlignment="1">
      <alignment horizontal="left" vertical="center" shrinkToFit="1"/>
    </xf>
    <xf numFmtId="0" fontId="20" fillId="0" borderId="53" xfId="0" applyFont="1" applyBorder="1" applyAlignment="1">
      <alignment horizontal="left" vertical="center" shrinkToFit="1"/>
    </xf>
    <xf numFmtId="0" fontId="20" fillId="0" borderId="57" xfId="0" applyFont="1" applyBorder="1" applyAlignment="1">
      <alignment horizontal="center" vertical="center" shrinkToFit="1"/>
    </xf>
    <xf numFmtId="0" fontId="20" fillId="0" borderId="52" xfId="0" applyFont="1" applyBorder="1" applyAlignment="1">
      <alignment horizontal="left" vertical="center" shrinkToFit="1"/>
    </xf>
    <xf numFmtId="0" fontId="20" fillId="10" borderId="115"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20" fillId="10" borderId="202" xfId="0" applyFont="1" applyFill="1" applyBorder="1" applyAlignment="1" applyProtection="1">
      <alignment horizontal="center" vertical="center"/>
      <protection locked="0"/>
    </xf>
    <xf numFmtId="0" fontId="21" fillId="0" borderId="45" xfId="0" applyFont="1" applyBorder="1" applyAlignment="1">
      <alignment horizontal="center" vertical="center"/>
    </xf>
    <xf numFmtId="0" fontId="20" fillId="0" borderId="51" xfId="0" applyFont="1" applyBorder="1" applyAlignment="1">
      <alignment horizontal="left" vertical="center"/>
    </xf>
    <xf numFmtId="0" fontId="20" fillId="0" borderId="50" xfId="0" applyFont="1" applyBorder="1" applyAlignment="1">
      <alignment horizontal="left" vertical="center"/>
    </xf>
    <xf numFmtId="0" fontId="6" fillId="0" borderId="121" xfId="0" applyFont="1" applyBorder="1" applyAlignment="1">
      <alignment horizontal="center" vertical="center" shrinkToFit="1"/>
    </xf>
    <xf numFmtId="0" fontId="6" fillId="10" borderId="121" xfId="0" applyFont="1" applyFill="1" applyBorder="1" applyAlignment="1">
      <alignment horizontal="center" vertical="center" shrinkToFit="1"/>
    </xf>
    <xf numFmtId="0" fontId="6" fillId="10" borderId="206" xfId="0" applyFont="1" applyFill="1" applyBorder="1" applyAlignment="1" applyProtection="1">
      <alignment horizontal="left" vertical="center" shrinkToFit="1"/>
      <protection locked="0"/>
    </xf>
    <xf numFmtId="0" fontId="6" fillId="10" borderId="56" xfId="0" applyFont="1" applyFill="1" applyBorder="1" applyAlignment="1">
      <alignment horizontal="center" vertical="center" shrinkToFit="1"/>
    </xf>
    <xf numFmtId="0" fontId="6" fillId="10" borderId="70" xfId="0" applyFont="1" applyFill="1" applyBorder="1" applyAlignment="1" applyProtection="1">
      <alignment horizontal="left" vertical="center" shrinkToFit="1"/>
      <protection locked="0"/>
    </xf>
    <xf numFmtId="0" fontId="6" fillId="10" borderId="57" xfId="0" applyFont="1" applyFill="1" applyBorder="1" applyAlignment="1">
      <alignment horizontal="center" vertical="center" shrinkToFit="1"/>
    </xf>
    <xf numFmtId="0" fontId="6" fillId="10" borderId="197" xfId="0" applyFont="1" applyFill="1" applyBorder="1" applyAlignment="1" applyProtection="1">
      <alignment horizontal="left" vertical="center" shrinkToFit="1"/>
      <protection locked="0"/>
    </xf>
    <xf numFmtId="0" fontId="6" fillId="0" borderId="115" xfId="0" applyFont="1" applyBorder="1" applyAlignment="1">
      <alignment vertical="center" shrinkToFit="1"/>
    </xf>
    <xf numFmtId="0" fontId="6" fillId="10" borderId="204" xfId="0" applyFont="1" applyFill="1" applyBorder="1" applyAlignment="1" applyProtection="1">
      <alignment horizontal="right" vertical="center" shrinkToFit="1"/>
      <protection locked="0"/>
    </xf>
    <xf numFmtId="0" fontId="6" fillId="0" borderId="50" xfId="0" applyFont="1" applyBorder="1" applyAlignment="1">
      <alignment vertical="center" shrinkToFit="1"/>
    </xf>
    <xf numFmtId="0" fontId="6" fillId="10" borderId="51" xfId="0" applyFont="1" applyFill="1" applyBorder="1" applyAlignment="1" applyProtection="1">
      <alignment horizontal="right" vertical="center" shrinkToFit="1"/>
      <protection locked="0"/>
    </xf>
    <xf numFmtId="0" fontId="6" fillId="0" borderId="52" xfId="0" applyFont="1" applyBorder="1" applyAlignment="1">
      <alignment vertical="center" shrinkToFit="1"/>
    </xf>
    <xf numFmtId="0" fontId="6" fillId="10" borderId="53" xfId="0" applyFont="1" applyFill="1" applyBorder="1" applyAlignment="1" applyProtection="1">
      <alignment horizontal="right" vertical="center" shrinkToFit="1"/>
      <protection locked="0"/>
    </xf>
    <xf numFmtId="0" fontId="13" fillId="0" borderId="221" xfId="0" applyFont="1" applyBorder="1" applyAlignment="1">
      <alignment horizontal="center" vertical="center" shrinkToFit="1"/>
    </xf>
    <xf numFmtId="0" fontId="6" fillId="0" borderId="204" xfId="0" applyFont="1" applyBorder="1" applyAlignment="1">
      <alignment vertical="center" shrinkToFit="1"/>
    </xf>
    <xf numFmtId="0" fontId="13" fillId="0" borderId="44" xfId="0" applyFont="1" applyBorder="1" applyAlignment="1">
      <alignment horizontal="center" vertical="center" shrinkToFit="1"/>
    </xf>
    <xf numFmtId="0" fontId="6" fillId="0" borderId="51" xfId="0" applyFont="1" applyBorder="1" applyAlignment="1">
      <alignment vertical="center" shrinkToFit="1"/>
    </xf>
    <xf numFmtId="0" fontId="13" fillId="0" borderId="47" xfId="0" applyFont="1" applyBorder="1" applyAlignment="1">
      <alignment horizontal="center" vertical="center" shrinkToFit="1"/>
    </xf>
    <xf numFmtId="0" fontId="6" fillId="0" borderId="53" xfId="0" applyFont="1" applyBorder="1" applyAlignment="1">
      <alignment vertical="center" shrinkToFit="1"/>
    </xf>
    <xf numFmtId="167" fontId="72" fillId="0" borderId="111" xfId="0" applyNumberFormat="1" applyFont="1" applyBorder="1" applyAlignment="1">
      <alignment horizontal="center" vertical="center" shrinkToFit="1"/>
    </xf>
    <xf numFmtId="0" fontId="72" fillId="0" borderId="111" xfId="0" applyFont="1" applyBorder="1" applyAlignment="1">
      <alignment horizontal="center" vertical="center" shrinkToFit="1"/>
    </xf>
    <xf numFmtId="167" fontId="72" fillId="0" borderId="45" xfId="0" applyNumberFormat="1" applyFont="1" applyBorder="1" applyAlignment="1">
      <alignment horizontal="center" vertical="center" shrinkToFit="1"/>
    </xf>
    <xf numFmtId="0" fontId="72" fillId="0" borderId="45" xfId="0" applyFont="1" applyBorder="1" applyAlignment="1">
      <alignment horizontal="center" vertical="center" shrinkToFit="1"/>
    </xf>
    <xf numFmtId="167" fontId="72" fillId="0" borderId="48" xfId="0" applyNumberFormat="1" applyFont="1" applyBorder="1" applyAlignment="1">
      <alignment horizontal="center" vertical="center" shrinkToFit="1"/>
    </xf>
    <xf numFmtId="0" fontId="72" fillId="0" borderId="48" xfId="0" applyFont="1" applyBorder="1" applyAlignment="1">
      <alignment horizontal="center" vertical="center" shrinkToFit="1"/>
    </xf>
    <xf numFmtId="0" fontId="67" fillId="0" borderId="0" xfId="0" applyNumberFormat="1" applyFont="1" applyAlignment="1" applyProtection="1">
      <alignment horizontal="center" vertical="center" wrapText="1"/>
    </xf>
    <xf numFmtId="49" fontId="24" fillId="0" borderId="60"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20" fillId="10" borderId="64" xfId="0" applyFont="1" applyFill="1" applyBorder="1" applyAlignment="1" applyProtection="1">
      <alignment horizontal="left" vertical="center" shrinkToFit="1"/>
      <protection locked="0"/>
    </xf>
    <xf numFmtId="0" fontId="20" fillId="10" borderId="59" xfId="0" applyFont="1" applyFill="1" applyBorder="1" applyAlignment="1" applyProtection="1">
      <alignment horizontal="left" vertical="center" shrinkToFit="1"/>
      <protection locked="0"/>
    </xf>
    <xf numFmtId="49" fontId="24" fillId="0" borderId="68" xfId="0" applyNumberFormat="1" applyFont="1" applyBorder="1" applyAlignment="1">
      <alignment horizontal="center" vertical="center"/>
    </xf>
    <xf numFmtId="0" fontId="20" fillId="10" borderId="69" xfId="0" applyFont="1" applyFill="1" applyBorder="1" applyAlignment="1" applyProtection="1">
      <alignment horizontal="left" vertical="center" shrinkToFit="1"/>
      <protection locked="0"/>
    </xf>
    <xf numFmtId="164" fontId="24" fillId="0" borderId="0" xfId="0" applyNumberFormat="1" applyFont="1" applyFill="1" applyBorder="1" applyAlignment="1">
      <alignment horizontal="center" vertical="center"/>
    </xf>
    <xf numFmtId="164" fontId="24" fillId="0" borderId="72"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2" xfId="0" applyFont="1" applyBorder="1" applyAlignment="1">
      <alignment horizontal="left" vertical="center" shrinkToFit="1"/>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left" vertical="center" shrinkToFit="1"/>
    </xf>
    <xf numFmtId="0" fontId="19" fillId="9" borderId="67" xfId="0" applyFont="1" applyFill="1" applyBorder="1" applyAlignment="1">
      <alignment horizontal="left" vertical="center" shrinkToFit="1"/>
    </xf>
    <xf numFmtId="49" fontId="24" fillId="0" borderId="61" xfId="0" applyNumberFormat="1" applyFont="1" applyBorder="1" applyAlignment="1">
      <alignment horizontal="center" vertical="center"/>
    </xf>
    <xf numFmtId="0" fontId="20" fillId="10" borderId="65" xfId="0" applyFont="1" applyFill="1" applyBorder="1" applyAlignment="1" applyProtection="1">
      <alignment horizontal="left" vertical="center" shrinkToFit="1"/>
      <protection locked="0"/>
    </xf>
    <xf numFmtId="0" fontId="25" fillId="0" borderId="0" xfId="0" applyFont="1" applyAlignment="1">
      <alignment horizontal="center"/>
    </xf>
    <xf numFmtId="0" fontId="15" fillId="0" borderId="72" xfId="0" applyFont="1" applyBorder="1" applyAlignment="1">
      <alignment horizontal="left" vertical="center"/>
    </xf>
    <xf numFmtId="0" fontId="18" fillId="0" borderId="0" xfId="0" applyFont="1" applyAlignment="1">
      <alignment horizontal="center" wrapText="1"/>
    </xf>
    <xf numFmtId="0" fontId="18" fillId="0" borderId="109" xfId="0" applyFont="1" applyBorder="1" applyAlignment="1">
      <alignment horizontal="center" wrapText="1"/>
    </xf>
    <xf numFmtId="0" fontId="19" fillId="9" borderId="112" xfId="0" applyFont="1" applyFill="1" applyBorder="1" applyAlignment="1">
      <alignment horizontal="center"/>
    </xf>
    <xf numFmtId="0" fontId="19" fillId="9" borderId="134" xfId="0" applyFont="1" applyFill="1" applyBorder="1" applyAlignment="1">
      <alignment horizontal="center"/>
    </xf>
    <xf numFmtId="0" fontId="21" fillId="0" borderId="142" xfId="0" applyFont="1" applyBorder="1" applyAlignment="1">
      <alignment horizontal="left" vertical="center" indent="1"/>
    </xf>
    <xf numFmtId="0" fontId="21" fillId="0" borderId="145" xfId="0" applyFont="1" applyBorder="1" applyAlignment="1">
      <alignment horizontal="left" vertical="center" indent="1"/>
    </xf>
    <xf numFmtId="167" fontId="20" fillId="10" borderId="143" xfId="0" applyNumberFormat="1" applyFont="1" applyFill="1" applyBorder="1" applyAlignment="1" applyProtection="1">
      <alignment horizontal="right" vertical="center" indent="1"/>
      <protection locked="0"/>
    </xf>
    <xf numFmtId="167" fontId="20" fillId="10" borderId="56" xfId="0" applyNumberFormat="1" applyFont="1" applyFill="1" applyBorder="1" applyAlignment="1" applyProtection="1">
      <alignment horizontal="right" vertical="center" indent="1"/>
      <protection locked="0"/>
    </xf>
    <xf numFmtId="0" fontId="20" fillId="0" borderId="144" xfId="0" applyFont="1" applyBorder="1" applyAlignment="1">
      <alignment horizontal="left" vertical="center"/>
    </xf>
    <xf numFmtId="0" fontId="20" fillId="0" borderId="70" xfId="0" applyFont="1" applyBorder="1" applyAlignment="1">
      <alignment horizontal="left" vertical="center"/>
    </xf>
    <xf numFmtId="0" fontId="20" fillId="10" borderId="56" xfId="0" applyFont="1" applyFill="1" applyBorder="1" applyAlignment="1" applyProtection="1">
      <alignment horizontal="right" vertical="center" indent="1"/>
      <protection locked="0"/>
    </xf>
    <xf numFmtId="165" fontId="63" fillId="0" borderId="0" xfId="0" applyNumberFormat="1" applyFont="1" applyAlignment="1" applyProtection="1">
      <alignment horizontal="left" vertical="top" wrapText="1" indent="1"/>
    </xf>
    <xf numFmtId="0" fontId="21" fillId="0" borderId="146" xfId="0" applyFont="1" applyBorder="1" applyAlignment="1">
      <alignment horizontal="left" vertical="center" indent="1"/>
    </xf>
    <xf numFmtId="0" fontId="20" fillId="10" borderId="80" xfId="0" applyFont="1" applyFill="1" applyBorder="1" applyAlignment="1" applyProtection="1">
      <alignment horizontal="right" vertical="center" indent="1"/>
      <protection locked="0"/>
    </xf>
    <xf numFmtId="0" fontId="62" fillId="0" borderId="70" xfId="0" applyFont="1" applyBorder="1" applyAlignment="1">
      <alignment horizontal="left" vertical="center"/>
    </xf>
    <xf numFmtId="0" fontId="62" fillId="0" borderId="81" xfId="0" applyFont="1" applyBorder="1" applyAlignment="1">
      <alignment horizontal="left" vertical="center"/>
    </xf>
    <xf numFmtId="0" fontId="21" fillId="15" borderId="230" xfId="0" applyFont="1" applyFill="1" applyBorder="1" applyAlignment="1">
      <alignment horizontal="left" vertical="center" indent="1"/>
    </xf>
    <xf numFmtId="0" fontId="21" fillId="15" borderId="233" xfId="0" applyFont="1" applyFill="1" applyBorder="1" applyAlignment="1">
      <alignment horizontal="left" vertical="center" indent="1"/>
    </xf>
    <xf numFmtId="167" fontId="20" fillId="15" borderId="271" xfId="0" applyNumberFormat="1" applyFont="1" applyFill="1" applyBorder="1" applyAlignment="1">
      <alignment horizontal="right" vertical="center" indent="1"/>
    </xf>
    <xf numFmtId="167" fontId="20" fillId="15" borderId="109" xfId="0" applyNumberFormat="1" applyFont="1" applyFill="1" applyBorder="1" applyAlignment="1">
      <alignment horizontal="right" vertical="center" indent="1"/>
    </xf>
    <xf numFmtId="0" fontId="20" fillId="15" borderId="231" xfId="0" applyFont="1" applyFill="1" applyBorder="1" applyAlignment="1">
      <alignment horizontal="center" vertical="center"/>
    </xf>
    <xf numFmtId="0" fontId="20" fillId="15" borderId="234" xfId="0" applyFont="1" applyFill="1" applyBorder="1" applyAlignment="1">
      <alignment horizontal="center" vertical="center"/>
    </xf>
    <xf numFmtId="0" fontId="0" fillId="0" borderId="0" xfId="0" applyAlignment="1">
      <alignment horizontal="center" vertical="center"/>
    </xf>
    <xf numFmtId="0" fontId="48" fillId="0" borderId="0" xfId="0" applyFont="1" applyAlignment="1">
      <alignment horizontal="center" vertical="top" textRotation="90"/>
    </xf>
    <xf numFmtId="0" fontId="54" fillId="0" borderId="72" xfId="0" applyFont="1" applyBorder="1" applyAlignment="1">
      <alignment horizontal="center"/>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13" fillId="9" borderId="37" xfId="0" applyFont="1" applyFill="1" applyBorder="1" applyAlignment="1">
      <alignment horizontal="center" vertical="center" shrinkToFit="1"/>
    </xf>
    <xf numFmtId="0" fontId="13" fillId="9" borderId="39"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38" xfId="0" applyFont="1" applyFill="1" applyBorder="1" applyAlignment="1">
      <alignment horizontal="center" vertical="center" shrinkToFit="1"/>
    </xf>
    <xf numFmtId="0" fontId="14" fillId="9" borderId="55" xfId="0" applyFont="1" applyFill="1" applyBorder="1" applyAlignment="1">
      <alignment horizontal="center" vertical="center" shrinkToFit="1"/>
    </xf>
    <xf numFmtId="0" fontId="37" fillId="0" borderId="0" xfId="0" applyFont="1" applyAlignment="1">
      <alignment horizontal="center"/>
    </xf>
    <xf numFmtId="0" fontId="17" fillId="10" borderId="245" xfId="0" applyFont="1" applyFill="1" applyBorder="1" applyAlignment="1" applyProtection="1">
      <alignment horizontal="center" vertical="top"/>
      <protection locked="0"/>
    </xf>
    <xf numFmtId="0" fontId="17" fillId="10" borderId="246" xfId="0" applyFont="1" applyFill="1" applyBorder="1" applyAlignment="1" applyProtection="1">
      <alignment horizontal="center" vertical="top"/>
      <protection locked="0"/>
    </xf>
    <xf numFmtId="0" fontId="17" fillId="10" borderId="247" xfId="0" applyFont="1" applyFill="1" applyBorder="1" applyAlignment="1" applyProtection="1">
      <alignment horizontal="center" vertical="top"/>
      <protection locked="0"/>
    </xf>
    <xf numFmtId="14" fontId="26" fillId="10" borderId="248" xfId="0" applyNumberFormat="1" applyFont="1" applyFill="1" applyBorder="1" applyAlignment="1" applyProtection="1">
      <alignment horizontal="center" vertical="center"/>
      <protection locked="0"/>
    </xf>
    <xf numFmtId="14" fontId="26" fillId="10" borderId="199" xfId="0" applyNumberFormat="1" applyFont="1" applyFill="1" applyBorder="1" applyAlignment="1" applyProtection="1">
      <alignment horizontal="center" vertical="center"/>
      <protection locked="0"/>
    </xf>
    <xf numFmtId="14" fontId="26" fillId="10" borderId="249" xfId="0" applyNumberFormat="1" applyFont="1" applyFill="1" applyBorder="1" applyAlignment="1" applyProtection="1">
      <alignment horizontal="center" vertical="center"/>
      <protection locked="0"/>
    </xf>
    <xf numFmtId="0" fontId="26" fillId="10" borderId="248" xfId="0" applyFont="1" applyFill="1" applyBorder="1" applyAlignment="1" applyProtection="1">
      <alignment horizontal="center" vertical="center"/>
      <protection locked="0"/>
    </xf>
    <xf numFmtId="0" fontId="26" fillId="10" borderId="199" xfId="0" applyFont="1" applyFill="1" applyBorder="1" applyAlignment="1" applyProtection="1">
      <alignment horizontal="center" vertical="center"/>
      <protection locked="0"/>
    </xf>
    <xf numFmtId="0" fontId="26" fillId="10" borderId="249" xfId="0" applyFont="1" applyFill="1" applyBorder="1" applyAlignment="1" applyProtection="1">
      <alignment horizontal="center" vertical="center"/>
      <protection locked="0"/>
    </xf>
    <xf numFmtId="0" fontId="26" fillId="10" borderId="250" xfId="0" applyFont="1" applyFill="1" applyBorder="1" applyAlignment="1" applyProtection="1">
      <alignment horizontal="center" vertical="center"/>
      <protection locked="0"/>
    </xf>
    <xf numFmtId="0" fontId="26" fillId="10" borderId="251" xfId="0" applyFont="1" applyFill="1" applyBorder="1" applyAlignment="1" applyProtection="1">
      <alignment horizontal="center" vertical="center"/>
      <protection locked="0"/>
    </xf>
    <xf numFmtId="0" fontId="26" fillId="10" borderId="252" xfId="0" applyFont="1" applyFill="1" applyBorder="1" applyAlignment="1" applyProtection="1">
      <alignment horizontal="center" vertical="center"/>
      <protection locked="0"/>
    </xf>
    <xf numFmtId="0" fontId="65" fillId="0" borderId="0" xfId="0" applyFont="1" applyAlignment="1">
      <alignment horizontal="center" wrapText="1"/>
    </xf>
    <xf numFmtId="0" fontId="14" fillId="9" borderId="112" xfId="0" applyFont="1" applyFill="1" applyBorder="1" applyAlignment="1">
      <alignment horizontal="center" vertical="center"/>
    </xf>
    <xf numFmtId="0" fontId="14" fillId="9" borderId="134" xfId="0" applyFont="1" applyFill="1" applyBorder="1" applyAlignment="1">
      <alignment horizontal="center" vertical="center"/>
    </xf>
    <xf numFmtId="0" fontId="55" fillId="16" borderId="189" xfId="0" applyFont="1" applyFill="1" applyBorder="1" applyAlignment="1" applyProtection="1">
      <alignment horizontal="center"/>
    </xf>
    <xf numFmtId="0" fontId="55" fillId="16" borderId="190" xfId="0" applyFont="1" applyFill="1" applyBorder="1" applyAlignment="1" applyProtection="1">
      <alignment horizontal="center"/>
    </xf>
    <xf numFmtId="0" fontId="55" fillId="16" borderId="191" xfId="0" applyFont="1" applyFill="1" applyBorder="1" applyAlignment="1" applyProtection="1">
      <alignment horizontal="center"/>
    </xf>
    <xf numFmtId="0" fontId="55" fillId="16" borderId="192" xfId="0" applyFont="1" applyFill="1" applyBorder="1" applyAlignment="1" applyProtection="1">
      <alignment horizontal="center"/>
    </xf>
    <xf numFmtId="0" fontId="55" fillId="16" borderId="193" xfId="0" applyFont="1" applyFill="1" applyBorder="1" applyAlignment="1" applyProtection="1">
      <alignment horizontal="center"/>
    </xf>
    <xf numFmtId="0" fontId="55" fillId="16" borderId="194" xfId="0" applyFont="1" applyFill="1" applyBorder="1" applyAlignment="1" applyProtection="1">
      <alignment horizontal="center"/>
    </xf>
    <xf numFmtId="0" fontId="54" fillId="0" borderId="72" xfId="0" applyFont="1" applyBorder="1" applyAlignment="1">
      <alignment horizontal="left"/>
    </xf>
    <xf numFmtId="0" fontId="24" fillId="0" borderId="72" xfId="0" applyFont="1" applyBorder="1" applyAlignment="1">
      <alignment horizontal="left"/>
    </xf>
    <xf numFmtId="164" fontId="20" fillId="0" borderId="145" xfId="0" applyNumberFormat="1" applyFont="1" applyBorder="1" applyAlignment="1">
      <alignment horizontal="center" vertical="center"/>
    </xf>
    <xf numFmtId="164" fontId="20" fillId="0" borderId="56" xfId="0" applyNumberFormat="1" applyFont="1" applyBorder="1" applyAlignment="1">
      <alignment horizontal="center" vertical="center"/>
    </xf>
    <xf numFmtId="164" fontId="20" fillId="0" borderId="196" xfId="0" applyNumberFormat="1" applyFont="1" applyBorder="1" applyAlignment="1">
      <alignment horizontal="center" vertical="center"/>
    </xf>
    <xf numFmtId="164" fontId="20" fillId="0" borderId="57" xfId="0" applyNumberFormat="1" applyFont="1" applyBorder="1" applyAlignment="1">
      <alignment horizontal="center" vertical="center"/>
    </xf>
    <xf numFmtId="0" fontId="21" fillId="15" borderId="0" xfId="0" applyFont="1" applyFill="1" applyAlignment="1">
      <alignment horizontal="right" indent="1"/>
    </xf>
    <xf numFmtId="167" fontId="21" fillId="15" borderId="0" xfId="0" applyNumberFormat="1" applyFont="1" applyFill="1" applyAlignment="1">
      <alignment horizontal="left"/>
    </xf>
    <xf numFmtId="0" fontId="39" fillId="0" borderId="56" xfId="0" applyFont="1" applyBorder="1" applyAlignment="1">
      <alignment horizontal="left" vertical="center" indent="1"/>
    </xf>
    <xf numFmtId="0" fontId="39" fillId="0" borderId="70" xfId="0" applyFont="1" applyBorder="1" applyAlignment="1">
      <alignment horizontal="left" vertical="center" indent="1"/>
    </xf>
    <xf numFmtId="0" fontId="39" fillId="0" borderId="57" xfId="0" applyFont="1" applyBorder="1" applyAlignment="1">
      <alignment horizontal="left" vertical="center" indent="1"/>
    </xf>
    <xf numFmtId="0" fontId="39" fillId="0" borderId="197" xfId="0" applyFont="1" applyBorder="1" applyAlignment="1">
      <alignment horizontal="left" vertical="center" indent="1"/>
    </xf>
    <xf numFmtId="0" fontId="21" fillId="0" borderId="126" xfId="0" applyFont="1" applyBorder="1" applyAlignment="1">
      <alignment horizontal="center" vertical="center"/>
    </xf>
    <xf numFmtId="0" fontId="21" fillId="0" borderId="127" xfId="0" applyFont="1" applyBorder="1" applyAlignment="1">
      <alignment horizontal="center" vertical="center"/>
    </xf>
    <xf numFmtId="164" fontId="20" fillId="18" borderId="142" xfId="0" applyNumberFormat="1" applyFont="1" applyFill="1" applyBorder="1" applyAlignment="1">
      <alignment horizontal="center" vertical="center"/>
    </xf>
    <xf numFmtId="164" fontId="20" fillId="18" borderId="143" xfId="0" applyNumberFormat="1" applyFont="1" applyFill="1" applyBorder="1" applyAlignment="1">
      <alignment horizontal="center" vertical="center"/>
    </xf>
    <xf numFmtId="164" fontId="20" fillId="19" borderId="145" xfId="0" applyNumberFormat="1" applyFont="1" applyFill="1" applyBorder="1" applyAlignment="1">
      <alignment horizontal="center" vertical="center"/>
    </xf>
    <xf numFmtId="164" fontId="20" fillId="19" borderId="56" xfId="0" applyNumberFormat="1" applyFont="1" applyFill="1" applyBorder="1" applyAlignment="1">
      <alignment horizontal="center" vertical="center"/>
    </xf>
    <xf numFmtId="164" fontId="20" fillId="11" borderId="145" xfId="0" applyNumberFormat="1" applyFont="1" applyFill="1" applyBorder="1" applyAlignment="1">
      <alignment horizontal="center" vertical="center"/>
    </xf>
    <xf numFmtId="164" fontId="20" fillId="11" borderId="56" xfId="0" applyNumberFormat="1" applyFont="1" applyFill="1" applyBorder="1" applyAlignment="1">
      <alignment horizontal="center" vertical="center"/>
    </xf>
    <xf numFmtId="0" fontId="21" fillId="0" borderId="127" xfId="0" applyFont="1" applyBorder="1" applyAlignment="1">
      <alignment horizontal="left" vertical="center" indent="1"/>
    </xf>
    <xf numFmtId="0" fontId="21" fillId="0" borderId="128" xfId="0" applyFont="1" applyBorder="1" applyAlignment="1">
      <alignment horizontal="left" vertical="center" indent="1"/>
    </xf>
    <xf numFmtId="0" fontId="39" fillId="18" borderId="143" xfId="0" applyFont="1" applyFill="1" applyBorder="1" applyAlignment="1">
      <alignment horizontal="left" vertical="center" indent="1"/>
    </xf>
    <xf numFmtId="0" fontId="39" fillId="18" borderId="144" xfId="0" applyFont="1" applyFill="1" applyBorder="1" applyAlignment="1">
      <alignment horizontal="left" vertical="center" indent="1"/>
    </xf>
    <xf numFmtId="0" fontId="39" fillId="19" borderId="56" xfId="0" applyFont="1" applyFill="1" applyBorder="1" applyAlignment="1">
      <alignment horizontal="left" vertical="center" indent="1"/>
    </xf>
    <xf numFmtId="0" fontId="39" fillId="19" borderId="70" xfId="0" applyFont="1" applyFill="1" applyBorder="1" applyAlignment="1">
      <alignment horizontal="left" vertical="center" indent="1"/>
    </xf>
    <xf numFmtId="0" fontId="39" fillId="11" borderId="56" xfId="0" applyFont="1" applyFill="1" applyBorder="1" applyAlignment="1">
      <alignment horizontal="left" vertical="center" indent="1"/>
    </xf>
    <xf numFmtId="0" fontId="39" fillId="11" borderId="70" xfId="0" applyFont="1" applyFill="1" applyBorder="1" applyAlignment="1">
      <alignment horizontal="left" vertical="center" indent="1"/>
    </xf>
    <xf numFmtId="0" fontId="18" fillId="0" borderId="0" xfId="0" applyFont="1" applyAlignment="1">
      <alignment horizontal="center" vertical="center" wrapText="1"/>
    </xf>
    <xf numFmtId="0" fontId="18" fillId="0" borderId="109" xfId="0" applyFont="1" applyBorder="1" applyAlignment="1">
      <alignment horizontal="center" vertical="center" wrapText="1"/>
    </xf>
    <xf numFmtId="0" fontId="30" fillId="9" borderId="222" xfId="0" applyFont="1" applyFill="1" applyBorder="1" applyAlignment="1">
      <alignment horizontal="center" vertical="center"/>
    </xf>
    <xf numFmtId="0" fontId="30" fillId="9" borderId="131" xfId="0" applyFont="1" applyFill="1" applyBorder="1" applyAlignment="1">
      <alignment horizontal="center" vertical="center"/>
    </xf>
    <xf numFmtId="0" fontId="30" fillId="9" borderId="114" xfId="0" applyFont="1" applyFill="1" applyBorder="1" applyAlignment="1">
      <alignment horizontal="center" vertical="center"/>
    </xf>
    <xf numFmtId="0" fontId="14" fillId="9" borderId="222" xfId="0" applyFont="1" applyFill="1" applyBorder="1" applyAlignment="1">
      <alignment horizontal="center" vertical="center"/>
    </xf>
    <xf numFmtId="0" fontId="14" fillId="9" borderId="131" xfId="0" applyFont="1" applyFill="1" applyBorder="1" applyAlignment="1">
      <alignment horizontal="center" vertical="center"/>
    </xf>
    <xf numFmtId="0" fontId="14" fillId="9" borderId="223" xfId="0" applyFont="1" applyFill="1" applyBorder="1" applyAlignment="1">
      <alignment horizontal="center" vertical="center"/>
    </xf>
    <xf numFmtId="0" fontId="60" fillId="16" borderId="224" xfId="0" applyFont="1" applyFill="1" applyBorder="1" applyAlignment="1">
      <alignment horizontal="center" vertical="center"/>
    </xf>
    <xf numFmtId="0" fontId="60" fillId="16" borderId="225" xfId="0" applyFont="1" applyFill="1" applyBorder="1" applyAlignment="1">
      <alignment horizontal="center" vertical="center"/>
    </xf>
    <xf numFmtId="0" fontId="60" fillId="16" borderId="226" xfId="0" applyFont="1" applyFill="1" applyBorder="1" applyAlignment="1">
      <alignment horizontal="center" vertical="center"/>
    </xf>
    <xf numFmtId="0" fontId="60" fillId="16" borderId="227" xfId="0" applyFont="1" applyFill="1" applyBorder="1" applyAlignment="1">
      <alignment horizontal="center" vertical="center"/>
    </xf>
    <xf numFmtId="0" fontId="60" fillId="16" borderId="228" xfId="0" applyFont="1" applyFill="1" applyBorder="1" applyAlignment="1">
      <alignment horizontal="center" vertical="center"/>
    </xf>
    <xf numFmtId="0" fontId="60" fillId="16" borderId="229" xfId="0" applyFont="1" applyFill="1" applyBorder="1" applyAlignment="1">
      <alignment horizontal="center" vertical="center"/>
    </xf>
    <xf numFmtId="0" fontId="58" fillId="0" borderId="245" xfId="0" applyFont="1" applyBorder="1" applyAlignment="1">
      <alignment horizontal="center" vertical="center"/>
    </xf>
    <xf numFmtId="0" fontId="58" fillId="0" borderId="246" xfId="0" applyFont="1" applyBorder="1" applyAlignment="1">
      <alignment horizontal="center" vertical="center"/>
    </xf>
    <xf numFmtId="0" fontId="58" fillId="0" borderId="247" xfId="0" applyFont="1" applyBorder="1" applyAlignment="1">
      <alignment horizontal="center" vertical="center"/>
    </xf>
    <xf numFmtId="14" fontId="59" fillId="0" borderId="248" xfId="0" applyNumberFormat="1" applyFont="1" applyBorder="1" applyAlignment="1">
      <alignment horizontal="center" vertical="center"/>
    </xf>
    <xf numFmtId="14" fontId="59" fillId="0" borderId="199" xfId="0" applyNumberFormat="1" applyFont="1" applyBorder="1" applyAlignment="1">
      <alignment horizontal="center" vertical="center"/>
    </xf>
    <xf numFmtId="14" fontId="59" fillId="0" borderId="249" xfId="0" applyNumberFormat="1" applyFont="1" applyBorder="1" applyAlignment="1">
      <alignment horizontal="center" vertical="center"/>
    </xf>
    <xf numFmtId="0" fontId="59" fillId="0" borderId="248" xfId="0" applyFont="1" applyBorder="1" applyAlignment="1">
      <alignment horizontal="center" vertical="center"/>
    </xf>
    <xf numFmtId="0" fontId="59" fillId="0" borderId="199" xfId="0" applyFont="1" applyBorder="1" applyAlignment="1">
      <alignment horizontal="center" vertical="center"/>
    </xf>
    <xf numFmtId="0" fontId="59" fillId="0" borderId="249" xfId="0" applyFont="1" applyBorder="1" applyAlignment="1">
      <alignment horizontal="center" vertical="center"/>
    </xf>
    <xf numFmtId="0" fontId="59" fillId="0" borderId="250" xfId="0" applyFont="1" applyBorder="1" applyAlignment="1">
      <alignment horizontal="center" vertical="center"/>
    </xf>
    <xf numFmtId="0" fontId="59" fillId="0" borderId="251" xfId="0" applyFont="1" applyBorder="1" applyAlignment="1">
      <alignment horizontal="center" vertical="center"/>
    </xf>
    <xf numFmtId="0" fontId="59" fillId="0" borderId="252" xfId="0" applyFont="1" applyBorder="1" applyAlignment="1">
      <alignment horizontal="center" vertical="center"/>
    </xf>
    <xf numFmtId="0" fontId="60" fillId="16" borderId="224" xfId="0" applyFont="1" applyFill="1" applyBorder="1" applyAlignment="1">
      <alignment horizontal="center"/>
    </xf>
    <xf numFmtId="0" fontId="60" fillId="16" borderId="225" xfId="0" applyFont="1" applyFill="1" applyBorder="1" applyAlignment="1">
      <alignment horizontal="center"/>
    </xf>
    <xf numFmtId="0" fontId="60" fillId="16" borderId="226" xfId="0" applyFont="1" applyFill="1" applyBorder="1" applyAlignment="1">
      <alignment horizontal="center"/>
    </xf>
    <xf numFmtId="0" fontId="60" fillId="16" borderId="227" xfId="0" applyFont="1" applyFill="1" applyBorder="1" applyAlignment="1">
      <alignment horizontal="center"/>
    </xf>
    <xf numFmtId="0" fontId="60" fillId="16" borderId="228" xfId="0" applyFont="1" applyFill="1" applyBorder="1" applyAlignment="1">
      <alignment horizontal="center"/>
    </xf>
    <xf numFmtId="0" fontId="60" fillId="16" borderId="229" xfId="0" applyFont="1" applyFill="1" applyBorder="1" applyAlignment="1">
      <alignment horizontal="center"/>
    </xf>
    <xf numFmtId="0" fontId="21" fillId="0" borderId="127" xfId="0" applyFont="1" applyBorder="1" applyAlignment="1">
      <alignment horizontal="left" vertical="center"/>
    </xf>
    <xf numFmtId="0" fontId="21" fillId="0" borderId="128" xfId="0" applyFont="1" applyBorder="1" applyAlignment="1">
      <alignment horizontal="left" vertical="center"/>
    </xf>
    <xf numFmtId="0" fontId="21" fillId="17" borderId="201" xfId="0" applyFont="1" applyFill="1" applyBorder="1" applyAlignment="1" applyProtection="1">
      <alignment horizontal="center" vertical="center"/>
    </xf>
    <xf numFmtId="0" fontId="21" fillId="17" borderId="143" xfId="0" applyFont="1" applyFill="1" applyBorder="1" applyAlignment="1" applyProtection="1">
      <alignment horizontal="center" vertical="center"/>
    </xf>
    <xf numFmtId="0" fontId="21" fillId="17" borderId="202" xfId="0" applyFont="1" applyFill="1" applyBorder="1" applyAlignment="1" applyProtection="1">
      <alignment horizontal="center" vertical="center"/>
    </xf>
    <xf numFmtId="0" fontId="21" fillId="17" borderId="53" xfId="0" applyFont="1" applyFill="1" applyBorder="1" applyAlignment="1" applyProtection="1">
      <alignment horizontal="center"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center" vertical="center"/>
    </xf>
    <xf numFmtId="167" fontId="24" fillId="0" borderId="262" xfId="0" applyNumberFormat="1" applyFont="1" applyBorder="1" applyAlignment="1">
      <alignment horizontal="left"/>
    </xf>
    <xf numFmtId="167" fontId="24" fillId="0" borderId="72" xfId="0" applyNumberFormat="1" applyFont="1" applyBorder="1" applyAlignment="1">
      <alignment horizontal="left"/>
    </xf>
    <xf numFmtId="0" fontId="14" fillId="9" borderId="112" xfId="0" applyFont="1" applyFill="1" applyBorder="1" applyAlignment="1">
      <alignment horizontal="center" vertical="center" shrinkToFit="1"/>
    </xf>
    <xf numFmtId="0" fontId="25" fillId="0" borderId="0" xfId="0" applyFont="1" applyAlignment="1">
      <alignment horizontal="center" vertical="center"/>
    </xf>
    <xf numFmtId="0" fontId="44" fillId="0" borderId="0" xfId="0" applyFont="1" applyAlignment="1">
      <alignment horizontal="center" vertical="center"/>
    </xf>
    <xf numFmtId="0" fontId="61" fillId="0" borderId="0" xfId="0" applyFont="1" applyAlignment="1">
      <alignment horizontal="center" vertical="top"/>
    </xf>
    <xf numFmtId="0" fontId="60" fillId="16" borderId="261" xfId="0" applyFont="1" applyFill="1" applyBorder="1" applyAlignment="1">
      <alignment horizontal="center"/>
    </xf>
    <xf numFmtId="0" fontId="60" fillId="16" borderId="0" xfId="0" applyFont="1" applyFill="1" applyBorder="1" applyAlignment="1">
      <alignment horizontal="center"/>
    </xf>
    <xf numFmtId="0" fontId="14" fillId="9" borderId="31"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33" xfId="0" applyFont="1" applyFill="1" applyBorder="1" applyAlignment="1">
      <alignment horizontal="center" vertical="center"/>
    </xf>
    <xf numFmtId="0" fontId="21" fillId="0" borderId="263" xfId="0" applyFont="1" applyBorder="1" applyAlignment="1">
      <alignment horizontal="center" vertical="center"/>
    </xf>
    <xf numFmtId="0" fontId="21" fillId="0" borderId="264" xfId="0" applyFont="1" applyBorder="1" applyAlignment="1">
      <alignment horizontal="center" vertical="center"/>
    </xf>
    <xf numFmtId="0" fontId="21" fillId="0" borderId="265" xfId="0" applyFont="1" applyBorder="1" applyAlignment="1">
      <alignment horizontal="center" vertical="center"/>
    </xf>
    <xf numFmtId="0" fontId="21" fillId="0" borderId="266" xfId="0" applyFont="1" applyBorder="1" applyAlignment="1">
      <alignment horizontal="left" vertical="center" indent="1"/>
    </xf>
    <xf numFmtId="0" fontId="21" fillId="0" borderId="264" xfId="0" applyFont="1" applyBorder="1" applyAlignment="1">
      <alignment horizontal="left" vertical="center" indent="1"/>
    </xf>
    <xf numFmtId="0" fontId="21" fillId="0" borderId="267" xfId="0" applyFont="1" applyBorder="1" applyAlignment="1">
      <alignment horizontal="left" vertical="center" indent="1"/>
    </xf>
    <xf numFmtId="0" fontId="15" fillId="0" borderId="72" xfId="0" applyFont="1" applyBorder="1" applyAlignment="1">
      <alignment horizontal="left"/>
    </xf>
    <xf numFmtId="0" fontId="70" fillId="0" borderId="156" xfId="0" applyFont="1" applyBorder="1" applyAlignment="1">
      <alignment horizontal="center" vertical="center"/>
    </xf>
    <xf numFmtId="0" fontId="70" fillId="0" borderId="268" xfId="0" applyFont="1" applyBorder="1" applyAlignment="1">
      <alignment horizontal="center" vertical="center"/>
    </xf>
    <xf numFmtId="0" fontId="70" fillId="0" borderId="157" xfId="0" applyFont="1" applyBorder="1" applyAlignment="1">
      <alignment horizontal="center" vertical="center"/>
    </xf>
    <xf numFmtId="0" fontId="21" fillId="0" borderId="0" xfId="0" applyFont="1" applyAlignment="1">
      <alignment horizontal="right" vertical="center"/>
    </xf>
    <xf numFmtId="0" fontId="34" fillId="13" borderId="94" xfId="0" applyFont="1" applyFill="1" applyBorder="1" applyAlignment="1">
      <alignment horizontal="center" vertical="center" wrapText="1"/>
    </xf>
    <xf numFmtId="0" fontId="34" fillId="13" borderId="96" xfId="0" applyFont="1" applyFill="1" applyBorder="1" applyAlignment="1">
      <alignment horizontal="center" vertical="center"/>
    </xf>
    <xf numFmtId="0" fontId="33" fillId="0" borderId="89"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8" fillId="14" borderId="92" xfId="0" applyFont="1" applyFill="1" applyBorder="1" applyAlignment="1">
      <alignment horizontal="center" vertical="center" wrapText="1"/>
    </xf>
    <xf numFmtId="0" fontId="38" fillId="14" borderId="95" xfId="0" applyFont="1" applyFill="1" applyBorder="1" applyAlignment="1">
      <alignment horizontal="center" vertical="center"/>
    </xf>
    <xf numFmtId="0" fontId="38" fillId="12" borderId="158" xfId="0" applyFont="1" applyFill="1" applyBorder="1" applyAlignment="1">
      <alignment horizontal="center" vertical="center" wrapText="1"/>
    </xf>
    <xf numFmtId="0" fontId="38" fillId="12" borderId="159" xfId="0" applyFont="1" applyFill="1" applyBorder="1" applyAlignment="1">
      <alignment horizontal="center" vertical="center"/>
    </xf>
    <xf numFmtId="0" fontId="0" fillId="0" borderId="0" xfId="0" applyAlignment="1">
      <alignment horizontal="left" vertical="top" wrapText="1"/>
    </xf>
    <xf numFmtId="0" fontId="18" fillId="11" borderId="85" xfId="0" applyFont="1" applyFill="1" applyBorder="1" applyAlignment="1" applyProtection="1">
      <alignment horizontal="center"/>
    </xf>
    <xf numFmtId="0" fontId="18" fillId="11" borderId="86"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7"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8" xfId="0" applyFont="1" applyFill="1" applyBorder="1" applyAlignment="1" applyProtection="1">
      <alignment horizontal="center" vertical="center"/>
    </xf>
    <xf numFmtId="0" fontId="29" fillId="11" borderId="87"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88" xfId="3" applyFill="1" applyBorder="1" applyAlignment="1" applyProtection="1">
      <alignment horizontal="center" vertical="center"/>
      <protection locked="0"/>
    </xf>
    <xf numFmtId="0" fontId="18" fillId="11" borderId="104" xfId="0" applyFont="1" applyFill="1" applyBorder="1" applyAlignment="1" applyProtection="1">
      <alignment horizontal="center"/>
    </xf>
    <xf numFmtId="0" fontId="18" fillId="11" borderId="105" xfId="0" applyFont="1" applyFill="1" applyBorder="1" applyAlignment="1" applyProtection="1">
      <alignment horizontal="center"/>
    </xf>
    <xf numFmtId="0" fontId="18" fillId="11" borderId="153" xfId="0" applyFont="1" applyFill="1" applyBorder="1" applyAlignment="1" applyProtection="1">
      <alignment horizont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41" fillId="0" borderId="72" xfId="0" applyNumberFormat="1" applyFont="1" applyFill="1" applyBorder="1" applyAlignment="1" applyProtection="1">
      <alignment horizontal="center" vertical="center"/>
      <protection hidden="1"/>
    </xf>
    <xf numFmtId="3" fontId="7" fillId="0" borderId="113" xfId="0" applyNumberFormat="1" applyFont="1" applyFill="1" applyBorder="1" applyAlignment="1" applyProtection="1">
      <alignment horizontal="center" vertical="center"/>
      <protection hidden="1"/>
    </xf>
    <xf numFmtId="0" fontId="7" fillId="0" borderId="113" xfId="0" applyNumberFormat="1" applyFont="1" applyFill="1" applyBorder="1" applyAlignment="1" applyProtection="1">
      <alignment horizontal="center" vertical="center"/>
      <protection hidden="1"/>
    </xf>
    <xf numFmtId="0" fontId="47" fillId="0" borderId="164" xfId="0" applyNumberFormat="1" applyFont="1" applyBorder="1" applyAlignment="1">
      <alignment horizontal="center" vertical="center"/>
    </xf>
    <xf numFmtId="0" fontId="47" fillId="0" borderId="165" xfId="0" applyNumberFormat="1" applyFont="1" applyBorder="1" applyAlignment="1">
      <alignment horizontal="center" vertical="center"/>
    </xf>
    <xf numFmtId="0" fontId="47" fillId="0" borderId="166" xfId="0" applyNumberFormat="1" applyFont="1" applyBorder="1" applyAlignment="1">
      <alignment horizontal="center" vertical="center"/>
    </xf>
  </cellXfs>
  <cellStyles count="4">
    <cellStyle name="Berechnung" xfId="2" builtinId="22"/>
    <cellStyle name="Link" xfId="3" builtinId="8"/>
    <cellStyle name="Standard" xfId="0" builtinId="0"/>
    <cellStyle name="Standard 2" xfId="1" xr:uid="{00000000-0005-0000-0000-000001000000}"/>
  </cellStyles>
  <dxfs count="35">
    <dxf>
      <font>
        <b/>
        <i val="0"/>
      </font>
      <fill>
        <patternFill>
          <bgColor rgb="FFFFFF00"/>
        </patternFill>
      </fill>
    </dxf>
    <dxf>
      <font>
        <b/>
        <i val="0"/>
      </font>
    </dxf>
    <dxf>
      <font>
        <b/>
        <i val="0"/>
      </font>
      <fill>
        <patternFill>
          <bgColor rgb="FFFFFF00"/>
        </patternFill>
      </fill>
    </dxf>
    <dxf>
      <font>
        <b/>
        <i val="0"/>
      </font>
      <fill>
        <patternFill>
          <bgColor rgb="FFFFFF00"/>
        </patternFill>
      </fill>
    </dxf>
    <dxf>
      <numFmt numFmtId="165" formatCode=";;;"/>
    </dxf>
    <dxf>
      <font>
        <color rgb="FFDA0000"/>
      </font>
    </dxf>
    <dxf>
      <numFmt numFmtId="165" formatCode=";;;"/>
    </dxf>
    <dxf>
      <numFmt numFmtId="165" formatCode=";;;"/>
    </dxf>
    <dxf>
      <font>
        <color theme="2" tint="-9.9948118533890809E-2"/>
      </font>
    </dxf>
    <dxf>
      <font>
        <color rgb="FFDA0000"/>
      </font>
    </dxf>
    <dxf>
      <font>
        <color theme="2" tint="-9.9948118533890809E-2"/>
      </font>
    </dxf>
    <dxf>
      <font>
        <color rgb="FFDA0000"/>
      </font>
    </dxf>
    <dxf>
      <font>
        <color rgb="FFDA0000"/>
      </font>
    </dxf>
    <dxf>
      <font>
        <color rgb="FFDA0000"/>
      </font>
    </dxf>
    <dxf>
      <font>
        <color theme="2" tint="-9.9948118533890809E-2"/>
      </font>
    </dxf>
    <dxf>
      <font>
        <color rgb="FFDA0000"/>
      </font>
    </dxf>
    <dxf>
      <font>
        <color theme="2" tint="-9.9948118533890809E-2"/>
      </font>
    </dxf>
    <dxf>
      <numFmt numFmtId="165" formatCode=";;;"/>
    </dxf>
    <dxf>
      <font>
        <color rgb="FFDA0000"/>
      </font>
    </dxf>
    <dxf>
      <numFmt numFmtId="165" formatCode=";;;"/>
    </dxf>
    <dxf>
      <font>
        <color theme="2" tint="-9.9948118533890809E-2"/>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FF0000"/>
      </font>
    </dxf>
    <dxf>
      <numFmt numFmtId="30" formatCode="@"/>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DECE3"/>
      <color rgb="FFFFB4B4"/>
      <color rgb="FFFFA3A3"/>
      <color rgb="FFFFFFCC"/>
      <color rgb="FFEDFBDD"/>
      <color rgb="FFE7FAD0"/>
      <color rgb="FFFFF2C9"/>
      <color rgb="FFFFEDB3"/>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95249</xdr:colOff>
      <xdr:row>0</xdr:row>
      <xdr:rowOff>123825</xdr:rowOff>
    </xdr:from>
    <xdr:to>
      <xdr:col>5</xdr:col>
      <xdr:colOff>523875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799"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0</xdr:row>
      <xdr:rowOff>142875</xdr:rowOff>
    </xdr:from>
    <xdr:to>
      <xdr:col>4</xdr:col>
      <xdr:colOff>381001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857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114300</xdr:colOff>
      <xdr:row>0</xdr:row>
      <xdr:rowOff>142875</xdr:rowOff>
    </xdr:from>
    <xdr:to>
      <xdr:col>4</xdr:col>
      <xdr:colOff>304801</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114300</xdr:colOff>
      <xdr:row>0</xdr:row>
      <xdr:rowOff>142875</xdr:rowOff>
    </xdr:from>
    <xdr:to>
      <xdr:col>4</xdr:col>
      <xdr:colOff>304801</xdr:colOff>
      <xdr:row>5</xdr:row>
      <xdr:rowOff>98907</xdr:rowOff>
    </xdr:to>
    <xdr:pic>
      <xdr:nvPicPr>
        <xdr:cNvPr id="2" name="Grafik 1">
          <a:extLst>
            <a:ext uri="{FF2B5EF4-FFF2-40B4-BE49-F238E27FC236}">
              <a16:creationId xmlns:a16="http://schemas.microsoft.com/office/drawing/2014/main" id="{16C7FDE9-8476-4E7F-85D5-8AD7729F7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209550</xdr:colOff>
      <xdr:row>0</xdr:row>
      <xdr:rowOff>142875</xdr:rowOff>
    </xdr:from>
    <xdr:to>
      <xdr:col>4</xdr:col>
      <xdr:colOff>381001</xdr:colOff>
      <xdr:row>5</xdr:row>
      <xdr:rowOff>108432</xdr:rowOff>
    </xdr:to>
    <xdr:pic>
      <xdr:nvPicPr>
        <xdr:cNvPr id="2" name="Grafik 1">
          <a:extLst>
            <a:ext uri="{FF2B5EF4-FFF2-40B4-BE49-F238E27FC236}">
              <a16:creationId xmlns:a16="http://schemas.microsoft.com/office/drawing/2014/main" id="{6077C9AC-632A-40C7-BE50-A83B2F5369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xdr:row>
      <xdr:rowOff>66674</xdr:rowOff>
    </xdr:from>
    <xdr:to>
      <xdr:col>21</xdr:col>
      <xdr:colOff>381002</xdr:colOff>
      <xdr:row>60</xdr:row>
      <xdr:rowOff>152400</xdr:rowOff>
    </xdr:to>
    <xdr:sp macro="" textlink="">
      <xdr:nvSpPr>
        <xdr:cNvPr id="3" name="Textfeld 2">
          <a:extLst>
            <a:ext uri="{FF2B5EF4-FFF2-40B4-BE49-F238E27FC236}">
              <a16:creationId xmlns:a16="http://schemas.microsoft.com/office/drawing/2014/main" id="{05072BE9-6021-45FD-94FA-E80422880B09}"/>
            </a:ext>
          </a:extLst>
        </xdr:cNvPr>
        <xdr:cNvSpPr txBox="1"/>
      </xdr:nvSpPr>
      <xdr:spPr>
        <a:xfrm>
          <a:off x="8763000" y="390524"/>
          <a:ext cx="75057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In "Endrunde 1" spielen die drei Gruppenersten in einer Dreiergruppe um die Plätze 1, 2 und 3, die drei Gruppenzweiten um die Plätze 4, 5 und 6, die drei Gruppendritten um die Plätze 7, 8 und 9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Für die "Endrunde 2" qualifizieren sich die drei Gruppenersten, die drei Gruppenzweiten und die beiden besten Gruppendritten. Es werden Viertelfinale,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Für die "Endrunde 3" qualifizieren sich die drei Gruppenersten und der beste Gruppenzweite. Es werden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In "Endrunde 4" wird in Vierergruppen (jeder gegen jeden) um die Plätze gespielt.</a:t>
          </a:r>
        </a:p>
        <a:p>
          <a:pPr marL="0" indent="0"/>
          <a:r>
            <a:rPr lang="de-DE" sz="1400" b="0" baseline="0">
              <a:solidFill>
                <a:sysClr val="windowText" lastClr="000000"/>
              </a:solidFill>
              <a:latin typeface="+mn-lt"/>
              <a:ea typeface="+mn-ea"/>
              <a:cs typeface="+mn-cs"/>
            </a:rPr>
            <a:t>Endrundengruppe E1:  Die drei Gruppenersten und der beste Gruppenzweite</a:t>
          </a:r>
        </a:p>
        <a:p>
          <a:pPr marL="0" indent="0"/>
          <a:r>
            <a:rPr lang="de-DE" sz="1400" b="0" baseline="0">
              <a:solidFill>
                <a:sysClr val="windowText" lastClr="000000"/>
              </a:solidFill>
              <a:latin typeface="+mn-lt"/>
              <a:ea typeface="+mn-ea"/>
              <a:cs typeface="+mn-cs"/>
            </a:rPr>
            <a:t>Endrundengruppe E2:  Die restlichen Gruppenzweiten und die beiden besten Gruppendritten</a:t>
          </a:r>
        </a:p>
        <a:p>
          <a:pPr marL="0" indent="0"/>
          <a:r>
            <a:rPr lang="de-DE" sz="1400" b="0" baseline="0">
              <a:solidFill>
                <a:sysClr val="windowText" lastClr="000000"/>
              </a:solidFill>
              <a:latin typeface="+mn-lt"/>
              <a:ea typeface="+mn-ea"/>
              <a:cs typeface="+mn-cs"/>
            </a:rPr>
            <a:t>Endrundengruppe E3:  Der verbleibende Gruppendritte und die drei Gruppenvierten</a:t>
          </a:r>
        </a:p>
        <a:p>
          <a:pPr marL="0" indent="0"/>
          <a:r>
            <a:rPr lang="de-DE" sz="1400" b="0" baseline="0">
              <a:solidFill>
                <a:sysClr val="windowText" lastClr="000000"/>
              </a:solidFill>
              <a:latin typeface="+mn-lt"/>
              <a:ea typeface="+mn-ea"/>
              <a:cs typeface="+mn-cs"/>
            </a:rPr>
            <a:t>Endrundengruppe E4:  Die drei Gruppenfünften und der beste Gruppensechste</a:t>
          </a:r>
        </a:p>
        <a:p>
          <a:pPr marL="0" indent="0"/>
          <a:r>
            <a:rPr lang="de-DE" sz="1400" b="0" baseline="0">
              <a:solidFill>
                <a:sysClr val="windowText" lastClr="000000"/>
              </a:solidFill>
              <a:latin typeface="+mn-lt"/>
              <a:ea typeface="+mn-ea"/>
              <a:cs typeface="+mn-cs"/>
            </a:rPr>
            <a:t>Endrundengruppe E5:  Die beiden verbleibenden Gruppensechsten</a:t>
          </a:r>
        </a:p>
        <a:p>
          <a:pPr marL="0" indent="0"/>
          <a:r>
            <a:rPr lang="de-DE" sz="1400" b="0" baseline="0">
              <a:solidFill>
                <a:sysClr val="windowText" lastClr="000000"/>
              </a:solidFill>
              <a:latin typeface="+mn-lt"/>
              <a:ea typeface="+mn-ea"/>
              <a:cs typeface="+mn-cs"/>
            </a:rPr>
            <a:t>Die Gruppe E1 spielt um die Plätze 1 bis 4,</a:t>
          </a:r>
        </a:p>
        <a:p>
          <a:pPr marL="0" indent="0"/>
          <a:r>
            <a:rPr lang="de-DE" sz="1400" b="0" baseline="0">
              <a:solidFill>
                <a:sysClr val="windowText" lastClr="000000"/>
              </a:solidFill>
              <a:latin typeface="+mn-lt"/>
              <a:ea typeface="+mn-ea"/>
              <a:cs typeface="+mn-cs"/>
            </a:rPr>
            <a:t>die Gruppe E2 spielt um die Plätze 5 bis 8,</a:t>
          </a:r>
        </a:p>
        <a:p>
          <a:pPr marL="0" indent="0"/>
          <a:r>
            <a:rPr lang="de-DE" sz="1400" b="0" baseline="0">
              <a:solidFill>
                <a:sysClr val="windowText" lastClr="000000"/>
              </a:solidFill>
              <a:latin typeface="+mn-lt"/>
              <a:ea typeface="+mn-ea"/>
              <a:cs typeface="+mn-cs"/>
            </a:rPr>
            <a:t>usw.</a:t>
          </a:r>
        </a:p>
        <a:p>
          <a:pPr marL="0" indent="0"/>
          <a:r>
            <a:rPr lang="de-DE" sz="1400" b="0" baseline="0">
              <a:solidFill>
                <a:sysClr val="windowText" lastClr="000000"/>
              </a:solidFill>
              <a:latin typeface="+mn-lt"/>
              <a:ea typeface="+mn-ea"/>
              <a:cs typeface="+mn-cs"/>
            </a:rPr>
            <a:t>Diese Option kann auch mit weniger als 3 x 6 Teams gespielt werden, zum Beispiel 3 x 5, 3 x 4 oder 3 x 3 Teams. Die Anzahl der Teams pro Gruppe kann auch unterschiedlich sein.</a:t>
          </a:r>
        </a:p>
      </xdr:txBody>
    </xdr:sp>
    <xdr:clientData/>
  </xdr:twoCellAnchor>
  <xdr:twoCellAnchor>
    <xdr:from>
      <xdr:col>12</xdr:col>
      <xdr:colOff>1</xdr:colOff>
      <xdr:row>63</xdr:row>
      <xdr:rowOff>19051</xdr:rowOff>
    </xdr:from>
    <xdr:to>
      <xdr:col>21</xdr:col>
      <xdr:colOff>381001</xdr:colOff>
      <xdr:row>110</xdr:row>
      <xdr:rowOff>0</xdr:rowOff>
    </xdr:to>
    <xdr:sp macro="" textlink="">
      <xdr:nvSpPr>
        <xdr:cNvPr id="4" name="Textfeld 3">
          <a:extLst>
            <a:ext uri="{FF2B5EF4-FFF2-40B4-BE49-F238E27FC236}">
              <a16:creationId xmlns:a16="http://schemas.microsoft.com/office/drawing/2014/main" id="{04989D5D-2642-4615-B6B4-C000D15EA78D}"/>
            </a:ext>
          </a:extLst>
        </xdr:cNvPr>
        <xdr:cNvSpPr txBox="1"/>
      </xdr:nvSpPr>
      <xdr:spPr>
        <a:xfrm>
          <a:off x="8763001" y="10220326"/>
          <a:ext cx="7505700"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0</xdr:colOff>
      <xdr:row>2</xdr:row>
      <xdr:rowOff>66674</xdr:rowOff>
    </xdr:from>
    <xdr:to>
      <xdr:col>11</xdr:col>
      <xdr:colOff>2</xdr:colOff>
      <xdr:row>60</xdr:row>
      <xdr:rowOff>152400</xdr:rowOff>
    </xdr:to>
    <xdr:sp macro="" textlink="">
      <xdr:nvSpPr>
        <xdr:cNvPr id="5" name="Textfeld 4">
          <a:extLst>
            <a:ext uri="{FF2B5EF4-FFF2-40B4-BE49-F238E27FC236}">
              <a16:creationId xmlns:a16="http://schemas.microsoft.com/office/drawing/2014/main" id="{75D27C90-BF65-4604-804A-B9504834D614}"/>
            </a:ext>
          </a:extLst>
        </xdr:cNvPr>
        <xdr:cNvSpPr txBox="1"/>
      </xdr:nvSpPr>
      <xdr:spPr>
        <a:xfrm>
          <a:off x="762000" y="390524"/>
          <a:ext cx="76200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two groups of five and one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1</a:t>
          </a:r>
          <a:r>
            <a:rPr lang="de-DE" sz="1400">
              <a:solidFill>
                <a:schemeClr val="dk1"/>
              </a:solidFill>
              <a:effectLst/>
              <a:latin typeface="+mn-lt"/>
              <a:ea typeface="+mn-ea"/>
              <a:cs typeface="+mn-cs"/>
            </a:rPr>
            <a:t>”:  In </a:t>
          </a:r>
          <a:r>
            <a:rPr lang="de-DE" sz="1400" b="0">
              <a:solidFill>
                <a:schemeClr val="dk1"/>
              </a:solidFill>
              <a:effectLst/>
              <a:latin typeface="+mn-lt"/>
              <a:ea typeface="+mn-ea"/>
              <a:cs typeface="+mn-cs"/>
            </a:rPr>
            <a:t>“Finals 1” </a:t>
          </a:r>
          <a:r>
            <a:rPr lang="de-DE" sz="1400"/>
            <a:t>the three first-place teams play in a group of three for places 1, 2 and 3, the three second-place teams play for places 4, 5 and 6, the three third-place teams play for places 7, 8 and 9, etc.</a:t>
          </a:r>
        </a:p>
        <a:p>
          <a:pPr marL="0" indent="0"/>
          <a:endParaRPr lang="de-DE" sz="1400"/>
        </a:p>
        <a:p>
          <a:pPr marL="0" indent="0"/>
          <a:r>
            <a:rPr lang="de-DE" sz="1400"/>
            <a:t>"</a:t>
          </a:r>
          <a:r>
            <a:rPr lang="de-DE" sz="1400" b="1"/>
            <a:t>Finals 2</a:t>
          </a:r>
          <a:r>
            <a:rPr lang="de-DE" sz="1400"/>
            <a:t>":</a:t>
          </a:r>
          <a:r>
            <a:rPr lang="de-DE" sz="1400" baseline="0"/>
            <a:t>  </a:t>
          </a:r>
          <a:r>
            <a:rPr lang="de-DE" sz="1400"/>
            <a:t>The three group winners, the three group runners-up and the two best third-place teams qualify for “Finals 2”. Quarter-finals, semi-finals, final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three group winners and the best runners-up qualify for "Finals 3". Semi-finals, final und third place match will be played to determine the top four teams.</a:t>
          </a:r>
        </a:p>
        <a:p>
          <a:pPr marL="0" indent="0"/>
          <a:endParaRPr lang="de-DE" sz="1400" b="0" baseline="0">
            <a:solidFill>
              <a:sysClr val="windowText" lastClr="000000"/>
            </a:solidFill>
            <a:latin typeface="+mn-lt"/>
            <a:ea typeface="+mn-ea"/>
            <a:cs typeface="+mn-cs"/>
          </a:endParaRPr>
        </a:p>
        <a:p>
          <a:pPr marL="0" indent="0"/>
          <a:r>
            <a:rPr lang="de-DE" sz="1400"/>
            <a:t>"</a:t>
          </a:r>
          <a:r>
            <a:rPr lang="de-DE" sz="1400" b="1"/>
            <a:t>Finals 4</a:t>
          </a:r>
          <a:r>
            <a:rPr lang="de-DE" sz="1400"/>
            <a:t>":  In "Finals 4" the teams play for places in groups of four (each against each other).</a:t>
          </a:r>
        </a:p>
        <a:p>
          <a:pPr marL="0" indent="0"/>
          <a:r>
            <a:rPr lang="de-DE" sz="1400"/>
            <a:t>Final round group E1: The three group winners and the best group runner-up</a:t>
          </a:r>
        </a:p>
        <a:p>
          <a:pPr marL="0" indent="0"/>
          <a:r>
            <a:rPr lang="de-DE" sz="1400"/>
            <a:t>Final round group E2: The remaining runners-up and the two best third-place teams</a:t>
          </a:r>
        </a:p>
        <a:p>
          <a:pPr marL="0" indent="0"/>
          <a:r>
            <a:rPr lang="de-DE" sz="1400"/>
            <a:t>Final round group E3: The remaining third-placed team and the three fourth-placed teams</a:t>
          </a:r>
        </a:p>
        <a:p>
          <a:pPr marL="0" indent="0"/>
          <a:r>
            <a:rPr lang="de-DE" sz="1400"/>
            <a:t>Final round group E4: The three fifth-placed teams and the best sixth-placed team</a:t>
          </a:r>
        </a:p>
        <a:p>
          <a:pPr marL="0" indent="0"/>
          <a:r>
            <a:rPr lang="de-DE" sz="1400"/>
            <a:t>Final round group E5: The two remaining sixth-placed</a:t>
          </a:r>
          <a:r>
            <a:rPr lang="de-DE" sz="1400" baseline="0"/>
            <a:t> teams</a:t>
          </a:r>
          <a:endParaRPr lang="de-DE" sz="1400"/>
        </a:p>
        <a:p>
          <a:pPr marL="0" indent="0"/>
          <a:r>
            <a:rPr lang="de-DE" sz="1400"/>
            <a:t>Group E1 plays for places 1 to 4,</a:t>
          </a:r>
        </a:p>
        <a:p>
          <a:pPr marL="0" indent="0"/>
          <a:r>
            <a:rPr lang="de-DE" sz="1400"/>
            <a:t>group E2 plays for places 5 to 8,</a:t>
          </a:r>
        </a:p>
        <a:p>
          <a:pPr marL="0" indent="0"/>
          <a:r>
            <a:rPr lang="de-DE" sz="1400"/>
            <a:t>etc.</a:t>
          </a:r>
        </a:p>
        <a:p>
          <a:pPr marL="0" indent="0"/>
          <a:r>
            <a:rPr lang="de-DE" sz="1400"/>
            <a:t>This option can also be played with fewer than 3 x 6 teams, for example 3 x 5, 3 x 4 or 3 x 3 teams. The number of teams per group can also be different.</a:t>
          </a:r>
          <a:endParaRPr lang="de-DE" sz="1400" b="0" baseline="0">
            <a:solidFill>
              <a:sysClr val="windowText" lastClr="000000"/>
            </a:solidFill>
            <a:latin typeface="+mn-lt"/>
            <a:ea typeface="+mn-ea"/>
            <a:cs typeface="+mn-cs"/>
          </a:endParaRPr>
        </a:p>
      </xdr:txBody>
    </xdr:sp>
    <xdr:clientData/>
  </xdr:twoCellAnchor>
  <xdr:twoCellAnchor>
    <xdr:from>
      <xdr:col>1</xdr:col>
      <xdr:colOff>1</xdr:colOff>
      <xdr:row>63</xdr:row>
      <xdr:rowOff>19051</xdr:rowOff>
    </xdr:from>
    <xdr:to>
      <xdr:col>10</xdr:col>
      <xdr:colOff>752476</xdr:colOff>
      <xdr:row>110</xdr:row>
      <xdr:rowOff>0</xdr:rowOff>
    </xdr:to>
    <xdr:sp macro="" textlink="">
      <xdr:nvSpPr>
        <xdr:cNvPr id="6" name="Textfeld 5">
          <a:extLst>
            <a:ext uri="{FF2B5EF4-FFF2-40B4-BE49-F238E27FC236}">
              <a16:creationId xmlns:a16="http://schemas.microsoft.com/office/drawing/2014/main" id="{E69B3042-FBB3-45DA-8B61-4F2BCA10FF23}"/>
            </a:ext>
          </a:extLst>
        </xdr:cNvPr>
        <xdr:cNvSpPr txBox="1"/>
      </xdr:nvSpPr>
      <xdr:spPr>
        <a:xfrm>
          <a:off x="762001" y="10220326"/>
          <a:ext cx="7610475"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b="0"/>
            <a:t>"</a:t>
          </a:r>
          <a:r>
            <a:rPr lang="de-DE" sz="1400"/>
            <a:t>,</a:t>
          </a:r>
          <a:r>
            <a:rPr lang="de-DE" sz="1400" baseline="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DirComparison_B</a:t>
          </a:r>
          <a:r>
            <a:rPr lang="de-DE" sz="1400" b="0">
              <a:solidFill>
                <a:schemeClr val="dk1"/>
              </a:solidFill>
              <a:effectLst/>
              <a:latin typeface="+mn-lt"/>
              <a:ea typeface="+mn-ea"/>
              <a:cs typeface="+mn-cs"/>
            </a:rPr>
            <a:t>"</a:t>
          </a:r>
          <a:r>
            <a:rPr lang="de-DE" sz="1400">
              <a:solidFill>
                <a:schemeClr val="dk1"/>
              </a:solidFill>
              <a:effectLst/>
              <a:latin typeface="+mn-lt"/>
              <a:ea typeface="+mn-ea"/>
              <a:cs typeface="+mn-cs"/>
            </a:rPr>
            <a:t> and</a:t>
          </a:r>
          <a:r>
            <a:rPr lang="de-DE" sz="1400"/>
            <a:t> "</a:t>
          </a:r>
          <a:r>
            <a:rPr lang="de-DE" sz="1400" b="1"/>
            <a:t>DirComparison_C</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F57"/>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172" customWidth="1"/>
    <col min="17" max="17" width="29.7109375" style="173" customWidth="1"/>
    <col min="18" max="18" width="12.42578125" style="173" customWidth="1"/>
    <col min="19" max="19" width="11.42578125" style="173" customWidth="1"/>
    <col min="20" max="20" width="10.7109375" style="173" customWidth="1"/>
    <col min="21" max="21" width="11.42578125" hidden="1" customWidth="1"/>
    <col min="22" max="58" width="4.7109375" hidden="1" customWidth="1"/>
    <col min="59" max="16384" width="11.42578125" hidden="1"/>
  </cols>
  <sheetData>
    <row r="1" spans="1:58" ht="9.75" customHeight="1" x14ac:dyDescent="0.25">
      <c r="A1" s="163"/>
      <c r="P1" s="49"/>
      <c r="Q1" s="169"/>
      <c r="R1" s="169"/>
      <c r="S1" s="169"/>
      <c r="T1" s="169"/>
    </row>
    <row r="2" spans="1:58" ht="33.75" x14ac:dyDescent="0.5">
      <c r="A2" s="162"/>
      <c r="B2" s="238"/>
      <c r="C2" s="238"/>
      <c r="D2" s="238"/>
      <c r="E2" s="687" t="str">
        <f>Sprache!$E$30</f>
        <v>Teilnehmer und Ablaufplan</v>
      </c>
      <c r="F2" s="687"/>
      <c r="G2" s="687"/>
      <c r="H2" s="687"/>
      <c r="I2" s="687"/>
      <c r="J2" s="687"/>
      <c r="K2" s="687"/>
      <c r="L2" s="687"/>
      <c r="M2" s="687"/>
      <c r="N2" s="687"/>
      <c r="O2" s="238"/>
      <c r="P2" s="238"/>
      <c r="Q2" s="238"/>
      <c r="R2" s="238"/>
      <c r="S2" s="238"/>
      <c r="T2" s="169"/>
    </row>
    <row r="3" spans="1:58" x14ac:dyDescent="0.25">
      <c r="P3" s="49"/>
      <c r="Q3" s="169"/>
      <c r="R3" s="169"/>
      <c r="S3" s="169"/>
      <c r="T3" s="169"/>
    </row>
    <row r="4" spans="1:58" ht="29.25" customHeight="1" thickBot="1" x14ac:dyDescent="0.3">
      <c r="C4" s="288" t="str">
        <f>Sprache!$E$16&amp;" A"</f>
        <v>Gruppe A</v>
      </c>
      <c r="D4" s="171"/>
      <c r="E4" s="688" t="str">
        <f>Sprache!$E$32</f>
        <v>Ablaufplan</v>
      </c>
      <c r="F4" s="688"/>
      <c r="G4" s="318"/>
      <c r="H4" s="318"/>
      <c r="I4" s="318"/>
      <c r="J4" s="318"/>
      <c r="K4" s="318"/>
      <c r="L4" s="318"/>
      <c r="M4" s="318"/>
      <c r="N4" s="318"/>
      <c r="O4" s="689" t="str">
        <f>Sprache!$E$20</f>
        <v>Zusätzl. Pause (min)</v>
      </c>
      <c r="P4" s="49"/>
      <c r="Q4" s="358" t="str">
        <f>Sprache!$E$41</f>
        <v>Spielzeiten</v>
      </c>
      <c r="R4" s="169"/>
      <c r="S4" s="169"/>
      <c r="T4" s="169"/>
      <c r="W4" s="168">
        <v>1</v>
      </c>
      <c r="X4" s="168"/>
      <c r="Y4" s="168"/>
      <c r="Z4" s="168"/>
      <c r="AA4" s="168"/>
      <c r="AB4" s="168"/>
      <c r="AC4" s="168">
        <v>2</v>
      </c>
      <c r="AD4" s="168"/>
      <c r="AE4" s="168"/>
      <c r="AF4" s="168"/>
      <c r="AG4" s="168"/>
      <c r="AH4" s="168"/>
      <c r="AI4" s="168">
        <v>3</v>
      </c>
      <c r="AJ4" s="168"/>
      <c r="AK4" s="168"/>
      <c r="AL4" s="168"/>
      <c r="AM4" s="168"/>
      <c r="AN4" s="168"/>
      <c r="AO4" s="168">
        <v>4</v>
      </c>
      <c r="AP4" s="168"/>
      <c r="AQ4" s="168"/>
      <c r="AR4" s="168"/>
      <c r="AS4" s="168"/>
      <c r="AT4" s="168"/>
      <c r="AU4" s="168">
        <v>5</v>
      </c>
      <c r="AV4" s="168"/>
      <c r="AW4" s="168"/>
      <c r="AX4" s="168"/>
      <c r="AY4" s="168"/>
      <c r="AZ4" s="168"/>
      <c r="BA4" s="168">
        <v>6</v>
      </c>
    </row>
    <row r="5" spans="1:58" ht="15.95" customHeight="1" thickTop="1" thickBot="1" x14ac:dyDescent="0.3">
      <c r="A5" s="69"/>
      <c r="B5" s="681"/>
      <c r="C5" s="683" t="str">
        <f>Sprache!$E$10</f>
        <v>Teilnehmer bzw. Mannschaft</v>
      </c>
      <c r="D5" s="65"/>
      <c r="E5" s="185" t="str">
        <f>Sprache!$E$33</f>
        <v>Spiel-Nr.</v>
      </c>
      <c r="F5" s="186" t="str">
        <f>Sprache!$E$39</f>
        <v>Beginn</v>
      </c>
      <c r="G5" s="186" t="str">
        <f>Sprache!$E$48</f>
        <v>Feld</v>
      </c>
      <c r="H5" s="186" t="str">
        <f>Sprache!$E$17</f>
        <v>Grp</v>
      </c>
      <c r="I5" s="691" t="str">
        <f>Sprache!$E$34</f>
        <v>Paarungen</v>
      </c>
      <c r="J5" s="691"/>
      <c r="K5" s="691"/>
      <c r="L5" s="691" t="str">
        <f>Sprache!$E$31</f>
        <v>Teilnehmer</v>
      </c>
      <c r="M5" s="691"/>
      <c r="N5" s="692"/>
      <c r="O5" s="690"/>
      <c r="P5" s="49"/>
      <c r="Q5" s="693" t="str">
        <f>Sprache!$E$39</f>
        <v>Beginn</v>
      </c>
      <c r="R5" s="695">
        <v>0.375</v>
      </c>
      <c r="S5" s="697" t="str">
        <f>Sprache!$E$45</f>
        <v>Uhr</v>
      </c>
      <c r="T5" s="170"/>
      <c r="V5" s="399"/>
      <c r="W5" s="400">
        <v>1</v>
      </c>
      <c r="X5" s="400">
        <v>2</v>
      </c>
      <c r="Y5" s="400">
        <v>3</v>
      </c>
      <c r="Z5" s="400">
        <v>4</v>
      </c>
      <c r="AA5" s="400">
        <v>5</v>
      </c>
      <c r="AB5" s="401">
        <v>6</v>
      </c>
      <c r="AC5" s="400">
        <v>1</v>
      </c>
      <c r="AD5" s="400">
        <v>2</v>
      </c>
      <c r="AE5" s="400">
        <v>3</v>
      </c>
      <c r="AF5" s="400">
        <v>4</v>
      </c>
      <c r="AG5" s="400">
        <v>5</v>
      </c>
      <c r="AH5" s="401">
        <v>6</v>
      </c>
      <c r="AI5" s="400">
        <v>1</v>
      </c>
      <c r="AJ5" s="400">
        <v>2</v>
      </c>
      <c r="AK5" s="400">
        <v>3</v>
      </c>
      <c r="AL5" s="400">
        <v>4</v>
      </c>
      <c r="AM5" s="400">
        <v>5</v>
      </c>
      <c r="AN5" s="401">
        <v>6</v>
      </c>
      <c r="AO5" s="400">
        <v>1</v>
      </c>
      <c r="AP5" s="400">
        <v>2</v>
      </c>
      <c r="AQ5" s="400">
        <v>3</v>
      </c>
      <c r="AR5" s="400">
        <v>4</v>
      </c>
      <c r="AS5" s="400">
        <v>5</v>
      </c>
      <c r="AT5" s="401">
        <v>6</v>
      </c>
      <c r="AU5" s="400">
        <v>1</v>
      </c>
      <c r="AV5" s="400">
        <v>2</v>
      </c>
      <c r="AW5" s="400">
        <v>3</v>
      </c>
      <c r="AX5" s="400">
        <v>4</v>
      </c>
      <c r="AY5" s="400">
        <v>5</v>
      </c>
      <c r="AZ5" s="401">
        <v>6</v>
      </c>
      <c r="BA5" s="400">
        <v>1</v>
      </c>
      <c r="BB5" s="400">
        <v>2</v>
      </c>
      <c r="BC5" s="400">
        <v>3</v>
      </c>
      <c r="BD5" s="400">
        <v>4</v>
      </c>
      <c r="BE5" s="400">
        <v>5</v>
      </c>
      <c r="BF5" s="401">
        <v>6</v>
      </c>
    </row>
    <row r="6" spans="1:58" ht="15.95" customHeight="1" x14ac:dyDescent="0.25">
      <c r="A6" s="69"/>
      <c r="B6" s="682"/>
      <c r="C6" s="684"/>
      <c r="D6" s="545">
        <v>1</v>
      </c>
      <c r="E6" s="503">
        <f>IF($D6&gt;Calc1!$B$14,"",1)</f>
        <v>1</v>
      </c>
      <c r="F6" s="187">
        <f>IF(OR($U$15,$D6&gt;Calc1!$B$14),"",$R$5)</f>
        <v>0.375</v>
      </c>
      <c r="G6" s="177" t="str">
        <f>IF(OR($U$15,$D6&gt;Calc1!$B$14),"","1")</f>
        <v>1</v>
      </c>
      <c r="H6" s="301" t="str">
        <f ca="1">IF($I6="","",IF(LEFT($I6,1)&lt;&gt;LEFT($K6,1),"??",LEFT($I6,1)))</f>
        <v>A</v>
      </c>
      <c r="I6" s="321" t="str">
        <f t="array" aca="1" ref="I6:I50" ca="1">IF(Calc1!$F$14&lt;3,"",IF(OFFSET(Pairings!$A$1,0,(Calc1!$F$14-2)*4-1,45,1)="","",OFFSET(Pairings!$A$1,0,(Calc1!$F$14-2)*4-1,45,1)))</f>
        <v>A5</v>
      </c>
      <c r="J6" s="322" t="s">
        <v>5</v>
      </c>
      <c r="K6" s="323" t="str">
        <f t="array" aca="1" ref="K6:K50" ca="1">IF(Calc1!$F$14&lt;3,"",IF(OFFSET(Pairings!$A$1,0,(Calc1!$F$14-2)*4,45,1)="","",OFFSET(Pairings!$A$1,0,(Calc1!$F$14-2)*4,45,1)))</f>
        <v>A2</v>
      </c>
      <c r="L6" s="182" t="str">
        <f ca="1">IF($I6="","",IF(VLOOKUP($I6,$B$7:$C$52,2,0)="","",VLOOKUP($I6,$B$7:$C$52,2,0)))</f>
        <v>VFB Essenheim</v>
      </c>
      <c r="M6" s="183" t="s">
        <v>5</v>
      </c>
      <c r="N6" s="184" t="str">
        <f ca="1">IF($K6="","",IF(VLOOKUP($K6,$B$7:$C$52,2,0)="","",VLOOKUP($K6,$B$7:$C$52,2,0)))</f>
        <v>FC Barcelona</v>
      </c>
      <c r="O6" s="332"/>
      <c r="P6" s="319"/>
      <c r="Q6" s="694"/>
      <c r="R6" s="696"/>
      <c r="S6" s="698"/>
      <c r="T6" s="170"/>
      <c r="V6" s="402">
        <v>1</v>
      </c>
      <c r="W6" s="488">
        <v>6</v>
      </c>
      <c r="X6" s="489">
        <v>6</v>
      </c>
      <c r="Y6" s="489">
        <v>6</v>
      </c>
      <c r="Z6" s="489">
        <v>6</v>
      </c>
      <c r="AA6" s="489">
        <v>6</v>
      </c>
      <c r="AB6" s="490">
        <v>6</v>
      </c>
      <c r="AC6" s="488">
        <v>6</v>
      </c>
      <c r="AD6" s="489">
        <v>6</v>
      </c>
      <c r="AE6" s="489">
        <v>6</v>
      </c>
      <c r="AF6" s="489">
        <v>6</v>
      </c>
      <c r="AG6" s="489">
        <v>6</v>
      </c>
      <c r="AH6" s="490">
        <v>6</v>
      </c>
      <c r="AI6" s="488">
        <v>6</v>
      </c>
      <c r="AJ6" s="489">
        <v>6</v>
      </c>
      <c r="AK6" s="489">
        <v>6</v>
      </c>
      <c r="AL6" s="489">
        <v>6</v>
      </c>
      <c r="AM6" s="489">
        <v>6</v>
      </c>
      <c r="AN6" s="490">
        <v>6</v>
      </c>
      <c r="AO6" s="488">
        <v>6</v>
      </c>
      <c r="AP6" s="489">
        <v>6</v>
      </c>
      <c r="AQ6" s="489">
        <v>6</v>
      </c>
      <c r="AR6" s="489">
        <v>6</v>
      </c>
      <c r="AS6" s="489">
        <v>6</v>
      </c>
      <c r="AT6" s="490">
        <v>6</v>
      </c>
      <c r="AU6" s="488">
        <v>6</v>
      </c>
      <c r="AV6" s="489">
        <v>6</v>
      </c>
      <c r="AW6" s="489">
        <v>6</v>
      </c>
      <c r="AX6" s="489">
        <v>6</v>
      </c>
      <c r="AY6" s="489">
        <v>6</v>
      </c>
      <c r="AZ6" s="490">
        <v>6</v>
      </c>
      <c r="BA6" s="488">
        <v>6</v>
      </c>
      <c r="BB6" s="489">
        <v>6</v>
      </c>
      <c r="BC6" s="489">
        <v>6</v>
      </c>
      <c r="BD6" s="489">
        <v>6</v>
      </c>
      <c r="BE6" s="489">
        <v>6</v>
      </c>
      <c r="BF6" s="490">
        <v>6</v>
      </c>
    </row>
    <row r="7" spans="1:58" ht="15.95" customHeight="1" x14ac:dyDescent="0.25">
      <c r="A7" s="69"/>
      <c r="B7" s="685" t="s">
        <v>208</v>
      </c>
      <c r="C7" s="686" t="s">
        <v>257</v>
      </c>
      <c r="D7" s="545">
        <v>2</v>
      </c>
      <c r="E7" s="504">
        <f t="array" aca="1" ref="E7" ca="1">IF($D7&gt;Calc1!$B$14,"",ROW(2:2)-SUM((($L$6:$L6="")+($N$6:$N6="")&gt;0)*1))</f>
        <v>2</v>
      </c>
      <c r="F7" s="176">
        <f ca="1">IF(OR($U$15,$D7&gt;Calc1!$B$14),"",$R$5+QUOTIENT(($E7-1),$U$11)*($R$7+$R$9)/1440+SUM($O$6:$O6)/1440)</f>
        <v>0.375</v>
      </c>
      <c r="G7" s="178">
        <f ca="1">IF(OR($U$15,$D7&gt;Calc1!$B$14),"",MOD($E7-1,$U$11)+1)</f>
        <v>2</v>
      </c>
      <c r="H7" s="301" t="str">
        <f t="shared" ref="H7:H50" ca="1" si="0">IF($I7="","",IF(LEFT($I7,1)&lt;&gt;LEFT($K7,1),"??",LEFT($I7,1)))</f>
        <v>B</v>
      </c>
      <c r="I7" s="324" t="str">
        <f ca="1"/>
        <v>B5</v>
      </c>
      <c r="J7" s="325" t="s">
        <v>5</v>
      </c>
      <c r="K7" s="326" t="str">
        <f ca="1"/>
        <v>B2</v>
      </c>
      <c r="L7" s="182" t="str">
        <f t="shared" ref="L7:L49" ca="1" si="1">IF($I7="","",IF(VLOOKUP($I7,$B$7:$C$52,2,0)="","",VLOOKUP($I7,$B$7:$C$52,2,0)))</f>
        <v>FC Grönlingen</v>
      </c>
      <c r="M7" s="183" t="s">
        <v>5</v>
      </c>
      <c r="N7" s="184" t="str">
        <f t="shared" ref="N7:N49" ca="1" si="2">IF($K7="","",IF(VLOOKUP($K7,$B$7:$C$52,2,0)="","",VLOOKUP($K7,$B$7:$C$52,2,0)))</f>
        <v>Inter Mailand</v>
      </c>
      <c r="O7" s="333"/>
      <c r="P7" s="319"/>
      <c r="Q7" s="694" t="str">
        <f>Sprache!$E$42</f>
        <v>Spielzeit pro Spiel:</v>
      </c>
      <c r="R7" s="699">
        <v>30</v>
      </c>
      <c r="S7" s="698" t="s">
        <v>165</v>
      </c>
      <c r="T7" s="123"/>
      <c r="U7" t="s">
        <v>271</v>
      </c>
      <c r="V7" s="402">
        <v>2</v>
      </c>
      <c r="W7" s="491">
        <v>6</v>
      </c>
      <c r="X7" s="492">
        <v>6</v>
      </c>
      <c r="Y7" s="492">
        <v>6</v>
      </c>
      <c r="Z7" s="492">
        <v>6</v>
      </c>
      <c r="AA7" s="492">
        <v>6</v>
      </c>
      <c r="AB7" s="493">
        <v>6</v>
      </c>
      <c r="AC7" s="491">
        <v>6</v>
      </c>
      <c r="AD7" s="492">
        <v>6</v>
      </c>
      <c r="AE7" s="492">
        <v>6</v>
      </c>
      <c r="AF7" s="492">
        <v>6</v>
      </c>
      <c r="AG7" s="492">
        <v>6</v>
      </c>
      <c r="AH7" s="493">
        <v>6</v>
      </c>
      <c r="AI7" s="491">
        <v>6</v>
      </c>
      <c r="AJ7" s="492">
        <v>6</v>
      </c>
      <c r="AK7" s="492">
        <v>6</v>
      </c>
      <c r="AL7" s="492">
        <v>6</v>
      </c>
      <c r="AM7" s="492">
        <v>6</v>
      </c>
      <c r="AN7" s="493">
        <v>6</v>
      </c>
      <c r="AO7" s="491">
        <v>6</v>
      </c>
      <c r="AP7" s="492">
        <v>6</v>
      </c>
      <c r="AQ7" s="492">
        <v>6</v>
      </c>
      <c r="AR7" s="492">
        <v>6</v>
      </c>
      <c r="AS7" s="492">
        <v>6</v>
      </c>
      <c r="AT7" s="493">
        <v>6</v>
      </c>
      <c r="AU7" s="491">
        <v>6</v>
      </c>
      <c r="AV7" s="492">
        <v>6</v>
      </c>
      <c r="AW7" s="492">
        <v>6</v>
      </c>
      <c r="AX7" s="492">
        <v>6</v>
      </c>
      <c r="AY7" s="492">
        <v>6</v>
      </c>
      <c r="AZ7" s="493">
        <v>6</v>
      </c>
      <c r="BA7" s="491">
        <v>6</v>
      </c>
      <c r="BB7" s="492">
        <v>6</v>
      </c>
      <c r="BC7" s="492">
        <v>6</v>
      </c>
      <c r="BD7" s="492">
        <v>6</v>
      </c>
      <c r="BE7" s="492">
        <v>6</v>
      </c>
      <c r="BF7" s="493">
        <v>6</v>
      </c>
    </row>
    <row r="8" spans="1:58" ht="15.95" customHeight="1" x14ac:dyDescent="0.25">
      <c r="A8" s="69"/>
      <c r="B8" s="672"/>
      <c r="C8" s="674"/>
      <c r="D8" s="545">
        <v>3</v>
      </c>
      <c r="E8" s="504">
        <f t="array" aca="1" ref="E8" ca="1">IF($D8&gt;Calc1!$B$14,"",ROW(3:3)-SUM((($L$6:$L7="")+($N$6:$N7="")&gt;0)*1))</f>
        <v>3</v>
      </c>
      <c r="F8" s="176">
        <f ca="1">IF(OR($U$15,$D8&gt;Calc1!$B$14),"",$R$5+QUOTIENT(($E8-1),$U$11)*($R$7+$R$9)/1440+SUM($O$6:$O7)/1440)</f>
        <v>0.375</v>
      </c>
      <c r="G8" s="178">
        <f ca="1">IF(OR($U$15,$D8&gt;Calc1!$B$14),"",MOD($E8-1,$U$11)+1)</f>
        <v>3</v>
      </c>
      <c r="H8" s="301" t="str">
        <f t="shared" ca="1" si="0"/>
        <v>C</v>
      </c>
      <c r="I8" s="324" t="str">
        <f ca="1"/>
        <v>C5</v>
      </c>
      <c r="J8" s="325" t="s">
        <v>5</v>
      </c>
      <c r="K8" s="326" t="str">
        <f ca="1"/>
        <v>C2</v>
      </c>
      <c r="L8" s="182" t="str">
        <f t="shared" ca="1" si="1"/>
        <v>1. FC Nürnberg</v>
      </c>
      <c r="M8" s="183" t="s">
        <v>5</v>
      </c>
      <c r="N8" s="184" t="str">
        <f t="shared" ca="1" si="2"/>
        <v>Real Madrid</v>
      </c>
      <c r="O8" s="333"/>
      <c r="P8" s="319"/>
      <c r="Q8" s="694"/>
      <c r="R8" s="699"/>
      <c r="S8" s="698"/>
      <c r="T8" s="170"/>
      <c r="U8" t="s">
        <v>270</v>
      </c>
      <c r="V8" s="402">
        <v>3</v>
      </c>
      <c r="W8" s="491">
        <v>6</v>
      </c>
      <c r="X8" s="492">
        <v>6</v>
      </c>
      <c r="Y8" s="492">
        <v>6</v>
      </c>
      <c r="Z8" s="492">
        <v>6</v>
      </c>
      <c r="AA8" s="492">
        <v>6</v>
      </c>
      <c r="AB8" s="493">
        <v>6</v>
      </c>
      <c r="AC8" s="491">
        <v>6</v>
      </c>
      <c r="AD8" s="492">
        <v>6</v>
      </c>
      <c r="AE8" s="492">
        <v>6</v>
      </c>
      <c r="AF8" s="492">
        <v>6</v>
      </c>
      <c r="AG8" s="492">
        <v>6</v>
      </c>
      <c r="AH8" s="493">
        <v>6</v>
      </c>
      <c r="AI8" s="491">
        <v>6</v>
      </c>
      <c r="AJ8" s="492">
        <v>6</v>
      </c>
      <c r="AK8" s="492">
        <v>6</v>
      </c>
      <c r="AL8" s="492">
        <v>6</v>
      </c>
      <c r="AM8" s="492">
        <v>6</v>
      </c>
      <c r="AN8" s="493">
        <v>6</v>
      </c>
      <c r="AO8" s="491">
        <v>6</v>
      </c>
      <c r="AP8" s="492">
        <v>6</v>
      </c>
      <c r="AQ8" s="492">
        <v>6</v>
      </c>
      <c r="AR8" s="492">
        <v>6</v>
      </c>
      <c r="AS8" s="492">
        <v>6</v>
      </c>
      <c r="AT8" s="493">
        <v>6</v>
      </c>
      <c r="AU8" s="491">
        <v>6</v>
      </c>
      <c r="AV8" s="492">
        <v>6</v>
      </c>
      <c r="AW8" s="492">
        <v>6</v>
      </c>
      <c r="AX8" s="492">
        <v>6</v>
      </c>
      <c r="AY8" s="492">
        <v>6</v>
      </c>
      <c r="AZ8" s="493">
        <v>6</v>
      </c>
      <c r="BA8" s="491">
        <v>6</v>
      </c>
      <c r="BB8" s="492">
        <v>6</v>
      </c>
      <c r="BC8" s="492">
        <v>6</v>
      </c>
      <c r="BD8" s="492">
        <v>6</v>
      </c>
      <c r="BE8" s="492">
        <v>6</v>
      </c>
      <c r="BF8" s="493">
        <v>6</v>
      </c>
    </row>
    <row r="9" spans="1:58" ht="15.95" customHeight="1" x14ac:dyDescent="0.25">
      <c r="A9" s="69"/>
      <c r="B9" s="671" t="s">
        <v>210</v>
      </c>
      <c r="C9" s="673" t="s">
        <v>258</v>
      </c>
      <c r="D9" s="545">
        <v>4</v>
      </c>
      <c r="E9" s="504">
        <f t="array" aca="1" ref="E9" ca="1">IF($D9&gt;Calc1!$B$14,"",ROW(4:4)-SUM((($L$6:$L8="")+($N$6:$N8="")&gt;0)*1))</f>
        <v>4</v>
      </c>
      <c r="F9" s="176">
        <f ca="1">IF(OR($U$15,$D9&gt;Calc1!$B$14),"",$R$5+QUOTIENT(($E9-1),$U$11)*($R$7+$R$9)/1440+SUM($O$6:$O8)/1440)</f>
        <v>0.39930555555555558</v>
      </c>
      <c r="G9" s="178">
        <f ca="1">IF(OR($U$15,$D9&gt;Calc1!$B$14),"",MOD($E9-1,$U$11)+1)</f>
        <v>1</v>
      </c>
      <c r="H9" s="301" t="str">
        <f t="shared" ca="1" si="0"/>
        <v>A</v>
      </c>
      <c r="I9" s="324" t="str">
        <f ca="1"/>
        <v>A3</v>
      </c>
      <c r="J9" s="325" t="s">
        <v>5</v>
      </c>
      <c r="K9" s="326" t="str">
        <f ca="1"/>
        <v>A4</v>
      </c>
      <c r="L9" s="182" t="str">
        <f t="shared" ca="1" si="1"/>
        <v>Eintracht Frankfurt</v>
      </c>
      <c r="M9" s="183" t="s">
        <v>5</v>
      </c>
      <c r="N9" s="184" t="str">
        <f t="shared" ca="1" si="2"/>
        <v>Maibach 1822 eV</v>
      </c>
      <c r="O9" s="333"/>
      <c r="P9" s="319"/>
      <c r="Q9" s="694" t="str">
        <f>Sprache!$E$43</f>
        <v>Wechselzeit:</v>
      </c>
      <c r="R9" s="699">
        <v>5</v>
      </c>
      <c r="S9" s="698" t="s">
        <v>165</v>
      </c>
      <c r="T9" s="170"/>
      <c r="U9" t="s">
        <v>269</v>
      </c>
      <c r="V9" s="402">
        <v>4</v>
      </c>
      <c r="W9" s="491">
        <v>6</v>
      </c>
      <c r="X9" s="492">
        <v>6</v>
      </c>
      <c r="Y9" s="492">
        <v>6</v>
      </c>
      <c r="Z9" s="492">
        <v>6</v>
      </c>
      <c r="AA9" s="492">
        <v>6</v>
      </c>
      <c r="AB9" s="493">
        <v>6</v>
      </c>
      <c r="AC9" s="491">
        <v>6</v>
      </c>
      <c r="AD9" s="492">
        <v>6</v>
      </c>
      <c r="AE9" s="492">
        <v>6</v>
      </c>
      <c r="AF9" s="492">
        <v>6</v>
      </c>
      <c r="AG9" s="492">
        <v>6</v>
      </c>
      <c r="AH9" s="493">
        <v>6</v>
      </c>
      <c r="AI9" s="491">
        <v>6</v>
      </c>
      <c r="AJ9" s="492">
        <v>6</v>
      </c>
      <c r="AK9" s="492">
        <v>6</v>
      </c>
      <c r="AL9" s="492">
        <v>6</v>
      </c>
      <c r="AM9" s="492">
        <v>6</v>
      </c>
      <c r="AN9" s="493">
        <v>6</v>
      </c>
      <c r="AO9" s="491">
        <v>6</v>
      </c>
      <c r="AP9" s="492">
        <v>6</v>
      </c>
      <c r="AQ9" s="492">
        <v>6</v>
      </c>
      <c r="AR9" s="492">
        <v>6</v>
      </c>
      <c r="AS9" s="492">
        <v>6</v>
      </c>
      <c r="AT9" s="493">
        <v>6</v>
      </c>
      <c r="AU9" s="491">
        <v>6</v>
      </c>
      <c r="AV9" s="492">
        <v>6</v>
      </c>
      <c r="AW9" s="492">
        <v>6</v>
      </c>
      <c r="AX9" s="492">
        <v>6</v>
      </c>
      <c r="AY9" s="492">
        <v>6</v>
      </c>
      <c r="AZ9" s="493">
        <v>6</v>
      </c>
      <c r="BA9" s="491">
        <v>6</v>
      </c>
      <c r="BB9" s="492">
        <v>6</v>
      </c>
      <c r="BC9" s="492">
        <v>6</v>
      </c>
      <c r="BD9" s="492">
        <v>6</v>
      </c>
      <c r="BE9" s="492">
        <v>6</v>
      </c>
      <c r="BF9" s="493">
        <v>6</v>
      </c>
    </row>
    <row r="10" spans="1:58" ht="15.95" customHeight="1" x14ac:dyDescent="0.25">
      <c r="A10" s="69"/>
      <c r="B10" s="672"/>
      <c r="C10" s="674"/>
      <c r="D10" s="545">
        <v>5</v>
      </c>
      <c r="E10" s="504">
        <f t="array" aca="1" ref="E10" ca="1">IF($D10&gt;Calc1!$B$14,"",ROW(5:5)-SUM((($L$6:$L9="")+($N$6:$N9="")&gt;0)*1))</f>
        <v>5</v>
      </c>
      <c r="F10" s="176">
        <f ca="1">IF(OR($U$15,$D10&gt;Calc1!$B$14),"",$R$5+QUOTIENT(($E10-1),$U$11)*($R$7+$R$9)/1440+SUM($O$6:$O9)/1440)</f>
        <v>0.39930555555555558</v>
      </c>
      <c r="G10" s="178">
        <f ca="1">IF(OR($U$15,$D10&gt;Calc1!$B$14),"",MOD($E10-1,$U$11)+1)</f>
        <v>2</v>
      </c>
      <c r="H10" s="301" t="str">
        <f t="shared" ca="1" si="0"/>
        <v>B</v>
      </c>
      <c r="I10" s="324" t="str">
        <f ca="1"/>
        <v>B3</v>
      </c>
      <c r="J10" s="325" t="s">
        <v>5</v>
      </c>
      <c r="K10" s="326" t="str">
        <f ca="1"/>
        <v>B4</v>
      </c>
      <c r="L10" s="182" t="str">
        <f t="shared" ca="1" si="1"/>
        <v>SSV Wildbach</v>
      </c>
      <c r="M10" s="183" t="s">
        <v>5</v>
      </c>
      <c r="N10" s="184" t="str">
        <f t="shared" ca="1" si="2"/>
        <v>Manchester City</v>
      </c>
      <c r="O10" s="333"/>
      <c r="P10" s="319"/>
      <c r="Q10" s="694"/>
      <c r="R10" s="699"/>
      <c r="S10" s="698"/>
      <c r="T10" s="170"/>
      <c r="U10" s="404">
        <f ca="1">IF(OR(Calc1!$F$13&lt;1,Calc2!$F$13&lt;1,Calc3!$F$13&lt;1),6,INDEX(OFFSET($W$6:$AB$11,,(Calc3!$F$13-1)*6),Calc1!$F$13,Calc2!$F$13))</f>
        <v>6</v>
      </c>
      <c r="V10" s="402">
        <v>5</v>
      </c>
      <c r="W10" s="491">
        <v>6</v>
      </c>
      <c r="X10" s="492">
        <v>6</v>
      </c>
      <c r="Y10" s="492">
        <v>6</v>
      </c>
      <c r="Z10" s="492">
        <v>6</v>
      </c>
      <c r="AA10" s="492">
        <v>6</v>
      </c>
      <c r="AB10" s="493">
        <v>6</v>
      </c>
      <c r="AC10" s="491">
        <v>6</v>
      </c>
      <c r="AD10" s="492">
        <v>6</v>
      </c>
      <c r="AE10" s="492">
        <v>6</v>
      </c>
      <c r="AF10" s="492">
        <v>6</v>
      </c>
      <c r="AG10" s="492">
        <v>6</v>
      </c>
      <c r="AH10" s="493">
        <v>6</v>
      </c>
      <c r="AI10" s="491">
        <v>6</v>
      </c>
      <c r="AJ10" s="492">
        <v>6</v>
      </c>
      <c r="AK10" s="492">
        <v>6</v>
      </c>
      <c r="AL10" s="492">
        <v>6</v>
      </c>
      <c r="AM10" s="492">
        <v>6</v>
      </c>
      <c r="AN10" s="493">
        <v>6</v>
      </c>
      <c r="AO10" s="491">
        <v>6</v>
      </c>
      <c r="AP10" s="492">
        <v>6</v>
      </c>
      <c r="AQ10" s="492">
        <v>6</v>
      </c>
      <c r="AR10" s="492">
        <v>6</v>
      </c>
      <c r="AS10" s="492">
        <v>6</v>
      </c>
      <c r="AT10" s="493">
        <v>6</v>
      </c>
      <c r="AU10" s="491">
        <v>6</v>
      </c>
      <c r="AV10" s="492">
        <v>6</v>
      </c>
      <c r="AW10" s="492">
        <v>6</v>
      </c>
      <c r="AX10" s="492">
        <v>6</v>
      </c>
      <c r="AY10" s="492">
        <v>6</v>
      </c>
      <c r="AZ10" s="493">
        <v>6</v>
      </c>
      <c r="BA10" s="491">
        <v>6</v>
      </c>
      <c r="BB10" s="492">
        <v>6</v>
      </c>
      <c r="BC10" s="492">
        <v>6</v>
      </c>
      <c r="BD10" s="492">
        <v>6</v>
      </c>
      <c r="BE10" s="492">
        <v>6</v>
      </c>
      <c r="BF10" s="493">
        <v>6</v>
      </c>
    </row>
    <row r="11" spans="1:58" ht="15.95" customHeight="1" thickBot="1" x14ac:dyDescent="0.3">
      <c r="A11" s="69"/>
      <c r="B11" s="671" t="s">
        <v>206</v>
      </c>
      <c r="C11" s="673" t="s">
        <v>259</v>
      </c>
      <c r="D11" s="545">
        <v>6</v>
      </c>
      <c r="E11" s="504">
        <f t="array" aca="1" ref="E11" ca="1">IF($D11&gt;Calc1!$B$14,"",ROW(6:6)-SUM((($L$6:$L10="")+($N$6:$N10="")&gt;0)*1))</f>
        <v>6</v>
      </c>
      <c r="F11" s="176">
        <f ca="1">IF(OR($U$15,$D11&gt;Calc1!$B$14),"",$R$5+QUOTIENT(($E11-1),$U$11)*($R$7+$R$9)/1440+SUM($O$6:$O10)/1440)</f>
        <v>0.39930555555555558</v>
      </c>
      <c r="G11" s="178">
        <f ca="1">IF(OR($U$15,$D11&gt;Calc1!$B$14),"",MOD($E11-1,$U$11)+1)</f>
        <v>3</v>
      </c>
      <c r="H11" s="301" t="str">
        <f t="shared" ca="1" si="0"/>
        <v>C</v>
      </c>
      <c r="I11" s="324" t="str">
        <f ca="1"/>
        <v>C3</v>
      </c>
      <c r="J11" s="325" t="s">
        <v>5</v>
      </c>
      <c r="K11" s="326" t="str">
        <f ca="1"/>
        <v>C4</v>
      </c>
      <c r="L11" s="182" t="str">
        <f t="shared" ca="1" si="1"/>
        <v>Borussia Dortmund</v>
      </c>
      <c r="M11" s="183" t="s">
        <v>5</v>
      </c>
      <c r="N11" s="184" t="str">
        <f t="shared" ca="1" si="2"/>
        <v>FSV Rauen</v>
      </c>
      <c r="O11" s="333"/>
      <c r="P11" s="319"/>
      <c r="Q11" s="694" t="str">
        <f>Sprache!$E$44</f>
        <v>Anzahl der Spielfelder:</v>
      </c>
      <c r="R11" s="699">
        <v>3</v>
      </c>
      <c r="S11" s="703" t="str">
        <f ca="1">"(max. "&amp;$U$10&amp;")"</f>
        <v>(max. 6)</v>
      </c>
      <c r="T11" s="169"/>
      <c r="U11" s="404">
        <f ca="1">MIN($R$11,$U$10)</f>
        <v>3</v>
      </c>
      <c r="V11" s="403">
        <v>6</v>
      </c>
      <c r="W11" s="494">
        <v>6</v>
      </c>
      <c r="X11" s="495">
        <v>6</v>
      </c>
      <c r="Y11" s="495">
        <v>6</v>
      </c>
      <c r="Z11" s="495">
        <v>6</v>
      </c>
      <c r="AA11" s="495">
        <v>6</v>
      </c>
      <c r="AB11" s="496">
        <v>6</v>
      </c>
      <c r="AC11" s="494">
        <v>6</v>
      </c>
      <c r="AD11" s="495">
        <v>6</v>
      </c>
      <c r="AE11" s="495">
        <v>6</v>
      </c>
      <c r="AF11" s="495">
        <v>6</v>
      </c>
      <c r="AG11" s="495">
        <v>6</v>
      </c>
      <c r="AH11" s="496">
        <v>6</v>
      </c>
      <c r="AI11" s="494">
        <v>6</v>
      </c>
      <c r="AJ11" s="495">
        <v>6</v>
      </c>
      <c r="AK11" s="495">
        <v>6</v>
      </c>
      <c r="AL11" s="495">
        <v>6</v>
      </c>
      <c r="AM11" s="495">
        <v>6</v>
      </c>
      <c r="AN11" s="496">
        <v>6</v>
      </c>
      <c r="AO11" s="494">
        <v>6</v>
      </c>
      <c r="AP11" s="495">
        <v>6</v>
      </c>
      <c r="AQ11" s="495">
        <v>6</v>
      </c>
      <c r="AR11" s="495">
        <v>6</v>
      </c>
      <c r="AS11" s="495">
        <v>6</v>
      </c>
      <c r="AT11" s="496">
        <v>6</v>
      </c>
      <c r="AU11" s="494">
        <v>6</v>
      </c>
      <c r="AV11" s="495">
        <v>6</v>
      </c>
      <c r="AW11" s="495">
        <v>6</v>
      </c>
      <c r="AX11" s="495">
        <v>6</v>
      </c>
      <c r="AY11" s="495">
        <v>6</v>
      </c>
      <c r="AZ11" s="496">
        <v>6</v>
      </c>
      <c r="BA11" s="494">
        <v>6</v>
      </c>
      <c r="BB11" s="495">
        <v>6</v>
      </c>
      <c r="BC11" s="495">
        <v>6</v>
      </c>
      <c r="BD11" s="495">
        <v>6</v>
      </c>
      <c r="BE11" s="495">
        <v>6</v>
      </c>
      <c r="BF11" s="496">
        <v>6</v>
      </c>
    </row>
    <row r="12" spans="1:58" ht="15.95" customHeight="1" thickTop="1" thickBot="1" x14ac:dyDescent="0.3">
      <c r="A12" s="69"/>
      <c r="B12" s="672"/>
      <c r="C12" s="674"/>
      <c r="D12" s="545">
        <v>7</v>
      </c>
      <c r="E12" s="504">
        <f t="array" aca="1" ref="E12" ca="1">IF($D12&gt;Calc1!$B$14,"",ROW(7:7)-SUM((($L$6:$L11="")+($N$6:$N11="")&gt;0)*1))</f>
        <v>7</v>
      </c>
      <c r="F12" s="176">
        <f ca="1">IF(OR($U$15,$D12&gt;Calc1!$B$14),"",$R$5+QUOTIENT(($E12-1),$U$11)*($R$7+$R$9)/1440+SUM($O$6:$O11)/1440)</f>
        <v>0.4236111111111111</v>
      </c>
      <c r="G12" s="178">
        <f ca="1">IF(OR($U$15,$D12&gt;Calc1!$B$14),"",MOD($E12-1,$U$11)+1)</f>
        <v>1</v>
      </c>
      <c r="H12" s="301" t="str">
        <f t="shared" ca="1" si="0"/>
        <v>A</v>
      </c>
      <c r="I12" s="324" t="str">
        <f ca="1"/>
        <v>A5</v>
      </c>
      <c r="J12" s="325" t="s">
        <v>5</v>
      </c>
      <c r="K12" s="326" t="str">
        <f ca="1"/>
        <v>A1</v>
      </c>
      <c r="L12" s="182" t="str">
        <f t="shared" ca="1" si="1"/>
        <v>VFB Essenheim</v>
      </c>
      <c r="M12" s="183" t="s">
        <v>5</v>
      </c>
      <c r="N12" s="184" t="str">
        <f t="shared" ca="1" si="2"/>
        <v>1. FC Riedwald</v>
      </c>
      <c r="O12" s="333"/>
      <c r="P12" s="319"/>
      <c r="Q12" s="701"/>
      <c r="R12" s="702"/>
      <c r="S12" s="704"/>
      <c r="T12" s="123"/>
      <c r="U12" s="412" t="s">
        <v>309</v>
      </c>
    </row>
    <row r="13" spans="1:58" ht="15.95" customHeight="1" x14ac:dyDescent="0.25">
      <c r="A13" s="69"/>
      <c r="B13" s="671" t="s">
        <v>212</v>
      </c>
      <c r="C13" s="673" t="s">
        <v>260</v>
      </c>
      <c r="D13" s="545">
        <v>8</v>
      </c>
      <c r="E13" s="504">
        <f t="array" aca="1" ref="E13" ca="1">IF($D13&gt;Calc1!$B$14,"",ROW(8:8)-SUM((($L$6:$L12="")+($N$6:$N12="")&gt;0)*1))</f>
        <v>8</v>
      </c>
      <c r="F13" s="176">
        <f ca="1">IF(OR($U$15,$D13&gt;Calc1!$B$14),"",$R$5+QUOTIENT(($E13-1),$U$11)*($R$7+$R$9)/1440+SUM($O$6:$O12)/1440)</f>
        <v>0.4236111111111111</v>
      </c>
      <c r="G13" s="178">
        <f ca="1">IF(OR($U$15,$D13&gt;Calc1!$B$14),"",MOD($E13-1,$U$11)+1)</f>
        <v>2</v>
      </c>
      <c r="H13" s="301" t="str">
        <f t="shared" ca="1" si="0"/>
        <v>B</v>
      </c>
      <c r="I13" s="324" t="str">
        <f ca="1"/>
        <v>B5</v>
      </c>
      <c r="J13" s="325" t="s">
        <v>5</v>
      </c>
      <c r="K13" s="326" t="str">
        <f ca="1"/>
        <v>B1</v>
      </c>
      <c r="L13" s="182" t="str">
        <f t="shared" ca="1" si="1"/>
        <v>FC Grönlingen</v>
      </c>
      <c r="M13" s="183" t="s">
        <v>5</v>
      </c>
      <c r="N13" s="184" t="str">
        <f t="shared" ca="1" si="2"/>
        <v>Mainz 05</v>
      </c>
      <c r="O13" s="333"/>
      <c r="P13" s="319"/>
      <c r="Q13" s="705" t="str">
        <f>Sprache!$E$40</f>
        <v>Ende der Vorrunde:</v>
      </c>
      <c r="R13" s="707">
        <f t="array" aca="1" ref="R13" ca="1">IF($U$15,"",$R$5+(ROUNDUP((Calc1!$B$14-SUM(((OFFSET($L$6,,,Calc1!$B$14,1)="")+(OFFSET($N$6,,,Calc1!$B$14,1)="")&gt;0)*1))/$U11,0)*($R$7+$R$9)-$R$9)/1440+SUM(OFFSET($O$6,,,Calc1!$B$14-1,1))/1440)</f>
        <v>0.61458333333333337</v>
      </c>
      <c r="S13" s="709"/>
      <c r="T13" s="170"/>
      <c r="U13" s="405" t="s">
        <v>272</v>
      </c>
    </row>
    <row r="14" spans="1:58" ht="15.95" customHeight="1" thickBot="1" x14ac:dyDescent="0.3">
      <c r="A14" s="69"/>
      <c r="B14" s="672"/>
      <c r="C14" s="674"/>
      <c r="D14" s="545">
        <v>9</v>
      </c>
      <c r="E14" s="504">
        <f t="array" aca="1" ref="E14" ca="1">IF($D14&gt;Calc1!$B$14,"",ROW(9:9)-SUM((($L$6:$L13="")+($N$6:$N13="")&gt;0)*1))</f>
        <v>9</v>
      </c>
      <c r="F14" s="176">
        <f ca="1">IF(OR($U$15,$D14&gt;Calc1!$B$14),"",$R$5+QUOTIENT(($E14-1),$U$11)*($R$7+$R$9)/1440+SUM($O$6:$O13)/1440)</f>
        <v>0.4236111111111111</v>
      </c>
      <c r="G14" s="178">
        <f ca="1">IF(OR($U$15,$D14&gt;Calc1!$B$14),"",MOD($E14-1,$U$11)+1)</f>
        <v>3</v>
      </c>
      <c r="H14" s="301" t="str">
        <f t="shared" ca="1" si="0"/>
        <v>C</v>
      </c>
      <c r="I14" s="324" t="str">
        <f ca="1"/>
        <v>C5</v>
      </c>
      <c r="J14" s="325" t="s">
        <v>5</v>
      </c>
      <c r="K14" s="326" t="str">
        <f ca="1"/>
        <v>C1</v>
      </c>
      <c r="L14" s="182" t="str">
        <f t="shared" ca="1" si="1"/>
        <v>1. FC Nürnberg</v>
      </c>
      <c r="M14" s="183" t="s">
        <v>5</v>
      </c>
      <c r="N14" s="184" t="str">
        <f t="shared" ca="1" si="2"/>
        <v>Kickers Rodendorf</v>
      </c>
      <c r="O14" s="333"/>
      <c r="P14" s="319"/>
      <c r="Q14" s="706"/>
      <c r="R14" s="708"/>
      <c r="S14" s="710"/>
      <c r="T14" s="170"/>
      <c r="U14" s="405" t="s">
        <v>273</v>
      </c>
    </row>
    <row r="15" spans="1:58" ht="15.95" customHeight="1" x14ac:dyDescent="0.25">
      <c r="A15" s="69"/>
      <c r="B15" s="671" t="s">
        <v>214</v>
      </c>
      <c r="C15" s="673" t="s">
        <v>261</v>
      </c>
      <c r="D15" s="545">
        <v>10</v>
      </c>
      <c r="E15" s="504">
        <f t="array" aca="1" ref="E15" ca="1">IF($D15&gt;Calc1!$B$14,"",ROW(10:10)-SUM((($L$6:$L14="")+($N$6:$N14="")&gt;0)*1))</f>
        <v>10</v>
      </c>
      <c r="F15" s="176">
        <f ca="1">IF(OR($U$15,$D15&gt;Calc1!$B$14),"",$R$5+QUOTIENT(($E15-1),$U$11)*($R$7+$R$9)/1440+SUM($O$6:$O14)/1440)</f>
        <v>0.44791666666666669</v>
      </c>
      <c r="G15" s="178">
        <f ca="1">IF(OR($U$15,$D15&gt;Calc1!$B$14),"",MOD($E15-1,$U$11)+1)</f>
        <v>1</v>
      </c>
      <c r="H15" s="301" t="str">
        <f t="shared" ca="1" si="0"/>
        <v>A</v>
      </c>
      <c r="I15" s="324" t="str">
        <f ca="1"/>
        <v>A2</v>
      </c>
      <c r="J15" s="325" t="s">
        <v>5</v>
      </c>
      <c r="K15" s="326" t="str">
        <f ca="1"/>
        <v>A3</v>
      </c>
      <c r="L15" s="182" t="str">
        <f t="shared" ca="1" si="1"/>
        <v>FC Barcelona</v>
      </c>
      <c r="M15" s="183" t="s">
        <v>5</v>
      </c>
      <c r="N15" s="184" t="str">
        <f t="shared" ca="1" si="2"/>
        <v>Eintracht Frankfurt</v>
      </c>
      <c r="O15" s="333"/>
      <c r="P15" s="319"/>
      <c r="Q15" s="448" t="str">
        <f>Sprache!$E$97</f>
        <v>Turnierende (Endrunde 1):</v>
      </c>
      <c r="R15" s="446">
        <f ca="1">'Endrunde 1'!$J$31</f>
        <v>0.73611111111111116</v>
      </c>
      <c r="S15" s="447"/>
      <c r="T15" s="170"/>
      <c r="U15" s="406" t="b">
        <f>OR($R$5="",$R$7="",$R$9="",$R$11="",Calc1!$F$14&lt;3)</f>
        <v>0</v>
      </c>
    </row>
    <row r="16" spans="1:58" ht="15.95" customHeight="1" x14ac:dyDescent="0.25">
      <c r="A16" s="69"/>
      <c r="B16" s="672"/>
      <c r="C16" s="674"/>
      <c r="D16" s="545">
        <v>11</v>
      </c>
      <c r="E16" s="504">
        <f t="array" aca="1" ref="E16" ca="1">IF($D16&gt;Calc1!$B$14,"",ROW(11:11)-SUM((($L$6:$L15="")+($N$6:$N15="")&gt;0)*1))</f>
        <v>11</v>
      </c>
      <c r="F16" s="176">
        <f ca="1">IF(OR($U$15,$D16&gt;Calc1!$B$14),"",$R$5+QUOTIENT(($E16-1),$U$11)*($R$7+$R$9)/1440+SUM($O$6:$O15)/1440)</f>
        <v>0.44791666666666669</v>
      </c>
      <c r="G16" s="178">
        <f ca="1">IF(OR($U$15,$D16&gt;Calc1!$B$14),"",MOD($E16-1,$U$11)+1)</f>
        <v>2</v>
      </c>
      <c r="H16" s="301" t="str">
        <f t="shared" ca="1" si="0"/>
        <v>B</v>
      </c>
      <c r="I16" s="324" t="str">
        <f ca="1"/>
        <v>B2</v>
      </c>
      <c r="J16" s="325" t="s">
        <v>5</v>
      </c>
      <c r="K16" s="326" t="str">
        <f ca="1"/>
        <v>B3</v>
      </c>
      <c r="L16" s="182" t="str">
        <f t="shared" ca="1" si="1"/>
        <v>Inter Mailand</v>
      </c>
      <c r="M16" s="183" t="s">
        <v>5</v>
      </c>
      <c r="N16" s="184" t="str">
        <f t="shared" ca="1" si="2"/>
        <v>SSV Wildbach</v>
      </c>
      <c r="O16" s="333"/>
      <c r="P16" s="319"/>
      <c r="Q16" s="606" t="str">
        <f>Sprache!$E$98</f>
        <v>Turnierende (Endrunde 2):</v>
      </c>
      <c r="R16" s="607">
        <f ca="1">'Endrunde 2'!$K$23</f>
        <v>0.73611111111111127</v>
      </c>
      <c r="S16" s="608"/>
      <c r="T16" s="170"/>
    </row>
    <row r="17" spans="1:58" ht="15.95" customHeight="1" x14ac:dyDescent="0.3">
      <c r="A17" s="69"/>
      <c r="B17" s="671" t="s">
        <v>216</v>
      </c>
      <c r="C17" s="673"/>
      <c r="D17" s="545">
        <v>12</v>
      </c>
      <c r="E17" s="504">
        <f t="array" aca="1" ref="E17" ca="1">IF($D17&gt;Calc1!$B$14,"",ROW(12:12)-SUM((($L$6:$L16="")+($N$6:$N16="")&gt;0)*1))</f>
        <v>12</v>
      </c>
      <c r="F17" s="176">
        <f ca="1">IF(OR($U$15,$D17&gt;Calc1!$B$14),"",$R$5+QUOTIENT(($E17-1),$U$11)*($R$7+$R$9)/1440+SUM($O$6:$O16)/1440)</f>
        <v>0.44791666666666669</v>
      </c>
      <c r="G17" s="178">
        <f ca="1">IF(OR($U$15,$D17&gt;Calc1!$B$14),"",MOD($E17-1,$U$11)+1)</f>
        <v>3</v>
      </c>
      <c r="H17" s="301" t="str">
        <f t="shared" ca="1" si="0"/>
        <v>C</v>
      </c>
      <c r="I17" s="324" t="str">
        <f ca="1"/>
        <v>C2</v>
      </c>
      <c r="J17" s="325" t="s">
        <v>5</v>
      </c>
      <c r="K17" s="326" t="str">
        <f ca="1"/>
        <v>C3</v>
      </c>
      <c r="L17" s="182" t="str">
        <f t="shared" ca="1" si="1"/>
        <v>Real Madrid</v>
      </c>
      <c r="M17" s="183" t="s">
        <v>5</v>
      </c>
      <c r="N17" s="184" t="str">
        <f t="shared" ca="1" si="2"/>
        <v>Borussia Dortmund</v>
      </c>
      <c r="O17" s="333"/>
      <c r="P17" s="538"/>
      <c r="Q17" s="606" t="str">
        <f>Sprache!$E$99</f>
        <v>Turnierende (Endrunde 3):</v>
      </c>
      <c r="R17" s="607">
        <f ca="1">'Endrunde 3'!$K$19</f>
        <v>0.68750000000000011</v>
      </c>
      <c r="S17" s="608"/>
      <c r="T17" s="539"/>
      <c r="U17" s="484"/>
      <c r="V17" s="168">
        <f>Calc1!$F$13</f>
        <v>5</v>
      </c>
      <c r="W17" s="168">
        <f>Calc2!$F$13</f>
        <v>5</v>
      </c>
      <c r="X17" s="168">
        <f>Calc3!$F$13</f>
        <v>5</v>
      </c>
      <c r="AH17" s="168"/>
    </row>
    <row r="18" spans="1:58" ht="15.95" customHeight="1" thickBot="1" x14ac:dyDescent="0.3">
      <c r="A18" s="69"/>
      <c r="B18" s="675"/>
      <c r="C18" s="676"/>
      <c r="D18" s="545">
        <v>13</v>
      </c>
      <c r="E18" s="504">
        <f t="array" aca="1" ref="E18" ca="1">IF($D18&gt;Calc1!$B$14,"",ROW(13:13)-SUM((($L$6:$L17="")+($N$6:$N17="")&gt;0)*1))</f>
        <v>13</v>
      </c>
      <c r="F18" s="176">
        <f ca="1">IF(OR($U$15,$D18&gt;Calc1!$B$14),"",$R$5+QUOTIENT(($E18-1),$U$11)*($R$7+$R$9)/1440+SUM($O$6:$O17)/1440)</f>
        <v>0.47222222222222221</v>
      </c>
      <c r="G18" s="178">
        <f ca="1">IF(OR($U$15,$D18&gt;Calc1!$B$14),"",MOD($E18-1,$U$11)+1)</f>
        <v>1</v>
      </c>
      <c r="H18" s="301" t="str">
        <f t="shared" ca="1" si="0"/>
        <v>A</v>
      </c>
      <c r="I18" s="324" t="str">
        <f ca="1"/>
        <v>A1</v>
      </c>
      <c r="J18" s="325" t="s">
        <v>5</v>
      </c>
      <c r="K18" s="326" t="str">
        <f ca="1"/>
        <v>A4</v>
      </c>
      <c r="L18" s="182" t="str">
        <f t="shared" ca="1" si="1"/>
        <v>1. FC Riedwald</v>
      </c>
      <c r="M18" s="183" t="s">
        <v>5</v>
      </c>
      <c r="N18" s="184" t="str">
        <f t="shared" ca="1" si="2"/>
        <v>Maibach 1822 eV</v>
      </c>
      <c r="O18" s="333"/>
      <c r="P18" s="538"/>
      <c r="Q18" s="449" t="str">
        <f>Sprache!$E$100</f>
        <v>Turnierende (Endrunde 4):</v>
      </c>
      <c r="R18" s="444">
        <f ca="1">'Endrunde 4'!$J$38</f>
        <v>0.78472222222222232</v>
      </c>
      <c r="S18" s="445"/>
      <c r="T18" s="539"/>
    </row>
    <row r="19" spans="1:58" ht="15.95" customHeight="1" thickTop="1" x14ac:dyDescent="0.25">
      <c r="A19" s="69"/>
      <c r="B19" s="287"/>
      <c r="C19" s="474"/>
      <c r="D19" s="545">
        <v>14</v>
      </c>
      <c r="E19" s="504">
        <f t="array" aca="1" ref="E19" ca="1">IF($D19&gt;Calc1!$B$14,"",ROW(14:14)-SUM((($L$6:$L18="")+($N$6:$N18="")&gt;0)*1))</f>
        <v>14</v>
      </c>
      <c r="F19" s="176">
        <f ca="1">IF(OR($U$15,$D19&gt;Calc1!$B$14),"",$R$5+QUOTIENT(($E19-1),$U$11)*($R$7+$R$9)/1440+SUM($O$6:$O18)/1440)</f>
        <v>0.47222222222222221</v>
      </c>
      <c r="G19" s="178">
        <f ca="1">IF(OR($U$15,$D19&gt;Calc1!$B$14),"",MOD($E19-1,$U$11)+1)</f>
        <v>2</v>
      </c>
      <c r="H19" s="301" t="str">
        <f t="shared" ca="1" si="0"/>
        <v>B</v>
      </c>
      <c r="I19" s="324" t="str">
        <f ca="1"/>
        <v>B1</v>
      </c>
      <c r="J19" s="325" t="s">
        <v>5</v>
      </c>
      <c r="K19" s="326" t="str">
        <f ca="1"/>
        <v>B4</v>
      </c>
      <c r="L19" s="182" t="str">
        <f t="shared" ca="1" si="1"/>
        <v>Mainz 05</v>
      </c>
      <c r="M19" s="183" t="s">
        <v>5</v>
      </c>
      <c r="N19" s="184" t="str">
        <f t="shared" ca="1" si="2"/>
        <v>Manchester City</v>
      </c>
      <c r="O19" s="333"/>
      <c r="P19" s="538"/>
      <c r="T19" s="539"/>
      <c r="V19" s="397"/>
      <c r="W19" s="497"/>
      <c r="X19" s="497"/>
      <c r="Y19" s="497"/>
      <c r="Z19" s="497"/>
      <c r="AA19" s="497"/>
      <c r="AB19" s="497"/>
      <c r="AC19" s="497"/>
      <c r="AD19" s="497"/>
      <c r="AE19" s="497"/>
      <c r="AF19" s="497"/>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397"/>
      <c r="BC19" s="397"/>
      <c r="BD19" s="397"/>
      <c r="BE19" s="397"/>
      <c r="BF19" s="397"/>
    </row>
    <row r="20" spans="1:58" ht="15.95" customHeight="1" x14ac:dyDescent="0.25">
      <c r="A20" s="69"/>
      <c r="B20" s="677"/>
      <c r="C20" s="679" t="str">
        <f>Sprache!$E$16&amp;" B"</f>
        <v>Gruppe B</v>
      </c>
      <c r="D20" s="545">
        <v>15</v>
      </c>
      <c r="E20" s="504">
        <f t="array" aca="1" ref="E20" ca="1">IF($D20&gt;Calc1!$B$14,"",ROW(15:15)-SUM((($L$6:$L19="")+($N$6:$N19="")&gt;0)*1))</f>
        <v>15</v>
      </c>
      <c r="F20" s="176">
        <f ca="1">IF(OR($U$15,$D20&gt;Calc1!$B$14),"",$R$5+QUOTIENT(($E20-1),$U$11)*($R$7+$R$9)/1440+SUM($O$6:$O19)/1440)</f>
        <v>0.47222222222222221</v>
      </c>
      <c r="G20" s="178">
        <f ca="1">IF(OR($U$15,$D20&gt;Calc1!$B$14),"",MOD($E20-1,$U$11)+1)</f>
        <v>3</v>
      </c>
      <c r="H20" s="301" t="str">
        <f t="shared" ca="1" si="0"/>
        <v>C</v>
      </c>
      <c r="I20" s="324" t="str">
        <f ca="1"/>
        <v>C1</v>
      </c>
      <c r="J20" s="325" t="s">
        <v>5</v>
      </c>
      <c r="K20" s="326" t="str">
        <f ca="1"/>
        <v>C4</v>
      </c>
      <c r="L20" s="182" t="str">
        <f t="shared" ca="1" si="1"/>
        <v>Kickers Rodendorf</v>
      </c>
      <c r="M20" s="183" t="s">
        <v>5</v>
      </c>
      <c r="N20" s="184" t="str">
        <f t="shared" ca="1" si="2"/>
        <v>FSV Rauen</v>
      </c>
      <c r="O20" s="333"/>
      <c r="P20" s="538"/>
      <c r="T20" s="539"/>
      <c r="V20" s="498"/>
      <c r="W20" s="498"/>
      <c r="X20" s="498"/>
      <c r="Y20" s="498"/>
      <c r="Z20" s="498"/>
      <c r="AA20" s="498"/>
      <c r="AB20" s="498"/>
      <c r="AC20" s="498"/>
      <c r="AD20" s="498"/>
      <c r="AE20" s="498"/>
      <c r="AF20" s="498"/>
      <c r="AG20" s="498"/>
      <c r="AH20" s="498"/>
      <c r="AI20" s="498"/>
      <c r="AJ20" s="498"/>
      <c r="AK20" s="498"/>
      <c r="AL20" s="498"/>
      <c r="AM20" s="498"/>
      <c r="AN20" s="498"/>
      <c r="AO20" s="498"/>
      <c r="AP20" s="498"/>
      <c r="AQ20" s="498"/>
      <c r="AR20" s="498"/>
      <c r="AS20" s="498"/>
      <c r="AT20" s="498"/>
      <c r="AU20" s="498"/>
      <c r="AV20" s="498"/>
      <c r="AW20" s="498"/>
      <c r="AX20" s="498"/>
      <c r="AY20" s="498"/>
      <c r="AZ20" s="498"/>
      <c r="BA20" s="498"/>
      <c r="BB20" s="498"/>
      <c r="BC20" s="498"/>
      <c r="BD20" s="498"/>
      <c r="BE20" s="498"/>
      <c r="BF20" s="498"/>
    </row>
    <row r="21" spans="1:58" ht="15.95" customHeight="1" thickBot="1" x14ac:dyDescent="0.3">
      <c r="A21" s="69"/>
      <c r="B21" s="678"/>
      <c r="C21" s="680"/>
      <c r="D21" s="545">
        <v>16</v>
      </c>
      <c r="E21" s="504">
        <f t="array" aca="1" ref="E21" ca="1">IF($D21&gt;Calc1!$B$14,"",ROW(16:16)-SUM((($L$6:$L20="")+($N$6:$N20="")&gt;0)*1))</f>
        <v>16</v>
      </c>
      <c r="F21" s="176">
        <f ca="1">IF(OR($U$15,$D21&gt;Calc1!$B$14),"",$R$5+QUOTIENT(($E21-1),$U$11)*($R$7+$R$9)/1440+SUM($O$6:$O20)/1440)</f>
        <v>0.49652777777777779</v>
      </c>
      <c r="G21" s="178">
        <f ca="1">IF(OR($U$15,$D21&gt;Calc1!$B$14),"",MOD($E21-1,$U$11)+1)</f>
        <v>1</v>
      </c>
      <c r="H21" s="301" t="str">
        <f t="shared" ca="1" si="0"/>
        <v>A</v>
      </c>
      <c r="I21" s="324" t="str">
        <f ca="1"/>
        <v>A3</v>
      </c>
      <c r="J21" s="325" t="s">
        <v>5</v>
      </c>
      <c r="K21" s="326" t="str">
        <f ca="1"/>
        <v>A5</v>
      </c>
      <c r="L21" s="182" t="str">
        <f t="shared" ca="1" si="1"/>
        <v>Eintracht Frankfurt</v>
      </c>
      <c r="M21" s="183" t="s">
        <v>5</v>
      </c>
      <c r="N21" s="184" t="str">
        <f t="shared" ca="1" si="2"/>
        <v>VFB Essenheim</v>
      </c>
      <c r="O21" s="333"/>
      <c r="P21" s="538"/>
      <c r="T21" s="539"/>
      <c r="W21" s="168">
        <v>1</v>
      </c>
      <c r="X21" s="168"/>
      <c r="Y21" s="168"/>
      <c r="Z21" s="168"/>
      <c r="AA21" s="168"/>
      <c r="AB21" s="168"/>
      <c r="AC21" s="168">
        <v>2</v>
      </c>
      <c r="AD21" s="168"/>
      <c r="AE21" s="168"/>
      <c r="AF21" s="168"/>
      <c r="AG21" s="168"/>
      <c r="AH21" s="168"/>
      <c r="AI21" s="168">
        <v>3</v>
      </c>
      <c r="AJ21" s="168"/>
      <c r="AK21" s="168"/>
      <c r="AL21" s="168"/>
      <c r="AM21" s="168"/>
      <c r="AN21" s="168"/>
      <c r="AO21" s="168">
        <v>4</v>
      </c>
      <c r="AP21" s="168"/>
      <c r="AQ21" s="168"/>
      <c r="AR21" s="168"/>
      <c r="AS21" s="168"/>
      <c r="AT21" s="168"/>
      <c r="AU21" s="168">
        <v>5</v>
      </c>
      <c r="AV21" s="168"/>
      <c r="AW21" s="168"/>
      <c r="AX21" s="168"/>
      <c r="AY21" s="168"/>
      <c r="AZ21" s="168"/>
      <c r="BA21" s="168">
        <v>6</v>
      </c>
    </row>
    <row r="22" spans="1:58" ht="15.95" customHeight="1" thickTop="1" thickBot="1" x14ac:dyDescent="0.3">
      <c r="A22" s="69"/>
      <c r="B22" s="681"/>
      <c r="C22" s="683" t="str">
        <f>Sprache!$E$10</f>
        <v>Teilnehmer bzw. Mannschaft</v>
      </c>
      <c r="D22" s="545">
        <v>17</v>
      </c>
      <c r="E22" s="504">
        <f t="array" aca="1" ref="E22" ca="1">IF($D22&gt;Calc1!$B$14,"",ROW(17:17)-SUM((($L$6:$L21="")+($N$6:$N21="")&gt;0)*1))</f>
        <v>17</v>
      </c>
      <c r="F22" s="176">
        <f ca="1">IF(OR($U$15,$D22&gt;Calc1!$B$14),"",$R$5+QUOTIENT(($E22-1),$U$11)*($R$7+$R$9)/1440+SUM($O$6:$O21)/1440)</f>
        <v>0.49652777777777779</v>
      </c>
      <c r="G22" s="178">
        <f ca="1">IF(OR($U$15,$D22&gt;Calc1!$B$14),"",MOD($E22-1,$U$11)+1)</f>
        <v>2</v>
      </c>
      <c r="H22" s="301" t="str">
        <f t="shared" ca="1" si="0"/>
        <v>B</v>
      </c>
      <c r="I22" s="324" t="str">
        <f ca="1"/>
        <v>B3</v>
      </c>
      <c r="J22" s="325" t="s">
        <v>5</v>
      </c>
      <c r="K22" s="326" t="str">
        <f ca="1"/>
        <v>B5</v>
      </c>
      <c r="L22" s="182" t="str">
        <f t="shared" ca="1" si="1"/>
        <v>SSV Wildbach</v>
      </c>
      <c r="M22" s="183" t="s">
        <v>5</v>
      </c>
      <c r="N22" s="184" t="str">
        <f t="shared" ca="1" si="2"/>
        <v>FC Grönlingen</v>
      </c>
      <c r="O22" s="333"/>
      <c r="P22" s="538"/>
      <c r="Q22" s="531"/>
      <c r="R22" s="531"/>
      <c r="S22" s="531"/>
      <c r="T22" s="539"/>
      <c r="V22" s="399"/>
      <c r="W22" s="400">
        <v>1</v>
      </c>
      <c r="X22" s="400">
        <v>2</v>
      </c>
      <c r="Y22" s="400">
        <v>3</v>
      </c>
      <c r="Z22" s="400">
        <v>4</v>
      </c>
      <c r="AA22" s="400">
        <v>5</v>
      </c>
      <c r="AB22" s="401">
        <v>6</v>
      </c>
      <c r="AC22" s="400">
        <v>1</v>
      </c>
      <c r="AD22" s="400">
        <v>2</v>
      </c>
      <c r="AE22" s="400">
        <v>3</v>
      </c>
      <c r="AF22" s="400">
        <v>4</v>
      </c>
      <c r="AG22" s="400">
        <v>5</v>
      </c>
      <c r="AH22" s="401">
        <v>6</v>
      </c>
      <c r="AI22" s="400">
        <v>1</v>
      </c>
      <c r="AJ22" s="400">
        <v>2</v>
      </c>
      <c r="AK22" s="400">
        <v>3</v>
      </c>
      <c r="AL22" s="400">
        <v>4</v>
      </c>
      <c r="AM22" s="400">
        <v>5</v>
      </c>
      <c r="AN22" s="401">
        <v>6</v>
      </c>
      <c r="AO22" s="400">
        <v>1</v>
      </c>
      <c r="AP22" s="400">
        <v>2</v>
      </c>
      <c r="AQ22" s="400">
        <v>3</v>
      </c>
      <c r="AR22" s="400">
        <v>4</v>
      </c>
      <c r="AS22" s="400">
        <v>5</v>
      </c>
      <c r="AT22" s="401">
        <v>6</v>
      </c>
      <c r="AU22" s="400">
        <v>1</v>
      </c>
      <c r="AV22" s="400">
        <v>2</v>
      </c>
      <c r="AW22" s="400">
        <v>3</v>
      </c>
      <c r="AX22" s="400">
        <v>4</v>
      </c>
      <c r="AY22" s="400">
        <v>5</v>
      </c>
      <c r="AZ22" s="401">
        <v>6</v>
      </c>
      <c r="BA22" s="400">
        <v>1</v>
      </c>
      <c r="BB22" s="400">
        <v>2</v>
      </c>
      <c r="BC22" s="400">
        <v>3</v>
      </c>
      <c r="BD22" s="400">
        <v>4</v>
      </c>
      <c r="BE22" s="400">
        <v>5</v>
      </c>
      <c r="BF22" s="401">
        <v>6</v>
      </c>
    </row>
    <row r="23" spans="1:58" ht="15.95" customHeight="1" x14ac:dyDescent="0.25">
      <c r="A23" s="69"/>
      <c r="B23" s="682"/>
      <c r="C23" s="684"/>
      <c r="D23" s="545">
        <v>18</v>
      </c>
      <c r="E23" s="504">
        <f t="array" aca="1" ref="E23" ca="1">IF($D23&gt;Calc1!$B$14,"",ROW(18:18)-SUM((($L$6:$L22="")+($N$6:$N22="")&gt;0)*1))</f>
        <v>18</v>
      </c>
      <c r="F23" s="176">
        <f ca="1">IF(OR($U$15,$D23&gt;Calc1!$B$14),"",$R$5+QUOTIENT(($E23-1),$U$11)*($R$7+$R$9)/1440+SUM($O$6:$O22)/1440)</f>
        <v>0.49652777777777779</v>
      </c>
      <c r="G23" s="178">
        <f ca="1">IF(OR($U$15,$D23&gt;Calc1!$B$14),"",MOD($E23-1,$U$11)+1)</f>
        <v>3</v>
      </c>
      <c r="H23" s="301" t="str">
        <f t="shared" ca="1" si="0"/>
        <v>C</v>
      </c>
      <c r="I23" s="324" t="str">
        <f ca="1"/>
        <v>C3</v>
      </c>
      <c r="J23" s="325" t="s">
        <v>5</v>
      </c>
      <c r="K23" s="326" t="str">
        <f ca="1"/>
        <v>C5</v>
      </c>
      <c r="L23" s="182" t="str">
        <f t="shared" ca="1" si="1"/>
        <v>Borussia Dortmund</v>
      </c>
      <c r="M23" s="183" t="s">
        <v>5</v>
      </c>
      <c r="N23" s="184" t="str">
        <f t="shared" ca="1" si="2"/>
        <v>1. FC Nürnberg</v>
      </c>
      <c r="O23" s="333"/>
      <c r="P23" s="538"/>
      <c r="Q23" s="700" t="str">
        <f ca="1">Sprache!$E$95&amp;$U$10&amp;Sprache!$E$96</f>
        <v>Wegen zeitlicher Konflikte kann nur auf maximal 6 Spielplätzen gleichzeitig gespielt werden.</v>
      </c>
      <c r="R23" s="700"/>
      <c r="S23" s="700"/>
      <c r="T23" s="539"/>
      <c r="V23" s="402">
        <v>1</v>
      </c>
      <c r="W23" s="488">
        <v>6</v>
      </c>
      <c r="X23" s="489">
        <v>6</v>
      </c>
      <c r="Y23" s="489">
        <v>1</v>
      </c>
      <c r="Z23" s="489">
        <v>2</v>
      </c>
      <c r="AA23" s="489">
        <v>2</v>
      </c>
      <c r="AB23" s="490">
        <v>3</v>
      </c>
      <c r="AC23" s="488">
        <v>6</v>
      </c>
      <c r="AD23" s="489">
        <v>6</v>
      </c>
      <c r="AE23" s="489">
        <v>1</v>
      </c>
      <c r="AF23" s="489">
        <v>2</v>
      </c>
      <c r="AG23" s="489">
        <v>2</v>
      </c>
      <c r="AH23" s="490">
        <v>3</v>
      </c>
      <c r="AI23" s="488">
        <v>1</v>
      </c>
      <c r="AJ23" s="489">
        <v>1</v>
      </c>
      <c r="AK23" s="489">
        <v>2</v>
      </c>
      <c r="AL23" s="489">
        <v>3</v>
      </c>
      <c r="AM23" s="489">
        <v>2</v>
      </c>
      <c r="AN23" s="490">
        <v>2</v>
      </c>
      <c r="AO23" s="488">
        <v>2</v>
      </c>
      <c r="AP23" s="489">
        <v>2</v>
      </c>
      <c r="AQ23" s="489">
        <v>3</v>
      </c>
      <c r="AR23" s="489">
        <v>4</v>
      </c>
      <c r="AS23" s="489">
        <v>3</v>
      </c>
      <c r="AT23" s="490">
        <v>3</v>
      </c>
      <c r="AU23" s="488">
        <v>2</v>
      </c>
      <c r="AV23" s="489">
        <v>2</v>
      </c>
      <c r="AW23" s="489">
        <v>2</v>
      </c>
      <c r="AX23" s="489">
        <v>3</v>
      </c>
      <c r="AY23" s="489">
        <v>4</v>
      </c>
      <c r="AZ23" s="490">
        <v>5</v>
      </c>
      <c r="BA23" s="488">
        <v>3</v>
      </c>
      <c r="BB23" s="489">
        <v>3</v>
      </c>
      <c r="BC23" s="489">
        <v>2</v>
      </c>
      <c r="BD23" s="489">
        <v>2</v>
      </c>
      <c r="BE23" s="489">
        <v>3</v>
      </c>
      <c r="BF23" s="490">
        <v>4</v>
      </c>
    </row>
    <row r="24" spans="1:58" ht="15.95" customHeight="1" x14ac:dyDescent="0.25">
      <c r="A24" s="69"/>
      <c r="B24" s="685" t="s">
        <v>209</v>
      </c>
      <c r="C24" s="686" t="s">
        <v>262</v>
      </c>
      <c r="D24" s="545">
        <v>19</v>
      </c>
      <c r="E24" s="504">
        <f t="array" aca="1" ref="E24" ca="1">IF($D24&gt;Calc1!$B$14,"",ROW(19:19)-SUM((($L$6:$L23="")+($N$6:$N23="")&gt;0)*1))</f>
        <v>19</v>
      </c>
      <c r="F24" s="176">
        <f ca="1">IF(OR($U$15,$D24&gt;Calc1!$B$14),"",$R$5+QUOTIENT(($E24-1),$U$11)*($R$7+$R$9)/1440+SUM($O$6:$O23)/1440)</f>
        <v>0.52083333333333337</v>
      </c>
      <c r="G24" s="178">
        <f ca="1">IF(OR($U$15,$D24&gt;Calc1!$B$14),"",MOD($E24-1,$U$11)+1)</f>
        <v>1</v>
      </c>
      <c r="H24" s="301" t="str">
        <f t="shared" ca="1" si="0"/>
        <v>A</v>
      </c>
      <c r="I24" s="324" t="str">
        <f ca="1"/>
        <v>A2</v>
      </c>
      <c r="J24" s="325" t="s">
        <v>5</v>
      </c>
      <c r="K24" s="326" t="str">
        <f ca="1"/>
        <v>A4</v>
      </c>
      <c r="L24" s="182" t="str">
        <f t="shared" ca="1" si="1"/>
        <v>FC Barcelona</v>
      </c>
      <c r="M24" s="183" t="s">
        <v>5</v>
      </c>
      <c r="N24" s="184" t="str">
        <f t="shared" ca="1" si="2"/>
        <v>Maibach 1822 eV</v>
      </c>
      <c r="O24" s="333"/>
      <c r="P24" s="538"/>
      <c r="Q24" s="700"/>
      <c r="R24" s="700"/>
      <c r="S24" s="700"/>
      <c r="T24" s="539"/>
      <c r="V24" s="402">
        <v>2</v>
      </c>
      <c r="W24" s="491">
        <v>6</v>
      </c>
      <c r="X24" s="492">
        <v>6</v>
      </c>
      <c r="Y24" s="492">
        <v>1</v>
      </c>
      <c r="Z24" s="492">
        <v>2</v>
      </c>
      <c r="AA24" s="492">
        <v>2</v>
      </c>
      <c r="AB24" s="493">
        <v>3</v>
      </c>
      <c r="AC24" s="491">
        <v>6</v>
      </c>
      <c r="AD24" s="492">
        <v>6</v>
      </c>
      <c r="AE24" s="492">
        <v>1</v>
      </c>
      <c r="AF24" s="492">
        <v>2</v>
      </c>
      <c r="AG24" s="492">
        <v>2</v>
      </c>
      <c r="AH24" s="493">
        <v>3</v>
      </c>
      <c r="AI24" s="491">
        <v>1</v>
      </c>
      <c r="AJ24" s="492">
        <v>1</v>
      </c>
      <c r="AK24" s="492">
        <v>2</v>
      </c>
      <c r="AL24" s="492">
        <v>3</v>
      </c>
      <c r="AM24" s="492">
        <v>2</v>
      </c>
      <c r="AN24" s="493">
        <v>3</v>
      </c>
      <c r="AO24" s="491">
        <v>2</v>
      </c>
      <c r="AP24" s="492">
        <v>2</v>
      </c>
      <c r="AQ24" s="492">
        <v>3</v>
      </c>
      <c r="AR24" s="492">
        <v>4</v>
      </c>
      <c r="AS24" s="492">
        <v>3</v>
      </c>
      <c r="AT24" s="493">
        <v>4</v>
      </c>
      <c r="AU24" s="491">
        <v>2</v>
      </c>
      <c r="AV24" s="492">
        <v>2</v>
      </c>
      <c r="AW24" s="492">
        <v>2</v>
      </c>
      <c r="AX24" s="492">
        <v>3</v>
      </c>
      <c r="AY24" s="492">
        <v>4</v>
      </c>
      <c r="AZ24" s="493">
        <v>5</v>
      </c>
      <c r="BA24" s="491">
        <v>3</v>
      </c>
      <c r="BB24" s="492">
        <v>3</v>
      </c>
      <c r="BC24" s="492">
        <v>2</v>
      </c>
      <c r="BD24" s="492">
        <v>2</v>
      </c>
      <c r="BE24" s="492">
        <v>3</v>
      </c>
      <c r="BF24" s="493">
        <v>4</v>
      </c>
    </row>
    <row r="25" spans="1:58" ht="15.95" customHeight="1" x14ac:dyDescent="0.25">
      <c r="B25" s="672"/>
      <c r="C25" s="674"/>
      <c r="D25" s="545">
        <v>20</v>
      </c>
      <c r="E25" s="504">
        <f t="array" aca="1" ref="E25" ca="1">IF($D25&gt;Calc1!$B$14,"",ROW(20:20)-SUM((($L$6:$L24="")+($N$6:$N24="")&gt;0)*1))</f>
        <v>20</v>
      </c>
      <c r="F25" s="176">
        <f ca="1">IF(OR($U$15,$D25&gt;Calc1!$B$14),"",$R$5+QUOTIENT(($E25-1),$U$11)*($R$7+$R$9)/1440+SUM($O$6:$O24)/1440)</f>
        <v>0.52083333333333337</v>
      </c>
      <c r="G25" s="178">
        <f ca="1">IF(OR($U$15,$D25&gt;Calc1!$B$14),"",MOD($E25-1,$U$11)+1)</f>
        <v>2</v>
      </c>
      <c r="H25" s="301" t="str">
        <f t="shared" ca="1" si="0"/>
        <v>B</v>
      </c>
      <c r="I25" s="324" t="str">
        <f ca="1"/>
        <v>B2</v>
      </c>
      <c r="J25" s="325" t="s">
        <v>5</v>
      </c>
      <c r="K25" s="326" t="str">
        <f ca="1"/>
        <v>B4</v>
      </c>
      <c r="L25" s="182" t="str">
        <f t="shared" ca="1" si="1"/>
        <v>Inter Mailand</v>
      </c>
      <c r="M25" s="183" t="s">
        <v>5</v>
      </c>
      <c r="N25" s="184" t="str">
        <f t="shared" ca="1" si="2"/>
        <v>Manchester City</v>
      </c>
      <c r="O25" s="333"/>
      <c r="P25" s="538"/>
      <c r="Q25" s="407"/>
      <c r="R25" s="509" t="str">
        <f t="array" aca="1" ref="R25" ca="1">IFERROR(proof!$E$3-SUM(((OFFSET($L$6,0,0,proof!$E$3,1)="")+(OFFSET($N$6,0,0,proof!$E$3,1)="")&gt;0)*1),"")</f>
        <v/>
      </c>
      <c r="S25" s="509" t="str">
        <f t="array" aca="1" ref="S25" ca="1">IFERROR(proof!$E$4-SUM(((OFFSET($L$6,0,0,proof!$E$4,1)="")+(OFFSET($N$6,0,0,proof!$E$4,1)="")&gt;0)*1),"")</f>
        <v/>
      </c>
      <c r="T25" s="539"/>
      <c r="V25" s="402">
        <v>3</v>
      </c>
      <c r="W25" s="491">
        <v>1</v>
      </c>
      <c r="X25" s="492">
        <v>1</v>
      </c>
      <c r="Y25" s="492">
        <v>2</v>
      </c>
      <c r="Z25" s="492">
        <v>3</v>
      </c>
      <c r="AA25" s="492">
        <v>2</v>
      </c>
      <c r="AB25" s="493">
        <v>2</v>
      </c>
      <c r="AC25" s="491">
        <v>1</v>
      </c>
      <c r="AD25" s="492">
        <v>1</v>
      </c>
      <c r="AE25" s="492">
        <v>2</v>
      </c>
      <c r="AF25" s="492">
        <v>3</v>
      </c>
      <c r="AG25" s="492">
        <v>2</v>
      </c>
      <c r="AH25" s="493">
        <v>2</v>
      </c>
      <c r="AI25" s="491">
        <v>2</v>
      </c>
      <c r="AJ25" s="492">
        <v>2</v>
      </c>
      <c r="AK25" s="492">
        <v>3</v>
      </c>
      <c r="AL25" s="492">
        <v>4</v>
      </c>
      <c r="AM25" s="492">
        <v>2</v>
      </c>
      <c r="AN25" s="493">
        <v>3</v>
      </c>
      <c r="AO25" s="491">
        <v>3</v>
      </c>
      <c r="AP25" s="492">
        <v>3</v>
      </c>
      <c r="AQ25" s="492">
        <v>4</v>
      </c>
      <c r="AR25" s="492">
        <v>3</v>
      </c>
      <c r="AS25" s="492">
        <v>3</v>
      </c>
      <c r="AT25" s="493">
        <v>4</v>
      </c>
      <c r="AU25" s="491">
        <v>2</v>
      </c>
      <c r="AV25" s="492">
        <v>2</v>
      </c>
      <c r="AW25" s="492">
        <v>2</v>
      </c>
      <c r="AX25" s="492">
        <v>3</v>
      </c>
      <c r="AY25" s="492">
        <v>4</v>
      </c>
      <c r="AZ25" s="493">
        <v>4</v>
      </c>
      <c r="BA25" s="491">
        <v>2</v>
      </c>
      <c r="BB25" s="492">
        <v>2</v>
      </c>
      <c r="BC25" s="492">
        <v>3</v>
      </c>
      <c r="BD25" s="492">
        <v>2</v>
      </c>
      <c r="BE25" s="492">
        <v>3</v>
      </c>
      <c r="BF25" s="493">
        <v>4</v>
      </c>
    </row>
    <row r="26" spans="1:58" ht="15.95" customHeight="1" x14ac:dyDescent="0.25">
      <c r="B26" s="671" t="s">
        <v>211</v>
      </c>
      <c r="C26" s="673" t="s">
        <v>263</v>
      </c>
      <c r="D26" s="545">
        <v>21</v>
      </c>
      <c r="E26" s="504">
        <f t="array" aca="1" ref="E26" ca="1">IF($D26&gt;Calc1!$B$14,"",ROW(21:21)-SUM((($L$6:$L25="")+($N$6:$N25="")&gt;0)*1))</f>
        <v>21</v>
      </c>
      <c r="F26" s="176">
        <f ca="1">IF(OR($U$15,$D26&gt;Calc1!$B$14),"",$R$5+QUOTIENT(($E26-1),$U$11)*($R$7+$R$9)/1440+SUM($O$6:$O25)/1440)</f>
        <v>0.52083333333333337</v>
      </c>
      <c r="G26" s="178">
        <f ca="1">IF(OR($U$15,$D26&gt;Calc1!$B$14),"",MOD($E26-1,$U$11)+1)</f>
        <v>3</v>
      </c>
      <c r="H26" s="301" t="str">
        <f t="shared" ca="1" si="0"/>
        <v>C</v>
      </c>
      <c r="I26" s="324" t="str">
        <f ca="1"/>
        <v>C2</v>
      </c>
      <c r="J26" s="325" t="s">
        <v>5</v>
      </c>
      <c r="K26" s="326" t="str">
        <f ca="1"/>
        <v>C4</v>
      </c>
      <c r="L26" s="182" t="str">
        <f t="shared" ca="1" si="1"/>
        <v>Real Madrid</v>
      </c>
      <c r="M26" s="183" t="s">
        <v>5</v>
      </c>
      <c r="N26" s="184" t="str">
        <f t="shared" ca="1" si="2"/>
        <v>FSV Rauen</v>
      </c>
      <c r="O26" s="333"/>
      <c r="P26" s="538"/>
      <c r="Q26" s="670" t="str">
        <f ca="1">IF($U$15,"",IF(proof!$G$2="FEHLER",Sprache!$E$103&amp;proof!$E$6,""))</f>
        <v/>
      </c>
      <c r="R26" s="670"/>
      <c r="S26" s="670"/>
      <c r="T26" s="539"/>
      <c r="V26" s="402">
        <v>4</v>
      </c>
      <c r="W26" s="491">
        <v>2</v>
      </c>
      <c r="X26" s="492">
        <v>2</v>
      </c>
      <c r="Y26" s="492">
        <v>3</v>
      </c>
      <c r="Z26" s="492">
        <v>4</v>
      </c>
      <c r="AA26" s="492">
        <v>3</v>
      </c>
      <c r="AB26" s="493">
        <v>2</v>
      </c>
      <c r="AC26" s="491">
        <v>2</v>
      </c>
      <c r="AD26" s="492">
        <v>2</v>
      </c>
      <c r="AE26" s="492">
        <v>3</v>
      </c>
      <c r="AF26" s="492">
        <v>2</v>
      </c>
      <c r="AG26" s="492">
        <v>3</v>
      </c>
      <c r="AH26" s="493">
        <v>2</v>
      </c>
      <c r="AI26" s="491">
        <v>3</v>
      </c>
      <c r="AJ26" s="492">
        <v>3</v>
      </c>
      <c r="AK26" s="492">
        <v>2</v>
      </c>
      <c r="AL26" s="492">
        <v>5</v>
      </c>
      <c r="AM26" s="492">
        <v>3</v>
      </c>
      <c r="AN26" s="493">
        <v>2</v>
      </c>
      <c r="AO26" s="491">
        <v>4</v>
      </c>
      <c r="AP26" s="492">
        <v>2</v>
      </c>
      <c r="AQ26" s="492">
        <v>5</v>
      </c>
      <c r="AR26" s="492">
        <v>3</v>
      </c>
      <c r="AS26" s="492">
        <v>4</v>
      </c>
      <c r="AT26" s="493">
        <v>4</v>
      </c>
      <c r="AU26" s="491">
        <v>3</v>
      </c>
      <c r="AV26" s="492">
        <v>3</v>
      </c>
      <c r="AW26" s="492">
        <v>3</v>
      </c>
      <c r="AX26" s="492">
        <v>4</v>
      </c>
      <c r="AY26" s="492">
        <v>5</v>
      </c>
      <c r="AZ26" s="493">
        <v>4</v>
      </c>
      <c r="BA26" s="491">
        <v>2</v>
      </c>
      <c r="BB26" s="492">
        <v>4</v>
      </c>
      <c r="BC26" s="492">
        <v>2</v>
      </c>
      <c r="BD26" s="492">
        <v>3</v>
      </c>
      <c r="BE26" s="492">
        <v>4</v>
      </c>
      <c r="BF26" s="493">
        <v>4</v>
      </c>
    </row>
    <row r="27" spans="1:58" ht="15.95" customHeight="1" x14ac:dyDescent="0.25">
      <c r="B27" s="672"/>
      <c r="C27" s="674"/>
      <c r="D27" s="545">
        <v>22</v>
      </c>
      <c r="E27" s="504">
        <f t="array" aca="1" ref="E27" ca="1">IF($D27&gt;Calc1!$B$14,"",ROW(22:22)-SUM((($L$6:$L26="")+($N$6:$N26="")&gt;0)*1))</f>
        <v>22</v>
      </c>
      <c r="F27" s="176">
        <f ca="1">IF(OR($U$15,$D27&gt;Calc1!$B$14),"",$R$5+QUOTIENT(($E27-1),$U$11)*($R$7+$R$9)/1440+SUM($O$6:$O26)/1440)</f>
        <v>0.54513888888888884</v>
      </c>
      <c r="G27" s="178">
        <f ca="1">IF(OR($U$15,$D27&gt;Calc1!$B$14),"",MOD($E27-1,$U$11)+1)</f>
        <v>1</v>
      </c>
      <c r="H27" s="301" t="str">
        <f t="shared" ca="1" si="0"/>
        <v>A</v>
      </c>
      <c r="I27" s="324" t="str">
        <f ca="1"/>
        <v>A3</v>
      </c>
      <c r="J27" s="325" t="s">
        <v>5</v>
      </c>
      <c r="K27" s="326" t="str">
        <f ca="1"/>
        <v>A1</v>
      </c>
      <c r="L27" s="182" t="str">
        <f t="shared" ca="1" si="1"/>
        <v>Eintracht Frankfurt</v>
      </c>
      <c r="M27" s="183" t="s">
        <v>5</v>
      </c>
      <c r="N27" s="184" t="str">
        <f t="shared" ca="1" si="2"/>
        <v>1. FC Riedwald</v>
      </c>
      <c r="O27" s="333"/>
      <c r="P27" s="538"/>
      <c r="Q27" s="670" t="str">
        <f ca="1">IF($U$15,"",IF(proof!$G$2="FEHLER",Sprache!$E$104&amp;$R$25&amp;Sprache!$E$105&amp;$S$25,""))</f>
        <v/>
      </c>
      <c r="R27" s="670"/>
      <c r="S27" s="670"/>
      <c r="T27" s="539"/>
      <c r="V27" s="402">
        <v>5</v>
      </c>
      <c r="W27" s="491">
        <v>2</v>
      </c>
      <c r="X27" s="492">
        <v>2</v>
      </c>
      <c r="Y27" s="492">
        <v>2</v>
      </c>
      <c r="Z27" s="492">
        <v>3</v>
      </c>
      <c r="AA27" s="492">
        <v>4</v>
      </c>
      <c r="AB27" s="493">
        <v>3</v>
      </c>
      <c r="AC27" s="491">
        <v>2</v>
      </c>
      <c r="AD27" s="492">
        <v>2</v>
      </c>
      <c r="AE27" s="492">
        <v>2</v>
      </c>
      <c r="AF27" s="492">
        <v>3</v>
      </c>
      <c r="AG27" s="492">
        <v>4</v>
      </c>
      <c r="AH27" s="493">
        <v>3</v>
      </c>
      <c r="AI27" s="491">
        <v>2</v>
      </c>
      <c r="AJ27" s="492">
        <v>2</v>
      </c>
      <c r="AK27" s="492">
        <v>2</v>
      </c>
      <c r="AL27" s="492">
        <v>3</v>
      </c>
      <c r="AM27" s="492">
        <v>4</v>
      </c>
      <c r="AN27" s="493">
        <v>3</v>
      </c>
      <c r="AO27" s="491">
        <v>3</v>
      </c>
      <c r="AP27" s="492">
        <v>3</v>
      </c>
      <c r="AQ27" s="492">
        <v>3</v>
      </c>
      <c r="AR27" s="492">
        <v>4</v>
      </c>
      <c r="AS27" s="492">
        <v>5</v>
      </c>
      <c r="AT27" s="493">
        <v>3</v>
      </c>
      <c r="AU27" s="491">
        <v>4</v>
      </c>
      <c r="AV27" s="492">
        <v>4</v>
      </c>
      <c r="AW27" s="492">
        <v>4</v>
      </c>
      <c r="AX27" s="492">
        <v>5</v>
      </c>
      <c r="AY27" s="492">
        <v>6</v>
      </c>
      <c r="AZ27" s="493">
        <v>4</v>
      </c>
      <c r="BA27" s="491">
        <v>5</v>
      </c>
      <c r="BB27" s="492">
        <v>5</v>
      </c>
      <c r="BC27" s="492">
        <v>3</v>
      </c>
      <c r="BD27" s="492">
        <v>4</v>
      </c>
      <c r="BE27" s="492">
        <v>4</v>
      </c>
      <c r="BF27" s="493">
        <v>4</v>
      </c>
    </row>
    <row r="28" spans="1:58" ht="15.95" customHeight="1" thickBot="1" x14ac:dyDescent="0.3">
      <c r="B28" s="671" t="s">
        <v>207</v>
      </c>
      <c r="C28" s="673" t="s">
        <v>265</v>
      </c>
      <c r="D28" s="545">
        <v>23</v>
      </c>
      <c r="E28" s="504">
        <f t="array" aca="1" ref="E28" ca="1">IF($D28&gt;Calc1!$B$14,"",ROW(23:23)-SUM((($L$6:$L27="")+($N$6:$N27="")&gt;0)*1))</f>
        <v>23</v>
      </c>
      <c r="F28" s="176">
        <f ca="1">IF(OR($U$15,$D28&gt;Calc1!$B$14),"",$R$5+QUOTIENT(($E28-1),$U$11)*($R$7+$R$9)/1440+SUM($O$6:$O27)/1440)</f>
        <v>0.54513888888888884</v>
      </c>
      <c r="G28" s="178">
        <f ca="1">IF(OR($U$15,$D28&gt;Calc1!$B$14),"",MOD($E28-1,$U$11)+1)</f>
        <v>2</v>
      </c>
      <c r="H28" s="301" t="str">
        <f t="shared" ca="1" si="0"/>
        <v>B</v>
      </c>
      <c r="I28" s="324" t="str">
        <f ca="1"/>
        <v>B3</v>
      </c>
      <c r="J28" s="325" t="s">
        <v>5</v>
      </c>
      <c r="K28" s="326" t="str">
        <f ca="1"/>
        <v>B1</v>
      </c>
      <c r="L28" s="182" t="str">
        <f t="shared" ca="1" si="1"/>
        <v>SSV Wildbach</v>
      </c>
      <c r="M28" s="183" t="s">
        <v>5</v>
      </c>
      <c r="N28" s="184" t="str">
        <f t="shared" ca="1" si="2"/>
        <v>Mainz 05</v>
      </c>
      <c r="O28" s="333"/>
      <c r="P28" s="538"/>
      <c r="Q28" s="474"/>
      <c r="T28" s="539"/>
      <c r="V28" s="403">
        <v>6</v>
      </c>
      <c r="W28" s="494">
        <v>3</v>
      </c>
      <c r="X28" s="495">
        <v>3</v>
      </c>
      <c r="Y28" s="495">
        <v>2</v>
      </c>
      <c r="Z28" s="495">
        <v>3</v>
      </c>
      <c r="AA28" s="495">
        <v>3</v>
      </c>
      <c r="AB28" s="496">
        <v>4</v>
      </c>
      <c r="AC28" s="494">
        <v>3</v>
      </c>
      <c r="AD28" s="495">
        <v>3</v>
      </c>
      <c r="AE28" s="495">
        <v>2</v>
      </c>
      <c r="AF28" s="495">
        <v>4</v>
      </c>
      <c r="AG28" s="495">
        <v>5</v>
      </c>
      <c r="AH28" s="496">
        <v>4</v>
      </c>
      <c r="AI28" s="494">
        <v>2</v>
      </c>
      <c r="AJ28" s="495">
        <v>2</v>
      </c>
      <c r="AK28" s="495">
        <v>2</v>
      </c>
      <c r="AL28" s="495">
        <v>3</v>
      </c>
      <c r="AM28" s="495">
        <v>3</v>
      </c>
      <c r="AN28" s="496">
        <v>4</v>
      </c>
      <c r="AO28" s="494">
        <v>3</v>
      </c>
      <c r="AP28" s="495">
        <v>4</v>
      </c>
      <c r="AQ28" s="495">
        <v>3</v>
      </c>
      <c r="AR28" s="495">
        <v>3</v>
      </c>
      <c r="AS28" s="495">
        <v>3</v>
      </c>
      <c r="AT28" s="496">
        <v>5</v>
      </c>
      <c r="AU28" s="494">
        <v>3</v>
      </c>
      <c r="AV28" s="495">
        <v>3</v>
      </c>
      <c r="AW28" s="495">
        <v>4</v>
      </c>
      <c r="AX28" s="495">
        <v>4</v>
      </c>
      <c r="AY28" s="495">
        <v>4</v>
      </c>
      <c r="AZ28" s="496">
        <v>5</v>
      </c>
      <c r="BA28" s="494">
        <v>4</v>
      </c>
      <c r="BB28" s="495">
        <v>4</v>
      </c>
      <c r="BC28" s="495">
        <v>4</v>
      </c>
      <c r="BD28" s="495">
        <v>5</v>
      </c>
      <c r="BE28" s="495">
        <v>4</v>
      </c>
      <c r="BF28" s="496">
        <v>6</v>
      </c>
    </row>
    <row r="29" spans="1:58" ht="15.95" customHeight="1" thickTop="1" x14ac:dyDescent="0.25">
      <c r="B29" s="672"/>
      <c r="C29" s="674"/>
      <c r="D29" s="545">
        <v>24</v>
      </c>
      <c r="E29" s="504">
        <f t="array" aca="1" ref="E29" ca="1">IF($D29&gt;Calc1!$B$14,"",ROW(24:24)-SUM((($L$6:$L28="")+($N$6:$N28="")&gt;0)*1))</f>
        <v>24</v>
      </c>
      <c r="F29" s="176">
        <f ca="1">IF(OR($U$15,$D29&gt;Calc1!$B$14),"",$R$5+QUOTIENT(($E29-1),$U$11)*($R$7+$R$9)/1440+SUM($O$6:$O28)/1440)</f>
        <v>0.54513888888888884</v>
      </c>
      <c r="G29" s="178">
        <f ca="1">IF(OR($U$15,$D29&gt;Calc1!$B$14),"",MOD($E29-1,$U$11)+1)</f>
        <v>3</v>
      </c>
      <c r="H29" s="301" t="str">
        <f t="shared" ca="1" si="0"/>
        <v>C</v>
      </c>
      <c r="I29" s="324" t="str">
        <f ca="1"/>
        <v>C3</v>
      </c>
      <c r="J29" s="325" t="s">
        <v>5</v>
      </c>
      <c r="K29" s="326" t="str">
        <f ca="1"/>
        <v>C1</v>
      </c>
      <c r="L29" s="182" t="str">
        <f t="shared" ca="1" si="1"/>
        <v>Borussia Dortmund</v>
      </c>
      <c r="M29" s="183" t="s">
        <v>5</v>
      </c>
      <c r="N29" s="184" t="str">
        <f t="shared" ca="1" si="2"/>
        <v>Kickers Rodendorf</v>
      </c>
      <c r="O29" s="333"/>
      <c r="P29" s="538"/>
      <c r="Q29" s="474"/>
      <c r="T29" s="539"/>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397"/>
      <c r="AY29" s="397"/>
      <c r="AZ29" s="397"/>
      <c r="BA29" s="397"/>
      <c r="BB29" s="397"/>
      <c r="BC29" s="397"/>
      <c r="BD29" s="397"/>
      <c r="BE29" s="397"/>
      <c r="BF29" s="397"/>
    </row>
    <row r="30" spans="1:58" ht="15.95" customHeight="1" x14ac:dyDescent="0.25">
      <c r="B30" s="671" t="s">
        <v>213</v>
      </c>
      <c r="C30" s="673" t="s">
        <v>264</v>
      </c>
      <c r="D30" s="545">
        <v>25</v>
      </c>
      <c r="E30" s="504">
        <f t="array" aca="1" ref="E30" ca="1">IF($D30&gt;Calc1!$B$14,"",ROW(25:25)-SUM((($L$6:$L29="")+($N$6:$N29="")&gt;0)*1))</f>
        <v>25</v>
      </c>
      <c r="F30" s="176">
        <f ca="1">IF(OR($U$15,$D30&gt;Calc1!$B$14),"",$R$5+QUOTIENT(($E30-1),$U$11)*($R$7+$R$9)/1440+SUM($O$6:$O29)/1440)</f>
        <v>0.56944444444444442</v>
      </c>
      <c r="G30" s="178">
        <f ca="1">IF(OR($U$15,$D30&gt;Calc1!$B$14),"",MOD($E30-1,$U$11)+1)</f>
        <v>1</v>
      </c>
      <c r="H30" s="301" t="str">
        <f t="shared" ca="1" si="0"/>
        <v>A</v>
      </c>
      <c r="I30" s="324" t="str">
        <f ca="1"/>
        <v>A4</v>
      </c>
      <c r="J30" s="325" t="s">
        <v>5</v>
      </c>
      <c r="K30" s="326" t="str">
        <f ca="1"/>
        <v>A5</v>
      </c>
      <c r="L30" s="182" t="str">
        <f t="shared" ca="1" si="1"/>
        <v>Maibach 1822 eV</v>
      </c>
      <c r="M30" s="183" t="s">
        <v>5</v>
      </c>
      <c r="N30" s="184" t="str">
        <f t="shared" ca="1" si="2"/>
        <v>VFB Essenheim</v>
      </c>
      <c r="O30" s="333"/>
      <c r="P30" s="538"/>
      <c r="Q30" s="474"/>
      <c r="T30" s="539"/>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397"/>
      <c r="AU30" s="397"/>
      <c r="AV30" s="397"/>
      <c r="AW30" s="397"/>
      <c r="AX30" s="397"/>
      <c r="AY30" s="397"/>
      <c r="AZ30" s="397"/>
      <c r="BA30" s="397"/>
      <c r="BB30" s="397"/>
      <c r="BC30" s="397"/>
      <c r="BD30" s="397"/>
      <c r="BE30" s="397"/>
      <c r="BF30" s="397"/>
    </row>
    <row r="31" spans="1:58" ht="15.95" customHeight="1" x14ac:dyDescent="0.25">
      <c r="B31" s="672"/>
      <c r="C31" s="674"/>
      <c r="D31" s="545">
        <v>26</v>
      </c>
      <c r="E31" s="504">
        <f t="array" aca="1" ref="E31" ca="1">IF($D31&gt;Calc1!$B$14,"",ROW(26:26)-SUM((($L$6:$L30="")+($N$6:$N30="")&gt;0)*1))</f>
        <v>26</v>
      </c>
      <c r="F31" s="176">
        <f ca="1">IF(OR($U$15,$D31&gt;Calc1!$B$14),"",$R$5+QUOTIENT(($E31-1),$U$11)*($R$7+$R$9)/1440+SUM($O$6:$O30)/1440)</f>
        <v>0.56944444444444442</v>
      </c>
      <c r="G31" s="178">
        <f ca="1">IF(OR($U$15,$D31&gt;Calc1!$B$14),"",MOD($E31-1,$U$11)+1)</f>
        <v>2</v>
      </c>
      <c r="H31" s="301" t="str">
        <f t="shared" ca="1" si="0"/>
        <v>B</v>
      </c>
      <c r="I31" s="324" t="str">
        <f ca="1"/>
        <v>B4</v>
      </c>
      <c r="J31" s="325" t="s">
        <v>5</v>
      </c>
      <c r="K31" s="326" t="str">
        <f ca="1"/>
        <v>B5</v>
      </c>
      <c r="L31" s="182" t="str">
        <f t="shared" ca="1" si="1"/>
        <v>Manchester City</v>
      </c>
      <c r="M31" s="183" t="s">
        <v>5</v>
      </c>
      <c r="N31" s="184" t="str">
        <f t="shared" ca="1" si="2"/>
        <v>FC Grönlingen</v>
      </c>
      <c r="O31" s="333"/>
      <c r="P31" s="538"/>
      <c r="Q31" s="474"/>
      <c r="T31" s="539"/>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397"/>
      <c r="BA31" s="397"/>
      <c r="BB31" s="397"/>
      <c r="BC31" s="397"/>
      <c r="BD31" s="397"/>
      <c r="BE31" s="397"/>
      <c r="BF31" s="397"/>
    </row>
    <row r="32" spans="1:58" ht="15.95" customHeight="1" x14ac:dyDescent="0.25">
      <c r="B32" s="671" t="s">
        <v>215</v>
      </c>
      <c r="C32" s="673" t="s">
        <v>266</v>
      </c>
      <c r="D32" s="545">
        <v>27</v>
      </c>
      <c r="E32" s="504">
        <f t="array" aca="1" ref="E32" ca="1">IF($D32&gt;Calc1!$B$14,"",ROW(27:27)-SUM((($L$6:$L31="")+($N$6:$N31="")&gt;0)*1))</f>
        <v>27</v>
      </c>
      <c r="F32" s="176">
        <f ca="1">IF(OR($U$15,$D32&gt;Calc1!$B$14),"",$R$5+QUOTIENT(($E32-1),$U$11)*($R$7+$R$9)/1440+SUM($O$6:$O31)/1440)</f>
        <v>0.56944444444444442</v>
      </c>
      <c r="G32" s="178">
        <f ca="1">IF(OR($U$15,$D32&gt;Calc1!$B$14),"",MOD($E32-1,$U$11)+1)</f>
        <v>3</v>
      </c>
      <c r="H32" s="301" t="str">
        <f t="shared" ca="1" si="0"/>
        <v>C</v>
      </c>
      <c r="I32" s="324" t="str">
        <f ca="1"/>
        <v>C4</v>
      </c>
      <c r="J32" s="325" t="s">
        <v>5</v>
      </c>
      <c r="K32" s="326" t="str">
        <f ca="1"/>
        <v>C5</v>
      </c>
      <c r="L32" s="182" t="str">
        <f t="shared" ca="1" si="1"/>
        <v>FSV Rauen</v>
      </c>
      <c r="M32" s="183" t="s">
        <v>5</v>
      </c>
      <c r="N32" s="184" t="str">
        <f t="shared" ca="1" si="2"/>
        <v>1. FC Nürnberg</v>
      </c>
      <c r="O32" s="333"/>
      <c r="P32" s="538"/>
      <c r="Q32" s="482"/>
      <c r="T32" s="539"/>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7"/>
      <c r="BC32" s="397"/>
      <c r="BD32" s="397"/>
      <c r="BE32" s="397"/>
      <c r="BF32" s="397"/>
    </row>
    <row r="33" spans="2:58" ht="15.95" customHeight="1" x14ac:dyDescent="0.25">
      <c r="B33" s="672"/>
      <c r="C33" s="674"/>
      <c r="D33" s="545">
        <v>28</v>
      </c>
      <c r="E33" s="504">
        <f t="array" aca="1" ref="E33" ca="1">IF($D33&gt;Calc1!$B$14,"",ROW(28:28)-SUM((($L$6:$L32="")+($N$6:$N32="")&gt;0)*1))</f>
        <v>28</v>
      </c>
      <c r="F33" s="176">
        <f ca="1">IF(OR($U$15,$D33&gt;Calc1!$B$14),"",$R$5+QUOTIENT(($E33-1),$U$11)*($R$7+$R$9)/1440+SUM($O$6:$O32)/1440)</f>
        <v>0.59375</v>
      </c>
      <c r="G33" s="178">
        <f ca="1">IF(OR($U$15,$D33&gt;Calc1!$B$14),"",MOD($E33-1,$U$11)+1)</f>
        <v>1</v>
      </c>
      <c r="H33" s="301" t="str">
        <f t="shared" ca="1" si="0"/>
        <v>A</v>
      </c>
      <c r="I33" s="324" t="str">
        <f ca="1"/>
        <v>A1</v>
      </c>
      <c r="J33" s="325" t="s">
        <v>5</v>
      </c>
      <c r="K33" s="326" t="str">
        <f ca="1"/>
        <v>A2</v>
      </c>
      <c r="L33" s="182" t="str">
        <f t="shared" ca="1" si="1"/>
        <v>1. FC Riedwald</v>
      </c>
      <c r="M33" s="183" t="s">
        <v>5</v>
      </c>
      <c r="N33" s="184" t="str">
        <f t="shared" ca="1" si="2"/>
        <v>FC Barcelona</v>
      </c>
      <c r="O33" s="333"/>
      <c r="P33" s="538"/>
      <c r="Q33" s="474"/>
      <c r="T33" s="539"/>
      <c r="V33" s="498"/>
      <c r="W33" s="498"/>
      <c r="X33" s="498"/>
      <c r="Y33" s="498"/>
      <c r="Z33" s="498"/>
      <c r="AA33" s="498"/>
      <c r="AB33" s="498"/>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7"/>
      <c r="BC33" s="397"/>
      <c r="BD33" s="397"/>
      <c r="BE33" s="397"/>
      <c r="BF33" s="397"/>
    </row>
    <row r="34" spans="2:58" ht="15.95" customHeight="1" x14ac:dyDescent="0.25">
      <c r="B34" s="671" t="s">
        <v>217</v>
      </c>
      <c r="C34" s="673"/>
      <c r="D34" s="545">
        <v>29</v>
      </c>
      <c r="E34" s="504">
        <f t="array" aca="1" ref="E34" ca="1">IF($D34&gt;Calc1!$B$14,"",ROW(29:29)-SUM((($L$6:$L33="")+($N$6:$N33="")&gt;0)*1))</f>
        <v>29</v>
      </c>
      <c r="F34" s="176">
        <f ca="1">IF(OR($U$15,$D34&gt;Calc1!$B$14),"",$R$5+QUOTIENT(($E34-1),$U$11)*($R$7+$R$9)/1440+SUM($O$6:$O33)/1440)</f>
        <v>0.59375</v>
      </c>
      <c r="G34" s="178">
        <f ca="1">IF(OR($U$15,$D34&gt;Calc1!$B$14),"",MOD($E34-1,$U$11)+1)</f>
        <v>2</v>
      </c>
      <c r="H34" s="301" t="str">
        <f t="shared" ca="1" si="0"/>
        <v>B</v>
      </c>
      <c r="I34" s="324" t="str">
        <f ca="1"/>
        <v>B1</v>
      </c>
      <c r="J34" s="325" t="s">
        <v>5</v>
      </c>
      <c r="K34" s="326" t="str">
        <f ca="1"/>
        <v>B2</v>
      </c>
      <c r="L34" s="182" t="str">
        <f t="shared" ca="1" si="1"/>
        <v>Mainz 05</v>
      </c>
      <c r="M34" s="183" t="s">
        <v>5</v>
      </c>
      <c r="N34" s="184" t="str">
        <f t="shared" ca="1" si="2"/>
        <v>Inter Mailand</v>
      </c>
      <c r="O34" s="335"/>
      <c r="P34" s="538"/>
      <c r="Q34" s="474"/>
      <c r="T34" s="539"/>
      <c r="V34" s="498"/>
      <c r="W34" s="498"/>
      <c r="X34" s="498"/>
      <c r="Y34" s="498"/>
      <c r="Z34" s="498"/>
      <c r="AA34" s="498"/>
      <c r="AB34" s="498"/>
      <c r="AC34" s="397"/>
      <c r="AD34" s="397"/>
      <c r="AE34" s="397"/>
      <c r="AF34" s="397"/>
      <c r="AG34" s="397"/>
      <c r="AH34" s="397"/>
      <c r="AI34" s="397"/>
      <c r="AJ34" s="397"/>
      <c r="AK34" s="397"/>
      <c r="AL34" s="397"/>
      <c r="AM34" s="397"/>
      <c r="AN34" s="397"/>
      <c r="AO34" s="397"/>
      <c r="AP34" s="397"/>
      <c r="AQ34" s="397"/>
      <c r="AR34" s="397"/>
      <c r="AS34" s="397"/>
      <c r="AT34" s="397"/>
      <c r="AU34" s="397"/>
      <c r="AV34" s="397"/>
      <c r="AW34" s="397"/>
      <c r="AX34" s="397"/>
      <c r="AY34" s="397"/>
      <c r="AZ34" s="397"/>
      <c r="BA34" s="397"/>
      <c r="BB34" s="397"/>
      <c r="BC34" s="397"/>
      <c r="BD34" s="397"/>
      <c r="BE34" s="397"/>
      <c r="BF34" s="397"/>
    </row>
    <row r="35" spans="2:58" ht="15.95" customHeight="1" thickBot="1" x14ac:dyDescent="0.3">
      <c r="B35" s="675"/>
      <c r="C35" s="676"/>
      <c r="D35" s="545">
        <v>30</v>
      </c>
      <c r="E35" s="504">
        <f t="array" aca="1" ref="E35" ca="1">IF($D35&gt;Calc1!$B$14,"",ROW(30:30)-SUM((($L$6:$L34="")+($N$6:$N34="")&gt;0)*1))</f>
        <v>30</v>
      </c>
      <c r="F35" s="176">
        <f ca="1">IF(OR($U$15,$D35&gt;Calc1!$B$14),"",$R$5+QUOTIENT(($E35-1),$U$11)*($R$7+$R$9)/1440+SUM($O$6:$O34)/1440)</f>
        <v>0.59375</v>
      </c>
      <c r="G35" s="178">
        <f ca="1">IF(OR($U$15,$D35&gt;Calc1!$B$14),"",MOD($E35-1,$U$11)+1)</f>
        <v>3</v>
      </c>
      <c r="H35" s="301" t="str">
        <f t="shared" ca="1" si="0"/>
        <v>C</v>
      </c>
      <c r="I35" s="324" t="str">
        <f ca="1"/>
        <v>C1</v>
      </c>
      <c r="J35" s="325" t="s">
        <v>5</v>
      </c>
      <c r="K35" s="326" t="str">
        <f ca="1"/>
        <v>C2</v>
      </c>
      <c r="L35" s="182" t="str">
        <f t="shared" ca="1" si="1"/>
        <v>Kickers Rodendorf</v>
      </c>
      <c r="M35" s="183" t="s">
        <v>5</v>
      </c>
      <c r="N35" s="184" t="str">
        <f t="shared" ca="1" si="2"/>
        <v>Real Madrid</v>
      </c>
      <c r="O35" s="335"/>
      <c r="P35" s="538"/>
      <c r="Q35" s="474"/>
      <c r="T35" s="539"/>
      <c r="V35" s="498"/>
      <c r="W35" s="498"/>
      <c r="X35" s="498"/>
      <c r="Y35" s="498"/>
      <c r="Z35" s="498"/>
      <c r="AA35" s="498"/>
      <c r="AB35" s="498"/>
      <c r="AC35" s="397"/>
      <c r="AD35" s="397"/>
      <c r="AE35" s="397"/>
      <c r="AF35" s="397"/>
      <c r="AG35" s="397"/>
      <c r="AH35" s="397"/>
      <c r="AI35" s="397"/>
      <c r="AJ35" s="397"/>
      <c r="AK35" s="397"/>
      <c r="AL35" s="397"/>
      <c r="AM35" s="397"/>
      <c r="AN35" s="397"/>
      <c r="AO35" s="397"/>
      <c r="AP35" s="397"/>
      <c r="AQ35" s="397"/>
      <c r="AR35" s="397"/>
      <c r="AS35" s="397"/>
      <c r="AT35" s="397"/>
      <c r="AU35" s="397"/>
      <c r="AV35" s="397"/>
      <c r="AW35" s="397"/>
      <c r="AX35" s="397"/>
      <c r="AY35" s="397"/>
      <c r="AZ35" s="397"/>
      <c r="BA35" s="397"/>
      <c r="BB35" s="397"/>
      <c r="BC35" s="397"/>
      <c r="BD35" s="397"/>
      <c r="BE35" s="397"/>
      <c r="BF35" s="397"/>
    </row>
    <row r="36" spans="2:58" ht="18" customHeight="1" thickTop="1" x14ac:dyDescent="0.25">
      <c r="C36" s="475"/>
      <c r="D36" s="545">
        <v>31</v>
      </c>
      <c r="E36" s="504" t="str">
        <f t="array" ref="E36">IF($D36&gt;Calc1!$B$14,"",ROW(31:31)-SUM((($L$6:$L35="")+($N$6:$N35="")&gt;0)*1))</f>
        <v/>
      </c>
      <c r="F36" s="176" t="str">
        <f>IF(OR($U$15,$D36&gt;Calc1!$B$14),"",$R$5+QUOTIENT(($E36-1),$U$11)*($R$7+$R$9)/1440+SUM($O$6:$O35)/1440)</f>
        <v/>
      </c>
      <c r="G36" s="178" t="str">
        <f>IF(OR($U$15,$D36&gt;Calc1!$B$14),"",MOD($E36-1,$U$11)+1)</f>
        <v/>
      </c>
      <c r="H36" s="301" t="str">
        <f t="shared" ca="1" si="0"/>
        <v/>
      </c>
      <c r="I36" s="324" t="str">
        <f ca="1"/>
        <v/>
      </c>
      <c r="J36" s="325" t="s">
        <v>5</v>
      </c>
      <c r="K36" s="326" t="str">
        <f ca="1"/>
        <v/>
      </c>
      <c r="L36" s="182" t="str">
        <f t="shared" ca="1" si="1"/>
        <v/>
      </c>
      <c r="M36" s="183" t="s">
        <v>5</v>
      </c>
      <c r="N36" s="184" t="str">
        <f t="shared" ca="1" si="2"/>
        <v/>
      </c>
      <c r="O36" s="335"/>
      <c r="Q36" s="474"/>
      <c r="T36" s="320"/>
      <c r="V36" s="498"/>
      <c r="W36" s="498"/>
      <c r="X36" s="498"/>
      <c r="Y36" s="498"/>
      <c r="Z36" s="498"/>
      <c r="AA36" s="498"/>
      <c r="AB36" s="498"/>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7"/>
      <c r="BB36" s="397"/>
      <c r="BC36" s="397"/>
      <c r="BD36" s="397"/>
      <c r="BE36" s="397"/>
      <c r="BF36" s="397"/>
    </row>
    <row r="37" spans="2:58" ht="17.25" customHeight="1" x14ac:dyDescent="0.25">
      <c r="B37" s="677"/>
      <c r="C37" s="679" t="str">
        <f>Sprache!$E$16&amp;" C"</f>
        <v>Gruppe C</v>
      </c>
      <c r="D37" s="545">
        <v>32</v>
      </c>
      <c r="E37" s="504" t="str">
        <f t="array" ref="E37">IF($D37&gt;Calc1!$B$14,"",ROW(32:32)-SUM((($L$6:$L36="")+($N$6:$N36="")&gt;0)*1))</f>
        <v/>
      </c>
      <c r="F37" s="176" t="str">
        <f>IF(OR($U$15,$D37&gt;Calc1!$B$14),"",$R$5+QUOTIENT(($E37-1),$U$11)*($R$7+$R$9)/1440+SUM($O$6:$O36)/1440)</f>
        <v/>
      </c>
      <c r="G37" s="178" t="str">
        <f>IF(OR($U$15,$D37&gt;Calc1!$B$14),"",MOD($E37-1,$U$11)+1)</f>
        <v/>
      </c>
      <c r="H37" s="301" t="str">
        <f t="shared" ca="1" si="0"/>
        <v/>
      </c>
      <c r="I37" s="324" t="str">
        <f ca="1"/>
        <v/>
      </c>
      <c r="J37" s="325" t="s">
        <v>5</v>
      </c>
      <c r="K37" s="326" t="str">
        <f ca="1"/>
        <v/>
      </c>
      <c r="L37" s="182" t="str">
        <f t="shared" ca="1" si="1"/>
        <v/>
      </c>
      <c r="M37" s="183" t="s">
        <v>5</v>
      </c>
      <c r="N37" s="184" t="str">
        <f t="shared" ca="1" si="2"/>
        <v/>
      </c>
      <c r="O37" s="335"/>
      <c r="Q37" s="474"/>
      <c r="T37" s="320"/>
      <c r="V37" s="498"/>
      <c r="W37" s="498"/>
      <c r="X37" s="498"/>
      <c r="Y37" s="498"/>
      <c r="Z37" s="498"/>
      <c r="AA37" s="498"/>
      <c r="AB37" s="498"/>
      <c r="AC37" s="397"/>
      <c r="AD37" s="397"/>
      <c r="AE37" s="397"/>
      <c r="AF37" s="397"/>
      <c r="AG37" s="397"/>
      <c r="AH37" s="397"/>
      <c r="AI37" s="397"/>
      <c r="AJ37" s="397"/>
      <c r="AK37" s="397"/>
      <c r="AL37" s="397"/>
      <c r="AM37" s="397"/>
      <c r="AN37" s="397"/>
      <c r="AO37" s="397"/>
      <c r="AP37" s="397"/>
      <c r="AQ37" s="397"/>
      <c r="AR37" s="397"/>
      <c r="AS37" s="397"/>
      <c r="AT37" s="397"/>
      <c r="AU37" s="397"/>
      <c r="AV37" s="397"/>
      <c r="AW37" s="397"/>
      <c r="AX37" s="397"/>
      <c r="AY37" s="397"/>
      <c r="AZ37" s="397"/>
      <c r="BA37" s="397"/>
      <c r="BB37" s="397"/>
      <c r="BC37" s="397"/>
      <c r="BD37" s="397"/>
      <c r="BE37" s="397"/>
      <c r="BF37" s="397"/>
    </row>
    <row r="38" spans="2:58" ht="18" customHeight="1" thickBot="1" x14ac:dyDescent="0.3">
      <c r="B38" s="678"/>
      <c r="C38" s="680"/>
      <c r="D38" s="545">
        <v>33</v>
      </c>
      <c r="E38" s="504" t="str">
        <f t="array" ref="E38">IF($D38&gt;Calc1!$B$14,"",ROW(33:33)-SUM((($L$6:$L37="")+($N$6:$N37="")&gt;0)*1))</f>
        <v/>
      </c>
      <c r="F38" s="176" t="str">
        <f>IF(OR($U$15,$D38&gt;Calc1!$B$14),"",$R$5+QUOTIENT(($E38-1),$U$11)*($R$7+$R$9)/1440+SUM($O$6:$O37)/1440)</f>
        <v/>
      </c>
      <c r="G38" s="178" t="str">
        <f>IF(OR($U$15,$D38&gt;Calc1!$B$14),"",MOD($E38-1,$U$11)+1)</f>
        <v/>
      </c>
      <c r="H38" s="301" t="str">
        <f t="shared" ca="1" si="0"/>
        <v/>
      </c>
      <c r="I38" s="324" t="str">
        <f ca="1"/>
        <v/>
      </c>
      <c r="J38" s="325" t="s">
        <v>5</v>
      </c>
      <c r="K38" s="326" t="str">
        <f ca="1"/>
        <v/>
      </c>
      <c r="L38" s="182" t="str">
        <f t="shared" ca="1" si="1"/>
        <v/>
      </c>
      <c r="M38" s="183" t="s">
        <v>5</v>
      </c>
      <c r="N38" s="184" t="str">
        <f t="shared" ca="1" si="2"/>
        <v/>
      </c>
      <c r="O38" s="335"/>
      <c r="Q38" s="474"/>
      <c r="V38" s="498"/>
      <c r="W38" s="498"/>
      <c r="X38" s="498"/>
      <c r="Y38" s="498"/>
      <c r="Z38" s="498"/>
      <c r="AA38" s="498"/>
      <c r="AB38" s="498"/>
      <c r="AC38" s="397"/>
      <c r="AD38" s="397"/>
      <c r="AE38" s="397"/>
      <c r="AF38" s="397"/>
      <c r="AG38" s="397"/>
      <c r="AH38" s="397"/>
      <c r="AI38" s="397"/>
      <c r="AJ38" s="397"/>
      <c r="AK38" s="397"/>
      <c r="AL38" s="397"/>
      <c r="AM38" s="397"/>
      <c r="AN38" s="397"/>
      <c r="AO38" s="397"/>
      <c r="AP38" s="397"/>
      <c r="AQ38" s="397"/>
      <c r="AR38" s="397"/>
      <c r="AS38" s="397"/>
      <c r="AT38" s="397"/>
      <c r="AU38" s="397"/>
      <c r="AV38" s="397"/>
      <c r="AW38" s="397"/>
      <c r="AX38" s="397"/>
      <c r="AY38" s="397"/>
      <c r="AZ38" s="397"/>
      <c r="BA38" s="397"/>
      <c r="BB38" s="397"/>
      <c r="BC38" s="397"/>
      <c r="BD38" s="397"/>
      <c r="BE38" s="397"/>
      <c r="BF38" s="397"/>
    </row>
    <row r="39" spans="2:58" ht="18" customHeight="1" thickTop="1" x14ac:dyDescent="0.25">
      <c r="B39" s="681"/>
      <c r="C39" s="683" t="str">
        <f>Sprache!$E$10</f>
        <v>Teilnehmer bzw. Mannschaft</v>
      </c>
      <c r="D39" s="545">
        <v>34</v>
      </c>
      <c r="E39" s="504" t="str">
        <f t="array" ref="E39">IF($D39&gt;Calc1!$B$14,"",ROW(34:34)-SUM((($L$6:$L38="")+($N$6:$N38="")&gt;0)*1))</f>
        <v/>
      </c>
      <c r="F39" s="176" t="str">
        <f>IF(OR($U$15,$D39&gt;Calc1!$B$14),"",$R$5+QUOTIENT(($E39-1),$U$11)*($R$7+$R$9)/1440+SUM($O$6:$O38)/1440)</f>
        <v/>
      </c>
      <c r="G39" s="178" t="str">
        <f>IF(OR($U$15,$D39&gt;Calc1!$B$14),"",MOD($E39-1,$U$11)+1)</f>
        <v/>
      </c>
      <c r="H39" s="301" t="str">
        <f t="shared" ca="1" si="0"/>
        <v/>
      </c>
      <c r="I39" s="324" t="str">
        <f ca="1"/>
        <v/>
      </c>
      <c r="J39" s="325" t="s">
        <v>5</v>
      </c>
      <c r="K39" s="326" t="str">
        <f ca="1"/>
        <v/>
      </c>
      <c r="L39" s="182" t="str">
        <f t="shared" ca="1" si="1"/>
        <v/>
      </c>
      <c r="M39" s="183" t="s">
        <v>5</v>
      </c>
      <c r="N39" s="184" t="str">
        <f t="shared" ca="1" si="2"/>
        <v/>
      </c>
      <c r="O39" s="335"/>
      <c r="Q39" s="474"/>
      <c r="V39" s="498"/>
      <c r="W39" s="498"/>
      <c r="X39" s="498"/>
      <c r="Y39" s="498"/>
      <c r="Z39" s="498"/>
      <c r="AA39" s="498"/>
      <c r="AB39" s="498"/>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row>
    <row r="40" spans="2:58" ht="17.25" customHeight="1" x14ac:dyDescent="0.25">
      <c r="B40" s="682"/>
      <c r="C40" s="684"/>
      <c r="D40" s="545">
        <v>35</v>
      </c>
      <c r="E40" s="504" t="str">
        <f t="array" ref="E40">IF($D40&gt;Calc1!$B$14,"",ROW(35:35)-SUM((($L$6:$L39="")+($N$6:$N39="")&gt;0)*1))</f>
        <v/>
      </c>
      <c r="F40" s="176" t="str">
        <f>IF(OR($U$15,$D40&gt;Calc1!$B$14),"",$R$5+QUOTIENT(($E40-1),$U$11)*($R$7+$R$9)/1440+SUM($O$6:$O39)/1440)</f>
        <v/>
      </c>
      <c r="G40" s="178" t="str">
        <f>IF(OR($U$15,$D40&gt;Calc1!$B$14),"",MOD($E40-1,$U$11)+1)</f>
        <v/>
      </c>
      <c r="H40" s="301" t="str">
        <f t="shared" ca="1" si="0"/>
        <v/>
      </c>
      <c r="I40" s="324" t="str">
        <f ca="1"/>
        <v/>
      </c>
      <c r="J40" s="325" t="s">
        <v>5</v>
      </c>
      <c r="K40" s="326" t="str">
        <f ca="1"/>
        <v/>
      </c>
      <c r="L40" s="182" t="str">
        <f t="shared" ca="1" si="1"/>
        <v/>
      </c>
      <c r="M40" s="183" t="s">
        <v>5</v>
      </c>
      <c r="N40" s="184" t="str">
        <f t="shared" ca="1" si="2"/>
        <v/>
      </c>
      <c r="O40" s="335"/>
      <c r="Q40" s="474"/>
    </row>
    <row r="41" spans="2:58" ht="17.25" customHeight="1" x14ac:dyDescent="0.25">
      <c r="B41" s="685" t="s">
        <v>286</v>
      </c>
      <c r="C41" s="686" t="s">
        <v>279</v>
      </c>
      <c r="D41" s="545">
        <v>36</v>
      </c>
      <c r="E41" s="504" t="str">
        <f t="array" ref="E41">IF($D41&gt;Calc1!$B$14,"",ROW(36:36)-SUM((($L$6:$L40="")+($N$6:$N40="")&gt;0)*1))</f>
        <v/>
      </c>
      <c r="F41" s="176" t="str">
        <f>IF(OR($U$15,$D41&gt;Calc1!$B$14),"",$R$5+QUOTIENT(($E41-1),$U$11)*($R$7+$R$9)/1440+SUM($O$6:$O40)/1440)</f>
        <v/>
      </c>
      <c r="G41" s="178" t="str">
        <f>IF(OR($U$15,$D41&gt;Calc1!$B$14),"",MOD($E41-1,$U$11)+1)</f>
        <v/>
      </c>
      <c r="H41" s="301" t="str">
        <f t="shared" ca="1" si="0"/>
        <v/>
      </c>
      <c r="I41" s="324" t="str">
        <f ca="1"/>
        <v/>
      </c>
      <c r="J41" s="325" t="s">
        <v>5</v>
      </c>
      <c r="K41" s="326" t="str">
        <f ca="1"/>
        <v/>
      </c>
      <c r="L41" s="182" t="str">
        <f t="shared" ca="1" si="1"/>
        <v/>
      </c>
      <c r="M41" s="183" t="s">
        <v>5</v>
      </c>
      <c r="N41" s="184" t="str">
        <f t="shared" ca="1" si="2"/>
        <v/>
      </c>
      <c r="O41" s="335"/>
      <c r="Q41" s="474"/>
    </row>
    <row r="42" spans="2:58" ht="17.25" customHeight="1" x14ac:dyDescent="0.25">
      <c r="B42" s="672"/>
      <c r="C42" s="674"/>
      <c r="D42" s="545">
        <v>37</v>
      </c>
      <c r="E42" s="504" t="str">
        <f t="array" ref="E42">IF($D42&gt;Calc1!$B$14,"",ROW(37:37)-SUM((($L$6:$L41="")+($N$6:$N41="")&gt;0)*1))</f>
        <v/>
      </c>
      <c r="F42" s="176" t="str">
        <f>IF(OR($U$15,$D42&gt;Calc1!$B$14),"",$R$5+QUOTIENT(($E42-1),$U$11)*($R$7+$R$9)/1440+SUM($O$6:$O41)/1440)</f>
        <v/>
      </c>
      <c r="G42" s="178" t="str">
        <f>IF(OR($U$15,$D42&gt;Calc1!$B$14),"",MOD($E42-1,$U$11)+1)</f>
        <v/>
      </c>
      <c r="H42" s="301" t="str">
        <f t="shared" ca="1" si="0"/>
        <v/>
      </c>
      <c r="I42" s="324" t="str">
        <f ca="1"/>
        <v/>
      </c>
      <c r="J42" s="325" t="s">
        <v>5</v>
      </c>
      <c r="K42" s="326" t="str">
        <f ca="1"/>
        <v/>
      </c>
      <c r="L42" s="182" t="str">
        <f t="shared" ca="1" si="1"/>
        <v/>
      </c>
      <c r="M42" s="183" t="s">
        <v>5</v>
      </c>
      <c r="N42" s="184" t="str">
        <f t="shared" ca="1" si="2"/>
        <v/>
      </c>
      <c r="O42" s="335"/>
      <c r="Q42" s="474"/>
    </row>
    <row r="43" spans="2:58" ht="17.25" x14ac:dyDescent="0.25">
      <c r="B43" s="671" t="s">
        <v>285</v>
      </c>
      <c r="C43" s="673" t="s">
        <v>280</v>
      </c>
      <c r="D43" s="545">
        <v>38</v>
      </c>
      <c r="E43" s="504" t="str">
        <f t="array" ref="E43">IF($D43&gt;Calc1!$B$14,"",ROW(38:38)-SUM((($L$6:$L42="")+($N$6:$N42="")&gt;0)*1))</f>
        <v/>
      </c>
      <c r="F43" s="176" t="str">
        <f>IF(OR($U$15,$D43&gt;Calc1!$B$14),"",$R$5+QUOTIENT(($E43-1),$U$11)*($R$7+$R$9)/1440+SUM($O$6:$O42)/1440)</f>
        <v/>
      </c>
      <c r="G43" s="178" t="str">
        <f>IF(OR($U$15,$D43&gt;Calc1!$B$14),"",MOD($E43-1,$U$11)+1)</f>
        <v/>
      </c>
      <c r="H43" s="301" t="str">
        <f t="shared" ca="1" si="0"/>
        <v/>
      </c>
      <c r="I43" s="324" t="str">
        <f ca="1"/>
        <v/>
      </c>
      <c r="J43" s="325" t="s">
        <v>5</v>
      </c>
      <c r="K43" s="326" t="str">
        <f ca="1"/>
        <v/>
      </c>
      <c r="L43" s="182" t="str">
        <f t="shared" ca="1" si="1"/>
        <v/>
      </c>
      <c r="M43" s="183" t="s">
        <v>5</v>
      </c>
      <c r="N43" s="184" t="str">
        <f t="shared" ca="1" si="2"/>
        <v/>
      </c>
      <c r="O43" s="335"/>
      <c r="Q43" s="483"/>
    </row>
    <row r="44" spans="2:58" ht="17.25" customHeight="1" x14ac:dyDescent="0.25">
      <c r="B44" s="672"/>
      <c r="C44" s="674"/>
      <c r="D44" s="545">
        <v>39</v>
      </c>
      <c r="E44" s="504" t="str">
        <f t="array" ref="E44">IF($D44&gt;Calc1!$B$14,"",ROW(39:39)-SUM((($L$6:$L43="")+($N$6:$N43="")&gt;0)*1))</f>
        <v/>
      </c>
      <c r="F44" s="176" t="str">
        <f>IF(OR($U$15,$D44&gt;Calc1!$B$14),"",$R$5+QUOTIENT(($E44-1),$U$11)*($R$7+$R$9)/1440+SUM($O$6:$O43)/1440)</f>
        <v/>
      </c>
      <c r="G44" s="178" t="str">
        <f>IF(OR($U$15,$D44&gt;Calc1!$B$14),"",MOD($E44-1,$U$11)+1)</f>
        <v/>
      </c>
      <c r="H44" s="301" t="str">
        <f t="shared" ca="1" si="0"/>
        <v/>
      </c>
      <c r="I44" s="324" t="str">
        <f ca="1"/>
        <v/>
      </c>
      <c r="J44" s="325" t="s">
        <v>5</v>
      </c>
      <c r="K44" s="326" t="str">
        <f ca="1"/>
        <v/>
      </c>
      <c r="L44" s="182" t="str">
        <f t="shared" ca="1" si="1"/>
        <v/>
      </c>
      <c r="M44" s="183" t="s">
        <v>5</v>
      </c>
      <c r="N44" s="184" t="str">
        <f t="shared" ca="1" si="2"/>
        <v/>
      </c>
      <c r="O44" s="335"/>
      <c r="Q44" s="474"/>
    </row>
    <row r="45" spans="2:58" ht="17.25" customHeight="1" x14ac:dyDescent="0.25">
      <c r="B45" s="671" t="s">
        <v>284</v>
      </c>
      <c r="C45" s="673" t="s">
        <v>281</v>
      </c>
      <c r="D45" s="545">
        <v>40</v>
      </c>
      <c r="E45" s="504" t="str">
        <f t="array" ref="E45">IF($D45&gt;Calc1!$B$14,"",ROW(40:40)-SUM((($L$6:$L44="")+($N$6:$N44="")&gt;0)*1))</f>
        <v/>
      </c>
      <c r="F45" s="176" t="str">
        <f>IF(OR($U$15,$D45&gt;Calc1!$B$14),"",$R$5+QUOTIENT(($E45-1),$U$11)*($R$7+$R$9)/1440+SUM($O$6:$O44)/1440)</f>
        <v/>
      </c>
      <c r="G45" s="178" t="str">
        <f>IF(OR($U$15,$D45&gt;Calc1!$B$14),"",MOD($E45-1,$U$11)+1)</f>
        <v/>
      </c>
      <c r="H45" s="301" t="str">
        <f t="shared" ca="1" si="0"/>
        <v/>
      </c>
      <c r="I45" s="324" t="str">
        <f ca="1"/>
        <v/>
      </c>
      <c r="J45" s="325" t="s">
        <v>5</v>
      </c>
      <c r="K45" s="326" t="str">
        <f ca="1"/>
        <v/>
      </c>
      <c r="L45" s="52" t="str">
        <f t="shared" ca="1" si="1"/>
        <v/>
      </c>
      <c r="M45" s="50" t="s">
        <v>5</v>
      </c>
      <c r="N45" s="51" t="str">
        <f t="shared" ca="1" si="2"/>
        <v/>
      </c>
      <c r="O45" s="335"/>
      <c r="Q45" s="474"/>
    </row>
    <row r="46" spans="2:58" ht="17.25" customHeight="1" x14ac:dyDescent="0.25">
      <c r="B46" s="672"/>
      <c r="C46" s="674"/>
      <c r="D46" s="545">
        <v>41</v>
      </c>
      <c r="E46" s="504" t="str">
        <f t="array" ref="E46">IF($D46&gt;Calc1!$B$14,"",ROW(41:41)-SUM((($L$6:$L45="")+($N$6:$N45="")&gt;0)*1))</f>
        <v/>
      </c>
      <c r="F46" s="176" t="str">
        <f>IF(OR($U$15,$D46&gt;Calc1!$B$14),"",$R$5+QUOTIENT(($E46-1),$U$11)*($R$7+$R$9)/1440+SUM($O$6:$O45)/1440)</f>
        <v/>
      </c>
      <c r="G46" s="178" t="str">
        <f>IF(OR($U$15,$D46&gt;Calc1!$B$14),"",MOD($E46-1,$U$11)+1)</f>
        <v/>
      </c>
      <c r="H46" s="301" t="str">
        <f t="shared" ca="1" si="0"/>
        <v/>
      </c>
      <c r="I46" s="324" t="str">
        <f ca="1"/>
        <v/>
      </c>
      <c r="J46" s="325" t="s">
        <v>5</v>
      </c>
      <c r="K46" s="326" t="str">
        <f ca="1"/>
        <v/>
      </c>
      <c r="L46" s="182" t="str">
        <f t="shared" ca="1" si="1"/>
        <v/>
      </c>
      <c r="M46" s="183" t="s">
        <v>5</v>
      </c>
      <c r="N46" s="184" t="str">
        <f t="shared" ca="1" si="2"/>
        <v/>
      </c>
      <c r="O46" s="335"/>
      <c r="Q46" s="474"/>
    </row>
    <row r="47" spans="2:58" ht="17.25" customHeight="1" x14ac:dyDescent="0.25">
      <c r="B47" s="671" t="s">
        <v>287</v>
      </c>
      <c r="C47" s="673" t="s">
        <v>282</v>
      </c>
      <c r="D47" s="545">
        <v>42</v>
      </c>
      <c r="E47" s="504" t="str">
        <f t="array" ref="E47">IF($D47&gt;Calc1!$B$14,"",ROW(42:42)-SUM((($L$6:$L46="")+($N$6:$N46="")&gt;0)*1))</f>
        <v/>
      </c>
      <c r="F47" s="176" t="str">
        <f>IF(OR($U$15,$D47&gt;Calc1!$B$14),"",$R$5+QUOTIENT(($E47-1),$U$11)*($R$7+$R$9)/1440+SUM($O$6:$O46)/1440)</f>
        <v/>
      </c>
      <c r="G47" s="178" t="str">
        <f>IF(OR($U$15,$D47&gt;Calc1!$B$14),"",MOD($E47-1,$U$11)+1)</f>
        <v/>
      </c>
      <c r="H47" s="302" t="str">
        <f t="shared" ca="1" si="0"/>
        <v/>
      </c>
      <c r="I47" s="324" t="str">
        <f ca="1"/>
        <v/>
      </c>
      <c r="J47" s="325" t="s">
        <v>5</v>
      </c>
      <c r="K47" s="326" t="str">
        <f ca="1"/>
        <v/>
      </c>
      <c r="L47" s="52" t="str">
        <f t="shared" ca="1" si="1"/>
        <v/>
      </c>
      <c r="M47" s="50" t="s">
        <v>5</v>
      </c>
      <c r="N47" s="51" t="str">
        <f t="shared" ca="1" si="2"/>
        <v/>
      </c>
      <c r="O47" s="335"/>
      <c r="Q47" s="474"/>
    </row>
    <row r="48" spans="2:58" ht="17.25" customHeight="1" x14ac:dyDescent="0.25">
      <c r="B48" s="672"/>
      <c r="C48" s="674"/>
      <c r="D48" s="545">
        <v>43</v>
      </c>
      <c r="E48" s="504" t="str">
        <f t="array" ref="E48">IF($D48&gt;Calc1!$B$14,"",ROW(43:43)-SUM((($L$6:$L47="")+($N$6:$N47="")&gt;0)*1))</f>
        <v/>
      </c>
      <c r="F48" s="176" t="str">
        <f>IF(OR($U$15,$D48&gt;Calc1!$B$14),"",$R$5+QUOTIENT(($E48-1),$U$11)*($R$7+$R$9)/1440+SUM($O$6:$O47)/1440)</f>
        <v/>
      </c>
      <c r="G48" s="178" t="str">
        <f>IF(OR($U$15,$D48&gt;Calc1!$B$14),"",MOD($E48-1,$U$11)+1)</f>
        <v/>
      </c>
      <c r="H48" s="302" t="str">
        <f t="shared" ca="1" si="0"/>
        <v/>
      </c>
      <c r="I48" s="324" t="str">
        <f ca="1"/>
        <v/>
      </c>
      <c r="J48" s="325" t="s">
        <v>5</v>
      </c>
      <c r="K48" s="326" t="str">
        <f ca="1"/>
        <v/>
      </c>
      <c r="L48" s="52" t="str">
        <f t="shared" ca="1" si="1"/>
        <v/>
      </c>
      <c r="M48" s="50" t="s">
        <v>5</v>
      </c>
      <c r="N48" s="51" t="str">
        <f t="shared" ca="1" si="2"/>
        <v/>
      </c>
      <c r="O48" s="335"/>
      <c r="Q48" s="474"/>
    </row>
    <row r="49" spans="2:17" ht="17.25" customHeight="1" x14ac:dyDescent="0.25">
      <c r="B49" s="671" t="s">
        <v>288</v>
      </c>
      <c r="C49" s="673" t="s">
        <v>283</v>
      </c>
      <c r="D49" s="545">
        <v>44</v>
      </c>
      <c r="E49" s="504" t="str">
        <f t="array" ref="E49">IF($D49&gt;Calc1!$B$14,"",ROW(44:44)-SUM((($L$6:$L48="")+($N$6:$N48="")&gt;0)*1))</f>
        <v/>
      </c>
      <c r="F49" s="176" t="str">
        <f>IF(OR($U$15,$D49&gt;Calc1!$B$14),"",$R$5+QUOTIENT(($E49-1),$U$11)*($R$7+$R$9)/1440+SUM($O$6:$O48)/1440)</f>
        <v/>
      </c>
      <c r="G49" s="178" t="str">
        <f>IF(OR($U$15,$D49&gt;Calc1!$B$14),"",MOD($E49-1,$U$11)+1)</f>
        <v/>
      </c>
      <c r="H49" s="301" t="str">
        <f t="shared" ca="1" si="0"/>
        <v/>
      </c>
      <c r="I49" s="324" t="str">
        <f ca="1"/>
        <v/>
      </c>
      <c r="J49" s="325" t="s">
        <v>5</v>
      </c>
      <c r="K49" s="326" t="str">
        <f ca="1"/>
        <v/>
      </c>
      <c r="L49" s="182" t="str">
        <f t="shared" ca="1" si="1"/>
        <v/>
      </c>
      <c r="M49" s="183" t="s">
        <v>5</v>
      </c>
      <c r="N49" s="184" t="str">
        <f t="shared" ca="1" si="2"/>
        <v/>
      </c>
      <c r="O49" s="335"/>
      <c r="Q49" s="474"/>
    </row>
    <row r="50" spans="2:17" ht="18" customHeight="1" thickBot="1" x14ac:dyDescent="0.3">
      <c r="B50" s="672"/>
      <c r="C50" s="674"/>
      <c r="D50" s="545">
        <v>45</v>
      </c>
      <c r="E50" s="505" t="str">
        <f t="array" ref="E50">IF($D50&gt;Calc1!$B$14,"",ROW(45:45)-SUM((($L$6:$L49="")+($N$6:$N49="")&gt;0)*1))</f>
        <v/>
      </c>
      <c r="F50" s="179" t="str">
        <f>IF(OR($U$15,$D50&gt;Calc1!$B$14),"",$R$5+QUOTIENT(($E50-1),$U$11)*($R$7+$R$9)/1440+SUM($O$6:$O49)/1440)</f>
        <v/>
      </c>
      <c r="G50" s="180" t="str">
        <f>IF(OR($U$15,$D50&gt;Calc1!$B$14),"",MOD($E50-1,$U$11)+1)</f>
        <v/>
      </c>
      <c r="H50" s="307" t="str">
        <f t="shared" ca="1" si="0"/>
        <v/>
      </c>
      <c r="I50" s="327" t="str">
        <f ca="1"/>
        <v/>
      </c>
      <c r="J50" s="328" t="s">
        <v>5</v>
      </c>
      <c r="K50" s="329" t="str">
        <f ca="1"/>
        <v/>
      </c>
      <c r="L50" s="243" t="str">
        <f ca="1">IF($I50="","",IF(VLOOKUP($I50,$B$7:$C$52,2,0)="","",VLOOKUP($I50,$B$7:$C$52,2,0)))</f>
        <v/>
      </c>
      <c r="M50" s="181" t="s">
        <v>5</v>
      </c>
      <c r="N50" s="244" t="str">
        <f ca="1">IF($K50="","",IF(VLOOKUP($K50,$B$7:$C$52,2,0)="","",VLOOKUP($K50,$B$7:$C$52,2,0)))</f>
        <v/>
      </c>
      <c r="O50" s="511"/>
      <c r="P50" s="625">
        <f ca="1">OFFSET($O$6,Calc1!$B$14-1,0)</f>
        <v>0</v>
      </c>
      <c r="Q50" s="474"/>
    </row>
    <row r="51" spans="2:17" ht="16.5" customHeight="1" thickTop="1" x14ac:dyDescent="0.25">
      <c r="B51" s="671" t="s">
        <v>289</v>
      </c>
      <c r="C51" s="673"/>
      <c r="Q51" s="474"/>
    </row>
    <row r="52" spans="2:17" ht="16.5" customHeight="1" thickBot="1" x14ac:dyDescent="0.3">
      <c r="B52" s="675"/>
      <c r="C52" s="676"/>
      <c r="Q52" s="474"/>
    </row>
    <row r="53" spans="2:17" ht="16.5" customHeight="1" thickTop="1" x14ac:dyDescent="0.25">
      <c r="Q53" s="474"/>
    </row>
    <row r="54" spans="2:17" x14ac:dyDescent="0.25"/>
    <row r="55" spans="2:17" hidden="1" x14ac:dyDescent="0.25"/>
    <row r="56" spans="2:17" hidden="1" x14ac:dyDescent="0.25"/>
    <row r="57" spans="2:17" hidden="1" x14ac:dyDescent="0.25"/>
  </sheetData>
  <sheetProtection sheet="1" selectLockedCells="1"/>
  <mergeCells count="69">
    <mergeCell ref="B32:B33"/>
    <mergeCell ref="C32:C33"/>
    <mergeCell ref="B22:B23"/>
    <mergeCell ref="C22:C23"/>
    <mergeCell ref="B24:B25"/>
    <mergeCell ref="C24:C25"/>
    <mergeCell ref="B26:B27"/>
    <mergeCell ref="C26:C27"/>
    <mergeCell ref="B15:B16"/>
    <mergeCell ref="C15:C16"/>
    <mergeCell ref="C28:C29"/>
    <mergeCell ref="B30:B31"/>
    <mergeCell ref="C30:C31"/>
    <mergeCell ref="Q23:S24"/>
    <mergeCell ref="R9:R10"/>
    <mergeCell ref="S9:S10"/>
    <mergeCell ref="B11:B12"/>
    <mergeCell ref="C11:C12"/>
    <mergeCell ref="Q11:Q12"/>
    <mergeCell ref="R11:R12"/>
    <mergeCell ref="S11:S12"/>
    <mergeCell ref="B9:B10"/>
    <mergeCell ref="C9:C10"/>
    <mergeCell ref="Q9:Q10"/>
    <mergeCell ref="Q13:Q14"/>
    <mergeCell ref="R13:R14"/>
    <mergeCell ref="S13:S14"/>
    <mergeCell ref="B17:B18"/>
    <mergeCell ref="C17:C18"/>
    <mergeCell ref="Q5:Q6"/>
    <mergeCell ref="R5:R6"/>
    <mergeCell ref="S5:S6"/>
    <mergeCell ref="B7:B8"/>
    <mergeCell ref="C7:C8"/>
    <mergeCell ref="Q7:Q8"/>
    <mergeCell ref="R7:R8"/>
    <mergeCell ref="S7:S8"/>
    <mergeCell ref="B41:B42"/>
    <mergeCell ref="C41:C42"/>
    <mergeCell ref="E2:N2"/>
    <mergeCell ref="E4:F4"/>
    <mergeCell ref="O4:O5"/>
    <mergeCell ref="B5:B6"/>
    <mergeCell ref="C5:C6"/>
    <mergeCell ref="I5:K5"/>
    <mergeCell ref="L5:N5"/>
    <mergeCell ref="B13:B14"/>
    <mergeCell ref="C13:C14"/>
    <mergeCell ref="B20:B21"/>
    <mergeCell ref="C20:C21"/>
    <mergeCell ref="B34:B35"/>
    <mergeCell ref="C34:C35"/>
    <mergeCell ref="B28:B29"/>
    <mergeCell ref="Q26:S26"/>
    <mergeCell ref="Q27:S27"/>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s>
  <conditionalFormatting sqref="Q23:S24">
    <cfRule type="expression" dxfId="34" priority="42">
      <formula>$R$11&gt;$U$11</formula>
    </cfRule>
  </conditionalFormatting>
  <conditionalFormatting sqref="C7:C18 C24:C35 C41:C52">
    <cfRule type="duplicateValues" dxfId="33" priority="6"/>
  </conditionalFormatting>
  <conditionalFormatting sqref="H6:H50">
    <cfRule type="expression" dxfId="32" priority="3">
      <formula>$H6="??"</formula>
    </cfRule>
  </conditionalFormatting>
  <conditionalFormatting sqref="E6:N50">
    <cfRule type="expression" dxfId="31" priority="405">
      <formula>AND($L6&lt;&gt;"",$N6&lt;&gt;"",OR($E6=$R$25,$E6=$S$25),NOT($U$15))</formula>
    </cfRule>
    <cfRule type="expression" dxfId="30" priority="406">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7" id="{76AE447E-04C3-42FA-B0E2-5024DDF3D5A0}">
            <xm:f>proof!$G$2="FEHLER"</xm:f>
            <x14:dxf>
              <numFmt numFmtId="30" formatCode="@"/>
            </x14:dxf>
          </x14:cfRule>
          <xm:sqref>Q22:S22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8958-7203-4469-9D5D-7E2CCF77846C}">
  <dimension ref="A1:AI31"/>
  <sheetViews>
    <sheetView showGridLines="0" showRowColHeaders="0" workbookViewId="0">
      <selection activeCell="L12" sqref="L12"/>
    </sheetView>
  </sheetViews>
  <sheetFormatPr baseColWidth="10" defaultColWidth="0" defaultRowHeight="12.75" customHeight="1" zeroHeight="1" x14ac:dyDescent="0.2"/>
  <cols>
    <col min="1" max="1" width="5" style="49" customWidth="1"/>
    <col min="2" max="2" width="6" style="49" customWidth="1"/>
    <col min="3" max="3" width="5.28515625" style="49" customWidth="1"/>
    <col min="4" max="4" width="11.42578125" style="49" customWidth="1"/>
    <col min="5" max="5" width="9.140625" style="49" customWidth="1"/>
    <col min="6" max="6" width="5.7109375" style="49" customWidth="1"/>
    <col min="7" max="7" width="2.28515625"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7.85546875" style="49" customWidth="1"/>
    <col min="20" max="20" width="6.7109375" customWidth="1"/>
    <col min="21" max="21" width="36.7109375" customWidth="1"/>
    <col min="22" max="25" width="6.7109375" customWidth="1"/>
    <col min="26" max="26" width="5.7109375" customWidth="1"/>
    <col min="27" max="27" width="2" customWidth="1"/>
    <col min="28" max="28" width="5.7109375" customWidth="1"/>
    <col min="29" max="30" width="6.7109375" customWidth="1"/>
    <col min="31" max="31" width="18" customWidth="1"/>
    <col min="32" max="32" width="9.5703125" hidden="1" customWidth="1"/>
    <col min="33" max="34" width="18.140625" hidden="1" customWidth="1"/>
    <col min="35" max="16384" width="11.42578125" hidden="1"/>
  </cols>
  <sheetData>
    <row r="1" spans="1:35" ht="13.5" thickBot="1" x14ac:dyDescent="0.25"/>
    <row r="2" spans="1:35" ht="36.75" thickTop="1" x14ac:dyDescent="0.2">
      <c r="G2" s="785" t="str">
        <f>Vorrunde!$G$2</f>
        <v>Internationales U10-Turnier am 16.04.2025</v>
      </c>
      <c r="H2" s="786"/>
      <c r="I2" s="786"/>
      <c r="J2" s="786"/>
      <c r="K2" s="786"/>
      <c r="L2" s="786"/>
      <c r="M2" s="786"/>
      <c r="N2" s="786"/>
      <c r="O2" s="786"/>
      <c r="P2" s="786"/>
      <c r="Q2" s="786"/>
      <c r="R2" s="786"/>
      <c r="S2" s="786"/>
      <c r="T2" s="786"/>
      <c r="U2" s="786"/>
      <c r="V2" s="787"/>
    </row>
    <row r="3" spans="1:35" ht="30" customHeight="1" x14ac:dyDescent="0.2">
      <c r="G3" s="788" t="str">
        <f>Vorrunde!$G$3</f>
        <v>Veranstalter:  1. FC Riedwald</v>
      </c>
      <c r="H3" s="789"/>
      <c r="I3" s="789"/>
      <c r="J3" s="789"/>
      <c r="K3" s="789"/>
      <c r="L3" s="789"/>
      <c r="M3" s="789"/>
      <c r="N3" s="789"/>
      <c r="O3" s="789"/>
      <c r="P3" s="789"/>
      <c r="Q3" s="789"/>
      <c r="R3" s="789"/>
      <c r="S3" s="789"/>
      <c r="T3" s="789"/>
      <c r="U3" s="789"/>
      <c r="V3" s="790"/>
    </row>
    <row r="4" spans="1:35" ht="30" customHeight="1" x14ac:dyDescent="0.2">
      <c r="G4" s="791" t="str">
        <f>Vorrunde!$G$4</f>
        <v>Sporthalle Wiesengrund, Wendiger Str. 51, 65432 Riedwald</v>
      </c>
      <c r="H4" s="792"/>
      <c r="I4" s="792"/>
      <c r="J4" s="792"/>
      <c r="K4" s="792"/>
      <c r="L4" s="792"/>
      <c r="M4" s="792"/>
      <c r="N4" s="792"/>
      <c r="O4" s="792"/>
      <c r="P4" s="792"/>
      <c r="Q4" s="792"/>
      <c r="R4" s="792"/>
      <c r="S4" s="792"/>
      <c r="T4" s="792"/>
      <c r="U4" s="792"/>
      <c r="V4" s="793"/>
    </row>
    <row r="5" spans="1:35" ht="30" customHeight="1" thickBot="1" x14ac:dyDescent="0.25">
      <c r="G5" s="794" t="str">
        <f>Vorrunde!$G$5</f>
        <v>Beginn:  9:00 Uhr</v>
      </c>
      <c r="H5" s="795"/>
      <c r="I5" s="795"/>
      <c r="J5" s="795"/>
      <c r="K5" s="795"/>
      <c r="L5" s="795"/>
      <c r="M5" s="795"/>
      <c r="N5" s="795"/>
      <c r="O5" s="795"/>
      <c r="P5" s="795"/>
      <c r="Q5" s="795"/>
      <c r="R5" s="795"/>
      <c r="S5" s="795"/>
      <c r="T5" s="795"/>
      <c r="U5" s="795"/>
      <c r="V5" s="796"/>
    </row>
    <row r="6" spans="1:35" ht="18" customHeight="1" thickTop="1" thickBot="1" x14ac:dyDescent="0.25"/>
    <row r="7" spans="1:35" ht="30" customHeight="1" thickTop="1" x14ac:dyDescent="0.2">
      <c r="J7" s="797" t="str">
        <f>Sprache!$E$19</f>
        <v>Endrunde</v>
      </c>
      <c r="K7" s="798"/>
      <c r="L7" s="798"/>
      <c r="M7" s="798"/>
      <c r="N7" s="798"/>
      <c r="O7" s="798"/>
      <c r="P7" s="798"/>
      <c r="Q7" s="798"/>
      <c r="R7" s="798"/>
      <c r="S7" s="798"/>
      <c r="T7" s="799"/>
    </row>
    <row r="8" spans="1:35" ht="30" customHeight="1" thickBot="1" x14ac:dyDescent="0.25">
      <c r="J8" s="817"/>
      <c r="K8" s="818"/>
      <c r="L8" s="818"/>
      <c r="M8" s="818"/>
      <c r="N8" s="818"/>
      <c r="O8" s="818"/>
      <c r="P8" s="818"/>
      <c r="Q8" s="818"/>
      <c r="R8" s="818"/>
      <c r="S8" s="801"/>
      <c r="T8" s="802"/>
      <c r="W8" s="105"/>
      <c r="X8" s="105"/>
      <c r="Y8" s="105"/>
      <c r="Z8" s="105"/>
      <c r="AA8" s="105"/>
      <c r="AB8" s="105"/>
      <c r="AC8" s="105"/>
      <c r="AD8" s="105"/>
    </row>
    <row r="9" spans="1:35" ht="12.6" customHeight="1" thickTop="1" x14ac:dyDescent="0.2">
      <c r="B9" s="414"/>
      <c r="C9" s="414"/>
      <c r="D9" s="414"/>
      <c r="E9" s="414"/>
      <c r="F9" s="414"/>
      <c r="G9" s="414"/>
      <c r="H9" s="414"/>
      <c r="I9" s="414"/>
      <c r="J9" s="414"/>
      <c r="K9" s="414"/>
      <c r="L9" s="414"/>
      <c r="M9" s="414"/>
      <c r="N9" s="414"/>
      <c r="O9" s="414"/>
      <c r="P9" s="414"/>
      <c r="Q9" s="414"/>
      <c r="R9" s="565"/>
      <c r="W9" s="105"/>
      <c r="X9" s="598"/>
      <c r="Y9" s="598"/>
      <c r="Z9" s="598"/>
      <c r="AA9" s="598"/>
      <c r="AB9" s="598"/>
      <c r="AC9" s="598"/>
      <c r="AD9" s="598"/>
      <c r="AE9" s="571"/>
    </row>
    <row r="10" spans="1:35" ht="27.95" customHeight="1" thickBot="1" x14ac:dyDescent="0.45">
      <c r="B10" s="414"/>
      <c r="C10" s="812" t="str">
        <f>Sprache!$E$53</f>
        <v>Halbfinale</v>
      </c>
      <c r="D10" s="812"/>
      <c r="E10" s="812"/>
      <c r="R10" s="689" t="str">
        <f>Sprache!$E$20</f>
        <v>Zusätzl. Pause (min)</v>
      </c>
      <c r="T10" s="743" t="str">
        <f>Sprache!$E$60</f>
        <v>Gruppenzweite</v>
      </c>
      <c r="U10" s="743"/>
      <c r="V10" s="201"/>
      <c r="W10" s="201"/>
      <c r="X10" s="599"/>
      <c r="Y10" s="599"/>
      <c r="Z10" s="599"/>
      <c r="AA10" s="599"/>
      <c r="AB10" s="599"/>
      <c r="AC10" s="599"/>
      <c r="AD10" s="599"/>
      <c r="AE10" s="571"/>
    </row>
    <row r="11" spans="1:35" ht="24" customHeight="1" thickTop="1" thickBot="1" x14ac:dyDescent="0.25">
      <c r="B11" s="563"/>
      <c r="C11" s="396" t="str">
        <f>Sprache!$E$9</f>
        <v>Nr.</v>
      </c>
      <c r="D11" s="347" t="str">
        <f>Sprache!$E$39</f>
        <v>Beginn</v>
      </c>
      <c r="E11" s="341" t="str">
        <f>Sprache!$E$48</f>
        <v>Feld</v>
      </c>
      <c r="F11" s="773" t="str">
        <f>Sprache!$E$34</f>
        <v>Paarungen</v>
      </c>
      <c r="G11" s="774"/>
      <c r="H11" s="775"/>
      <c r="I11" s="823" t="str">
        <f>Sprache!$E$14</f>
        <v>Spielpaarung</v>
      </c>
      <c r="J11" s="820"/>
      <c r="K11" s="821"/>
      <c r="L11" s="819" t="str">
        <f>Sprache!$E$15</f>
        <v>Ergebnis</v>
      </c>
      <c r="M11" s="820"/>
      <c r="N11" s="821"/>
      <c r="O11" s="819" t="str">
        <f>Sprache!$E$74</f>
        <v>Elfmeter</v>
      </c>
      <c r="P11" s="820"/>
      <c r="Q11" s="822"/>
      <c r="R11" s="690"/>
      <c r="T11" s="540"/>
      <c r="U11" s="514" t="str">
        <f>Sprache!$E$10</f>
        <v>Teilnehmer bzw. Mannschaft</v>
      </c>
      <c r="V11" s="450" t="str">
        <f>Sprache!$E$21</f>
        <v>SP</v>
      </c>
      <c r="W11" s="547" t="str">
        <f>Sprache!$E$22</f>
        <v>G</v>
      </c>
      <c r="X11" s="547" t="str">
        <f>Sprache!$E$23</f>
        <v>U</v>
      </c>
      <c r="Y11" s="547" t="str">
        <f>Sprache!$E$24</f>
        <v>V</v>
      </c>
      <c r="Z11" s="813" t="str">
        <f>Sprache!$E$25</f>
        <v>Tore</v>
      </c>
      <c r="AA11" s="813"/>
      <c r="AB11" s="813"/>
      <c r="AC11" s="547" t="str">
        <f>Sprache!$E$26</f>
        <v>Diff.</v>
      </c>
      <c r="AD11" s="452" t="str">
        <f>Sprache!$E$27</f>
        <v>Pkt</v>
      </c>
      <c r="AE11" s="572"/>
      <c r="AF11" s="629" t="s">
        <v>16</v>
      </c>
      <c r="AG11" s="628" t="s">
        <v>393</v>
      </c>
      <c r="AH11" s="628" t="s">
        <v>394</v>
      </c>
      <c r="AI11" s="629" t="s">
        <v>392</v>
      </c>
    </row>
    <row r="12" spans="1:35" ht="24" customHeight="1" x14ac:dyDescent="0.2">
      <c r="A12" s="331"/>
      <c r="B12" s="564"/>
      <c r="C12" s="388">
        <f t="array" aca="1" ref="C12" ca="1">46-SUM(((Planung!$L$6:$L$50="")+(Planung!$N$6:$N$50="")&gt;0)*1)</f>
        <v>31</v>
      </c>
      <c r="D12" s="391">
        <f ca="1">IF(Planung!$U$15,"",Planung!$R$13+(Planung!$R$9+Planung!$P$50)/1440)</f>
        <v>0.61805555555555558</v>
      </c>
      <c r="E12" s="372">
        <f>IF(Planung!$U$15,"",1)</f>
        <v>1</v>
      </c>
      <c r="F12" s="574" t="s">
        <v>291</v>
      </c>
      <c r="G12" s="575" t="s">
        <v>5</v>
      </c>
      <c r="H12" s="576" t="s">
        <v>356</v>
      </c>
      <c r="I12" s="373" t="str">
        <f ca="1">VLOOKUP($F12,$T$12:$U$20,2,0)</f>
        <v>FC Barcelona</v>
      </c>
      <c r="J12" s="155" t="s">
        <v>5</v>
      </c>
      <c r="K12" s="374" t="str">
        <f ca="1">VLOOKUP($H12,$T$12:$U$20,2,0)</f>
        <v>Inter Mailand</v>
      </c>
      <c r="L12" s="375">
        <v>2</v>
      </c>
      <c r="M12" s="376" t="str">
        <f>Sprache!$E$84</f>
        <v>:</v>
      </c>
      <c r="N12" s="377">
        <v>1</v>
      </c>
      <c r="O12" s="378"/>
      <c r="P12" s="376" t="str">
        <f>Sprache!$E$84</f>
        <v>:</v>
      </c>
      <c r="Q12" s="379"/>
      <c r="R12" s="345"/>
      <c r="S12" s="331"/>
      <c r="T12" s="546" t="s">
        <v>356</v>
      </c>
      <c r="U12" s="518" t="str">
        <f ca="1">IF(Calc1!$F$14&lt;3,"",IF(CalcGR2!$K$13=0,CalcGR2!$Q$64,VLOOKUP(CalcGR2!$B$4,CalcGR2!$C$4:$N$12,4,0)))</f>
        <v>Inter Mailand</v>
      </c>
      <c r="V12" s="519">
        <f ca="1">IF(CalcGR2!$K$13=0,"",VLOOKUP(CalcGR2!$B$4,CalcGR2!$C$4:$N$12,9,0))</f>
        <v>4</v>
      </c>
      <c r="W12" s="520">
        <f ca="1">IF(CalcGR2!$K$13=0,"",VLOOKUP(CalcGR2!$B$4,CalcGR2!$C$4:$N$12,10,0))</f>
        <v>3</v>
      </c>
      <c r="X12" s="520">
        <f ca="1">IF(CalcGR2!$K$13=0,"",VLOOKUP(CalcGR2!$B$4,CalcGR2!$C$4:$N$12,11,0))</f>
        <v>0</v>
      </c>
      <c r="Y12" s="520">
        <f ca="1">IF(CalcGR2!$K$13=0,"",VLOOKUP(CalcGR2!$B$4,CalcGR2!$C$4:$N$12,12,0))</f>
        <v>1</v>
      </c>
      <c r="Z12" s="521">
        <f ca="1">IF(CalcGR2!$K$13=0,"",VLOOKUP(CalcGR2!$B$4,CalcGR2!$C$4:$N$12,5,0))</f>
        <v>13</v>
      </c>
      <c r="AA12" s="522" t="str">
        <f>Sprache!$E$84</f>
        <v>:</v>
      </c>
      <c r="AB12" s="523">
        <f ca="1">IF(CalcGR2!$K$13=0,"",VLOOKUP(CalcGR2!$B$4,CalcGR2!$C$4:$N$12,6,0))</f>
        <v>3</v>
      </c>
      <c r="AC12" s="520">
        <f ca="1">IF(CalcGR2!$K$13=0,"",VLOOKUP(CalcGR2!$B$4,CalcGR2!$C$4:$N$12,7,0))</f>
        <v>10</v>
      </c>
      <c r="AD12" s="477">
        <f ca="1">IF(CalcGR2!$K$13=0,"",VLOOKUP(CalcGR2!$B$4,CalcGR2!$C$4:$N$12,8,0))</f>
        <v>9</v>
      </c>
      <c r="AE12" s="573"/>
      <c r="AF12" s="626" t="b">
        <f ca="1">AND($I12&lt;&gt;"",$K12&lt;&gt;"",$L12&lt;&gt;"",$N12&lt;&gt;"")</f>
        <v>1</v>
      </c>
      <c r="AG12" s="566" t="str">
        <f t="shared" ref="AG12:AG13" ca="1" si="0">IF(NOT(AF12),"",IF($L12&gt;$N12,$I12,IF($L12&lt;$N12,$K12,IF(OR($O12="",$Q12="",$O12=$Q12),"",IF($O12&gt;$Q12,$I12,$K12)))))</f>
        <v>FC Barcelona</v>
      </c>
      <c r="AH12" s="566" t="str">
        <f ca="1">IF(NOT(AF12),"",IF($L12&lt;$N12,$I12,IF($L12&gt;$N12,$K12,IF(OR($O12="",$Q12="",$O12=$Q12),"",IF($O12&lt;$Q12,$I12,$K12)))))</f>
        <v>Inter Mailand</v>
      </c>
      <c r="AI12" s="626" t="b">
        <f ca="1">AND(AF12,$L12=$N12)</f>
        <v>0</v>
      </c>
    </row>
    <row r="13" spans="1:35" ht="24" customHeight="1" thickBot="1" x14ac:dyDescent="0.25">
      <c r="A13" s="331"/>
      <c r="B13" s="564"/>
      <c r="C13" s="390">
        <f ca="1">$C$12+1</f>
        <v>32</v>
      </c>
      <c r="D13" s="393">
        <f ca="1">IF(Planung!$U$15,"",$D$12+($R$12+(Planung!$R$9+Planung!$R$7)*($E$12=$E$13))/1440)</f>
        <v>0.61805555555555558</v>
      </c>
      <c r="E13" s="369">
        <f>IF(Planung!$U$15,"",1+(Planung!$R$11&gt;1)*1)</f>
        <v>2</v>
      </c>
      <c r="F13" s="559" t="s">
        <v>292</v>
      </c>
      <c r="G13" s="560" t="s">
        <v>5</v>
      </c>
      <c r="H13" s="561" t="s">
        <v>293</v>
      </c>
      <c r="I13" s="339" t="str">
        <f ca="1">VLOOKUP($F13,$T$12:$U$20,2,0)</f>
        <v>Manchester City</v>
      </c>
      <c r="J13" s="157" t="s">
        <v>5</v>
      </c>
      <c r="K13" s="340" t="str">
        <f ca="1">VLOOKUP($H13,$T$12:$U$20,2,0)</f>
        <v>Real Madrid</v>
      </c>
      <c r="L13" s="343">
        <v>3</v>
      </c>
      <c r="M13" s="370" t="str">
        <f>Sprache!$E$84</f>
        <v>:</v>
      </c>
      <c r="N13" s="337">
        <v>2</v>
      </c>
      <c r="O13" s="351"/>
      <c r="P13" s="370" t="str">
        <f>Sprache!$E$84</f>
        <v>:</v>
      </c>
      <c r="Q13" s="338"/>
      <c r="R13" s="371"/>
      <c r="S13" s="331"/>
      <c r="T13" s="463" t="s">
        <v>357</v>
      </c>
      <c r="U13" s="558" t="str">
        <f ca="1">IF(Calc1!$F$14&lt;3,"",IF(CalcGR2!$K$13=0,CalcGR2!$Q$65,VLOOKUP(CalcGR2!$B$5,CalcGR2!$C$4:$N$12,4,0)))</f>
        <v>Borussia Dortmund</v>
      </c>
      <c r="V13" s="225">
        <f ca="1">IF(CalcGR2!$K$13=0,"",VLOOKUP(CalcGR2!$B$5,CalcGR2!$C$4:$N$12,9,0))</f>
        <v>4</v>
      </c>
      <c r="W13" s="200">
        <f ca="1">IF(CalcGR2!$K$13=0,"",VLOOKUP(CalcGR2!$B$5,CalcGR2!$C$4:$N$12,10,0))</f>
        <v>3</v>
      </c>
      <c r="X13" s="200">
        <f ca="1">IF(CalcGR2!$K$13=0,"",VLOOKUP(CalcGR2!$B$5,CalcGR2!$C$4:$N$12,11,0))</f>
        <v>0</v>
      </c>
      <c r="Y13" s="200">
        <f ca="1">IF(CalcGR2!$K$13=0,"",VLOOKUP(CalcGR2!$B$5,CalcGR2!$C$4:$N$12,12,0))</f>
        <v>1</v>
      </c>
      <c r="Z13" s="221">
        <f ca="1">IF(CalcGR2!$K$13=0,"",VLOOKUP(CalcGR2!$B$5,CalcGR2!$C$4:$N$12,5,0))</f>
        <v>15</v>
      </c>
      <c r="AA13" s="222" t="str">
        <f>Sprache!$E$84</f>
        <v>:</v>
      </c>
      <c r="AB13" s="223">
        <f ca="1">IF(CalcGR2!$K$13=0,"",VLOOKUP(CalcGR2!$B$5,CalcGR2!$C$4:$N$12,6,0))</f>
        <v>7</v>
      </c>
      <c r="AC13" s="200">
        <f ca="1">IF(CalcGR2!$K$13=0,"",VLOOKUP(CalcGR2!$B$5,CalcGR2!$C$4:$N$12,7,0))</f>
        <v>8</v>
      </c>
      <c r="AD13" s="477">
        <f ca="1">IF(CalcGR2!$K$13=0,"",VLOOKUP(CalcGR2!$B$5,CalcGR2!$C$4:$N$12,8,0))</f>
        <v>9</v>
      </c>
      <c r="AE13" s="573"/>
      <c r="AF13" s="630" t="b">
        <f ca="1">AND($I13&lt;&gt;"",$K13&lt;&gt;"",$L13&lt;&gt;"",$N13&lt;&gt;"")</f>
        <v>1</v>
      </c>
      <c r="AG13" s="630" t="str">
        <f t="shared" ca="1" si="0"/>
        <v>Manchester City</v>
      </c>
      <c r="AH13" s="630" t="str">
        <f ca="1">IF(NOT(AF13),"",IF($L13&lt;$N13,$I13,IF($L13&gt;$N13,$K13,IF(OR($O13="",$Q13="",$O13=$Q13),"",IF($O13&lt;$Q13,$I13,$K13)))))</f>
        <v>Real Madrid</v>
      </c>
      <c r="AI13" s="630" t="b">
        <f ca="1">AND(AF13,$L13=$N13)</f>
        <v>0</v>
      </c>
    </row>
    <row r="14" spans="1:35" ht="24" customHeight="1" thickTop="1" thickBot="1" x14ac:dyDescent="0.25">
      <c r="A14" s="331"/>
      <c r="B14" s="564"/>
      <c r="S14" s="331"/>
      <c r="T14" s="413" t="s">
        <v>358</v>
      </c>
      <c r="U14" s="480" t="str">
        <f ca="1">IF(Calc1!$F$14&lt;3,"",IF(CalcGR2!$K$13=0,CalcGR2!$Q$66,VLOOKUP(CalcGR2!$B$6,CalcGR2!$C$4:$N$12,4,0)))</f>
        <v>Eintracht Frankfurt</v>
      </c>
      <c r="V14" s="236">
        <f ca="1">IF(CalcGR2!$K$13=0,"",VLOOKUP(CalcGR2!$B$6,CalcGR2!$C$4:$N$12,9,0))</f>
        <v>4</v>
      </c>
      <c r="W14" s="230">
        <f ca="1">IF(CalcGR2!$K$13=0,"",VLOOKUP(CalcGR2!$B$6,CalcGR2!$C$4:$N$12,10,0))</f>
        <v>3</v>
      </c>
      <c r="X14" s="230">
        <f ca="1">IF(CalcGR2!$K$13=0,"",VLOOKUP(CalcGR2!$B$6,CalcGR2!$C$4:$N$12,11,0))</f>
        <v>0</v>
      </c>
      <c r="Y14" s="230">
        <f ca="1">IF(CalcGR2!$K$13=0,"",VLOOKUP(CalcGR2!$B$6,CalcGR2!$C$4:$N$12,12,0))</f>
        <v>1</v>
      </c>
      <c r="Z14" s="232">
        <f ca="1">IF(CalcGR2!$K$13=0,"",VLOOKUP(CalcGR2!$B$6,CalcGR2!$C$4:$N$12,5,0))</f>
        <v>12</v>
      </c>
      <c r="AA14" s="233" t="str">
        <f>Sprache!$E$84</f>
        <v>:</v>
      </c>
      <c r="AB14" s="234">
        <f ca="1">IF(CalcGR2!$K$13=0,"",VLOOKUP(CalcGR2!$B$6,CalcGR2!$C$4:$N$12,6,0))</f>
        <v>5</v>
      </c>
      <c r="AC14" s="230">
        <f ca="1">IF(CalcGR2!$K$13=0,"",VLOOKUP(CalcGR2!$B$6,CalcGR2!$C$4:$N$12,7,0))</f>
        <v>7</v>
      </c>
      <c r="AD14" s="478">
        <f ca="1">IF(CalcGR2!$K$13=0,"",VLOOKUP(CalcGR2!$B$6,CalcGR2!$C$4:$N$12,8,0))</f>
        <v>9</v>
      </c>
      <c r="AE14" s="573"/>
      <c r="AF14" s="630"/>
      <c r="AG14" s="630"/>
      <c r="AH14" s="630"/>
      <c r="AI14" s="630"/>
    </row>
    <row r="15" spans="1:35" ht="24" customHeight="1" thickTop="1" thickBot="1" x14ac:dyDescent="0.35">
      <c r="A15" s="331"/>
      <c r="B15" s="564"/>
      <c r="C15" s="812" t="str">
        <f>Sprache!$E$54</f>
        <v>Endspiele</v>
      </c>
      <c r="D15" s="812"/>
      <c r="E15" s="812"/>
      <c r="F15" s="548"/>
      <c r="G15" s="548"/>
      <c r="H15" s="548"/>
      <c r="I15" s="512"/>
      <c r="J15" s="123"/>
      <c r="K15" s="512"/>
      <c r="L15" s="357"/>
      <c r="M15" s="357"/>
      <c r="N15" s="357"/>
      <c r="O15" s="357"/>
      <c r="P15" s="357"/>
      <c r="Q15" s="357"/>
      <c r="R15" s="359"/>
      <c r="S15" s="331"/>
      <c r="AF15" s="630"/>
      <c r="AG15" s="630"/>
      <c r="AH15" s="630"/>
      <c r="AI15" s="630"/>
    </row>
    <row r="16" spans="1:35" ht="27.95" customHeight="1" thickTop="1" thickBot="1" x14ac:dyDescent="0.45">
      <c r="A16" s="331"/>
      <c r="B16" s="387"/>
      <c r="C16" s="394">
        <f ca="1">$C$12+2</f>
        <v>33</v>
      </c>
      <c r="D16" s="395">
        <f ca="1">IF(Planung!$U$15,"",$D$13+($R$13+Planung!$R$9+Planung!$R$7)/1440)</f>
        <v>0.64236111111111116</v>
      </c>
      <c r="E16" s="360">
        <f>IF(Planung!$U$15,"",1)</f>
        <v>1</v>
      </c>
      <c r="F16" s="805" t="str">
        <f>Sprache!$E$93</f>
        <v>3. Platz</v>
      </c>
      <c r="G16" s="806"/>
      <c r="H16" s="807"/>
      <c r="I16" s="361" t="str">
        <f ca="1">AH12</f>
        <v>Inter Mailand</v>
      </c>
      <c r="J16" s="362" t="s">
        <v>5</v>
      </c>
      <c r="K16" s="363" t="str">
        <f ca="1">AH13</f>
        <v>Real Madrid</v>
      </c>
      <c r="L16" s="364">
        <v>2</v>
      </c>
      <c r="M16" s="365" t="str">
        <f>Sprache!$E$84</f>
        <v>:</v>
      </c>
      <c r="N16" s="366">
        <v>1</v>
      </c>
      <c r="O16" s="367"/>
      <c r="P16" s="365" t="str">
        <f>Sprache!$E$84</f>
        <v>:</v>
      </c>
      <c r="Q16" s="368"/>
      <c r="R16" s="345"/>
      <c r="S16" s="331"/>
      <c r="T16" s="743" t="str">
        <f>Sprache!$E$59</f>
        <v>Gruppenerste</v>
      </c>
      <c r="U16" s="743"/>
      <c r="Y16" s="567"/>
      <c r="Z16" s="567"/>
      <c r="AA16" s="567"/>
      <c r="AB16" s="567"/>
      <c r="AC16" s="567"/>
      <c r="AD16" s="567"/>
      <c r="AE16" s="567"/>
      <c r="AF16" s="630" t="b">
        <f t="shared" ref="AF16:AF17" ca="1" si="1">AND($I16&lt;&gt;"",$K16&lt;&gt;"",$L16&lt;&gt;"",$N16&lt;&gt;"")</f>
        <v>1</v>
      </c>
      <c r="AG16" s="630" t="str">
        <f t="shared" ref="AG16:AG17" ca="1" si="2">IF(NOT(AF16),"",IF($L16&gt;$N16,$I16,IF($L16&lt;$N16,$K16,IF(OR($O16="",$Q16="",$O16=$Q16),"",IF($O16&gt;$Q16,$I16,$K16)))))</f>
        <v>Inter Mailand</v>
      </c>
      <c r="AH16" s="630" t="str">
        <f t="shared" ref="AH16:AH17" ca="1" si="3">IF(NOT(AF16),"",IF($L16&lt;$N16,$I16,IF($L16&gt;$N16,$K16,IF(OR($O16="",$Q16="",$O16=$Q16),"",IF($O16&lt;$Q16,$I16,$K16)))))</f>
        <v>Real Madrid</v>
      </c>
      <c r="AI16" s="630" t="b">
        <f t="shared" ref="AI16:AI17" ca="1" si="4">AND(AF16,$L16=$N16)</f>
        <v>0</v>
      </c>
    </row>
    <row r="17" spans="1:35" ht="24" customHeight="1" thickTop="1" thickBot="1" x14ac:dyDescent="0.25">
      <c r="A17" s="331"/>
      <c r="B17" s="387"/>
      <c r="C17" s="390">
        <f ca="1">$C$12+3</f>
        <v>34</v>
      </c>
      <c r="D17" s="393">
        <f ca="1">IF(Planung!$U$15,"",$D$16+($R$16+Planung!$R$9+Planung!$R$7)/1440)</f>
        <v>0.66666666666666674</v>
      </c>
      <c r="E17" s="369">
        <f>IF(Planung!$U$15,"",1)</f>
        <v>1</v>
      </c>
      <c r="F17" s="808" t="str">
        <f>Sprache!$E$94</f>
        <v>Finale</v>
      </c>
      <c r="G17" s="809"/>
      <c r="H17" s="810"/>
      <c r="I17" s="339" t="str">
        <f ca="1">AG12</f>
        <v>FC Barcelona</v>
      </c>
      <c r="J17" s="157" t="s">
        <v>5</v>
      </c>
      <c r="K17" s="340" t="str">
        <f ca="1">AG13</f>
        <v>Manchester City</v>
      </c>
      <c r="L17" s="343">
        <v>1</v>
      </c>
      <c r="M17" s="370" t="str">
        <f>Sprache!$E$84</f>
        <v>:</v>
      </c>
      <c r="N17" s="337">
        <v>1</v>
      </c>
      <c r="O17" s="351">
        <v>5</v>
      </c>
      <c r="P17" s="370" t="str">
        <f>Sprache!$E$84</f>
        <v>:</v>
      </c>
      <c r="Q17" s="338">
        <v>4</v>
      </c>
      <c r="R17" s="356"/>
      <c r="S17" s="331"/>
      <c r="T17" s="464"/>
      <c r="U17" s="514" t="str">
        <f>Sprache!$E$10</f>
        <v>Teilnehmer bzw. Mannschaft</v>
      </c>
      <c r="Y17" s="528">
        <v>1</v>
      </c>
      <c r="Z17" s="566"/>
      <c r="AA17" s="566"/>
      <c r="AB17" s="566"/>
      <c r="AC17" s="566"/>
      <c r="AD17" s="566"/>
      <c r="AE17" s="566"/>
      <c r="AF17" s="630" t="b">
        <f t="shared" ca="1" si="1"/>
        <v>1</v>
      </c>
      <c r="AG17" s="630" t="str">
        <f t="shared" ca="1" si="2"/>
        <v>FC Barcelona</v>
      </c>
      <c r="AH17" s="566" t="str">
        <f t="shared" ca="1" si="3"/>
        <v>Manchester City</v>
      </c>
      <c r="AI17" s="630" t="b">
        <f t="shared" ca="1" si="4"/>
        <v>1</v>
      </c>
    </row>
    <row r="18" spans="1:35" ht="24" customHeight="1" thickTop="1" x14ac:dyDescent="0.2">
      <c r="A18" s="331"/>
      <c r="B18" s="387"/>
      <c r="S18" s="331"/>
      <c r="T18" s="546" t="s">
        <v>291</v>
      </c>
      <c r="U18" s="515" t="str">
        <f ca="1">IF(Vorrunde!$N$12="","",Vorrunde!$N$12)</f>
        <v>FC Barcelona</v>
      </c>
      <c r="Y18" s="528">
        <v>2</v>
      </c>
      <c r="Z18" s="566"/>
      <c r="AA18" s="566"/>
      <c r="AB18" s="566"/>
      <c r="AC18" s="566"/>
      <c r="AD18" s="566"/>
      <c r="AE18" s="566"/>
    </row>
    <row r="19" spans="1:35" ht="27.95" customHeight="1" x14ac:dyDescent="0.2">
      <c r="A19" s="331"/>
      <c r="B19" s="387"/>
      <c r="C19" s="352"/>
      <c r="D19" s="352"/>
      <c r="E19" s="352"/>
      <c r="F19" s="352"/>
      <c r="G19" s="352"/>
      <c r="H19" s="352"/>
      <c r="I19" s="353" t="str">
        <f>Sprache!$E$29</f>
        <v>Turnierende:</v>
      </c>
      <c r="J19" s="352"/>
      <c r="K19" s="354">
        <f ca="1">IF(Planung!$R$13="","",$D$17+Planung!$R$7/1440)</f>
        <v>0.68750000000000011</v>
      </c>
      <c r="L19" s="355"/>
      <c r="M19" s="355"/>
      <c r="N19" s="355"/>
      <c r="O19" s="355"/>
      <c r="P19" s="355"/>
      <c r="Q19" s="355"/>
      <c r="R19" s="355"/>
      <c r="S19" s="331"/>
      <c r="T19" s="463" t="s">
        <v>292</v>
      </c>
      <c r="U19" s="516" t="str">
        <f ca="1">IF(Vorrunde!$N$22="","",Vorrunde!$N$22)</f>
        <v>Manchester City</v>
      </c>
      <c r="Y19" s="528">
        <v>3</v>
      </c>
      <c r="Z19" s="566"/>
      <c r="AA19" s="566"/>
      <c r="AB19" s="566"/>
      <c r="AC19" s="566"/>
      <c r="AD19" s="566"/>
      <c r="AE19" s="566"/>
    </row>
    <row r="20" spans="1:35" ht="24" customHeight="1" thickBot="1" x14ac:dyDescent="0.25">
      <c r="A20" s="331"/>
      <c r="B20" s="387"/>
      <c r="C20" s="562"/>
      <c r="D20" s="349"/>
      <c r="S20" s="331"/>
      <c r="T20" s="413" t="s">
        <v>293</v>
      </c>
      <c r="U20" s="517" t="str">
        <f ca="1">IF(Vorrunde!$N$32="","",Vorrunde!$N$32)</f>
        <v>Real Madrid</v>
      </c>
      <c r="Y20" s="528">
        <v>4</v>
      </c>
      <c r="Z20" s="566"/>
      <c r="AA20" s="566"/>
      <c r="AB20" s="566"/>
      <c r="AC20" s="566"/>
      <c r="AD20" s="566"/>
      <c r="AE20" s="566"/>
    </row>
    <row r="21" spans="1:35" ht="24" customHeight="1" thickTop="1" thickBot="1" x14ac:dyDescent="0.25">
      <c r="A21" s="331"/>
      <c r="B21" s="387"/>
      <c r="C21" s="562"/>
      <c r="F21" s="824" t="str">
        <f>Sprache!$E$92</f>
        <v>Rang</v>
      </c>
      <c r="G21" s="825"/>
      <c r="H21" s="826"/>
      <c r="I21" s="827" t="str">
        <f>"  "&amp;Sprache!$E$10</f>
        <v xml:space="preserve">  Teilnehmer bzw. Mannschaft</v>
      </c>
      <c r="J21" s="828"/>
      <c r="K21" s="829"/>
      <c r="S21" s="331"/>
    </row>
    <row r="22" spans="1:35" ht="24" customHeight="1" thickTop="1" x14ac:dyDescent="0.2">
      <c r="C22" s="562"/>
      <c r="E22" s="350">
        <v>1</v>
      </c>
      <c r="F22" s="757">
        <v>1</v>
      </c>
      <c r="G22" s="758"/>
      <c r="H22" s="758"/>
      <c r="I22" s="765" t="str">
        <f ca="1">AG17</f>
        <v>FC Barcelona</v>
      </c>
      <c r="J22" s="765"/>
      <c r="K22" s="766"/>
    </row>
    <row r="23" spans="1:35" ht="24" customHeight="1" x14ac:dyDescent="0.2">
      <c r="C23" s="562"/>
      <c r="E23" s="350">
        <v>2</v>
      </c>
      <c r="F23" s="759">
        <v>2</v>
      </c>
      <c r="G23" s="760"/>
      <c r="H23" s="760"/>
      <c r="I23" s="767" t="str">
        <f ca="1">AH17</f>
        <v>Manchester City</v>
      </c>
      <c r="J23" s="767"/>
      <c r="K23" s="768"/>
    </row>
    <row r="24" spans="1:35" ht="24" customHeight="1" x14ac:dyDescent="0.2">
      <c r="E24" s="350">
        <v>3</v>
      </c>
      <c r="F24" s="761">
        <v>3</v>
      </c>
      <c r="G24" s="762"/>
      <c r="H24" s="762"/>
      <c r="I24" s="769" t="str">
        <f ca="1">AG16</f>
        <v>Inter Mailand</v>
      </c>
      <c r="J24" s="769"/>
      <c r="K24" s="770"/>
    </row>
    <row r="25" spans="1:35" ht="24" customHeight="1" thickBot="1" x14ac:dyDescent="0.25">
      <c r="E25" s="350">
        <v>4</v>
      </c>
      <c r="F25" s="747">
        <v>4</v>
      </c>
      <c r="G25" s="748"/>
      <c r="H25" s="748"/>
      <c r="I25" s="753" t="str">
        <f ca="1">AH16</f>
        <v>Real Madrid</v>
      </c>
      <c r="J25" s="753"/>
      <c r="K25" s="754"/>
    </row>
    <row r="26" spans="1:35" ht="24" customHeight="1" thickTop="1" x14ac:dyDescent="0.2"/>
    <row r="27" spans="1:35" ht="12.75" customHeight="1" x14ac:dyDescent="0.2"/>
    <row r="28" spans="1:35" ht="12.75" customHeight="1" x14ac:dyDescent="0.2"/>
    <row r="29" spans="1:35" ht="12.75" customHeight="1" x14ac:dyDescent="0.2"/>
    <row r="30" spans="1:35" ht="12.75" customHeight="1" x14ac:dyDescent="0.2"/>
    <row r="31" spans="1:35" ht="12.75" customHeight="1" x14ac:dyDescent="0.2"/>
  </sheetData>
  <sheetProtection sheet="1" selectLockedCells="1"/>
  <mergeCells count="27">
    <mergeCell ref="C10:E10"/>
    <mergeCell ref="I11:K11"/>
    <mergeCell ref="F25:H25"/>
    <mergeCell ref="I22:K22"/>
    <mergeCell ref="I23:K23"/>
    <mergeCell ref="I24:K24"/>
    <mergeCell ref="I25:K25"/>
    <mergeCell ref="C15:E15"/>
    <mergeCell ref="F21:H21"/>
    <mergeCell ref="F22:H22"/>
    <mergeCell ref="F23:H23"/>
    <mergeCell ref="F24:H24"/>
    <mergeCell ref="F11:H11"/>
    <mergeCell ref="I21:K21"/>
    <mergeCell ref="F16:H16"/>
    <mergeCell ref="F17:H17"/>
    <mergeCell ref="T16:U16"/>
    <mergeCell ref="T10:U10"/>
    <mergeCell ref="Z11:AB11"/>
    <mergeCell ref="G2:V2"/>
    <mergeCell ref="G3:V3"/>
    <mergeCell ref="G4:V4"/>
    <mergeCell ref="G5:V5"/>
    <mergeCell ref="J7:T8"/>
    <mergeCell ref="L11:N11"/>
    <mergeCell ref="O11:Q11"/>
    <mergeCell ref="R10:R11"/>
  </mergeCells>
  <conditionalFormatting sqref="O12:Q13 O16:Q17">
    <cfRule type="expression" dxfId="10" priority="2">
      <formula>NOT($AI12)</formula>
    </cfRule>
    <cfRule type="expression" dxfId="9" priority="1">
      <formula>AND($AI12,$O12&lt;&gt;"",$Q12&lt;&gt;"",$O12=$Q12)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B065-5788-4B63-9CB5-5D9412379C72}">
  <dimension ref="A1:AT60"/>
  <sheetViews>
    <sheetView showGridLines="0" showRowColHeaders="0" zoomScaleNormal="100" workbookViewId="0">
      <selection activeCell="L12" sqref="L12"/>
    </sheetView>
  </sheetViews>
  <sheetFormatPr baseColWidth="10" defaultColWidth="0" defaultRowHeight="12.75" zeroHeight="1" x14ac:dyDescent="0.2"/>
  <cols>
    <col min="1" max="1" width="2.85546875" style="49" customWidth="1"/>
    <col min="2" max="2" width="2.42578125" style="49" customWidth="1"/>
    <col min="3" max="3" width="6.5703125" style="49" customWidth="1"/>
    <col min="4" max="4" width="10.42578125" style="49" customWidth="1"/>
    <col min="5" max="5" width="7" style="49" customWidth="1"/>
    <col min="6" max="6" width="5.7109375" style="49" customWidth="1"/>
    <col min="7" max="7" width="2.7109375" style="49" customWidth="1"/>
    <col min="8" max="8" width="6.425781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5" style="49" customWidth="1"/>
    <col min="17" max="17" width="5.140625" style="49" customWidth="1"/>
    <col min="18" max="18" width="30.7109375" style="49" customWidth="1"/>
    <col min="19" max="22" width="6.7109375" style="49" customWidth="1"/>
    <col min="23" max="23" width="5.7109375" style="49" customWidth="1"/>
    <col min="24" max="24" width="2.140625" style="49" customWidth="1"/>
    <col min="25" max="25" width="5.7109375" style="49" customWidth="1"/>
    <col min="26" max="27" width="6.7109375" style="49" customWidth="1"/>
    <col min="28" max="28" width="3.5703125" style="49" customWidth="1"/>
    <col min="29" max="29" width="4" style="49" customWidth="1"/>
    <col min="30" max="30" width="8.28515625" style="49" customWidth="1"/>
    <col min="31" max="31" width="30.7109375" style="49" customWidth="1"/>
    <col min="32" max="32" width="8.7109375" style="49" customWidth="1"/>
    <col min="33" max="33" width="5.5703125" style="49" customWidth="1"/>
    <col min="34" max="34" width="11.42578125" style="49" customWidth="1"/>
    <col min="35" max="35" width="8.28515625" style="49" customWidth="1"/>
    <col min="36" max="36" width="30.7109375" style="49" customWidth="1"/>
    <col min="37" max="41" width="6.7109375" style="49" customWidth="1"/>
    <col min="42" max="42" width="2.140625" style="49" customWidth="1"/>
    <col min="43" max="45" width="6.7109375" style="49" customWidth="1"/>
    <col min="46" max="46" width="11.42578125" style="49" customWidth="1"/>
    <col min="47" max="16384" width="11.42578125" style="49" hidden="1"/>
  </cols>
  <sheetData>
    <row r="1" spans="3:45" ht="13.5" thickBot="1" x14ac:dyDescent="0.25"/>
    <row r="2" spans="3:45" ht="36" customHeight="1" thickTop="1" x14ac:dyDescent="0.2">
      <c r="G2" s="785" t="str">
        <f>Vorrunde!$G$2</f>
        <v>Internationales U10-Turnier am 16.04.2025</v>
      </c>
      <c r="H2" s="786"/>
      <c r="I2" s="786"/>
      <c r="J2" s="786"/>
      <c r="K2" s="786"/>
      <c r="L2" s="786"/>
      <c r="M2" s="786"/>
      <c r="N2" s="786"/>
      <c r="O2" s="786"/>
      <c r="P2" s="786"/>
      <c r="Q2" s="786"/>
      <c r="R2" s="786"/>
      <c r="S2" s="786"/>
      <c r="T2" s="786"/>
      <c r="U2" s="786"/>
      <c r="V2" s="786"/>
      <c r="W2" s="786"/>
      <c r="X2" s="787"/>
    </row>
    <row r="3" spans="3:45" ht="30" customHeight="1" x14ac:dyDescent="0.2">
      <c r="G3" s="788" t="str">
        <f>Vorrunde!$G$3</f>
        <v>Veranstalter:  1. FC Riedwald</v>
      </c>
      <c r="H3" s="789"/>
      <c r="I3" s="789"/>
      <c r="J3" s="789"/>
      <c r="K3" s="789"/>
      <c r="L3" s="789"/>
      <c r="M3" s="789"/>
      <c r="N3" s="789"/>
      <c r="O3" s="789"/>
      <c r="P3" s="789"/>
      <c r="Q3" s="789"/>
      <c r="R3" s="789"/>
      <c r="S3" s="789"/>
      <c r="T3" s="789"/>
      <c r="U3" s="789"/>
      <c r="V3" s="789"/>
      <c r="W3" s="789"/>
      <c r="X3" s="790"/>
    </row>
    <row r="4" spans="3:45" ht="30" customHeight="1" x14ac:dyDescent="0.2">
      <c r="G4" s="791" t="str">
        <f>Vorrunde!$G$4</f>
        <v>Sporthalle Wiesengrund, Wendiger Str. 51, 65432 Riedwald</v>
      </c>
      <c r="H4" s="792"/>
      <c r="I4" s="792"/>
      <c r="J4" s="792"/>
      <c r="K4" s="792"/>
      <c r="L4" s="792"/>
      <c r="M4" s="792"/>
      <c r="N4" s="792"/>
      <c r="O4" s="792"/>
      <c r="P4" s="792"/>
      <c r="Q4" s="792"/>
      <c r="R4" s="792"/>
      <c r="S4" s="792"/>
      <c r="T4" s="792"/>
      <c r="U4" s="792"/>
      <c r="V4" s="792"/>
      <c r="W4" s="792"/>
      <c r="X4" s="793"/>
    </row>
    <row r="5" spans="3:45" ht="30" customHeight="1" thickBot="1" x14ac:dyDescent="0.25">
      <c r="G5" s="794" t="str">
        <f>Vorrunde!$G$5</f>
        <v>Beginn:  9:00 Uhr</v>
      </c>
      <c r="H5" s="795"/>
      <c r="I5" s="795"/>
      <c r="J5" s="795"/>
      <c r="K5" s="795"/>
      <c r="L5" s="795"/>
      <c r="M5" s="795"/>
      <c r="N5" s="795"/>
      <c r="O5" s="795"/>
      <c r="P5" s="795"/>
      <c r="Q5" s="795"/>
      <c r="R5" s="795"/>
      <c r="S5" s="795"/>
      <c r="T5" s="795"/>
      <c r="U5" s="795"/>
      <c r="V5" s="795"/>
      <c r="W5" s="795"/>
      <c r="X5" s="796"/>
      <c r="AD5" s="834" t="str">
        <f>Sprache!$E$72</f>
        <v>Ergebnisse aus der Vorrunde</v>
      </c>
      <c r="AE5" s="834"/>
      <c r="AF5" s="604" t="s">
        <v>387</v>
      </c>
    </row>
    <row r="6" spans="3:45" ht="18" customHeight="1" thickTop="1" thickBot="1" x14ac:dyDescent="0.25"/>
    <row r="7" spans="3:45" ht="30" customHeight="1" thickTop="1" thickBot="1" x14ac:dyDescent="0.25">
      <c r="K7" s="779" t="str">
        <f>Sprache!$E$19</f>
        <v>Endrunde</v>
      </c>
      <c r="L7" s="780"/>
      <c r="M7" s="780"/>
      <c r="N7" s="780"/>
      <c r="O7" s="780"/>
      <c r="P7" s="780"/>
      <c r="Q7" s="780"/>
      <c r="R7" s="781"/>
      <c r="AD7" s="734" t="str">
        <f>Sprache!$E$76</f>
        <v>Sind zwei oder mehr Mannschaften nicht unterscheidbar und wird eine Entscheidung z.B. durch Elfmeterschießen oder Los getroffen, genügt es, für die bevorzugte Mannschaft einen Bonuspunkt einzutragen.</v>
      </c>
      <c r="AE7" s="734"/>
      <c r="AF7" s="734"/>
      <c r="AG7" s="476"/>
      <c r="AI7" s="831" t="str">
        <f>Sprache!$E$72</f>
        <v>Ergebnisse aus der Vorrunde</v>
      </c>
      <c r="AJ7" s="832"/>
      <c r="AK7" s="832"/>
      <c r="AL7" s="832"/>
      <c r="AM7" s="832"/>
      <c r="AN7" s="832"/>
      <c r="AO7" s="832"/>
      <c r="AP7" s="832"/>
      <c r="AQ7" s="832"/>
      <c r="AR7" s="832"/>
      <c r="AS7" s="833"/>
    </row>
    <row r="8" spans="3:45" ht="30" customHeight="1" thickBot="1" x14ac:dyDescent="0.25">
      <c r="K8" s="782"/>
      <c r="L8" s="783"/>
      <c r="M8" s="783"/>
      <c r="N8" s="783"/>
      <c r="O8" s="783"/>
      <c r="P8" s="783"/>
      <c r="Q8" s="783"/>
      <c r="R8" s="784"/>
      <c r="AD8" s="734"/>
      <c r="AE8" s="734"/>
      <c r="AF8" s="734"/>
    </row>
    <row r="9" spans="3:45" ht="15.95" customHeight="1" thickTop="1" x14ac:dyDescent="0.2"/>
    <row r="10" spans="3:45" ht="24" customHeight="1" thickBot="1" x14ac:dyDescent="0.45">
      <c r="C10" s="688" t="str">
        <f>Sprache!$E$32</f>
        <v>Ablaufplan</v>
      </c>
      <c r="D10" s="688"/>
      <c r="E10" s="318"/>
      <c r="F10" s="318"/>
      <c r="G10" s="318"/>
      <c r="H10" s="318"/>
      <c r="I10" s="318"/>
      <c r="J10" s="318"/>
      <c r="K10" s="318"/>
      <c r="L10" s="419"/>
      <c r="M10" s="419"/>
      <c r="N10" s="419"/>
      <c r="O10" s="771" t="str">
        <f>Sprache!$E$20</f>
        <v>Zusätzl. Pause (min)</v>
      </c>
      <c r="Q10" s="743" t="str">
        <f>Sprache!$E$16&amp;" E1"</f>
        <v>Gruppe E1</v>
      </c>
      <c r="R10" s="743"/>
      <c r="S10" s="743"/>
      <c r="T10" s="743"/>
      <c r="U10" s="743"/>
      <c r="V10" s="743"/>
      <c r="W10" s="201"/>
      <c r="X10" s="201"/>
      <c r="Y10" s="201"/>
      <c r="Z10" s="201"/>
      <c r="AA10" s="201"/>
      <c r="AD10" s="680" t="str">
        <f>$Q10</f>
        <v>Gruppe E1</v>
      </c>
      <c r="AE10" s="680"/>
      <c r="AF10" s="680"/>
      <c r="AI10" s="830" t="str">
        <f>Sprache!$E$59</f>
        <v>Gruppenerste</v>
      </c>
      <c r="AJ10" s="830"/>
      <c r="AK10" s="201"/>
      <c r="AL10" s="201"/>
      <c r="AM10" s="599"/>
      <c r="AN10" s="599"/>
      <c r="AO10" s="599"/>
      <c r="AP10" s="599"/>
      <c r="AQ10" s="599"/>
      <c r="AR10" s="599"/>
      <c r="AS10" s="599"/>
    </row>
    <row r="11" spans="3:45" ht="24" customHeight="1" thickTop="1" thickBot="1" x14ac:dyDescent="0.25">
      <c r="C11" s="421" t="str">
        <f>Sprache!$E$9</f>
        <v>Nr.</v>
      </c>
      <c r="D11" s="580" t="str">
        <f>Sprache!$E$39</f>
        <v>Beginn</v>
      </c>
      <c r="E11" s="580" t="str">
        <f>Sprache!$E$48</f>
        <v>Feld</v>
      </c>
      <c r="F11" s="773" t="str">
        <f>Sprache!$E$34</f>
        <v>Paarungen</v>
      </c>
      <c r="G11" s="774"/>
      <c r="H11" s="775"/>
      <c r="I11" s="773" t="str">
        <f>Sprache!$E$14</f>
        <v>Spielpaarung</v>
      </c>
      <c r="J11" s="774"/>
      <c r="K11" s="775"/>
      <c r="L11" s="776" t="str">
        <f>Sprache!$E$15</f>
        <v>Ergebnis</v>
      </c>
      <c r="M11" s="777"/>
      <c r="N11" s="778"/>
      <c r="O11" s="772"/>
      <c r="Q11" s="716"/>
      <c r="R11" s="717"/>
      <c r="S11" s="203" t="str">
        <f>Sprache!$E$21</f>
        <v>SP</v>
      </c>
      <c r="T11" s="204" t="str">
        <f>Sprache!$E$22</f>
        <v>G</v>
      </c>
      <c r="U11" s="204" t="str">
        <f>Sprache!$E$23</f>
        <v>U</v>
      </c>
      <c r="V11" s="579" t="str">
        <f>Sprache!$E$24</f>
        <v>V</v>
      </c>
      <c r="W11" s="718" t="str">
        <f>Sprache!$E$25</f>
        <v>Tore</v>
      </c>
      <c r="X11" s="719"/>
      <c r="Y11" s="720"/>
      <c r="Z11" s="204" t="str">
        <f>Sprache!$E$26</f>
        <v>Diff.</v>
      </c>
      <c r="AA11" s="206" t="str">
        <f>Sprache!$E$27</f>
        <v>Pkt</v>
      </c>
      <c r="AD11" s="464"/>
      <c r="AE11" s="465" t="str">
        <f>Sprache!$E$10</f>
        <v>Teilnehmer bzw. Mannschaft</v>
      </c>
      <c r="AF11" s="452" t="str">
        <f>Sprache!$E$49</f>
        <v>Bonus</v>
      </c>
      <c r="AI11" s="540"/>
      <c r="AJ11" s="514" t="str">
        <f>Sprache!$E$10</f>
        <v>Teilnehmer bzw. Mannschaft</v>
      </c>
      <c r="AK11" s="450" t="str">
        <f>Sprache!$E$21</f>
        <v>SP</v>
      </c>
      <c r="AL11" s="581" t="str">
        <f>Sprache!$E$22</f>
        <v>G</v>
      </c>
      <c r="AM11" s="581" t="str">
        <f>Sprache!$E$23</f>
        <v>U</v>
      </c>
      <c r="AN11" s="581" t="str">
        <f>Sprache!$E$24</f>
        <v>V</v>
      </c>
      <c r="AO11" s="813" t="str">
        <f>Sprache!$E$25</f>
        <v>Tore</v>
      </c>
      <c r="AP11" s="813"/>
      <c r="AQ11" s="813"/>
      <c r="AR11" s="581" t="str">
        <f>Sprache!$E$26</f>
        <v>Diff.</v>
      </c>
      <c r="AS11" s="452" t="str">
        <f>Sprache!$E$27</f>
        <v>Pkt</v>
      </c>
    </row>
    <row r="12" spans="3:45" ht="24" customHeight="1" x14ac:dyDescent="0.25">
      <c r="C12" s="510">
        <f t="array" aca="1" ref="C12" ca="1">46-SUM(((Planung!$L$6:$L$50="")+(Planung!$N$6:$N$50="")&gt;0)*1)</f>
        <v>31</v>
      </c>
      <c r="D12" s="187">
        <f ca="1">IF(Planung!$U$15,"",Planung!$R$13+(Planung!$R$9+Planung!$P$50)/1440)</f>
        <v>0.61805555555555558</v>
      </c>
      <c r="E12" s="177" t="str">
        <f>IF(Planung!$U$15,"","1")</f>
        <v>1</v>
      </c>
      <c r="F12" s="574" t="s">
        <v>372</v>
      </c>
      <c r="G12" s="575" t="s">
        <v>5</v>
      </c>
      <c r="H12" s="576" t="s">
        <v>373</v>
      </c>
      <c r="I12" s="472" t="str">
        <f t="shared" ref="I12:I28" ca="1" si="0">IF($F12="","",IF(VLOOKUP($F12,$AD$12:$AE$45,2,0)="","",VLOOKUP($F12,$AD$12:$AE$45,2,0)))</f>
        <v/>
      </c>
      <c r="J12" s="473" t="s">
        <v>5</v>
      </c>
      <c r="K12" s="631" t="str">
        <f t="shared" ref="K12:K28" ca="1" si="1">IF($H12="","",IF(VLOOKUP($H12,$AD$12:$AE$45,2,0)="","",VLOOKUP($H12,$AD$12:$AE$45,2,0)))</f>
        <v/>
      </c>
      <c r="L12" s="432"/>
      <c r="M12" s="376" t="str">
        <f>Sprache!$E$84</f>
        <v>:</v>
      </c>
      <c r="N12" s="433"/>
      <c r="O12" s="332"/>
      <c r="Q12" s="380">
        <f ca="1">IF(CalcE41!$K$13=0,"",1)</f>
        <v>1</v>
      </c>
      <c r="R12" s="439" t="str">
        <f ca="1">IF(Calc1!$F$14&lt;3,"",IF(CalcE41!$K$13=0,CalcE41!$Q$64,VLOOKUP(CalcE41!$B$4,CalcE41!$C$4:$N$12,4,0)))</f>
        <v>Manchester City</v>
      </c>
      <c r="S12" s="442">
        <f ca="1">IF(CalcE41!$K$13=0,"",VLOOKUP(CalcE41!$B$4,CalcE41!$C$4:$N$12,9,0))</f>
        <v>3</v>
      </c>
      <c r="T12" s="210">
        <f ca="1">IF(CalcE41!$K$13=0,"",VLOOKUP(CalcE41!$B$4,CalcE41!$C$4:$N$12,10,0))</f>
        <v>1</v>
      </c>
      <c r="U12" s="210">
        <f ca="1">IF(CalcE41!$K$13=0,"",VLOOKUP(CalcE41!$B$4,CalcE41!$C$4:$N$12,11,0))</f>
        <v>2</v>
      </c>
      <c r="V12" s="210">
        <f ca="1">IF(CalcE41!$K$13=0,"",VLOOKUP(CalcE41!$B$4,CalcE41!$C$4:$N$12,12,0))</f>
        <v>0</v>
      </c>
      <c r="W12" s="212">
        <f ca="1">IF(CalcE41!$K$13=0,"",VLOOKUP(CalcE41!$B$4,CalcE41!$C$4:$N$12,5,0))</f>
        <v>4</v>
      </c>
      <c r="X12" s="213" t="str">
        <f>Sprache!$E$84</f>
        <v>:</v>
      </c>
      <c r="Y12" s="214">
        <f ca="1">IF(CalcE41!$K$13=0,"",VLOOKUP(CalcE41!$B$4,CalcE41!$C$4:$N$12,6,0))</f>
        <v>3</v>
      </c>
      <c r="Z12" s="210">
        <f ca="1">IF(CalcE41!$K$13=0,"",VLOOKUP(CalcE41!$B$4,CalcE41!$C$4:$N$12,7,0))</f>
        <v>1</v>
      </c>
      <c r="AA12" s="215">
        <f ca="1">IF(CalcE41!$K$13=0,"",VLOOKUP(CalcE41!$B$4,CalcE41!$C$4:$N$12,8,0))</f>
        <v>5</v>
      </c>
      <c r="AD12" s="578" t="s">
        <v>374</v>
      </c>
      <c r="AE12" s="466" t="str">
        <f ca="1">IF(VLOOKUP(AD12,$AI$12:$AJ$44,2,0)="","",VLOOKUP(AD12,$AI$12:$AJ$44,2,0))</f>
        <v>Real Madrid</v>
      </c>
      <c r="AF12" s="455"/>
      <c r="AI12" s="578" t="s">
        <v>374</v>
      </c>
      <c r="AJ12" s="600" t="str">
        <f ca="1">IF(Calc1!$F$14&lt;3,"",IF(CalcGR1!$K$13=0,CalcGR1!$Q$64,VLOOKUP(CalcGR1!$B$4,CalcGR1!$C$4:$N$12,4,0)))</f>
        <v>Real Madrid</v>
      </c>
      <c r="AK12" s="519">
        <f ca="1">IF(CalcGR1!$K$13=0,"",VLOOKUP(CalcGR1!$B$4,CalcGR1!$C$4:$N$12,9,0))</f>
        <v>4</v>
      </c>
      <c r="AL12" s="520">
        <f ca="1">IF(CalcGR1!$K$13=0,"",VLOOKUP(CalcGR1!$B$4,CalcGR1!$C$4:$N$12,10,0))</f>
        <v>4</v>
      </c>
      <c r="AM12" s="520">
        <f ca="1">IF(CalcGR1!$K$13=0,"",VLOOKUP(CalcGR1!$B$4,CalcGR1!$C$4:$N$12,11,0))</f>
        <v>0</v>
      </c>
      <c r="AN12" s="520">
        <f ca="1">IF(CalcGR1!$K$13=0,"",VLOOKUP(CalcGR1!$B$4,CalcGR1!$C$4:$N$12,12,0))</f>
        <v>0</v>
      </c>
      <c r="AO12" s="521">
        <f ca="1">IF(CalcGR1!$K$13=0,"",VLOOKUP(CalcGR1!$B$4,CalcGR1!$C$4:$N$12,5,0))</f>
        <v>17</v>
      </c>
      <c r="AP12" s="522" t="str">
        <f>Sprache!$E$84</f>
        <v>:</v>
      </c>
      <c r="AQ12" s="523">
        <f ca="1">IF(CalcGR1!$K$13=0,"",VLOOKUP(CalcGR1!$B$4,CalcGR1!$C$4:$N$12,6,0))</f>
        <v>4</v>
      </c>
      <c r="AR12" s="520">
        <f ca="1">IF(CalcGR1!$K$13=0,"",VLOOKUP(CalcGR1!$B$4,CalcGR1!$C$4:$N$12,7,0))</f>
        <v>13</v>
      </c>
      <c r="AS12" s="477">
        <f ca="1">IF(CalcGR1!$K$13=0,"",VLOOKUP(CalcGR1!$B$4,CalcGR1!$C$4:$N$12,8,0))</f>
        <v>12</v>
      </c>
    </row>
    <row r="13" spans="3:45" ht="24" customHeight="1" x14ac:dyDescent="0.25">
      <c r="C13" s="504">
        <f t="array" aca="1" ref="C13" ca="1">ROW(47:47)-SUM(((Planung!$L$6:$L$50="")+(Planung!$N$6:$N$50="")&gt;0)*1)-SUM((($I$12:$I12="")+($K$12:$K12="")&gt;0)*1)</f>
        <v>31</v>
      </c>
      <c r="D13" s="176">
        <f t="array" aca="1" ref="D13" ca="1">IF(Planung!$U$15,"",$D$12+QUOTIENT(($C13-$C$12),Planung!$U$11)*(Planung!$R$7+Planung!$R$9)/1440+SUM($O$12:$O12)/1440)</f>
        <v>0.61805555555555558</v>
      </c>
      <c r="E13" s="178">
        <f ca="1">IF(Planung!$U$15,"",MOD($C13-$C$12,Planung!$U$11)+1)</f>
        <v>1</v>
      </c>
      <c r="F13" s="583" t="s">
        <v>368</v>
      </c>
      <c r="G13" s="584" t="s">
        <v>5</v>
      </c>
      <c r="H13" s="585" t="s">
        <v>371</v>
      </c>
      <c r="I13" s="632" t="str">
        <f t="shared" ca="1" si="0"/>
        <v>VFB Essenheim</v>
      </c>
      <c r="J13" s="633" t="s">
        <v>5</v>
      </c>
      <c r="K13" s="634" t="str">
        <f t="shared" ca="1" si="1"/>
        <v/>
      </c>
      <c r="L13" s="434"/>
      <c r="M13" s="435" t="str">
        <f>Sprache!$E$84</f>
        <v>:</v>
      </c>
      <c r="N13" s="436"/>
      <c r="O13" s="333"/>
      <c r="Q13" s="382">
        <f ca="1">IF(CalcE41!$K$13=0,"",IF(VLOOKUP(CalcE41!$B$5,CalcE41!$C$4:$E$12,3,0)=MAX($Q12:$Q12),VLOOKUP(CalcE41!$B$5,CalcE41!$C$4:$E$12,3,0),CalcE41!$B$5))</f>
        <v>2</v>
      </c>
      <c r="R13" s="440" t="str">
        <f ca="1">IF(Calc1!$F$14&lt;3,"",IF(CalcE41!$K$13=0,CalcE41!$Q$65,VLOOKUP(CalcE41!$B$5,CalcE41!$C$4:$N$12,4,0)))</f>
        <v>Real Madrid</v>
      </c>
      <c r="S13" s="225">
        <f ca="1">IF(CalcE41!$K$13=0,"",VLOOKUP(CalcE41!$B$5,CalcE41!$C$4:$N$12,9,0))</f>
        <v>3</v>
      </c>
      <c r="T13" s="200">
        <f ca="1">IF(CalcE41!$K$13=0,"",VLOOKUP(CalcE41!$B$5,CalcE41!$C$4:$N$12,10,0))</f>
        <v>1</v>
      </c>
      <c r="U13" s="200">
        <f ca="1">IF(CalcE41!$K$13=0,"",VLOOKUP(CalcE41!$B$5,CalcE41!$C$4:$N$12,11,0))</f>
        <v>1</v>
      </c>
      <c r="V13" s="200">
        <f ca="1">IF(CalcE41!$K$13=0,"",VLOOKUP(CalcE41!$B$5,CalcE41!$C$4:$N$12,12,0))</f>
        <v>1</v>
      </c>
      <c r="W13" s="221">
        <f ca="1">IF(CalcE41!$K$13=0,"",VLOOKUP(CalcE41!$B$5,CalcE41!$C$4:$N$12,5,0))</f>
        <v>3</v>
      </c>
      <c r="X13" s="222" t="str">
        <f>Sprache!$E$84</f>
        <v>:</v>
      </c>
      <c r="Y13" s="223">
        <f ca="1">IF(CalcE41!$K$13=0,"",VLOOKUP(CalcE41!$B$5,CalcE41!$C$4:$N$12,6,0))</f>
        <v>3</v>
      </c>
      <c r="Z13" s="200">
        <f ca="1">IF(CalcE41!$K$13=0,"",VLOOKUP(CalcE41!$B$5,CalcE41!$C$4:$N$12,7,0))</f>
        <v>0</v>
      </c>
      <c r="AA13" s="224">
        <f ca="1">IF(CalcE41!$K$13=0,"",VLOOKUP(CalcE41!$B$5,CalcE41!$C$4:$N$12,8,0))</f>
        <v>4</v>
      </c>
      <c r="AD13" s="463" t="s">
        <v>375</v>
      </c>
      <c r="AE13" s="466" t="str">
        <f t="shared" ref="AE13:AE15" ca="1" si="2">IF(VLOOKUP(AD13,$AI$12:$AJ$44,2,0)="","",VLOOKUP(AD13,$AI$12:$AJ$44,2,0))</f>
        <v>Manchester City</v>
      </c>
      <c r="AF13" s="458"/>
      <c r="AI13" s="463" t="s">
        <v>375</v>
      </c>
      <c r="AJ13" s="601" t="str">
        <f ca="1">IF(Calc1!$F$14&lt;3,"",IF(CalcGR1!$K$13=0,CalcGR1!$Q$65,VLOOKUP(CalcGR1!$B$5,CalcGR1!$C$4:$N$12,4,0)))</f>
        <v>Manchester City</v>
      </c>
      <c r="AK13" s="225">
        <f ca="1">IF(CalcGR1!$K$13=0,"",VLOOKUP(CalcGR1!$B$5,CalcGR1!$C$4:$N$12,9,0))</f>
        <v>4</v>
      </c>
      <c r="AL13" s="200">
        <f ca="1">IF(CalcGR1!$K$13=0,"",VLOOKUP(CalcGR1!$B$5,CalcGR1!$C$4:$N$12,10,0))</f>
        <v>4</v>
      </c>
      <c r="AM13" s="200">
        <f ca="1">IF(CalcGR1!$K$13=0,"",VLOOKUP(CalcGR1!$B$5,CalcGR1!$C$4:$N$12,11,0))</f>
        <v>0</v>
      </c>
      <c r="AN13" s="200">
        <f ca="1">IF(CalcGR1!$K$13=0,"",VLOOKUP(CalcGR1!$B$5,CalcGR1!$C$4:$N$12,12,0))</f>
        <v>0</v>
      </c>
      <c r="AO13" s="221">
        <f ca="1">IF(CalcGR1!$K$13=0,"",VLOOKUP(CalcGR1!$B$5,CalcGR1!$C$4:$N$12,5,0))</f>
        <v>15</v>
      </c>
      <c r="AP13" s="222" t="str">
        <f>Sprache!$E$84</f>
        <v>:</v>
      </c>
      <c r="AQ13" s="223">
        <f ca="1">IF(CalcGR1!$K$13=0,"",VLOOKUP(CalcGR1!$B$5,CalcGR1!$C$4:$N$12,6,0))</f>
        <v>2</v>
      </c>
      <c r="AR13" s="200">
        <f ca="1">IF(CalcGR1!$K$13=0,"",VLOOKUP(CalcGR1!$B$5,CalcGR1!$C$4:$N$12,7,0))</f>
        <v>13</v>
      </c>
      <c r="AS13" s="477">
        <f ca="1">IF(CalcGR1!$K$13=0,"",VLOOKUP(CalcGR1!$B$5,CalcGR1!$C$4:$N$12,8,0))</f>
        <v>12</v>
      </c>
    </row>
    <row r="14" spans="3:45" ht="24" customHeight="1" thickBot="1" x14ac:dyDescent="0.3">
      <c r="C14" s="504">
        <f t="array" aca="1" ref="C14" ca="1">ROW(48:48)-SUM(((Planung!$L$6:$L$50="")+(Planung!$N$6:$N$50="")&gt;0)*1)-SUM((($I$12:$I13="")+($K$12:$K13="")&gt;0)*1)</f>
        <v>31</v>
      </c>
      <c r="D14" s="176">
        <f t="array" aca="1" ref="D14" ca="1">IF(Planung!$U$15,"",$D$12+QUOTIENT(($C14-$C$12),Planung!$U$11)*(Planung!$R$7+Planung!$R$9)/1440+SUM($O$12:$O13)/1440)</f>
        <v>0.61805555555555558</v>
      </c>
      <c r="E14" s="178">
        <f ca="1">IF(Planung!$U$15,"",MOD($C14-$C$12,Planung!$U$11)+1)</f>
        <v>1</v>
      </c>
      <c r="F14" s="583" t="s">
        <v>336</v>
      </c>
      <c r="G14" s="584" t="s">
        <v>5</v>
      </c>
      <c r="H14" s="585" t="s">
        <v>367</v>
      </c>
      <c r="I14" s="632" t="str">
        <f t="shared" ca="1" si="0"/>
        <v>1. FC Riedwald</v>
      </c>
      <c r="J14" s="633" t="s">
        <v>5</v>
      </c>
      <c r="K14" s="634" t="str">
        <f t="shared" ca="1" si="1"/>
        <v>FC Grönlingen</v>
      </c>
      <c r="L14" s="434">
        <v>1</v>
      </c>
      <c r="M14" s="435" t="str">
        <f>Sprache!$E$84</f>
        <v>:</v>
      </c>
      <c r="N14" s="436">
        <v>0</v>
      </c>
      <c r="O14" s="333"/>
      <c r="Q14" s="382">
        <f ca="1">IF(CalcE41!$K$13=0,"",IF(VLOOKUP(CalcE41!$B$6,CalcE41!$C$4:$E$12,3,0)=MAX($Q12:$Q13),VLOOKUP(CalcE41!$B$6,CalcE41!$C$4:$E$12,3,0),CalcE41!$B$6))</f>
        <v>3</v>
      </c>
      <c r="R14" s="440" t="str">
        <f ca="1">IF(Calc1!$F$14&lt;3,"",IF(CalcE41!$K$13=0,CalcE41!$Q$66,VLOOKUP(CalcE41!$B$6,CalcE41!$C$4:$N$12,4,0)))</f>
        <v>FC Barcelona</v>
      </c>
      <c r="S14" s="225">
        <f ca="1">IF(CalcE41!$K$13=0,"",VLOOKUP(CalcE41!$B$6,CalcE41!$C$4:$N$12,9,0))</f>
        <v>3</v>
      </c>
      <c r="T14" s="200">
        <f ca="1">IF(CalcE41!$K$13=0,"",VLOOKUP(CalcE41!$B$6,CalcE41!$C$4:$N$12,10,0))</f>
        <v>1</v>
      </c>
      <c r="U14" s="200">
        <f ca="1">IF(CalcE41!$K$13=0,"",VLOOKUP(CalcE41!$B$6,CalcE41!$C$4:$N$12,11,0))</f>
        <v>1</v>
      </c>
      <c r="V14" s="200">
        <f ca="1">IF(CalcE41!$K$13=0,"",VLOOKUP(CalcE41!$B$6,CalcE41!$C$4:$N$12,12,0))</f>
        <v>1</v>
      </c>
      <c r="W14" s="221">
        <f ca="1">IF(CalcE41!$K$13=0,"",VLOOKUP(CalcE41!$B$6,CalcE41!$C$4:$N$12,5,0))</f>
        <v>3</v>
      </c>
      <c r="X14" s="222" t="str">
        <f>Sprache!$E$84</f>
        <v>:</v>
      </c>
      <c r="Y14" s="223">
        <f ca="1">IF(CalcE41!$K$13=0,"",VLOOKUP(CalcE41!$B$6,CalcE41!$C$4:$N$12,6,0))</f>
        <v>3</v>
      </c>
      <c r="Z14" s="200">
        <f ca="1">IF(CalcE41!$K$13=0,"",VLOOKUP(CalcE41!$B$6,CalcE41!$C$4:$N$12,7,0))</f>
        <v>0</v>
      </c>
      <c r="AA14" s="224">
        <f ca="1">IF(CalcE41!$K$13=0,"",VLOOKUP(CalcE41!$B$6,CalcE41!$C$4:$N$12,8,0))</f>
        <v>4</v>
      </c>
      <c r="AD14" s="463" t="s">
        <v>376</v>
      </c>
      <c r="AE14" s="466" t="str">
        <f t="shared" ca="1" si="2"/>
        <v>FC Barcelona</v>
      </c>
      <c r="AF14" s="458"/>
      <c r="AI14" s="413" t="s">
        <v>376</v>
      </c>
      <c r="AJ14" s="602" t="str">
        <f ca="1">IF(Calc1!$F$14&lt;3,"",IF(CalcGR1!$K$13=0,CalcGR1!$Q$66,VLOOKUP(CalcGR1!$B$6,CalcGR1!$C$4:$N$12,4,0)))</f>
        <v>FC Barcelona</v>
      </c>
      <c r="AK14" s="236">
        <f ca="1">IF(CalcGR1!$K$13=0,"",VLOOKUP(CalcGR1!$B$6,CalcGR1!$C$4:$N$12,9,0))</f>
        <v>4</v>
      </c>
      <c r="AL14" s="230">
        <f ca="1">IF(CalcGR1!$K$13=0,"",VLOOKUP(CalcGR1!$B$6,CalcGR1!$C$4:$N$12,10,0))</f>
        <v>4</v>
      </c>
      <c r="AM14" s="230">
        <f ca="1">IF(CalcGR1!$K$13=0,"",VLOOKUP(CalcGR1!$B$6,CalcGR1!$C$4:$N$12,11,0))</f>
        <v>0</v>
      </c>
      <c r="AN14" s="230">
        <f ca="1">IF(CalcGR1!$K$13=0,"",VLOOKUP(CalcGR1!$B$6,CalcGR1!$C$4:$N$12,12,0))</f>
        <v>0</v>
      </c>
      <c r="AO14" s="232">
        <f ca="1">IF(CalcGR1!$K$13=0,"",VLOOKUP(CalcGR1!$B$6,CalcGR1!$C$4:$N$12,5,0))</f>
        <v>14</v>
      </c>
      <c r="AP14" s="233" t="str">
        <f>Sprache!$E$84</f>
        <v>:</v>
      </c>
      <c r="AQ14" s="234">
        <f ca="1">IF(CalcGR1!$K$13=0,"",VLOOKUP(CalcGR1!$B$6,CalcGR1!$C$4:$N$12,6,0))</f>
        <v>3</v>
      </c>
      <c r="AR14" s="230">
        <f ca="1">IF(CalcGR1!$K$13=0,"",VLOOKUP(CalcGR1!$B$6,CalcGR1!$C$4:$N$12,7,0))</f>
        <v>11</v>
      </c>
      <c r="AS14" s="478">
        <f ca="1">IF(CalcGR1!$K$13=0,"",VLOOKUP(CalcGR1!$B$6,CalcGR1!$C$4:$N$12,8,0))</f>
        <v>12</v>
      </c>
    </row>
    <row r="15" spans="3:45" ht="24" customHeight="1" thickTop="1" thickBot="1" x14ac:dyDescent="0.3">
      <c r="C15" s="504">
        <f t="array" aca="1" ref="C15" ca="1">ROW(49:49)-SUM(((Planung!$L$6:$L$50="")+(Planung!$N$6:$N$50="")&gt;0)*1)-SUM((($I$12:$I14="")+($K$12:$K14="")&gt;0)*1)</f>
        <v>32</v>
      </c>
      <c r="D15" s="176">
        <f t="array" aca="1" ref="D15" ca="1">IF(Planung!$U$15,"",$D$12+QUOTIENT(($C15-$C$12),Planung!$U$11)*(Planung!$R$7+Planung!$R$9)/1440+SUM($O$12:$O14)/1440)</f>
        <v>0.61805555555555558</v>
      </c>
      <c r="E15" s="178">
        <f ca="1">IF(Planung!$U$15,"",MOD($C15-$C$12,Planung!$U$11)+1)</f>
        <v>2</v>
      </c>
      <c r="F15" s="583" t="s">
        <v>357</v>
      </c>
      <c r="G15" s="584" t="s">
        <v>5</v>
      </c>
      <c r="H15" s="585" t="s">
        <v>335</v>
      </c>
      <c r="I15" s="632" t="str">
        <f t="shared" ca="1" si="0"/>
        <v>Borussia Dortmund</v>
      </c>
      <c r="J15" s="633" t="s">
        <v>5</v>
      </c>
      <c r="K15" s="634" t="str">
        <f t="shared" ca="1" si="1"/>
        <v>Mainz 05</v>
      </c>
      <c r="L15" s="434">
        <v>4</v>
      </c>
      <c r="M15" s="435" t="str">
        <f>Sprache!$E$84</f>
        <v>:</v>
      </c>
      <c r="N15" s="436">
        <v>3</v>
      </c>
      <c r="O15" s="333"/>
      <c r="Q15" s="384">
        <f ca="1">IF(CalcE41!$K$13=0,"",IF(VLOOKUP(CalcE41!$B$7,CalcE41!$C$4:$E$12,3,0)=MAX($Q12:$Q14),VLOOKUP(CalcE41!$B$7,CalcE41!$C$4:$E$12,3,0),CalcE41!$B$7))</f>
        <v>4</v>
      </c>
      <c r="R15" s="441" t="str">
        <f ca="1">IF(Calc1!$F$14&lt;3,"",IF(CalcE41!$K$13=0,CalcE41!$Q$67,VLOOKUP(CalcE41!$B$7,CalcE41!$C$4:$N$12,4,0)))</f>
        <v>Inter Mailand</v>
      </c>
      <c r="S15" s="236">
        <f ca="1">IF(CalcE41!$K$13=0,"",VLOOKUP(CalcE41!$B$7,CalcE41!$C$4:$N$12,9,0))</f>
        <v>3</v>
      </c>
      <c r="T15" s="230">
        <f ca="1">IF(CalcE41!$K$13=0,"",VLOOKUP(CalcE41!$B$7,CalcE41!$C$4:$N$12,10,0))</f>
        <v>1</v>
      </c>
      <c r="U15" s="230">
        <f ca="1">IF(CalcE41!$K$13=0,"",VLOOKUP(CalcE41!$B$7,CalcE41!$C$4:$N$12,11,0))</f>
        <v>0</v>
      </c>
      <c r="V15" s="230">
        <f ca="1">IF(CalcE41!$K$13=0,"",VLOOKUP(CalcE41!$B$7,CalcE41!$C$4:$N$12,12,0))</f>
        <v>2</v>
      </c>
      <c r="W15" s="232">
        <f ca="1">IF(CalcE41!$K$13=0,"",VLOOKUP(CalcE41!$B$7,CalcE41!$C$4:$N$12,5,0))</f>
        <v>4</v>
      </c>
      <c r="X15" s="233" t="str">
        <f>Sprache!$E$84</f>
        <v>:</v>
      </c>
      <c r="Y15" s="234">
        <f ca="1">IF(CalcE41!$K$13=0,"",VLOOKUP(CalcE41!$B$7,CalcE41!$C$4:$N$12,6,0))</f>
        <v>5</v>
      </c>
      <c r="Z15" s="230">
        <f ca="1">IF(CalcE41!$K$13=0,"",VLOOKUP(CalcE41!$B$7,CalcE41!$C$4:$N$12,7,0))</f>
        <v>-1</v>
      </c>
      <c r="AA15" s="235">
        <f ca="1">IF(CalcE41!$K$13=0,"",VLOOKUP(CalcE41!$B$7,CalcE41!$C$4:$N$12,8,0))</f>
        <v>3</v>
      </c>
      <c r="AD15" s="413" t="s">
        <v>356</v>
      </c>
      <c r="AE15" s="603" t="str">
        <f t="shared" ca="1" si="2"/>
        <v>Inter Mailand</v>
      </c>
      <c r="AF15" s="461"/>
    </row>
    <row r="16" spans="3:45" ht="24" customHeight="1" thickTop="1" thickBot="1" x14ac:dyDescent="0.35">
      <c r="C16" s="504">
        <f t="array" aca="1" ref="C16" ca="1">ROW(50:50)-SUM(((Planung!$L$6:$L$50="")+(Planung!$N$6:$N$50="")&gt;0)*1)-SUM((($I$12:$I15="")+($K$12:$K15="")&gt;0)*1)</f>
        <v>33</v>
      </c>
      <c r="D16" s="176">
        <f t="array" aca="1" ref="D16" ca="1">IF(Planung!$U$15,"",$D$12+QUOTIENT(($C16-$C$12),Planung!$U$11)*(Planung!$R$7+Planung!$R$9)/1440+SUM($O$12:$O15)/1440)</f>
        <v>0.61805555555555558</v>
      </c>
      <c r="E16" s="178">
        <f ca="1">IF(Planung!$U$15,"",MOD($C16-$C$12,Planung!$U$11)+1)</f>
        <v>3</v>
      </c>
      <c r="F16" s="583" t="s">
        <v>374</v>
      </c>
      <c r="G16" s="584" t="s">
        <v>5</v>
      </c>
      <c r="H16" s="585" t="s">
        <v>356</v>
      </c>
      <c r="I16" s="632" t="str">
        <f t="shared" ca="1" si="0"/>
        <v>Real Madrid</v>
      </c>
      <c r="J16" s="633" t="s">
        <v>5</v>
      </c>
      <c r="K16" s="634" t="str">
        <f t="shared" ca="1" si="1"/>
        <v>Inter Mailand</v>
      </c>
      <c r="L16" s="434">
        <v>1</v>
      </c>
      <c r="M16" s="435" t="str">
        <f>Sprache!$E$84</f>
        <v>:</v>
      </c>
      <c r="N16" s="436">
        <v>2</v>
      </c>
      <c r="O16" s="333"/>
      <c r="Q16" s="308"/>
      <c r="R16" s="283"/>
      <c r="S16" s="284"/>
      <c r="T16" s="284"/>
      <c r="U16" s="284"/>
      <c r="V16" s="284"/>
      <c r="W16" s="285"/>
      <c r="X16" s="420"/>
      <c r="Y16" s="283"/>
      <c r="Z16" s="284"/>
      <c r="AA16" s="286"/>
      <c r="AD16" s="415"/>
      <c r="AE16" s="469"/>
      <c r="AI16" s="830" t="str">
        <f>Sprache!$E$60</f>
        <v>Gruppenzweite</v>
      </c>
      <c r="AJ16" s="830"/>
      <c r="AK16" s="201"/>
      <c r="AL16" s="201"/>
      <c r="AM16" s="599"/>
      <c r="AN16" s="599"/>
      <c r="AO16" s="599"/>
      <c r="AP16" s="599"/>
      <c r="AQ16" s="599"/>
      <c r="AR16" s="599"/>
      <c r="AS16" s="599"/>
    </row>
    <row r="17" spans="3:45" ht="24" customHeight="1" thickTop="1" x14ac:dyDescent="0.25">
      <c r="C17" s="504">
        <f t="array" aca="1" ref="C17" ca="1">ROW(51:51)-SUM(((Planung!$L$6:$L$50="")+(Planung!$N$6:$N$50="")&gt;0)*1)-SUM((($I$12:$I16="")+($K$12:$K16="")&gt;0)*1)</f>
        <v>34</v>
      </c>
      <c r="D17" s="176">
        <f t="array" aca="1" ref="D17" ca="1">IF(Planung!$U$15,"",$D$12+QUOTIENT(($C17-$C$12),Planung!$U$11)*(Planung!$R$7+Planung!$R$9)/1440+SUM($O$12:$O16)/1440)</f>
        <v>0.64236111111111116</v>
      </c>
      <c r="E17" s="178">
        <f ca="1">IF(Planung!$U$15,"",MOD($C17-$C$12,Planung!$U$11)+1)</f>
        <v>1</v>
      </c>
      <c r="F17" s="583" t="s">
        <v>369</v>
      </c>
      <c r="G17" s="584" t="s">
        <v>5</v>
      </c>
      <c r="H17" s="585" t="s">
        <v>370</v>
      </c>
      <c r="I17" s="632" t="str">
        <f t="shared" ca="1" si="0"/>
        <v>SSV Wildbach</v>
      </c>
      <c r="J17" s="633" t="s">
        <v>5</v>
      </c>
      <c r="K17" s="634" t="str">
        <f t="shared" ca="1" si="1"/>
        <v>Kickers Rodendorf</v>
      </c>
      <c r="L17" s="434">
        <v>4</v>
      </c>
      <c r="M17" s="435" t="str">
        <f>Sprache!$E$84</f>
        <v>:</v>
      </c>
      <c r="N17" s="436">
        <v>4</v>
      </c>
      <c r="O17" s="333"/>
      <c r="AI17" s="540"/>
      <c r="AJ17" s="514" t="str">
        <f>Sprache!$E$10</f>
        <v>Teilnehmer bzw. Mannschaft</v>
      </c>
      <c r="AK17" s="450" t="str">
        <f>Sprache!$E$21</f>
        <v>SP</v>
      </c>
      <c r="AL17" s="581" t="str">
        <f>Sprache!$E$22</f>
        <v>G</v>
      </c>
      <c r="AM17" s="581" t="str">
        <f>Sprache!$E$23</f>
        <v>U</v>
      </c>
      <c r="AN17" s="581" t="str">
        <f>Sprache!$E$24</f>
        <v>V</v>
      </c>
      <c r="AO17" s="813" t="str">
        <f>Sprache!$E$25</f>
        <v>Tore</v>
      </c>
      <c r="AP17" s="813"/>
      <c r="AQ17" s="813"/>
      <c r="AR17" s="581" t="str">
        <f>Sprache!$E$26</f>
        <v>Diff.</v>
      </c>
      <c r="AS17" s="452" t="str">
        <f>Sprache!$E$27</f>
        <v>Pkt</v>
      </c>
    </row>
    <row r="18" spans="3:45" ht="24" customHeight="1" thickBot="1" x14ac:dyDescent="0.45">
      <c r="C18" s="504">
        <f t="array" aca="1" ref="C18" ca="1">ROW(52:52)-SUM(((Planung!$L$6:$L$50="")+(Planung!$N$6:$N$50="")&gt;0)*1)-SUM((($I$12:$I17="")+($K$12:$K17="")&gt;0)*1)</f>
        <v>35</v>
      </c>
      <c r="D18" s="176">
        <f t="array" aca="1" ref="D18" ca="1">IF(Planung!$U$15,"",$D$12+QUOTIENT(($C18-$C$12),Planung!$U$11)*(Planung!$R$7+Planung!$R$9)/1440+SUM($O$12:$O17)/1440)</f>
        <v>0.64236111111111116</v>
      </c>
      <c r="E18" s="178">
        <f ca="1">IF(Planung!$U$15,"",MOD($C18-$C$12,Planung!$U$11)+1)</f>
        <v>2</v>
      </c>
      <c r="F18" s="583" t="s">
        <v>365</v>
      </c>
      <c r="G18" s="584" t="s">
        <v>5</v>
      </c>
      <c r="H18" s="585" t="s">
        <v>366</v>
      </c>
      <c r="I18" s="632" t="str">
        <f t="shared" ca="1" si="0"/>
        <v>Maibach 1822 eV</v>
      </c>
      <c r="J18" s="633" t="s">
        <v>5</v>
      </c>
      <c r="K18" s="634" t="str">
        <f t="shared" ca="1" si="1"/>
        <v>FSV Rauen</v>
      </c>
      <c r="L18" s="434">
        <v>2</v>
      </c>
      <c r="M18" s="435" t="str">
        <f>Sprache!$E$84</f>
        <v>:</v>
      </c>
      <c r="N18" s="436">
        <v>1</v>
      </c>
      <c r="O18" s="333"/>
      <c r="Q18" s="743" t="str">
        <f>Sprache!$E$16&amp;" E2"</f>
        <v>Gruppe E2</v>
      </c>
      <c r="R18" s="743"/>
      <c r="S18" s="201"/>
      <c r="T18" s="201"/>
      <c r="U18" s="201"/>
      <c r="V18" s="201"/>
      <c r="W18" s="201"/>
      <c r="X18" s="201"/>
      <c r="Y18" s="201"/>
      <c r="Z18" s="201"/>
      <c r="AA18" s="201"/>
      <c r="AD18" s="680" t="str">
        <f>$Q18</f>
        <v>Gruppe E2</v>
      </c>
      <c r="AE18" s="680"/>
      <c r="AF18" s="680"/>
      <c r="AI18" s="578" t="s">
        <v>356</v>
      </c>
      <c r="AJ18" s="600" t="str">
        <f ca="1">IF(Calc1!$F$14&lt;3,"",IF(CalcGR2!$K$13=0,CalcGR2!$Q$64,VLOOKUP(CalcGR2!$B$4,CalcGR2!$C$4:$N$12,4,0)))</f>
        <v>Inter Mailand</v>
      </c>
      <c r="AK18" s="519">
        <f ca="1">IF(CalcGR2!$K$13=0,"",VLOOKUP(CalcGR2!$B$4,CalcGR2!$C$4:$N$12,9,0))</f>
        <v>4</v>
      </c>
      <c r="AL18" s="520">
        <f ca="1">IF(CalcGR2!$K$13=0,"",VLOOKUP(CalcGR2!$B$4,CalcGR2!$C$4:$N$12,10,0))</f>
        <v>3</v>
      </c>
      <c r="AM18" s="520">
        <f ca="1">IF(CalcGR2!$K$13=0,"",VLOOKUP(CalcGR2!$B$4,CalcGR2!$C$4:$N$12,11,0))</f>
        <v>0</v>
      </c>
      <c r="AN18" s="520">
        <f ca="1">IF(CalcGR2!$K$13=0,"",VLOOKUP(CalcGR2!$B$4,CalcGR2!$C$4:$N$12,12,0))</f>
        <v>1</v>
      </c>
      <c r="AO18" s="521">
        <f ca="1">IF(CalcGR2!$K$13=0,"",VLOOKUP(CalcGR2!$B$4,CalcGR2!$C$4:$N$12,5,0))</f>
        <v>13</v>
      </c>
      <c r="AP18" s="522" t="str">
        <f>Sprache!$E$84</f>
        <v>:</v>
      </c>
      <c r="AQ18" s="523">
        <f ca="1">IF(CalcGR2!$K$13=0,"",VLOOKUP(CalcGR2!$B$4,CalcGR2!$C$4:$N$12,6,0))</f>
        <v>3</v>
      </c>
      <c r="AR18" s="520">
        <f ca="1">IF(CalcGR2!$K$13=0,"",VLOOKUP(CalcGR2!$B$4,CalcGR2!$C$4:$N$12,7,0))</f>
        <v>10</v>
      </c>
      <c r="AS18" s="477">
        <f ca="1">IF(CalcGR2!$K$13=0,"",VLOOKUP(CalcGR2!$B$4,CalcGR2!$C$4:$N$12,8,0))</f>
        <v>9</v>
      </c>
    </row>
    <row r="19" spans="3:45" ht="24" customHeight="1" thickTop="1" thickBot="1" x14ac:dyDescent="0.3">
      <c r="C19" s="504">
        <f t="array" aca="1" ref="C19" ca="1">ROW(53:53)-SUM(((Planung!$L$6:$L$50="")+(Planung!$N$6:$N$50="")&gt;0)*1)-SUM((($I$12:$I18="")+($K$12:$K18="")&gt;0)*1)</f>
        <v>36</v>
      </c>
      <c r="D19" s="176">
        <f t="array" aca="1" ref="D19" ca="1">IF(Planung!$U$15,"",$D$12+QUOTIENT(($C19-$C$12),Planung!$U$11)*(Planung!$R$7+Planung!$R$9)/1440+SUM($O$12:$O18)/1440)</f>
        <v>0.64236111111111116</v>
      </c>
      <c r="E19" s="178">
        <f ca="1">IF(Planung!$U$15,"",MOD($C19-$C$12,Planung!$U$11)+1)</f>
        <v>3</v>
      </c>
      <c r="F19" s="583" t="s">
        <v>358</v>
      </c>
      <c r="G19" s="584" t="s">
        <v>5</v>
      </c>
      <c r="H19" s="585" t="s">
        <v>334</v>
      </c>
      <c r="I19" s="632" t="str">
        <f t="shared" ca="1" si="0"/>
        <v>Eintracht Frankfurt</v>
      </c>
      <c r="J19" s="633" t="s">
        <v>5</v>
      </c>
      <c r="K19" s="634" t="str">
        <f t="shared" ca="1" si="1"/>
        <v>1. FC Nürnberg</v>
      </c>
      <c r="L19" s="434">
        <v>2</v>
      </c>
      <c r="M19" s="435" t="str">
        <f>Sprache!$E$84</f>
        <v>:</v>
      </c>
      <c r="N19" s="436">
        <v>1</v>
      </c>
      <c r="O19" s="333"/>
      <c r="Q19" s="716"/>
      <c r="R19" s="717"/>
      <c r="S19" s="203" t="str">
        <f>Sprache!$E$21</f>
        <v>SP</v>
      </c>
      <c r="T19" s="204" t="str">
        <f>Sprache!$E$22</f>
        <v>G</v>
      </c>
      <c r="U19" s="204" t="str">
        <f>Sprache!$E$23</f>
        <v>U</v>
      </c>
      <c r="V19" s="579" t="str">
        <f>Sprache!$E$24</f>
        <v>V</v>
      </c>
      <c r="W19" s="718" t="str">
        <f>Sprache!$E$25</f>
        <v>Tore</v>
      </c>
      <c r="X19" s="719"/>
      <c r="Y19" s="720"/>
      <c r="Z19" s="204" t="str">
        <f>Sprache!$E$26</f>
        <v>Diff.</v>
      </c>
      <c r="AA19" s="206" t="str">
        <f>Sprache!$E$27</f>
        <v>Pkt</v>
      </c>
      <c r="AD19" s="464"/>
      <c r="AE19" s="465" t="str">
        <f>Sprache!$E$10</f>
        <v>Teilnehmer bzw. Mannschaft</v>
      </c>
      <c r="AF19" s="452" t="str">
        <f>Sprache!$E$49</f>
        <v>Bonus</v>
      </c>
      <c r="AI19" s="463" t="s">
        <v>357</v>
      </c>
      <c r="AJ19" s="601" t="str">
        <f ca="1">IF(Calc1!$F$14&lt;3,"",IF(CalcGR2!$K$13=0,CalcGR2!$Q$65,VLOOKUP(CalcGR2!$B$5,CalcGR2!$C$4:$N$12,4,0)))</f>
        <v>Borussia Dortmund</v>
      </c>
      <c r="AK19" s="225">
        <f ca="1">IF(CalcGR2!$K$13=0,"",VLOOKUP(CalcGR2!$B$5,CalcGR2!$C$4:$N$12,9,0))</f>
        <v>4</v>
      </c>
      <c r="AL19" s="200">
        <f ca="1">IF(CalcGR2!$K$13=0,"",VLOOKUP(CalcGR2!$B$5,CalcGR2!$C$4:$N$12,10,0))</f>
        <v>3</v>
      </c>
      <c r="AM19" s="200">
        <f ca="1">IF(CalcGR2!$K$13=0,"",VLOOKUP(CalcGR2!$B$5,CalcGR2!$C$4:$N$12,11,0))</f>
        <v>0</v>
      </c>
      <c r="AN19" s="200">
        <f ca="1">IF(CalcGR2!$K$13=0,"",VLOOKUP(CalcGR2!$B$5,CalcGR2!$C$4:$N$12,12,0))</f>
        <v>1</v>
      </c>
      <c r="AO19" s="221">
        <f ca="1">IF(CalcGR2!$K$13=0,"",VLOOKUP(CalcGR2!$B$5,CalcGR2!$C$4:$N$12,5,0))</f>
        <v>15</v>
      </c>
      <c r="AP19" s="222" t="str">
        <f>Sprache!$E$84</f>
        <v>:</v>
      </c>
      <c r="AQ19" s="223">
        <f ca="1">IF(CalcGR2!$K$13=0,"",VLOOKUP(CalcGR2!$B$5,CalcGR2!$C$4:$N$12,6,0))</f>
        <v>7</v>
      </c>
      <c r="AR19" s="200">
        <f ca="1">IF(CalcGR2!$K$13=0,"",VLOOKUP(CalcGR2!$B$5,CalcGR2!$C$4:$N$12,7,0))</f>
        <v>8</v>
      </c>
      <c r="AS19" s="477">
        <f ca="1">IF(CalcGR2!$K$13=0,"",VLOOKUP(CalcGR2!$B$5,CalcGR2!$C$4:$N$12,8,0))</f>
        <v>9</v>
      </c>
    </row>
    <row r="20" spans="3:45" ht="24" customHeight="1" thickBot="1" x14ac:dyDescent="0.3">
      <c r="C20" s="504">
        <f t="array" aca="1" ref="C20" ca="1">ROW(54:54)-SUM(((Planung!$L$6:$L$50="")+(Planung!$N$6:$N$50="")&gt;0)*1)-SUM((($I$12:$I19="")+($K$12:$K19="")&gt;0)*1)</f>
        <v>37</v>
      </c>
      <c r="D20" s="176">
        <f t="array" aca="1" ref="D20" ca="1">IF(Planung!$U$15,"",$D$12+QUOTIENT(($C20-$C$12),Planung!$U$11)*(Planung!$R$7+Planung!$R$9)/1440+SUM($O$12:$O19)/1440)</f>
        <v>0.66666666666666674</v>
      </c>
      <c r="E20" s="178">
        <f ca="1">IF(Planung!$U$15,"",MOD($C20-$C$12,Planung!$U$11)+1)</f>
        <v>1</v>
      </c>
      <c r="F20" s="583" t="s">
        <v>375</v>
      </c>
      <c r="G20" s="584" t="s">
        <v>5</v>
      </c>
      <c r="H20" s="585" t="s">
        <v>376</v>
      </c>
      <c r="I20" s="632" t="str">
        <f t="shared" ca="1" si="0"/>
        <v>Manchester City</v>
      </c>
      <c r="J20" s="633" t="s">
        <v>5</v>
      </c>
      <c r="K20" s="634" t="str">
        <f t="shared" ca="1" si="1"/>
        <v>FC Barcelona</v>
      </c>
      <c r="L20" s="434">
        <v>1</v>
      </c>
      <c r="M20" s="435" t="str">
        <f>Sprache!$E$84</f>
        <v>:</v>
      </c>
      <c r="N20" s="436">
        <v>1</v>
      </c>
      <c r="O20" s="333"/>
      <c r="Q20" s="380">
        <f ca="1">IF(CalcE42!$K$13=0,"",5)</f>
        <v>5</v>
      </c>
      <c r="R20" s="439" t="str">
        <f ca="1">IF(Calc1!$F$14&lt;3,"",IF(AND(CalcE42!$K$13=0,$AE$24&lt;&gt;1),CalcE42!$Q$64,VLOOKUP(CalcE42!$B$4,CalcE42!$C$4:$N$12,4,0)))</f>
        <v>Borussia Dortmund</v>
      </c>
      <c r="S20" s="442">
        <f ca="1">IF(CalcE42!$K$13=0,"",VLOOKUP(CalcE42!$B$4,CalcE42!$C$4:$N$12,9,0))</f>
        <v>3</v>
      </c>
      <c r="T20" s="210">
        <f ca="1">IF(CalcE42!$K$13=0,"",VLOOKUP(CalcE42!$B$4,CalcE42!$C$4:$N$12,10,0))</f>
        <v>2</v>
      </c>
      <c r="U20" s="210">
        <f ca="1">IF(CalcE42!$K$13=0,"",VLOOKUP(CalcE42!$B$4,CalcE42!$C$4:$N$12,11,0))</f>
        <v>1</v>
      </c>
      <c r="V20" s="210">
        <f ca="1">IF(CalcE42!$K$13=0,"",VLOOKUP(CalcE42!$B$4,CalcE42!$C$4:$N$12,12,0))</f>
        <v>0</v>
      </c>
      <c r="W20" s="212">
        <f ca="1">IF(CalcE42!$K$13=0,"",VLOOKUP(CalcE42!$B$4,CalcE42!$C$4:$N$12,5,0))</f>
        <v>7</v>
      </c>
      <c r="X20" s="213" t="str">
        <f>Sprache!$E$84</f>
        <v>:</v>
      </c>
      <c r="Y20" s="214">
        <f ca="1">IF(CalcE42!$K$13=0,"",VLOOKUP(CalcE42!$B$4,CalcE42!$C$4:$N$12,6,0))</f>
        <v>4</v>
      </c>
      <c r="Z20" s="210">
        <f ca="1">IF(CalcE42!$K$13=0,"",VLOOKUP(CalcE42!$B$4,CalcE42!$C$4:$N$12,7,0))</f>
        <v>3</v>
      </c>
      <c r="AA20" s="215">
        <f ca="1">IF(CalcE42!$K$13=0,"",VLOOKUP(CalcE42!$B$4,CalcE42!$C$4:$N$12,8,0))</f>
        <v>7</v>
      </c>
      <c r="AD20" s="577" t="s">
        <v>357</v>
      </c>
      <c r="AE20" s="466" t="str">
        <f ca="1">IF(VLOOKUP(AD20,$AI$12:$AJ$44,2,0)="","",VLOOKUP(AD20,$AI$12:$AJ$44,2,0))</f>
        <v>Borussia Dortmund</v>
      </c>
      <c r="AF20" s="455"/>
      <c r="AI20" s="413" t="s">
        <v>358</v>
      </c>
      <c r="AJ20" s="602" t="str">
        <f ca="1">IF(Calc1!$F$14&lt;3,"",IF(CalcGR2!$K$13=0,CalcGR2!$Q$66,VLOOKUP(CalcGR2!$B$6,CalcGR2!$C$4:$N$12,4,0)))</f>
        <v>Eintracht Frankfurt</v>
      </c>
      <c r="AK20" s="236">
        <f ca="1">IF(CalcGR2!$K$13=0,"",VLOOKUP(CalcGR2!$B$6,CalcGR2!$C$4:$N$12,9,0))</f>
        <v>4</v>
      </c>
      <c r="AL20" s="230">
        <f ca="1">IF(CalcGR2!$K$13=0,"",VLOOKUP(CalcGR2!$B$6,CalcGR2!$C$4:$N$12,10,0))</f>
        <v>3</v>
      </c>
      <c r="AM20" s="230">
        <f ca="1">IF(CalcGR2!$K$13=0,"",VLOOKUP(CalcGR2!$B$6,CalcGR2!$C$4:$N$12,11,0))</f>
        <v>0</v>
      </c>
      <c r="AN20" s="230">
        <f ca="1">IF(CalcGR2!$K$13=0,"",VLOOKUP(CalcGR2!$B$6,CalcGR2!$C$4:$N$12,12,0))</f>
        <v>1</v>
      </c>
      <c r="AO20" s="232">
        <f ca="1">IF(CalcGR2!$K$13=0,"",VLOOKUP(CalcGR2!$B$6,CalcGR2!$C$4:$N$12,5,0))</f>
        <v>12</v>
      </c>
      <c r="AP20" s="233" t="str">
        <f>Sprache!$E$84</f>
        <v>:</v>
      </c>
      <c r="AQ20" s="234">
        <f ca="1">IF(CalcGR2!$K$13=0,"",VLOOKUP(CalcGR2!$B$6,CalcGR2!$C$4:$N$12,6,0))</f>
        <v>5</v>
      </c>
      <c r="AR20" s="230">
        <f ca="1">IF(CalcGR2!$K$13=0,"",VLOOKUP(CalcGR2!$B$6,CalcGR2!$C$4:$N$12,7,0))</f>
        <v>7</v>
      </c>
      <c r="AS20" s="478">
        <f ca="1">IF(CalcGR2!$K$13=0,"",VLOOKUP(CalcGR2!$B$6,CalcGR2!$C$4:$N$12,8,0))</f>
        <v>9</v>
      </c>
    </row>
    <row r="21" spans="3:45" ht="24" customHeight="1" thickTop="1" x14ac:dyDescent="0.25">
      <c r="C21" s="504">
        <f t="array" aca="1" ref="C21" ca="1">ROW(55:55)-SUM(((Planung!$L$6:$L$50="")+(Planung!$N$6:$N$50="")&gt;0)*1)-SUM((($I$12:$I20="")+($K$12:$K20="")&gt;0)*1)</f>
        <v>38</v>
      </c>
      <c r="D21" s="176">
        <f t="array" aca="1" ref="D21" ca="1">IF(Planung!$U$15,"",$D$12+QUOTIENT(($C21-$C$12),Planung!$U$11)*(Planung!$R$7+Planung!$R$9)/1440+SUM($O$12:$O20)/1440)</f>
        <v>0.66666666666666674</v>
      </c>
      <c r="E21" s="178">
        <f ca="1">IF(Planung!$U$15,"",MOD($C21-$C$12,Planung!$U$11)+1)</f>
        <v>2</v>
      </c>
      <c r="F21" s="583" t="s">
        <v>371</v>
      </c>
      <c r="G21" s="584" t="s">
        <v>5</v>
      </c>
      <c r="H21" s="585" t="s">
        <v>369</v>
      </c>
      <c r="I21" s="632" t="str">
        <f t="shared" ca="1" si="0"/>
        <v/>
      </c>
      <c r="J21" s="633" t="s">
        <v>5</v>
      </c>
      <c r="K21" s="634" t="str">
        <f t="shared" ca="1" si="1"/>
        <v>SSV Wildbach</v>
      </c>
      <c r="L21" s="434"/>
      <c r="M21" s="435" t="str">
        <f>Sprache!$E$84</f>
        <v>:</v>
      </c>
      <c r="N21" s="436"/>
      <c r="O21" s="333"/>
      <c r="Q21" s="382">
        <f ca="1">IF(CalcE42!$K$13=0,"",IF(VLOOKUP(CalcE42!$B$5,CalcE42!$C$4:$E$12,3,0)=MAX($Q20:$Q20)-4,VLOOKUP(CalcE42!$B$5,CalcE42!$C$4:$E$12,3,0),CalcE42!$B$5)+4)</f>
        <v>6</v>
      </c>
      <c r="R21" s="440" t="str">
        <f ca="1">IF(OR(Calc1!$F$14&lt;3,$AE$24=1),"",IF(CalcE42!$K$13=0,CalcE42!$Q$65,VLOOKUP(CalcE42!$B$5,CalcE42!$C$4:$N$12,4,0)))</f>
        <v>Eintracht Frankfurt</v>
      </c>
      <c r="S21" s="225">
        <f ca="1">IF(CalcE42!$K$13=0,"",VLOOKUP(CalcE42!$B$5,CalcE42!$C$4:$N$12,9,0))</f>
        <v>3</v>
      </c>
      <c r="T21" s="200">
        <f ca="1">IF(CalcE42!$K$13=0,"",VLOOKUP(CalcE42!$B$5,CalcE42!$C$4:$N$12,10,0))</f>
        <v>1</v>
      </c>
      <c r="U21" s="200">
        <f ca="1">IF(CalcE42!$K$13=0,"",VLOOKUP(CalcE42!$B$5,CalcE42!$C$4:$N$12,11,0))</f>
        <v>2</v>
      </c>
      <c r="V21" s="200">
        <f ca="1">IF(CalcE42!$K$13=0,"",VLOOKUP(CalcE42!$B$5,CalcE42!$C$4:$N$12,12,0))</f>
        <v>0</v>
      </c>
      <c r="W21" s="221">
        <f ca="1">IF(CalcE42!$K$13=0,"",VLOOKUP(CalcE42!$B$5,CalcE42!$C$4:$N$12,5,0))</f>
        <v>4</v>
      </c>
      <c r="X21" s="222" t="str">
        <f>Sprache!$E$84</f>
        <v>:</v>
      </c>
      <c r="Y21" s="223">
        <f ca="1">IF(CalcE42!$K$13=0,"",VLOOKUP(CalcE42!$B$5,CalcE42!$C$4:$N$12,6,0))</f>
        <v>3</v>
      </c>
      <c r="Z21" s="200">
        <f ca="1">IF(CalcE42!$K$13=0,"",VLOOKUP(CalcE42!$B$5,CalcE42!$C$4:$N$12,7,0))</f>
        <v>1</v>
      </c>
      <c r="AA21" s="224">
        <f ca="1">IF(CalcE42!$K$13=0,"",VLOOKUP(CalcE42!$B$5,CalcE42!$C$4:$N$12,8,0))</f>
        <v>5</v>
      </c>
      <c r="AD21" s="463" t="s">
        <v>358</v>
      </c>
      <c r="AE21" s="466" t="str">
        <f t="shared" ref="AE21:AE23" ca="1" si="3">IF(VLOOKUP(AD21,$AI$12:$AJ$44,2,0)="","",VLOOKUP(AD21,$AI$12:$AJ$44,2,0))</f>
        <v>Eintracht Frankfurt</v>
      </c>
      <c r="AF21" s="458"/>
    </row>
    <row r="22" spans="3:45" ht="24" customHeight="1" thickBot="1" x14ac:dyDescent="0.35">
      <c r="C22" s="504">
        <f t="array" aca="1" ref="C22" ca="1">ROW(56:56)-SUM(((Planung!$L$6:$L$50="")+(Planung!$N$6:$N$50="")&gt;0)*1)-SUM((($I$12:$I21="")+($K$12:$K21="")&gt;0)*1)</f>
        <v>38</v>
      </c>
      <c r="D22" s="176">
        <f t="array" aca="1" ref="D22" ca="1">IF(Planung!$U$15,"",$D$12+QUOTIENT(($C22-$C$12),Planung!$U$11)*(Planung!$R$7+Planung!$R$9)/1440+SUM($O$12:$O21)/1440)</f>
        <v>0.66666666666666674</v>
      </c>
      <c r="E22" s="178">
        <f ca="1">IF(Planung!$U$15,"",MOD($C22-$C$12,Planung!$U$11)+1)</f>
        <v>2</v>
      </c>
      <c r="F22" s="583" t="s">
        <v>367</v>
      </c>
      <c r="G22" s="584" t="s">
        <v>5</v>
      </c>
      <c r="H22" s="585" t="s">
        <v>365</v>
      </c>
      <c r="I22" s="632" t="str">
        <f t="shared" ca="1" si="0"/>
        <v>FC Grönlingen</v>
      </c>
      <c r="J22" s="633" t="s">
        <v>5</v>
      </c>
      <c r="K22" s="634" t="str">
        <f t="shared" ca="1" si="1"/>
        <v>Maibach 1822 eV</v>
      </c>
      <c r="L22" s="434">
        <v>1</v>
      </c>
      <c r="M22" s="435" t="str">
        <f>Sprache!$E$84</f>
        <v>:</v>
      </c>
      <c r="N22" s="436">
        <v>1</v>
      </c>
      <c r="O22" s="333"/>
      <c r="Q22" s="382">
        <f ca="1">IF(CalcE42!$K$13=0,"",IF(VLOOKUP(CalcE42!$B$6,CalcE42!$C$4:$E$12,3,0)=MAX($Q20:$Q21)-4,VLOOKUP(CalcE42!$B$6,CalcE42!$C$4:$E$12,3,0),CalcE42!$B$6)+4)</f>
        <v>7</v>
      </c>
      <c r="R22" s="440" t="str">
        <f ca="1">IF(OR(Calc1!$F$14&lt;3,$AE$24=1),"",IF(CalcE42!$K$13=0,CalcE42!$Q$66,VLOOKUP(CalcE42!$B$6,CalcE42!$C$4:$N$12,4,0)))</f>
        <v>Mainz 05</v>
      </c>
      <c r="S22" s="225">
        <f ca="1">IF(CalcE42!$K$13=0,"",VLOOKUP(CalcE42!$B$6,CalcE42!$C$4:$N$12,9,0))</f>
        <v>3</v>
      </c>
      <c r="T22" s="200">
        <f ca="1">IF(CalcE42!$K$13=0,"",VLOOKUP(CalcE42!$B$6,CalcE42!$C$4:$N$12,10,0))</f>
        <v>0</v>
      </c>
      <c r="U22" s="200">
        <f ca="1">IF(CalcE42!$K$13=0,"",VLOOKUP(CalcE42!$B$6,CalcE42!$C$4:$N$12,11,0))</f>
        <v>2</v>
      </c>
      <c r="V22" s="200">
        <f ca="1">IF(CalcE42!$K$13=0,"",VLOOKUP(CalcE42!$B$6,CalcE42!$C$4:$N$12,12,0))</f>
        <v>1</v>
      </c>
      <c r="W22" s="221">
        <f ca="1">IF(CalcE42!$K$13=0,"",VLOOKUP(CalcE42!$B$6,CalcE42!$C$4:$N$12,5,0))</f>
        <v>8</v>
      </c>
      <c r="X22" s="222" t="str">
        <f>Sprache!$E$84</f>
        <v>:</v>
      </c>
      <c r="Y22" s="223">
        <f ca="1">IF(CalcE42!$K$13=0,"",VLOOKUP(CalcE42!$B$6,CalcE42!$C$4:$N$12,6,0))</f>
        <v>9</v>
      </c>
      <c r="Z22" s="200">
        <f ca="1">IF(CalcE42!$K$13=0,"",VLOOKUP(CalcE42!$B$6,CalcE42!$C$4:$N$12,7,0))</f>
        <v>-1</v>
      </c>
      <c r="AA22" s="224">
        <f ca="1">IF(CalcE42!$K$13=0,"",VLOOKUP(CalcE42!$B$6,CalcE42!$C$4:$N$12,8,0))</f>
        <v>2</v>
      </c>
      <c r="AD22" s="463" t="s">
        <v>334</v>
      </c>
      <c r="AE22" s="466" t="str">
        <f t="shared" ca="1" si="3"/>
        <v>1. FC Nürnberg</v>
      </c>
      <c r="AF22" s="458"/>
      <c r="AI22" s="830" t="str">
        <f>Sprache!$E$61</f>
        <v>Gruppendritte</v>
      </c>
      <c r="AJ22" s="830"/>
      <c r="AK22" s="201"/>
      <c r="AL22" s="201"/>
      <c r="AM22" s="599"/>
      <c r="AN22" s="599"/>
      <c r="AO22" s="599"/>
      <c r="AP22" s="599"/>
      <c r="AQ22" s="599"/>
      <c r="AR22" s="599"/>
      <c r="AS22" s="599"/>
    </row>
    <row r="23" spans="3:45" ht="24" customHeight="1" thickTop="1" thickBot="1" x14ac:dyDescent="0.3">
      <c r="C23" s="504">
        <f t="array" aca="1" ref="C23" ca="1">ROW(57:57)-SUM(((Planung!$L$6:$L$50="")+(Planung!$N$6:$N$50="")&gt;0)*1)-SUM((($I$12:$I22="")+($K$12:$K22="")&gt;0)*1)</f>
        <v>39</v>
      </c>
      <c r="D23" s="176">
        <f t="array" aca="1" ref="D23" ca="1">IF(Planung!$U$15,"",$D$12+QUOTIENT(($C23-$C$12),Planung!$U$11)*(Planung!$R$7+Planung!$R$9)/1440+SUM($O$12:$O22)/1440)</f>
        <v>0.66666666666666674</v>
      </c>
      <c r="E23" s="178">
        <f ca="1">IF(Planung!$U$15,"",MOD($C23-$C$12,Planung!$U$11)+1)</f>
        <v>3</v>
      </c>
      <c r="F23" s="583" t="s">
        <v>335</v>
      </c>
      <c r="G23" s="584" t="s">
        <v>5</v>
      </c>
      <c r="H23" s="585" t="s">
        <v>358</v>
      </c>
      <c r="I23" s="632" t="str">
        <f t="shared" ca="1" si="0"/>
        <v>Mainz 05</v>
      </c>
      <c r="J23" s="633" t="s">
        <v>5</v>
      </c>
      <c r="K23" s="634" t="str">
        <f t="shared" ca="1" si="1"/>
        <v>Eintracht Frankfurt</v>
      </c>
      <c r="L23" s="434">
        <v>2</v>
      </c>
      <c r="M23" s="435" t="str">
        <f>Sprache!$E$84</f>
        <v>:</v>
      </c>
      <c r="N23" s="436">
        <v>2</v>
      </c>
      <c r="O23" s="333"/>
      <c r="Q23" s="384">
        <f ca="1">IF(CalcE42!$K$13=0,"",IF(VLOOKUP(CalcE42!$B$7,CalcE42!$C$4:$E$12,3,0)=MAX($Q20:$Q22)-4,VLOOKUP(CalcE42!$B$7,CalcE42!$C$4:$E$12,3,0),CalcE42!$B$7)+4)</f>
        <v>8</v>
      </c>
      <c r="R23" s="441" t="str">
        <f ca="1">IF(OR(Calc1!$F$14&lt;3,$AE$24=1),"",IF(CalcE42!$K$13=0,CalcE42!$Q$67,VLOOKUP(CalcE42!$B$7,CalcE42!$C$4:$N$12,4,0)))</f>
        <v>1. FC Nürnberg</v>
      </c>
      <c r="S23" s="236">
        <f ca="1">IF(CalcE42!$K$13=0,"",VLOOKUP(CalcE42!$B$7,CalcE42!$C$4:$N$12,9,0))</f>
        <v>3</v>
      </c>
      <c r="T23" s="230">
        <f ca="1">IF(CalcE42!$K$13=0,"",VLOOKUP(CalcE42!$B$7,CalcE42!$C$4:$N$12,10,0))</f>
        <v>0</v>
      </c>
      <c r="U23" s="230">
        <f ca="1">IF(CalcE42!$K$13=0,"",VLOOKUP(CalcE42!$B$7,CalcE42!$C$4:$N$12,11,0))</f>
        <v>1</v>
      </c>
      <c r="V23" s="230">
        <f ca="1">IF(CalcE42!$K$13=0,"",VLOOKUP(CalcE42!$B$7,CalcE42!$C$4:$N$12,12,0))</f>
        <v>2</v>
      </c>
      <c r="W23" s="232">
        <f ca="1">IF(CalcE42!$K$13=0,"",VLOOKUP(CalcE42!$B$7,CalcE42!$C$4:$N$12,5,0))</f>
        <v>5</v>
      </c>
      <c r="X23" s="233" t="str">
        <f>Sprache!$E$84</f>
        <v>:</v>
      </c>
      <c r="Y23" s="234">
        <f ca="1">IF(CalcE42!$K$13=0,"",VLOOKUP(CalcE42!$B$7,CalcE42!$C$4:$N$12,6,0))</f>
        <v>8</v>
      </c>
      <c r="Z23" s="230">
        <f ca="1">IF(CalcE42!$K$13=0,"",VLOOKUP(CalcE42!$B$7,CalcE42!$C$4:$N$12,7,0))</f>
        <v>-3</v>
      </c>
      <c r="AA23" s="235">
        <f ca="1">IF(CalcE42!$K$13=0,"",VLOOKUP(CalcE42!$B$7,CalcE42!$C$4:$N$12,8,0))</f>
        <v>1</v>
      </c>
      <c r="AD23" s="413" t="s">
        <v>335</v>
      </c>
      <c r="AE23" s="603" t="str">
        <f t="shared" ca="1" si="3"/>
        <v>Mainz 05</v>
      </c>
      <c r="AF23" s="461"/>
      <c r="AI23" s="540"/>
      <c r="AJ23" s="514" t="str">
        <f>Sprache!$E$10</f>
        <v>Teilnehmer bzw. Mannschaft</v>
      </c>
      <c r="AK23" s="450" t="str">
        <f>Sprache!$E$21</f>
        <v>SP</v>
      </c>
      <c r="AL23" s="581" t="str">
        <f>Sprache!$E$22</f>
        <v>G</v>
      </c>
      <c r="AM23" s="581" t="str">
        <f>Sprache!$E$23</f>
        <v>U</v>
      </c>
      <c r="AN23" s="581" t="str">
        <f>Sprache!$E$24</f>
        <v>V</v>
      </c>
      <c r="AO23" s="813" t="str">
        <f>Sprache!$E$25</f>
        <v>Tore</v>
      </c>
      <c r="AP23" s="813"/>
      <c r="AQ23" s="813"/>
      <c r="AR23" s="581" t="str">
        <f>Sprache!$E$26</f>
        <v>Diff.</v>
      </c>
      <c r="AS23" s="452" t="str">
        <f>Sprache!$E$27</f>
        <v>Pkt</v>
      </c>
    </row>
    <row r="24" spans="3:45" ht="24" customHeight="1" thickTop="1" x14ac:dyDescent="0.25">
      <c r="C24" s="504">
        <f t="array" aca="1" ref="C24" ca="1">ROW(58:58)-SUM(((Planung!$L$6:$L$50="")+(Planung!$N$6:$N$50="")&gt;0)*1)-SUM((($I$12:$I23="")+($K$12:$K23="")&gt;0)*1)</f>
        <v>40</v>
      </c>
      <c r="D24" s="176">
        <f t="array" aca="1" ref="D24" ca="1">IF(Planung!$U$15,"",$D$12+QUOTIENT(($C24-$C$12),Planung!$U$11)*(Planung!$R$7+Planung!$R$9)/1440+SUM($O$12:$O23)/1440)</f>
        <v>0.69097222222222221</v>
      </c>
      <c r="E24" s="178">
        <f ca="1">IF(Planung!$U$15,"",MOD($C24-$C$12,Planung!$U$11)+1)</f>
        <v>1</v>
      </c>
      <c r="F24" s="583" t="s">
        <v>356</v>
      </c>
      <c r="G24" s="584" t="s">
        <v>5</v>
      </c>
      <c r="H24" s="585" t="s">
        <v>375</v>
      </c>
      <c r="I24" s="632" t="str">
        <f t="shared" ca="1" si="0"/>
        <v>Inter Mailand</v>
      </c>
      <c r="J24" s="633" t="s">
        <v>5</v>
      </c>
      <c r="K24" s="634" t="str">
        <f t="shared" ca="1" si="1"/>
        <v>Manchester City</v>
      </c>
      <c r="L24" s="434">
        <v>1</v>
      </c>
      <c r="M24" s="435" t="str">
        <f>Sprache!$E$84</f>
        <v>:</v>
      </c>
      <c r="N24" s="436">
        <v>2</v>
      </c>
      <c r="O24" s="333"/>
      <c r="AE24" s="609">
        <f t="array" aca="1" ref="AE24" ca="1">SUM((AE20:AE23&lt;&gt;"")*1)</f>
        <v>4</v>
      </c>
      <c r="AI24" s="578" t="s">
        <v>334</v>
      </c>
      <c r="AJ24" s="600" t="str">
        <f ca="1">IF(Calc1!$F$14&lt;3,"",IF(CalcGR3!$K$13=0,CalcGR3!$Q$64,VLOOKUP(CalcGR3!$B$4,CalcGR3!$C$4:$N$12,4,0)))</f>
        <v>1. FC Nürnberg</v>
      </c>
      <c r="AK24" s="519">
        <f ca="1">IF(CalcGR3!$K$13=0,"",VLOOKUP(CalcGR3!$B$4,CalcGR3!$C$4:$N$12,9,0))</f>
        <v>4</v>
      </c>
      <c r="AL24" s="520">
        <f ca="1">IF(CalcGR3!$K$13=0,"",VLOOKUP(CalcGR3!$B$4,CalcGR3!$C$4:$N$12,10,0))</f>
        <v>2</v>
      </c>
      <c r="AM24" s="520">
        <f ca="1">IF(CalcGR3!$K$13=0,"",VLOOKUP(CalcGR3!$B$4,CalcGR3!$C$4:$N$12,11,0))</f>
        <v>0</v>
      </c>
      <c r="AN24" s="520">
        <f ca="1">IF(CalcGR3!$K$13=0,"",VLOOKUP(CalcGR3!$B$4,CalcGR3!$C$4:$N$12,12,0))</f>
        <v>2</v>
      </c>
      <c r="AO24" s="521">
        <f ca="1">IF(CalcGR3!$K$13=0,"",VLOOKUP(CalcGR3!$B$4,CalcGR3!$C$4:$N$12,5,0))</f>
        <v>9</v>
      </c>
      <c r="AP24" s="522" t="str">
        <f>Sprache!$E$84</f>
        <v>:</v>
      </c>
      <c r="AQ24" s="523">
        <f ca="1">IF(CalcGR3!$K$13=0,"",VLOOKUP(CalcGR3!$B$4,CalcGR3!$C$4:$N$12,6,0))</f>
        <v>9</v>
      </c>
      <c r="AR24" s="520">
        <f ca="1">IF(CalcGR3!$K$13=0,"",VLOOKUP(CalcGR3!$B$4,CalcGR3!$C$4:$N$12,7,0))</f>
        <v>0</v>
      </c>
      <c r="AS24" s="477">
        <f ca="1">IF(CalcGR3!$K$13=0,"",VLOOKUP(CalcGR3!$B$4,CalcGR3!$C$4:$N$12,8,0))</f>
        <v>6</v>
      </c>
    </row>
    <row r="25" spans="3:45" ht="24" customHeight="1" x14ac:dyDescent="0.25">
      <c r="C25" s="504">
        <f t="array" aca="1" ref="C25" ca="1">ROW(59:59)-SUM(((Planung!$L$6:$L$50="")+(Planung!$N$6:$N$50="")&gt;0)*1)-SUM((($I$12:$I24="")+($K$12:$K24="")&gt;0)*1)</f>
        <v>41</v>
      </c>
      <c r="D25" s="176">
        <f t="array" aca="1" ref="D25" ca="1">IF(Planung!$U$15,"",$D$12+QUOTIENT(($C25-$C$12),Planung!$U$11)*(Planung!$R$7+Planung!$R$9)/1440+SUM($O$12:$O24)/1440)</f>
        <v>0.69097222222222221</v>
      </c>
      <c r="E25" s="178">
        <f ca="1">IF(Planung!$U$15,"",MOD($C25-$C$12,Planung!$U$11)+1)</f>
        <v>2</v>
      </c>
      <c r="F25" s="583" t="s">
        <v>370</v>
      </c>
      <c r="G25" s="584" t="s">
        <v>5</v>
      </c>
      <c r="H25" s="585" t="s">
        <v>368</v>
      </c>
      <c r="I25" s="632" t="str">
        <f t="shared" ca="1" si="0"/>
        <v>Kickers Rodendorf</v>
      </c>
      <c r="J25" s="633" t="s">
        <v>5</v>
      </c>
      <c r="K25" s="634" t="str">
        <f t="shared" ca="1" si="1"/>
        <v>VFB Essenheim</v>
      </c>
      <c r="L25" s="434">
        <v>4</v>
      </c>
      <c r="M25" s="435" t="str">
        <f>Sprache!$E$84</f>
        <v>:</v>
      </c>
      <c r="N25" s="436">
        <v>2</v>
      </c>
      <c r="O25" s="333"/>
      <c r="AI25" s="463" t="s">
        <v>335</v>
      </c>
      <c r="AJ25" s="601" t="str">
        <f ca="1">IF(Calc1!$F$14&lt;3,"",IF(CalcGR3!$K$13=0,CalcGR3!$Q$65,VLOOKUP(CalcGR3!$B$5,CalcGR3!$C$4:$N$12,4,0)))</f>
        <v>Mainz 05</v>
      </c>
      <c r="AK25" s="225">
        <f ca="1">IF(CalcGR3!$K$13=0,"",VLOOKUP(CalcGR3!$B$5,CalcGR3!$C$4:$N$12,9,0))</f>
        <v>4</v>
      </c>
      <c r="AL25" s="200">
        <f ca="1">IF(CalcGR3!$K$13=0,"",VLOOKUP(CalcGR3!$B$5,CalcGR3!$C$4:$N$12,10,0))</f>
        <v>2</v>
      </c>
      <c r="AM25" s="200">
        <f ca="1">IF(CalcGR3!$K$13=0,"",VLOOKUP(CalcGR3!$B$5,CalcGR3!$C$4:$N$12,11,0))</f>
        <v>0</v>
      </c>
      <c r="AN25" s="200">
        <f ca="1">IF(CalcGR3!$K$13=0,"",VLOOKUP(CalcGR3!$B$5,CalcGR3!$C$4:$N$12,12,0))</f>
        <v>2</v>
      </c>
      <c r="AO25" s="221">
        <f ca="1">IF(CalcGR3!$K$13=0,"",VLOOKUP(CalcGR3!$B$5,CalcGR3!$C$4:$N$12,5,0))</f>
        <v>5</v>
      </c>
      <c r="AP25" s="222" t="str">
        <f>Sprache!$E$84</f>
        <v>:</v>
      </c>
      <c r="AQ25" s="223">
        <f ca="1">IF(CalcGR3!$K$13=0,"",VLOOKUP(CalcGR3!$B$5,CalcGR3!$C$4:$N$12,6,0))</f>
        <v>8</v>
      </c>
      <c r="AR25" s="200">
        <f ca="1">IF(CalcGR3!$K$13=0,"",VLOOKUP(CalcGR3!$B$5,CalcGR3!$C$4:$N$12,7,0))</f>
        <v>-3</v>
      </c>
      <c r="AS25" s="477">
        <f ca="1">IF(CalcGR3!$K$13=0,"",VLOOKUP(CalcGR3!$B$5,CalcGR3!$C$4:$N$12,8,0))</f>
        <v>6</v>
      </c>
    </row>
    <row r="26" spans="3:45" ht="24" customHeight="1" thickBot="1" x14ac:dyDescent="0.45">
      <c r="C26" s="504">
        <f t="array" aca="1" ref="C26" ca="1">ROW(60:60)-SUM(((Planung!$L$6:$L$50="")+(Planung!$N$6:$N$50="")&gt;0)*1)-SUM((($I$12:$I25="")+($K$12:$K25="")&gt;0)*1)</f>
        <v>42</v>
      </c>
      <c r="D26" s="176">
        <f t="array" aca="1" ref="D26" ca="1">IF(Planung!$U$15,"",$D$12+QUOTIENT(($C26-$C$12),Planung!$U$11)*(Planung!$R$7+Planung!$R$9)/1440+SUM($O$12:$O25)/1440)</f>
        <v>0.69097222222222221</v>
      </c>
      <c r="E26" s="178">
        <f ca="1">IF(Planung!$U$15,"",MOD($C26-$C$12,Planung!$U$11)+1)</f>
        <v>3</v>
      </c>
      <c r="F26" s="583" t="s">
        <v>366</v>
      </c>
      <c r="G26" s="584" t="s">
        <v>5</v>
      </c>
      <c r="H26" s="585" t="s">
        <v>336</v>
      </c>
      <c r="I26" s="632" t="str">
        <f t="shared" ca="1" si="0"/>
        <v>FSV Rauen</v>
      </c>
      <c r="J26" s="633" t="s">
        <v>5</v>
      </c>
      <c r="K26" s="634" t="str">
        <f t="shared" ca="1" si="1"/>
        <v>1. FC Riedwald</v>
      </c>
      <c r="L26" s="434">
        <v>3</v>
      </c>
      <c r="M26" s="435" t="str">
        <f>Sprache!$E$84</f>
        <v>:</v>
      </c>
      <c r="N26" s="436">
        <v>1</v>
      </c>
      <c r="O26" s="333"/>
      <c r="Q26" s="743" t="str">
        <f>Sprache!$E$16&amp;" E3"</f>
        <v>Gruppe E3</v>
      </c>
      <c r="R26" s="743"/>
      <c r="S26" s="201"/>
      <c r="T26" s="201"/>
      <c r="U26" s="201"/>
      <c r="V26" s="201"/>
      <c r="W26" s="201"/>
      <c r="X26" s="201"/>
      <c r="Y26" s="201"/>
      <c r="Z26" s="201"/>
      <c r="AA26" s="201"/>
      <c r="AD26" s="680" t="str">
        <f>$Q26</f>
        <v>Gruppe E3</v>
      </c>
      <c r="AE26" s="680"/>
      <c r="AF26" s="680"/>
      <c r="AI26" s="413" t="s">
        <v>336</v>
      </c>
      <c r="AJ26" s="602" t="str">
        <f ca="1">IF(Calc1!$F$14&lt;3,"",IF(CalcGR3!$K$13=0,CalcGR3!$Q$66,VLOOKUP(CalcGR3!$B$6,CalcGR3!$C$4:$N$12,4,0)))</f>
        <v>1. FC Riedwald</v>
      </c>
      <c r="AK26" s="236">
        <f ca="1">IF(CalcGR3!$K$13=0,"",VLOOKUP(CalcGR3!$B$6,CalcGR3!$C$4:$N$12,9,0))</f>
        <v>4</v>
      </c>
      <c r="AL26" s="230">
        <f ca="1">IF(CalcGR3!$K$13=0,"",VLOOKUP(CalcGR3!$B$6,CalcGR3!$C$4:$N$12,10,0))</f>
        <v>1</v>
      </c>
      <c r="AM26" s="230">
        <f ca="1">IF(CalcGR3!$K$13=0,"",VLOOKUP(CalcGR3!$B$6,CalcGR3!$C$4:$N$12,11,0))</f>
        <v>1</v>
      </c>
      <c r="AN26" s="230">
        <f ca="1">IF(CalcGR3!$K$13=0,"",VLOOKUP(CalcGR3!$B$6,CalcGR3!$C$4:$N$12,12,0))</f>
        <v>2</v>
      </c>
      <c r="AO26" s="232">
        <f ca="1">IF(CalcGR3!$K$13=0,"",VLOOKUP(CalcGR3!$B$6,CalcGR3!$C$4:$N$12,5,0))</f>
        <v>10</v>
      </c>
      <c r="AP26" s="233" t="str">
        <f>Sprache!$E$84</f>
        <v>:</v>
      </c>
      <c r="AQ26" s="234">
        <f ca="1">IF(CalcGR3!$K$13=0,"",VLOOKUP(CalcGR3!$B$6,CalcGR3!$C$4:$N$12,6,0))</f>
        <v>13</v>
      </c>
      <c r="AR26" s="230">
        <f ca="1">IF(CalcGR3!$K$13=0,"",VLOOKUP(CalcGR3!$B$6,CalcGR3!$C$4:$N$12,7,0))</f>
        <v>-3</v>
      </c>
      <c r="AS26" s="478">
        <f ca="1">IF(CalcGR3!$K$13=0,"",VLOOKUP(CalcGR3!$B$6,CalcGR3!$C$4:$N$12,8,0))</f>
        <v>4</v>
      </c>
    </row>
    <row r="27" spans="3:45" ht="24" customHeight="1" thickTop="1" thickBot="1" x14ac:dyDescent="0.3">
      <c r="C27" s="504">
        <f t="array" aca="1" ref="C27" ca="1">ROW(61:61)-SUM(((Planung!$L$6:$L$50="")+(Planung!$N$6:$N$50="")&gt;0)*1)-SUM((($I$12:$I26="")+($K$12:$K26="")&gt;0)*1)</f>
        <v>43</v>
      </c>
      <c r="D27" s="176">
        <f t="array" aca="1" ref="D27" ca="1">IF(Planung!$U$15,"",$D$12+QUOTIENT(($C27-$C$12),Planung!$U$11)*(Planung!$R$7+Planung!$R$9)/1440+SUM($O$12:$O26)/1440)</f>
        <v>0.71527777777777779</v>
      </c>
      <c r="E27" s="178">
        <f ca="1">IF(Planung!$U$15,"",MOD($C27-$C$12,Planung!$U$11)+1)</f>
        <v>1</v>
      </c>
      <c r="F27" s="583" t="s">
        <v>334</v>
      </c>
      <c r="G27" s="584" t="s">
        <v>5</v>
      </c>
      <c r="H27" s="585" t="s">
        <v>357</v>
      </c>
      <c r="I27" s="632" t="str">
        <f t="shared" ca="1" si="0"/>
        <v>1. FC Nürnberg</v>
      </c>
      <c r="J27" s="633" t="s">
        <v>5</v>
      </c>
      <c r="K27" s="634" t="str">
        <f t="shared" ca="1" si="1"/>
        <v>Borussia Dortmund</v>
      </c>
      <c r="L27" s="434">
        <v>1</v>
      </c>
      <c r="M27" s="435" t="str">
        <f>Sprache!$E$84</f>
        <v>:</v>
      </c>
      <c r="N27" s="436">
        <v>3</v>
      </c>
      <c r="O27" s="333"/>
      <c r="Q27" s="716"/>
      <c r="R27" s="717"/>
      <c r="S27" s="203" t="str">
        <f>Sprache!$E$21</f>
        <v>SP</v>
      </c>
      <c r="T27" s="204" t="str">
        <f>Sprache!$E$22</f>
        <v>G</v>
      </c>
      <c r="U27" s="204" t="str">
        <f>Sprache!$E$23</f>
        <v>U</v>
      </c>
      <c r="V27" s="579" t="str">
        <f>Sprache!$E$24</f>
        <v>V</v>
      </c>
      <c r="W27" s="718" t="str">
        <f>Sprache!$E$25</f>
        <v>Tore</v>
      </c>
      <c r="X27" s="719"/>
      <c r="Y27" s="720"/>
      <c r="Z27" s="204" t="str">
        <f>Sprache!$E$26</f>
        <v>Diff.</v>
      </c>
      <c r="AA27" s="206" t="str">
        <f>Sprache!$E$27</f>
        <v>Pkt</v>
      </c>
      <c r="AD27" s="464"/>
      <c r="AE27" s="465" t="str">
        <f>Sprache!$E$10</f>
        <v>Teilnehmer bzw. Mannschaft</v>
      </c>
      <c r="AF27" s="452" t="str">
        <f>Sprache!$E$49</f>
        <v>Bonus</v>
      </c>
    </row>
    <row r="28" spans="3:45" ht="24" customHeight="1" thickBot="1" x14ac:dyDescent="0.35">
      <c r="C28" s="504">
        <f t="array" aca="1" ref="C28" ca="1">ROW(62:62)-SUM(((Planung!$L$6:$L$50="")+(Planung!$N$6:$N$50="")&gt;0)*1)-SUM((($I$12:$I27="")+($K$12:$K27="")&gt;0)*1)</f>
        <v>44</v>
      </c>
      <c r="D28" s="176">
        <f t="array" aca="1" ref="D28" ca="1">IF(Planung!$U$15,"",$D$12+QUOTIENT(($C28-$C$12),Planung!$U$11)*(Planung!$R$7+Planung!$R$9)/1440+SUM($O$12:$O27)/1440)</f>
        <v>0.71527777777777779</v>
      </c>
      <c r="E28" s="178">
        <f ca="1">IF(Planung!$U$15,"",MOD($C28-$C$12,Planung!$U$11)+1)</f>
        <v>2</v>
      </c>
      <c r="F28" s="583" t="s">
        <v>376</v>
      </c>
      <c r="G28" s="584" t="s">
        <v>5</v>
      </c>
      <c r="H28" s="585" t="s">
        <v>374</v>
      </c>
      <c r="I28" s="632" t="str">
        <f t="shared" ca="1" si="0"/>
        <v>FC Barcelona</v>
      </c>
      <c r="J28" s="633" t="s">
        <v>5</v>
      </c>
      <c r="K28" s="634" t="str">
        <f t="shared" ca="1" si="1"/>
        <v>Real Madrid</v>
      </c>
      <c r="L28" s="434">
        <v>0</v>
      </c>
      <c r="M28" s="435" t="str">
        <f>Sprache!$E$84</f>
        <v>:</v>
      </c>
      <c r="N28" s="436">
        <v>1</v>
      </c>
      <c r="O28" s="333"/>
      <c r="Q28" s="380">
        <f ca="1">IF(CalcE43!$K$13=0,"",9)</f>
        <v>9</v>
      </c>
      <c r="R28" s="439" t="str">
        <f ca="1">IF(Calc1!$F$14&lt;3,"",IF(AND(CalcE43!$K$13=0,$AE$32&lt;&gt;1),CalcE43!$Q$64,VLOOKUP(CalcE43!$B$4,CalcE43!$C$4:$N$12,4,0)))</f>
        <v>FSV Rauen</v>
      </c>
      <c r="S28" s="442">
        <f ca="1">IF(CalcE43!$K$13=0,"",VLOOKUP(CalcE43!$B$4,CalcE43!$C$4:$N$12,9,0))</f>
        <v>3</v>
      </c>
      <c r="T28" s="210">
        <f ca="1">IF(CalcE43!$K$13=0,"",VLOOKUP(CalcE43!$B$4,CalcE43!$C$4:$N$12,10,0))</f>
        <v>2</v>
      </c>
      <c r="U28" s="210">
        <f ca="1">IF(CalcE43!$K$13=0,"",VLOOKUP(CalcE43!$B$4,CalcE43!$C$4:$N$12,11,0))</f>
        <v>0</v>
      </c>
      <c r="V28" s="210">
        <f ca="1">IF(CalcE43!$K$13=0,"",VLOOKUP(CalcE43!$B$4,CalcE43!$C$4:$N$12,12,0))</f>
        <v>1</v>
      </c>
      <c r="W28" s="212">
        <f ca="1">IF(CalcE43!$K$13=0,"",VLOOKUP(CalcE43!$B$4,CalcE43!$C$4:$N$12,5,0))</f>
        <v>7</v>
      </c>
      <c r="X28" s="213" t="str">
        <f>Sprache!$E$84</f>
        <v>:</v>
      </c>
      <c r="Y28" s="214">
        <f ca="1">IF(CalcE43!$K$13=0,"",VLOOKUP(CalcE43!$B$4,CalcE43!$C$4:$N$12,6,0))</f>
        <v>5</v>
      </c>
      <c r="Z28" s="210">
        <f ca="1">IF(CalcE43!$K$13=0,"",VLOOKUP(CalcE43!$B$4,CalcE43!$C$4:$N$12,7,0))</f>
        <v>2</v>
      </c>
      <c r="AA28" s="215">
        <f ca="1">IF(CalcE43!$K$13=0,"",VLOOKUP(CalcE43!$B$4,CalcE43!$C$4:$N$12,8,0))</f>
        <v>6</v>
      </c>
      <c r="AD28" s="577" t="s">
        <v>336</v>
      </c>
      <c r="AE28" s="466" t="str">
        <f ca="1">IF(VLOOKUP(AD28,$AI$12:$AJ$44,2,0)="","",VLOOKUP(AD28,$AI$12:$AJ$44,2,0))</f>
        <v>1. FC Riedwald</v>
      </c>
      <c r="AF28" s="455"/>
      <c r="AI28" s="830" t="str">
        <f>Sprache!$E$62</f>
        <v>Gruppenvierte</v>
      </c>
      <c r="AJ28" s="830"/>
      <c r="AK28" s="201"/>
      <c r="AL28" s="201"/>
      <c r="AM28" s="599"/>
      <c r="AN28" s="599"/>
      <c r="AO28" s="599"/>
      <c r="AP28" s="599"/>
      <c r="AQ28" s="599"/>
      <c r="AR28" s="599"/>
      <c r="AS28" s="599"/>
    </row>
    <row r="29" spans="3:45" ht="24" customHeight="1" thickTop="1" x14ac:dyDescent="0.25">
      <c r="C29" s="504">
        <f t="array" aca="1" ref="C29" ca="1">ROW(63:63)-SUM(((Planung!$L$6:$L$50="")+(Planung!$N$6:$N$50="")&gt;0)*1)-SUM((($I$12:$I28="")+($K$12:$K28="")&gt;0)*1)</f>
        <v>45</v>
      </c>
      <c r="D29" s="176">
        <f t="array" aca="1" ref="D29" ca="1">IF(Planung!$U$15,"",$D$12+QUOTIENT(($C29-$C$12),Planung!$U$11)*(Planung!$R$7+Planung!$R$9)/1440+SUM($O$12:$O28)/1440)</f>
        <v>0.71527777777777779</v>
      </c>
      <c r="E29" s="178">
        <f ca="1">IF(Planung!$U$15,"",MOD($C29-$C$12,Planung!$U$11)+1)</f>
        <v>3</v>
      </c>
      <c r="F29" s="583" t="s">
        <v>371</v>
      </c>
      <c r="G29" s="584" t="s">
        <v>5</v>
      </c>
      <c r="H29" s="585" t="s">
        <v>370</v>
      </c>
      <c r="I29" s="632" t="str">
        <f t="shared" ref="I29:I36" ca="1" si="4">IF($F29="","",IF(VLOOKUP($F29,$AD$12:$AE$45,2,0)="","",VLOOKUP($F29,$AD$12:$AE$45,2,0)))</f>
        <v/>
      </c>
      <c r="J29" s="633" t="s">
        <v>5</v>
      </c>
      <c r="K29" s="634" t="str">
        <f t="shared" ref="K29:K36" ca="1" si="5">IF($H29="","",IF(VLOOKUP($H29,$AD$12:$AE$45,2,0)="","",VLOOKUP($H29,$AD$12:$AE$45,2,0)))</f>
        <v>Kickers Rodendorf</v>
      </c>
      <c r="L29" s="434"/>
      <c r="M29" s="435" t="str">
        <f>Sprache!$E$84</f>
        <v>:</v>
      </c>
      <c r="N29" s="436"/>
      <c r="O29" s="333"/>
      <c r="Q29" s="382">
        <f ca="1">IF(CalcE43!$K$13=0,"",IF(VLOOKUP(CalcE43!$B$5,CalcE43!$C$4:$E$12,3,0)=MAX($Q28:$Q28)-8,VLOOKUP(CalcE43!$B$5,CalcE43!$C$4:$E$12,3,0),CalcE43!$B$5)+8)</f>
        <v>10</v>
      </c>
      <c r="R29" s="440" t="str">
        <f ca="1">IF(OR(Calc1!$F$14&lt;3,$AE$32=1),"",IF(CalcE43!$K$13=0,CalcE43!$Q$65,VLOOKUP(CalcE43!$B$5,CalcE43!$C$4:$N$12,4,0)))</f>
        <v>1. FC Riedwald</v>
      </c>
      <c r="S29" s="225">
        <f ca="1">IF(CalcE43!$K$13=0,"",VLOOKUP(CalcE43!$B$5,CalcE43!$C$4:$N$12,9,0))</f>
        <v>3</v>
      </c>
      <c r="T29" s="200">
        <f ca="1">IF(CalcE43!$K$13=0,"",VLOOKUP(CalcE43!$B$5,CalcE43!$C$4:$N$12,10,0))</f>
        <v>2</v>
      </c>
      <c r="U29" s="200">
        <f ca="1">IF(CalcE43!$K$13=0,"",VLOOKUP(CalcE43!$B$5,CalcE43!$C$4:$N$12,11,0))</f>
        <v>0</v>
      </c>
      <c r="V29" s="200">
        <f ca="1">IF(CalcE43!$K$13=0,"",VLOOKUP(CalcE43!$B$5,CalcE43!$C$4:$N$12,12,0))</f>
        <v>1</v>
      </c>
      <c r="W29" s="221">
        <f ca="1">IF(CalcE43!$K$13=0,"",VLOOKUP(CalcE43!$B$5,CalcE43!$C$4:$N$12,5,0))</f>
        <v>4</v>
      </c>
      <c r="X29" s="222" t="str">
        <f>Sprache!$E$84</f>
        <v>:</v>
      </c>
      <c r="Y29" s="223">
        <f ca="1">IF(CalcE43!$K$13=0,"",VLOOKUP(CalcE43!$B$5,CalcE43!$C$4:$N$12,6,0))</f>
        <v>3</v>
      </c>
      <c r="Z29" s="200">
        <f ca="1">IF(CalcE43!$K$13=0,"",VLOOKUP(CalcE43!$B$5,CalcE43!$C$4:$N$12,7,0))</f>
        <v>1</v>
      </c>
      <c r="AA29" s="224">
        <f ca="1">IF(CalcE43!$K$13=0,"",VLOOKUP(CalcE43!$B$5,CalcE43!$C$4:$N$12,8,0))</f>
        <v>6</v>
      </c>
      <c r="AD29" s="463" t="s">
        <v>365</v>
      </c>
      <c r="AE29" s="466" t="str">
        <f t="shared" ref="AE29:AE31" ca="1" si="6">IF(VLOOKUP(AD29,$AI$12:$AJ$44,2,0)="","",VLOOKUP(AD29,$AI$12:$AJ$44,2,0))</f>
        <v>Maibach 1822 eV</v>
      </c>
      <c r="AF29" s="458"/>
      <c r="AI29" s="540"/>
      <c r="AJ29" s="514" t="str">
        <f>Sprache!$E$10</f>
        <v>Teilnehmer bzw. Mannschaft</v>
      </c>
      <c r="AK29" s="450" t="str">
        <f>Sprache!$E$21</f>
        <v>SP</v>
      </c>
      <c r="AL29" s="581" t="str">
        <f>Sprache!$E$22</f>
        <v>G</v>
      </c>
      <c r="AM29" s="581" t="str">
        <f>Sprache!$E$23</f>
        <v>U</v>
      </c>
      <c r="AN29" s="581" t="str">
        <f>Sprache!$E$24</f>
        <v>V</v>
      </c>
      <c r="AO29" s="813" t="str">
        <f>Sprache!$E$25</f>
        <v>Tore</v>
      </c>
      <c r="AP29" s="813"/>
      <c r="AQ29" s="813"/>
      <c r="AR29" s="581" t="str">
        <f>Sprache!$E$26</f>
        <v>Diff.</v>
      </c>
      <c r="AS29" s="452" t="str">
        <f>Sprache!$E$27</f>
        <v>Pkt</v>
      </c>
    </row>
    <row r="30" spans="3:45" ht="24" customHeight="1" x14ac:dyDescent="0.25">
      <c r="C30" s="504">
        <f t="array" aca="1" ref="C30" ca="1">ROW(64:64)-SUM(((Planung!$L$6:$L$50="")+(Planung!$N$6:$N$50="")&gt;0)*1)-SUM((($I$12:$I29="")+($K$12:$K29="")&gt;0)*1)</f>
        <v>45</v>
      </c>
      <c r="D30" s="176">
        <f t="array" aca="1" ref="D30" ca="1">IF(Planung!$U$15,"",$D$12+QUOTIENT(($C30-$C$12),Planung!$U$11)*(Planung!$R$7+Planung!$R$9)/1440+SUM($O$12:$O29)/1440)</f>
        <v>0.71527777777777779</v>
      </c>
      <c r="E30" s="178">
        <f ca="1">IF(Planung!$U$15,"",MOD($C30-$C$12,Planung!$U$11)+1)</f>
        <v>3</v>
      </c>
      <c r="F30" s="583" t="s">
        <v>367</v>
      </c>
      <c r="G30" s="584" t="s">
        <v>5</v>
      </c>
      <c r="H30" s="585" t="s">
        <v>366</v>
      </c>
      <c r="I30" s="632" t="str">
        <f t="shared" ca="1" si="4"/>
        <v>FC Grönlingen</v>
      </c>
      <c r="J30" s="633" t="s">
        <v>5</v>
      </c>
      <c r="K30" s="634" t="str">
        <f t="shared" ca="1" si="5"/>
        <v>FSV Rauen</v>
      </c>
      <c r="L30" s="434">
        <v>2</v>
      </c>
      <c r="M30" s="435" t="str">
        <f>Sprache!$E$84</f>
        <v>:</v>
      </c>
      <c r="N30" s="436">
        <v>3</v>
      </c>
      <c r="O30" s="333"/>
      <c r="Q30" s="382">
        <f ca="1">IF(CalcE43!$K$13=0,"",IF(VLOOKUP(CalcE43!$B$6,CalcE43!$C$4:$E$12,3,0)=MAX($Q28:$Q29)-8,VLOOKUP(CalcE43!$B$6,CalcE43!$C$4:$E$12,3,0),CalcE43!$B$6)+8)</f>
        <v>11</v>
      </c>
      <c r="R30" s="440" t="str">
        <f ca="1">IF(OR(Calc1!$F$14&lt;3,$AE$32=1),"",IF(CalcE43!$K$13=0,CalcE43!$Q$66,VLOOKUP(CalcE43!$B$6,CalcE43!$C$4:$N$12,4,0)))</f>
        <v>Maibach 1822 eV</v>
      </c>
      <c r="S30" s="225">
        <f ca="1">IF(CalcE43!$K$13=0,"",VLOOKUP(CalcE43!$B$6,CalcE43!$C$4:$N$12,9,0))</f>
        <v>3</v>
      </c>
      <c r="T30" s="200">
        <f ca="1">IF(CalcE43!$K$13=0,"",VLOOKUP(CalcE43!$B$6,CalcE43!$C$4:$N$12,10,0))</f>
        <v>1</v>
      </c>
      <c r="U30" s="200">
        <f ca="1">IF(CalcE43!$K$13=0,"",VLOOKUP(CalcE43!$B$6,CalcE43!$C$4:$N$12,11,0))</f>
        <v>1</v>
      </c>
      <c r="V30" s="200">
        <f ca="1">IF(CalcE43!$K$13=0,"",VLOOKUP(CalcE43!$B$6,CalcE43!$C$4:$N$12,12,0))</f>
        <v>1</v>
      </c>
      <c r="W30" s="221">
        <f ca="1">IF(CalcE43!$K$13=0,"",VLOOKUP(CalcE43!$B$6,CalcE43!$C$4:$N$12,5,0))</f>
        <v>3</v>
      </c>
      <c r="X30" s="222" t="str">
        <f>Sprache!$E$84</f>
        <v>:</v>
      </c>
      <c r="Y30" s="223">
        <f ca="1">IF(CalcE43!$K$13=0,"",VLOOKUP(CalcE43!$B$6,CalcE43!$C$4:$N$12,6,0))</f>
        <v>4</v>
      </c>
      <c r="Z30" s="200">
        <f ca="1">IF(CalcE43!$K$13=0,"",VLOOKUP(CalcE43!$B$6,CalcE43!$C$4:$N$12,7,0))</f>
        <v>-1</v>
      </c>
      <c r="AA30" s="224">
        <f ca="1">IF(CalcE43!$K$13=0,"",VLOOKUP(CalcE43!$B$6,CalcE43!$C$4:$N$12,8,0))</f>
        <v>4</v>
      </c>
      <c r="AD30" s="463" t="s">
        <v>366</v>
      </c>
      <c r="AE30" s="466" t="str">
        <f t="shared" ca="1" si="6"/>
        <v>FSV Rauen</v>
      </c>
      <c r="AF30" s="458"/>
      <c r="AI30" s="578" t="s">
        <v>365</v>
      </c>
      <c r="AJ30" s="600" t="str">
        <f ca="1">IF(Calc1!$F$14&lt;3,"",IF(CalcGR4!$K$13=0,CalcGR4!$Q$64,VLOOKUP(CalcGR4!$B$4,CalcGR4!$C$4:$N$12,4,0)))</f>
        <v>Maibach 1822 eV</v>
      </c>
      <c r="AK30" s="519">
        <f ca="1">IF(CalcGR4!$K$13=0,"",VLOOKUP(CalcGR4!$B$4,CalcGR4!$C$4:$N$12,9,0))</f>
        <v>4</v>
      </c>
      <c r="AL30" s="520">
        <f ca="1">IF(CalcGR4!$K$13=0,"",VLOOKUP(CalcGR4!$B$4,CalcGR4!$C$4:$N$12,10,0))</f>
        <v>1</v>
      </c>
      <c r="AM30" s="520">
        <f ca="1">IF(CalcGR4!$K$13=0,"",VLOOKUP(CalcGR4!$B$4,CalcGR4!$C$4:$N$12,11,0))</f>
        <v>0</v>
      </c>
      <c r="AN30" s="520">
        <f ca="1">IF(CalcGR4!$K$13=0,"",VLOOKUP(CalcGR4!$B$4,CalcGR4!$C$4:$N$12,12,0))</f>
        <v>3</v>
      </c>
      <c r="AO30" s="521">
        <f ca="1">IF(CalcGR4!$K$13=0,"",VLOOKUP(CalcGR4!$B$4,CalcGR4!$C$4:$N$12,5,0))</f>
        <v>9</v>
      </c>
      <c r="AP30" s="522" t="str">
        <f>Sprache!$E$84</f>
        <v>:</v>
      </c>
      <c r="AQ30" s="523">
        <f ca="1">IF(CalcGR4!$K$13=0,"",VLOOKUP(CalcGR4!$B$4,CalcGR4!$C$4:$N$12,6,0))</f>
        <v>16</v>
      </c>
      <c r="AR30" s="520">
        <f ca="1">IF(CalcGR4!$K$13=0,"",VLOOKUP(CalcGR4!$B$4,CalcGR4!$C$4:$N$12,7,0))</f>
        <v>-7</v>
      </c>
      <c r="AS30" s="477">
        <f ca="1">IF(CalcGR4!$K$13=0,"",VLOOKUP(CalcGR4!$B$4,CalcGR4!$C$4:$N$12,8,0))</f>
        <v>3</v>
      </c>
    </row>
    <row r="31" spans="3:45" ht="24" customHeight="1" thickBot="1" x14ac:dyDescent="0.3">
      <c r="C31" s="504">
        <f t="array" aca="1" ref="C31" ca="1">ROW(65:65)-SUM(((Planung!$L$6:$L$50="")+(Planung!$N$6:$N$50="")&gt;0)*1)-SUM((($I$12:$I30="")+($K$12:$K30="")&gt;0)*1)</f>
        <v>46</v>
      </c>
      <c r="D31" s="176">
        <f t="array" aca="1" ref="D31" ca="1">IF(Planung!$U$15,"",$D$12+QUOTIENT(($C31-$C$12),Planung!$U$11)*(Planung!$R$7+Planung!$R$9)/1440+SUM($O$12:$O30)/1440)</f>
        <v>0.73958333333333337</v>
      </c>
      <c r="E31" s="178">
        <f ca="1">IF(Planung!$U$15,"",MOD($C31-$C$12,Planung!$U$11)+1)</f>
        <v>1</v>
      </c>
      <c r="F31" s="583" t="s">
        <v>335</v>
      </c>
      <c r="G31" s="584" t="s">
        <v>5</v>
      </c>
      <c r="H31" s="585" t="s">
        <v>334</v>
      </c>
      <c r="I31" s="632" t="str">
        <f t="shared" ca="1" si="4"/>
        <v>Mainz 05</v>
      </c>
      <c r="J31" s="633" t="s">
        <v>5</v>
      </c>
      <c r="K31" s="634" t="str">
        <f t="shared" ca="1" si="5"/>
        <v>1. FC Nürnberg</v>
      </c>
      <c r="L31" s="434">
        <v>3</v>
      </c>
      <c r="M31" s="435" t="str">
        <f>Sprache!$E$84</f>
        <v>:</v>
      </c>
      <c r="N31" s="436">
        <v>3</v>
      </c>
      <c r="O31" s="333"/>
      <c r="Q31" s="384">
        <f ca="1">IF(CalcE43!$K$13=0,"",IF(VLOOKUP(CalcE43!$B$7,CalcE43!$C$4:$E$12,3,0)=MAX($Q28:$Q30)-8,VLOOKUP(CalcE43!$B$7,CalcE43!$C$4:$E$12,3,0),CalcE43!$B$7)+8)</f>
        <v>12</v>
      </c>
      <c r="R31" s="441" t="str">
        <f ca="1">IF(OR(Calc1!$F$14&lt;3,$AE$32=1),"",IF(CalcE43!$K$13=0,CalcE43!$Q$67,VLOOKUP(CalcE43!$B$7,CalcE43!$C$4:$N$12,4,0)))</f>
        <v>FC Grönlingen</v>
      </c>
      <c r="S31" s="236">
        <f ca="1">IF(CalcE43!$K$13=0,"",VLOOKUP(CalcE43!$B$7,CalcE43!$C$4:$N$12,9,0))</f>
        <v>3</v>
      </c>
      <c r="T31" s="230">
        <f ca="1">IF(CalcE43!$K$13=0,"",VLOOKUP(CalcE43!$B$7,CalcE43!$C$4:$N$12,10,0))</f>
        <v>0</v>
      </c>
      <c r="U31" s="230">
        <f ca="1">IF(CalcE43!$K$13=0,"",VLOOKUP(CalcE43!$B$7,CalcE43!$C$4:$N$12,11,0))</f>
        <v>1</v>
      </c>
      <c r="V31" s="230">
        <f ca="1">IF(CalcE43!$K$13=0,"",VLOOKUP(CalcE43!$B$7,CalcE43!$C$4:$N$12,12,0))</f>
        <v>2</v>
      </c>
      <c r="W31" s="232">
        <f ca="1">IF(CalcE43!$K$13=0,"",VLOOKUP(CalcE43!$B$7,CalcE43!$C$4:$N$12,5,0))</f>
        <v>3</v>
      </c>
      <c r="X31" s="233" t="str">
        <f>Sprache!$E$84</f>
        <v>:</v>
      </c>
      <c r="Y31" s="234">
        <f ca="1">IF(CalcE43!$K$13=0,"",VLOOKUP(CalcE43!$B$7,CalcE43!$C$4:$N$12,6,0))</f>
        <v>5</v>
      </c>
      <c r="Z31" s="230">
        <f ca="1">IF(CalcE43!$K$13=0,"",VLOOKUP(CalcE43!$B$7,CalcE43!$C$4:$N$12,7,0))</f>
        <v>-2</v>
      </c>
      <c r="AA31" s="235">
        <f ca="1">IF(CalcE43!$K$13=0,"",VLOOKUP(CalcE43!$B$7,CalcE43!$C$4:$N$12,8,0))</f>
        <v>1</v>
      </c>
      <c r="AD31" s="413" t="s">
        <v>367</v>
      </c>
      <c r="AE31" s="603" t="str">
        <f t="shared" ca="1" si="6"/>
        <v>FC Grönlingen</v>
      </c>
      <c r="AF31" s="461"/>
      <c r="AI31" s="463" t="s">
        <v>366</v>
      </c>
      <c r="AJ31" s="601" t="str">
        <f ca="1">IF(Calc1!$F$14&lt;3,"",IF(CalcGR4!$K$13=0,CalcGR4!$Q$65,VLOOKUP(CalcGR4!$B$5,CalcGR4!$C$4:$N$12,4,0)))</f>
        <v>FSV Rauen</v>
      </c>
      <c r="AK31" s="225">
        <f ca="1">IF(CalcGR4!$K$13=0,"",VLOOKUP(CalcGR4!$B$5,CalcGR4!$C$4:$N$12,9,0))</f>
        <v>4</v>
      </c>
      <c r="AL31" s="200">
        <f ca="1">IF(CalcGR4!$K$13=0,"",VLOOKUP(CalcGR4!$B$5,CalcGR4!$C$4:$N$12,10,0))</f>
        <v>0</v>
      </c>
      <c r="AM31" s="200">
        <f ca="1">IF(CalcGR4!$K$13=0,"",VLOOKUP(CalcGR4!$B$5,CalcGR4!$C$4:$N$12,11,0))</f>
        <v>1</v>
      </c>
      <c r="AN31" s="200">
        <f ca="1">IF(CalcGR4!$K$13=0,"",VLOOKUP(CalcGR4!$B$5,CalcGR4!$C$4:$N$12,12,0))</f>
        <v>3</v>
      </c>
      <c r="AO31" s="221">
        <f ca="1">IF(CalcGR4!$K$13=0,"",VLOOKUP(CalcGR4!$B$5,CalcGR4!$C$4:$N$12,5,0))</f>
        <v>3</v>
      </c>
      <c r="AP31" s="222" t="str">
        <f>Sprache!$E$84</f>
        <v>:</v>
      </c>
      <c r="AQ31" s="223">
        <f ca="1">IF(CalcGR4!$K$13=0,"",VLOOKUP(CalcGR4!$B$5,CalcGR4!$C$4:$N$12,6,0))</f>
        <v>11</v>
      </c>
      <c r="AR31" s="200">
        <f ca="1">IF(CalcGR4!$K$13=0,"",VLOOKUP(CalcGR4!$B$5,CalcGR4!$C$4:$N$12,7,0))</f>
        <v>-8</v>
      </c>
      <c r="AS31" s="477">
        <f ca="1">IF(CalcGR4!$K$13=0,"",VLOOKUP(CalcGR4!$B$5,CalcGR4!$C$4:$N$12,8,0))</f>
        <v>1</v>
      </c>
    </row>
    <row r="32" spans="3:45" ht="24" customHeight="1" thickTop="1" thickBot="1" x14ac:dyDescent="0.3">
      <c r="C32" s="504">
        <f t="array" aca="1" ref="C32" ca="1">ROW(66:66)-SUM(((Planung!$L$6:$L$50="")+(Planung!$N$6:$N$50="")&gt;0)*1)-SUM((($I$12:$I31="")+($K$12:$K31="")&gt;0)*1)</f>
        <v>47</v>
      </c>
      <c r="D32" s="176">
        <f t="array" aca="1" ref="D32" ca="1">IF(Planung!$U$15,"",$D$12+QUOTIENT(($C32-$C$12),Planung!$U$11)*(Planung!$R$7+Planung!$R$9)/1440+SUM($O$12:$O31)/1440)</f>
        <v>0.73958333333333337</v>
      </c>
      <c r="E32" s="178">
        <f ca="1">IF(Planung!$U$15,"",MOD($C32-$C$12,Planung!$U$11)+1)</f>
        <v>2</v>
      </c>
      <c r="F32" s="583" t="s">
        <v>356</v>
      </c>
      <c r="G32" s="584" t="s">
        <v>5</v>
      </c>
      <c r="H32" s="585" t="s">
        <v>376</v>
      </c>
      <c r="I32" s="632" t="str">
        <f t="shared" ca="1" si="4"/>
        <v>Inter Mailand</v>
      </c>
      <c r="J32" s="633" t="s">
        <v>5</v>
      </c>
      <c r="K32" s="634" t="str">
        <f t="shared" ca="1" si="5"/>
        <v>FC Barcelona</v>
      </c>
      <c r="L32" s="434">
        <v>1</v>
      </c>
      <c r="M32" s="435" t="str">
        <f>Sprache!$E$84</f>
        <v>:</v>
      </c>
      <c r="N32" s="436">
        <v>2</v>
      </c>
      <c r="O32" s="333"/>
      <c r="AE32" s="609">
        <f t="array" aca="1" ref="AE32" ca="1">SUM((AE28:AE31&lt;&gt;"")*1)</f>
        <v>4</v>
      </c>
      <c r="AI32" s="413" t="s">
        <v>367</v>
      </c>
      <c r="AJ32" s="602" t="str">
        <f ca="1">IF(Calc1!$F$14&lt;3,"",IF(CalcGR4!$K$13=0,CalcGR4!$Q$66,VLOOKUP(CalcGR4!$B$6,CalcGR4!$C$4:$N$12,4,0)))</f>
        <v>FC Grönlingen</v>
      </c>
      <c r="AK32" s="236">
        <f ca="1">IF(CalcGR4!$K$13=0,"",VLOOKUP(CalcGR4!$B$6,CalcGR4!$C$4:$N$12,9,0))</f>
        <v>4</v>
      </c>
      <c r="AL32" s="230">
        <f ca="1">IF(CalcGR4!$K$13=0,"",VLOOKUP(CalcGR4!$B$6,CalcGR4!$C$4:$N$12,10,0))</f>
        <v>0</v>
      </c>
      <c r="AM32" s="230">
        <f ca="1">IF(CalcGR4!$K$13=0,"",VLOOKUP(CalcGR4!$B$6,CalcGR4!$C$4:$N$12,11,0))</f>
        <v>1</v>
      </c>
      <c r="AN32" s="230">
        <f ca="1">IF(CalcGR4!$K$13=0,"",VLOOKUP(CalcGR4!$B$6,CalcGR4!$C$4:$N$12,12,0))</f>
        <v>3</v>
      </c>
      <c r="AO32" s="232">
        <f ca="1">IF(CalcGR4!$K$13=0,"",VLOOKUP(CalcGR4!$B$6,CalcGR4!$C$4:$N$12,5,0))</f>
        <v>5</v>
      </c>
      <c r="AP32" s="233" t="str">
        <f>Sprache!$E$84</f>
        <v>:</v>
      </c>
      <c r="AQ32" s="234">
        <f ca="1">IF(CalcGR4!$K$13=0,"",VLOOKUP(CalcGR4!$B$6,CalcGR4!$C$4:$N$12,6,0))</f>
        <v>14</v>
      </c>
      <c r="AR32" s="230">
        <f ca="1">IF(CalcGR4!$K$13=0,"",VLOOKUP(CalcGR4!$B$6,CalcGR4!$C$4:$N$12,7,0))</f>
        <v>-9</v>
      </c>
      <c r="AS32" s="478">
        <f ca="1">IF(CalcGR4!$K$13=0,"",VLOOKUP(CalcGR4!$B$6,CalcGR4!$C$4:$N$12,8,0))</f>
        <v>1</v>
      </c>
    </row>
    <row r="33" spans="3:45" ht="24" customHeight="1" thickTop="1" x14ac:dyDescent="0.25">
      <c r="C33" s="504">
        <f t="array" aca="1" ref="C33" ca="1">ROW(67:67)-SUM(((Planung!$L$6:$L$50="")+(Planung!$N$6:$N$50="")&gt;0)*1)-SUM((($I$12:$I32="")+($K$12:$K32="")&gt;0)*1)</f>
        <v>48</v>
      </c>
      <c r="D33" s="176">
        <f t="array" aca="1" ref="D33" ca="1">IF(Planung!$U$15,"",$D$12+QUOTIENT(($C33-$C$12),Planung!$U$11)*(Planung!$R$7+Planung!$R$9)/1440+SUM($O$12:$O32)/1440)</f>
        <v>0.73958333333333337</v>
      </c>
      <c r="E33" s="178">
        <f ca="1">IF(Planung!$U$15,"",MOD($C33-$C$12,Planung!$U$11)+1)</f>
        <v>3</v>
      </c>
      <c r="F33" s="583" t="s">
        <v>368</v>
      </c>
      <c r="G33" s="584" t="s">
        <v>5</v>
      </c>
      <c r="H33" s="585" t="s">
        <v>369</v>
      </c>
      <c r="I33" s="632" t="str">
        <f t="shared" ca="1" si="4"/>
        <v>VFB Essenheim</v>
      </c>
      <c r="J33" s="633" t="s">
        <v>5</v>
      </c>
      <c r="K33" s="634" t="str">
        <f t="shared" ca="1" si="5"/>
        <v>SSV Wildbach</v>
      </c>
      <c r="L33" s="434">
        <v>5</v>
      </c>
      <c r="M33" s="435" t="str">
        <f>Sprache!$E$84</f>
        <v>:</v>
      </c>
      <c r="N33" s="436">
        <v>4</v>
      </c>
      <c r="O33" s="333"/>
    </row>
    <row r="34" spans="3:45" ht="24" customHeight="1" thickBot="1" x14ac:dyDescent="0.45">
      <c r="C34" s="504">
        <f t="array" aca="1" ref="C34" ca="1">ROW(68:68)-SUM(((Planung!$L$6:$L$50="")+(Planung!$N$6:$N$50="")&gt;0)*1)-SUM((($I$12:$I33="")+($K$12:$K33="")&gt;0)*1)</f>
        <v>49</v>
      </c>
      <c r="D34" s="176">
        <f t="array" aca="1" ref="D34" ca="1">IF(Planung!$U$15,"",$D$12+QUOTIENT(($C34-$C$12),Planung!$U$11)*(Planung!$R$7+Planung!$R$9)/1440+SUM($O$12:$O33)/1440)</f>
        <v>0.76388888888888895</v>
      </c>
      <c r="E34" s="178">
        <f ca="1">IF(Planung!$U$15,"",MOD($C34-$C$12,Planung!$U$11)+1)</f>
        <v>1</v>
      </c>
      <c r="F34" s="583" t="s">
        <v>336</v>
      </c>
      <c r="G34" s="584" t="s">
        <v>5</v>
      </c>
      <c r="H34" s="585" t="s">
        <v>365</v>
      </c>
      <c r="I34" s="632" t="str">
        <f t="shared" ca="1" si="4"/>
        <v>1. FC Riedwald</v>
      </c>
      <c r="J34" s="633" t="s">
        <v>5</v>
      </c>
      <c r="K34" s="634" t="str">
        <f t="shared" ca="1" si="5"/>
        <v>Maibach 1822 eV</v>
      </c>
      <c r="L34" s="434">
        <v>2</v>
      </c>
      <c r="M34" s="435" t="str">
        <f>Sprache!$E$84</f>
        <v>:</v>
      </c>
      <c r="N34" s="436">
        <v>0</v>
      </c>
      <c r="O34" s="333"/>
      <c r="Q34" s="743" t="str">
        <f>Sprache!$E$16&amp;" E4"</f>
        <v>Gruppe E4</v>
      </c>
      <c r="R34" s="743"/>
      <c r="S34" s="201"/>
      <c r="T34" s="201"/>
      <c r="U34" s="201"/>
      <c r="V34" s="201"/>
      <c r="W34" s="201"/>
      <c r="X34" s="201"/>
      <c r="Y34" s="201"/>
      <c r="Z34" s="201"/>
      <c r="AA34" s="201"/>
      <c r="AD34" s="680" t="str">
        <f>$Q34</f>
        <v>Gruppe E4</v>
      </c>
      <c r="AE34" s="680"/>
      <c r="AF34" s="680"/>
      <c r="AI34" s="830" t="str">
        <f>Sprache!$E$63</f>
        <v>Gruppenfünfte</v>
      </c>
      <c r="AJ34" s="830"/>
      <c r="AK34" s="201"/>
      <c r="AL34" s="201"/>
      <c r="AM34" s="599"/>
      <c r="AN34" s="599"/>
      <c r="AO34" s="599"/>
      <c r="AP34" s="599"/>
      <c r="AQ34" s="599"/>
      <c r="AR34" s="599"/>
      <c r="AS34" s="599"/>
    </row>
    <row r="35" spans="3:45" ht="24" customHeight="1" thickTop="1" thickBot="1" x14ac:dyDescent="0.3">
      <c r="C35" s="504">
        <f t="array" aca="1" ref="C35" ca="1">ROW(69:69)-SUM(((Planung!$L$6:$L$50="")+(Planung!$N$6:$N$50="")&gt;0)*1)-SUM((($I$12:$I34="")+($K$12:$K34="")&gt;0)*1)</f>
        <v>50</v>
      </c>
      <c r="D35" s="176">
        <f t="array" aca="1" ref="D35" ca="1">IF(Planung!$U$15,"",$D$12+QUOTIENT(($C35-$C$12),Planung!$U$11)*(Planung!$R$7+Planung!$R$9)/1440+SUM($O$12:$O34)/1440)</f>
        <v>0.76388888888888895</v>
      </c>
      <c r="E35" s="178">
        <f ca="1">IF(Planung!$U$15,"",MOD($C35-$C$12,Planung!$U$11)+1)</f>
        <v>2</v>
      </c>
      <c r="F35" s="583" t="s">
        <v>357</v>
      </c>
      <c r="G35" s="584" t="s">
        <v>5</v>
      </c>
      <c r="H35" s="585" t="s">
        <v>358</v>
      </c>
      <c r="I35" s="632" t="str">
        <f t="shared" ca="1" si="4"/>
        <v>Borussia Dortmund</v>
      </c>
      <c r="J35" s="633" t="s">
        <v>5</v>
      </c>
      <c r="K35" s="634" t="str">
        <f t="shared" ca="1" si="5"/>
        <v>Eintracht Frankfurt</v>
      </c>
      <c r="L35" s="434">
        <v>0</v>
      </c>
      <c r="M35" s="435" t="str">
        <f>Sprache!$E$84</f>
        <v>:</v>
      </c>
      <c r="N35" s="436">
        <v>0</v>
      </c>
      <c r="O35" s="587"/>
      <c r="Q35" s="716"/>
      <c r="R35" s="717"/>
      <c r="S35" s="203" t="str">
        <f>Sprache!$E$21</f>
        <v>SP</v>
      </c>
      <c r="T35" s="204" t="str">
        <f>Sprache!$E$22</f>
        <v>G</v>
      </c>
      <c r="U35" s="204" t="str">
        <f>Sprache!$E$23</f>
        <v>U</v>
      </c>
      <c r="V35" s="579" t="str">
        <f>Sprache!$E$24</f>
        <v>V</v>
      </c>
      <c r="W35" s="718" t="str">
        <f>Sprache!$E$25</f>
        <v>Tore</v>
      </c>
      <c r="X35" s="719"/>
      <c r="Y35" s="720"/>
      <c r="Z35" s="204" t="str">
        <f>Sprache!$E$26</f>
        <v>Diff.</v>
      </c>
      <c r="AA35" s="206" t="str">
        <f>Sprache!$E$27</f>
        <v>Pkt</v>
      </c>
      <c r="AD35" s="464"/>
      <c r="AE35" s="465" t="str">
        <f>Sprache!$E$10</f>
        <v>Teilnehmer bzw. Mannschaft</v>
      </c>
      <c r="AF35" s="452" t="str">
        <f>Sprache!$E$49</f>
        <v>Bonus</v>
      </c>
      <c r="AI35" s="540"/>
      <c r="AJ35" s="514" t="str">
        <f>Sprache!$E$10</f>
        <v>Teilnehmer bzw. Mannschaft</v>
      </c>
      <c r="AK35" s="450" t="str">
        <f>Sprache!$E$21</f>
        <v>SP</v>
      </c>
      <c r="AL35" s="581" t="str">
        <f>Sprache!$E$22</f>
        <v>G</v>
      </c>
      <c r="AM35" s="581" t="str">
        <f>Sprache!$E$23</f>
        <v>U</v>
      </c>
      <c r="AN35" s="581" t="str">
        <f>Sprache!$E$24</f>
        <v>V</v>
      </c>
      <c r="AO35" s="813" t="str">
        <f>Sprache!$E$25</f>
        <v>Tore</v>
      </c>
      <c r="AP35" s="813"/>
      <c r="AQ35" s="813"/>
      <c r="AR35" s="581" t="str">
        <f>Sprache!$E$26</f>
        <v>Diff.</v>
      </c>
      <c r="AS35" s="452" t="str">
        <f>Sprache!$E$27</f>
        <v>Pkt</v>
      </c>
    </row>
    <row r="36" spans="3:45" ht="24" customHeight="1" thickBot="1" x14ac:dyDescent="0.3">
      <c r="C36" s="505">
        <f t="array" aca="1" ref="C36" ca="1">ROW(70:70)-SUM(((Planung!$L$6:$L$50="")+(Planung!$N$6:$N$50="")&gt;0)*1)-SUM((($I$12:$I35="")+($K$12:$K35="")&gt;0)*1)</f>
        <v>51</v>
      </c>
      <c r="D36" s="179">
        <f t="array" aca="1" ref="D36" ca="1">IF(Planung!$U$15,"",$D$12+QUOTIENT(($C36-$C$12),Planung!$U$11)*(Planung!$R$7+Planung!$R$9)/1440+SUM($O$12:$O35)/1440)</f>
        <v>0.76388888888888895</v>
      </c>
      <c r="E36" s="180">
        <f ca="1">IF(Planung!$U$15,"",MOD($C36-$C$12,Planung!$U$11)+1)</f>
        <v>3</v>
      </c>
      <c r="F36" s="559" t="s">
        <v>374</v>
      </c>
      <c r="G36" s="560" t="s">
        <v>5</v>
      </c>
      <c r="H36" s="561" t="s">
        <v>375</v>
      </c>
      <c r="I36" s="635" t="str">
        <f t="shared" ca="1" si="4"/>
        <v>Real Madrid</v>
      </c>
      <c r="J36" s="636" t="s">
        <v>5</v>
      </c>
      <c r="K36" s="637" t="str">
        <f t="shared" ca="1" si="5"/>
        <v>Manchester City</v>
      </c>
      <c r="L36" s="437">
        <v>1</v>
      </c>
      <c r="M36" s="370" t="str">
        <f>Sprache!$E$84</f>
        <v>:</v>
      </c>
      <c r="N36" s="438">
        <v>1</v>
      </c>
      <c r="O36" s="586"/>
      <c r="Q36" s="380">
        <f ca="1">IF(CalcE44!$K$13=0,"",13)</f>
        <v>13</v>
      </c>
      <c r="R36" s="439" t="str">
        <f ca="1">IF(Calc1!$F$14&lt;3,"",IF(AND(CalcE44!$K$13=0,$AE$40&lt;&gt;1),CalcE44!$Q$64,VLOOKUP(CalcE44!$B$4,CalcE44!$C$4:$N$12,4,0)))</f>
        <v>Kickers Rodendorf</v>
      </c>
      <c r="S36" s="442">
        <f ca="1">IF(CalcE44!$K$13=0,"",VLOOKUP(CalcE44!$B$4,CalcE44!$C$4:$N$12,9,0))</f>
        <v>2</v>
      </c>
      <c r="T36" s="210">
        <f ca="1">IF(CalcE44!$K$13=0,"",VLOOKUP(CalcE44!$B$4,CalcE44!$C$4:$N$12,10,0))</f>
        <v>1</v>
      </c>
      <c r="U36" s="210">
        <f ca="1">IF(CalcE44!$K$13=0,"",VLOOKUP(CalcE44!$B$4,CalcE44!$C$4:$N$12,11,0))</f>
        <v>1</v>
      </c>
      <c r="V36" s="210">
        <f ca="1">IF(CalcE44!$K$13=0,"",VLOOKUP(CalcE44!$B$4,CalcE44!$C$4:$N$12,12,0))</f>
        <v>0</v>
      </c>
      <c r="W36" s="212">
        <f ca="1">IF(CalcE44!$K$13=0,"",VLOOKUP(CalcE44!$B$4,CalcE44!$C$4:$N$12,5,0))</f>
        <v>8</v>
      </c>
      <c r="X36" s="213" t="str">
        <f>Sprache!$E$84</f>
        <v>:</v>
      </c>
      <c r="Y36" s="214">
        <f ca="1">IF(CalcE44!$K$13=0,"",VLOOKUP(CalcE44!$B$4,CalcE44!$C$4:$N$12,6,0))</f>
        <v>6</v>
      </c>
      <c r="Z36" s="210">
        <f ca="1">IF(CalcE44!$K$13=0,"",VLOOKUP(CalcE44!$B$4,CalcE44!$C$4:$N$12,7,0))</f>
        <v>2</v>
      </c>
      <c r="AA36" s="215">
        <f ca="1">IF(CalcE44!$K$13=0,"",VLOOKUP(CalcE44!$B$4,CalcE44!$C$4:$N$12,8,0))</f>
        <v>4</v>
      </c>
      <c r="AD36" s="577" t="s">
        <v>368</v>
      </c>
      <c r="AE36" s="466" t="str">
        <f ca="1">IF(VLOOKUP(AD36,$AI$12:$AJ$44,2,0)="","",VLOOKUP(AD36,$AI$12:$AJ$44,2,0))</f>
        <v>VFB Essenheim</v>
      </c>
      <c r="AF36" s="455"/>
      <c r="AI36" s="578" t="s">
        <v>368</v>
      </c>
      <c r="AJ36" s="600" t="str">
        <f ca="1">IF(Calc1!$F$14&lt;3,"",IF(CalcGR5!$K$13=0,CalcGR5!$Q$64,VLOOKUP(CalcGR5!$B$4,CalcGR5!$C$4:$N$12,4,0)))</f>
        <v>VFB Essenheim</v>
      </c>
      <c r="AK36" s="519">
        <f ca="1">IF(CalcGR5!$K$13=0,"",VLOOKUP(CalcGR5!$B$4,CalcGR5!$C$4:$N$12,9,0))</f>
        <v>4</v>
      </c>
      <c r="AL36" s="520">
        <f ca="1">IF(CalcGR5!$K$13=0,"",VLOOKUP(CalcGR5!$B$4,CalcGR5!$C$4:$N$12,10,0))</f>
        <v>0</v>
      </c>
      <c r="AM36" s="520">
        <f ca="1">IF(CalcGR5!$K$13=0,"",VLOOKUP(CalcGR5!$B$4,CalcGR5!$C$4:$N$12,11,0))</f>
        <v>1</v>
      </c>
      <c r="AN36" s="520">
        <f ca="1">IF(CalcGR5!$K$13=0,"",VLOOKUP(CalcGR5!$B$4,CalcGR5!$C$4:$N$12,12,0))</f>
        <v>3</v>
      </c>
      <c r="AO36" s="521">
        <f ca="1">IF(CalcGR5!$K$13=0,"",VLOOKUP(CalcGR5!$B$4,CalcGR5!$C$4:$N$12,5,0))</f>
        <v>8</v>
      </c>
      <c r="AP36" s="522" t="str">
        <f>Sprache!$E$84</f>
        <v>:</v>
      </c>
      <c r="AQ36" s="523">
        <f ca="1">IF(CalcGR5!$K$13=0,"",VLOOKUP(CalcGR5!$B$4,CalcGR5!$C$4:$N$12,6,0))</f>
        <v>16</v>
      </c>
      <c r="AR36" s="520">
        <f ca="1">IF(CalcGR5!$K$13=0,"",VLOOKUP(CalcGR5!$B$4,CalcGR5!$C$4:$N$12,7,0))</f>
        <v>-8</v>
      </c>
      <c r="AS36" s="477">
        <f ca="1">IF(CalcGR5!$K$13=0,"",VLOOKUP(CalcGR5!$B$4,CalcGR5!$C$4:$N$12,8,0))</f>
        <v>1</v>
      </c>
    </row>
    <row r="37" spans="3:45" ht="24" customHeight="1" thickTop="1" x14ac:dyDescent="0.2">
      <c r="Q37" s="382">
        <f ca="1">IF(CalcE44!$K$13=0,"",IF(VLOOKUP(CalcE44!$B$5,CalcE44!$C$4:$E$12,3,0)=MAX($Q36:$Q36)-12,VLOOKUP(CalcE44!$B$5,CalcE44!$C$4:$E$12,3,0),CalcE44!$B$5)+12)</f>
        <v>14</v>
      </c>
      <c r="R37" s="440" t="str">
        <f ca="1">IF(OR(Calc1!$F$14&lt;3,$AE$40=1),"",IF(CalcE44!$K$13=0,CalcE44!$Q$65,VLOOKUP(CalcE44!$B$5,CalcE44!$C$4:$N$12,4,0)))</f>
        <v>VFB Essenheim</v>
      </c>
      <c r="S37" s="225">
        <f ca="1">IF(CalcE44!$K$13=0,"",VLOOKUP(CalcE44!$B$5,CalcE44!$C$4:$N$12,9,0))</f>
        <v>2</v>
      </c>
      <c r="T37" s="200">
        <f ca="1">IF(CalcE44!$K$13=0,"",VLOOKUP(CalcE44!$B$5,CalcE44!$C$4:$N$12,10,0))</f>
        <v>1</v>
      </c>
      <c r="U37" s="200">
        <f ca="1">IF(CalcE44!$K$13=0,"",VLOOKUP(CalcE44!$B$5,CalcE44!$C$4:$N$12,11,0))</f>
        <v>0</v>
      </c>
      <c r="V37" s="200">
        <f ca="1">IF(CalcE44!$K$13=0,"",VLOOKUP(CalcE44!$B$5,CalcE44!$C$4:$N$12,12,0))</f>
        <v>1</v>
      </c>
      <c r="W37" s="221">
        <f ca="1">IF(CalcE44!$K$13=0,"",VLOOKUP(CalcE44!$B$5,CalcE44!$C$4:$N$12,5,0))</f>
        <v>7</v>
      </c>
      <c r="X37" s="222" t="str">
        <f>Sprache!$E$84</f>
        <v>:</v>
      </c>
      <c r="Y37" s="223">
        <f ca="1">IF(CalcE44!$K$13=0,"",VLOOKUP(CalcE44!$B$5,CalcE44!$C$4:$N$12,6,0))</f>
        <v>8</v>
      </c>
      <c r="Z37" s="200">
        <f ca="1">IF(CalcE44!$K$13=0,"",VLOOKUP(CalcE44!$B$5,CalcE44!$C$4:$N$12,7,0))</f>
        <v>-1</v>
      </c>
      <c r="AA37" s="224">
        <f ca="1">IF(CalcE44!$K$13=0,"",VLOOKUP(CalcE44!$B$5,CalcE44!$C$4:$N$12,8,0))</f>
        <v>3</v>
      </c>
      <c r="AD37" s="463" t="s">
        <v>369</v>
      </c>
      <c r="AE37" s="466" t="str">
        <f t="shared" ref="AE37:AE39" ca="1" si="7">IF(VLOOKUP(AD37,$AI$12:$AJ$44,2,0)="","",VLOOKUP(AD37,$AI$12:$AJ$44,2,0))</f>
        <v>SSV Wildbach</v>
      </c>
      <c r="AF37" s="458"/>
      <c r="AI37" s="463" t="s">
        <v>369</v>
      </c>
      <c r="AJ37" s="601" t="str">
        <f ca="1">IF(Calc1!$F$14&lt;3,"",IF(CalcGR5!$K$13=0,CalcGR5!$Q$65,VLOOKUP(CalcGR5!$B$5,CalcGR5!$C$4:$N$12,4,0)))</f>
        <v>SSV Wildbach</v>
      </c>
      <c r="AK37" s="225">
        <f ca="1">IF(CalcGR5!$K$13=0,"",VLOOKUP(CalcGR5!$B$5,CalcGR5!$C$4:$N$12,9,0))</f>
        <v>4</v>
      </c>
      <c r="AL37" s="200">
        <f ca="1">IF(CalcGR5!$K$13=0,"",VLOOKUP(CalcGR5!$B$5,CalcGR5!$C$4:$N$12,10,0))</f>
        <v>0</v>
      </c>
      <c r="AM37" s="200">
        <f ca="1">IF(CalcGR5!$K$13=0,"",VLOOKUP(CalcGR5!$B$5,CalcGR5!$C$4:$N$12,11,0))</f>
        <v>1</v>
      </c>
      <c r="AN37" s="200">
        <f ca="1">IF(CalcGR5!$K$13=0,"",VLOOKUP(CalcGR5!$B$5,CalcGR5!$C$4:$N$12,12,0))</f>
        <v>3</v>
      </c>
      <c r="AO37" s="221">
        <f ca="1">IF(CalcGR5!$K$13=0,"",VLOOKUP(CalcGR5!$B$5,CalcGR5!$C$4:$N$12,5,0))</f>
        <v>5</v>
      </c>
      <c r="AP37" s="222" t="str">
        <f>Sprache!$E$84</f>
        <v>:</v>
      </c>
      <c r="AQ37" s="223">
        <f ca="1">IF(CalcGR5!$K$13=0,"",VLOOKUP(CalcGR5!$B$5,CalcGR5!$C$4:$N$12,6,0))</f>
        <v>16</v>
      </c>
      <c r="AR37" s="200">
        <f ca="1">IF(CalcGR5!$K$13=0,"",VLOOKUP(CalcGR5!$B$5,CalcGR5!$C$4:$N$12,7,0))</f>
        <v>-11</v>
      </c>
      <c r="AS37" s="477">
        <f ca="1">IF(CalcGR5!$K$13=0,"",VLOOKUP(CalcGR5!$B$5,CalcGR5!$C$4:$N$12,8,0))</f>
        <v>1</v>
      </c>
    </row>
    <row r="38" spans="3:45" ht="24" customHeight="1" thickBot="1" x14ac:dyDescent="0.3">
      <c r="C38" s="749" t="str">
        <f>Sprache!$E$29</f>
        <v>Turnierende:</v>
      </c>
      <c r="D38" s="749"/>
      <c r="E38" s="749"/>
      <c r="F38" s="749"/>
      <c r="G38" s="749"/>
      <c r="H38" s="749"/>
      <c r="I38" s="749"/>
      <c r="J38" s="750">
        <f ca="1">IF(Planung!$R$13="","",$D$36+Planung!$R$7/1440)</f>
        <v>0.78472222222222232</v>
      </c>
      <c r="K38" s="750"/>
      <c r="L38" s="750"/>
      <c r="M38" s="750"/>
      <c r="N38" s="750"/>
      <c r="O38" s="750"/>
      <c r="Q38" s="382">
        <f ca="1">IF(CalcE44!$K$13=0,"",IF(VLOOKUP(CalcE44!$B$6,CalcE44!$C$4:$E$12,3,0)=MAX($Q36:$Q37)-12,VLOOKUP(CalcE44!$B$6,CalcE44!$C$4:$E$12,3,0),CalcE44!$B$6)+12)</f>
        <v>15</v>
      </c>
      <c r="R38" s="440" t="str">
        <f ca="1">IF(OR(Calc1!$F$14&lt;3,$AE$40=1),"",IF(CalcE44!$K$13=0,CalcE44!$Q$66,VLOOKUP(CalcE44!$B$6,CalcE44!$C$4:$N$12,4,0)))</f>
        <v>SSV Wildbach</v>
      </c>
      <c r="S38" s="225">
        <f ca="1">IF(CalcE44!$K$13=0,"",VLOOKUP(CalcE44!$B$6,CalcE44!$C$4:$N$12,9,0))</f>
        <v>2</v>
      </c>
      <c r="T38" s="200">
        <f ca="1">IF(CalcE44!$K$13=0,"",VLOOKUP(CalcE44!$B$6,CalcE44!$C$4:$N$12,10,0))</f>
        <v>0</v>
      </c>
      <c r="U38" s="200">
        <f ca="1">IF(CalcE44!$K$13=0,"",VLOOKUP(CalcE44!$B$6,CalcE44!$C$4:$N$12,11,0))</f>
        <v>1</v>
      </c>
      <c r="V38" s="200">
        <f ca="1">IF(CalcE44!$K$13=0,"",VLOOKUP(CalcE44!$B$6,CalcE44!$C$4:$N$12,12,0))</f>
        <v>1</v>
      </c>
      <c r="W38" s="221">
        <f ca="1">IF(CalcE44!$K$13=0,"",VLOOKUP(CalcE44!$B$6,CalcE44!$C$4:$N$12,5,0))</f>
        <v>8</v>
      </c>
      <c r="X38" s="222" t="str">
        <f>Sprache!$E$84</f>
        <v>:</v>
      </c>
      <c r="Y38" s="223">
        <f ca="1">IF(CalcE44!$K$13=0,"",VLOOKUP(CalcE44!$B$6,CalcE44!$C$4:$N$12,6,0))</f>
        <v>9</v>
      </c>
      <c r="Z38" s="200">
        <f ca="1">IF(CalcE44!$K$13=0,"",VLOOKUP(CalcE44!$B$6,CalcE44!$C$4:$N$12,7,0))</f>
        <v>-1</v>
      </c>
      <c r="AA38" s="224">
        <f ca="1">IF(CalcE44!$K$13=0,"",VLOOKUP(CalcE44!$B$6,CalcE44!$C$4:$N$12,8,0))</f>
        <v>1</v>
      </c>
      <c r="AD38" s="463" t="s">
        <v>370</v>
      </c>
      <c r="AE38" s="466" t="str">
        <f t="shared" ca="1" si="7"/>
        <v>Kickers Rodendorf</v>
      </c>
      <c r="AF38" s="458"/>
      <c r="AI38" s="413" t="s">
        <v>370</v>
      </c>
      <c r="AJ38" s="602" t="str">
        <f ca="1">IF(Calc1!$F$14&lt;3,"",IF(CalcGR5!$K$13=0,CalcGR5!$Q$66,VLOOKUP(CalcGR5!$B$6,CalcGR5!$C$4:$N$12,4,0)))</f>
        <v>Kickers Rodendorf</v>
      </c>
      <c r="AK38" s="236">
        <f ca="1">IF(CalcGR5!$K$13=0,"",VLOOKUP(CalcGR5!$B$6,CalcGR5!$C$4:$N$12,9,0))</f>
        <v>4</v>
      </c>
      <c r="AL38" s="230">
        <f ca="1">IF(CalcGR5!$K$13=0,"",VLOOKUP(CalcGR5!$B$6,CalcGR5!$C$4:$N$12,10,0))</f>
        <v>0</v>
      </c>
      <c r="AM38" s="230">
        <f ca="1">IF(CalcGR5!$K$13=0,"",VLOOKUP(CalcGR5!$B$6,CalcGR5!$C$4:$N$12,11,0))</f>
        <v>1</v>
      </c>
      <c r="AN38" s="230">
        <f ca="1">IF(CalcGR5!$K$13=0,"",VLOOKUP(CalcGR5!$B$6,CalcGR5!$C$4:$N$12,12,0))</f>
        <v>3</v>
      </c>
      <c r="AO38" s="232">
        <f ca="1">IF(CalcGR5!$K$13=0,"",VLOOKUP(CalcGR5!$B$6,CalcGR5!$C$4:$N$12,5,0))</f>
        <v>2</v>
      </c>
      <c r="AP38" s="233" t="str">
        <f>Sprache!$E$84</f>
        <v>:</v>
      </c>
      <c r="AQ38" s="234">
        <f ca="1">IF(CalcGR5!$K$13=0,"",VLOOKUP(CalcGR5!$B$6,CalcGR5!$C$4:$N$12,6,0))</f>
        <v>15</v>
      </c>
      <c r="AR38" s="230">
        <f ca="1">IF(CalcGR5!$K$13=0,"",VLOOKUP(CalcGR5!$B$6,CalcGR5!$C$4:$N$12,7,0))</f>
        <v>-13</v>
      </c>
      <c r="AS38" s="478">
        <f ca="1">IF(CalcGR5!$K$13=0,"",VLOOKUP(CalcGR5!$B$6,CalcGR5!$C$4:$N$12,8,0))</f>
        <v>1</v>
      </c>
    </row>
    <row r="39" spans="3:45" ht="24" customHeight="1" thickTop="1" thickBot="1" x14ac:dyDescent="0.25">
      <c r="L39" s="513"/>
      <c r="M39" s="513"/>
      <c r="Q39" s="384">
        <f ca="1">IF(CalcE44!$K$13=0,"",IF(VLOOKUP(CalcE44!$B$7,CalcE44!$C$4:$E$12,3,0)=MAX($Q36:$Q38)-12,VLOOKUP(CalcE44!$B$7,CalcE44!$C$4:$E$12,3,0),CalcE44!$B$7)+12)</f>
        <v>16</v>
      </c>
      <c r="R39" s="441" t="str">
        <f ca="1">IF(OR(Calc1!$F$14&lt;3,$AE$40=1),"",IF(CalcE44!$K$13=0,CalcE44!$Q$67,VLOOKUP(CalcE44!$B$7,CalcE44!$C$4:$N$12,4,0)))</f>
        <v/>
      </c>
      <c r="S39" s="236">
        <f ca="1">IF(CalcE44!$K$13=0,"",VLOOKUP(CalcE44!$B$7,CalcE44!$C$4:$N$12,9,0))</f>
        <v>0</v>
      </c>
      <c r="T39" s="230">
        <f ca="1">IF(CalcE44!$K$13=0,"",VLOOKUP(CalcE44!$B$7,CalcE44!$C$4:$N$12,10,0))</f>
        <v>0</v>
      </c>
      <c r="U39" s="230">
        <f ca="1">IF(CalcE44!$K$13=0,"",VLOOKUP(CalcE44!$B$7,CalcE44!$C$4:$N$12,11,0))</f>
        <v>0</v>
      </c>
      <c r="V39" s="230">
        <f ca="1">IF(CalcE44!$K$13=0,"",VLOOKUP(CalcE44!$B$7,CalcE44!$C$4:$N$12,12,0))</f>
        <v>0</v>
      </c>
      <c r="W39" s="232">
        <f ca="1">IF(CalcE44!$K$13=0,"",VLOOKUP(CalcE44!$B$7,CalcE44!$C$4:$N$12,5,0))</f>
        <v>0</v>
      </c>
      <c r="X39" s="233" t="str">
        <f>Sprache!$E$84</f>
        <v>:</v>
      </c>
      <c r="Y39" s="234">
        <f ca="1">IF(CalcE44!$K$13=0,"",VLOOKUP(CalcE44!$B$7,CalcE44!$C$4:$N$12,6,0))</f>
        <v>0</v>
      </c>
      <c r="Z39" s="230">
        <f ca="1">IF(CalcE44!$K$13=0,"",VLOOKUP(CalcE44!$B$7,CalcE44!$C$4:$N$12,7,0))</f>
        <v>0</v>
      </c>
      <c r="AA39" s="235">
        <f ca="1">IF(CalcE44!$K$13=0,"",VLOOKUP(CalcE44!$B$7,CalcE44!$C$4:$N$12,8,0))</f>
        <v>0</v>
      </c>
      <c r="AD39" s="413" t="s">
        <v>371</v>
      </c>
      <c r="AE39" s="603" t="str">
        <f t="shared" ca="1" si="7"/>
        <v/>
      </c>
      <c r="AF39" s="461"/>
    </row>
    <row r="40" spans="3:45" ht="24" customHeight="1" thickTop="1" thickBot="1" x14ac:dyDescent="0.35">
      <c r="F40" s="755" t="str">
        <f>Sprache!$E$92</f>
        <v>Rang</v>
      </c>
      <c r="G40" s="756"/>
      <c r="H40" s="756"/>
      <c r="I40" s="763" t="str">
        <f>Sprache!$E$10</f>
        <v>Teilnehmer bzw. Mannschaft</v>
      </c>
      <c r="J40" s="763"/>
      <c r="K40" s="764"/>
      <c r="L40" s="513"/>
      <c r="M40" s="513"/>
      <c r="AE40" s="609">
        <f t="array" aca="1" ref="AE40" ca="1">SUM((AE36:AE39&lt;&gt;"")*1)</f>
        <v>3</v>
      </c>
      <c r="AI40" s="830" t="str">
        <f>Sprache!$E$64</f>
        <v>Gruppensechste</v>
      </c>
      <c r="AJ40" s="830"/>
      <c r="AK40" s="201"/>
      <c r="AL40" s="201"/>
      <c r="AM40" s="599"/>
      <c r="AN40" s="599"/>
      <c r="AO40" s="599"/>
      <c r="AP40" s="599"/>
      <c r="AQ40" s="599"/>
      <c r="AR40" s="599"/>
      <c r="AS40" s="599"/>
    </row>
    <row r="41" spans="3:45" ht="24" customHeight="1" thickTop="1" x14ac:dyDescent="0.2">
      <c r="F41" s="757">
        <v>1</v>
      </c>
      <c r="G41" s="758"/>
      <c r="H41" s="758"/>
      <c r="I41" s="765" t="str">
        <f ca="1">IF(CalcE41!$K$13=0,"",$R$12)</f>
        <v>Manchester City</v>
      </c>
      <c r="J41" s="765"/>
      <c r="K41" s="766"/>
      <c r="L41" s="513"/>
      <c r="M41" s="513"/>
      <c r="AI41" s="540"/>
      <c r="AJ41" s="514" t="str">
        <f>Sprache!$E$10</f>
        <v>Teilnehmer bzw. Mannschaft</v>
      </c>
      <c r="AK41" s="450" t="str">
        <f>Sprache!$E$21</f>
        <v>SP</v>
      </c>
      <c r="AL41" s="581" t="str">
        <f>Sprache!$E$22</f>
        <v>G</v>
      </c>
      <c r="AM41" s="581" t="str">
        <f>Sprache!$E$23</f>
        <v>U</v>
      </c>
      <c r="AN41" s="581" t="str">
        <f>Sprache!$E$24</f>
        <v>V</v>
      </c>
      <c r="AO41" s="813" t="str">
        <f>Sprache!$E$25</f>
        <v>Tore</v>
      </c>
      <c r="AP41" s="813"/>
      <c r="AQ41" s="813"/>
      <c r="AR41" s="581" t="str">
        <f>Sprache!$E$26</f>
        <v>Diff.</v>
      </c>
      <c r="AS41" s="452" t="str">
        <f>Sprache!$E$27</f>
        <v>Pkt</v>
      </c>
    </row>
    <row r="42" spans="3:45" ht="24" customHeight="1" thickBot="1" x14ac:dyDescent="0.45">
      <c r="F42" s="759">
        <v>2</v>
      </c>
      <c r="G42" s="760"/>
      <c r="H42" s="760"/>
      <c r="I42" s="767" t="str">
        <f ca="1">IF(CalcE41!$K$13=0,"",$R$13)</f>
        <v>Real Madrid</v>
      </c>
      <c r="J42" s="767"/>
      <c r="K42" s="768"/>
      <c r="L42" s="513"/>
      <c r="M42" s="513"/>
      <c r="Q42" s="743" t="str">
        <f>Sprache!$E$16&amp;" E5"</f>
        <v>Gruppe E5</v>
      </c>
      <c r="R42" s="743"/>
      <c r="S42" s="201"/>
      <c r="T42" s="201"/>
      <c r="U42" s="201"/>
      <c r="V42" s="201"/>
      <c r="W42" s="201"/>
      <c r="X42" s="201"/>
      <c r="Y42" s="201"/>
      <c r="Z42" s="201"/>
      <c r="AA42" s="201"/>
      <c r="AD42" s="680" t="str">
        <f>$Q42</f>
        <v>Gruppe E5</v>
      </c>
      <c r="AE42" s="680"/>
      <c r="AF42" s="680"/>
      <c r="AI42" s="578" t="s">
        <v>371</v>
      </c>
      <c r="AJ42" s="600" t="str">
        <f ca="1">IF(Calc1!$F$14&lt;3,"",IF(CalcGR6!$K$13=0,CalcGR6!$Q$64,VLOOKUP(CalcGR6!$B$4,CalcGR6!$C$4:$N$12,4,0)))</f>
        <v/>
      </c>
      <c r="AK42" s="519" t="str">
        <f ca="1">IF(CalcGR6!$K$13=0,"",VLOOKUP(CalcGR6!$B$4,CalcGR6!$C$4:$N$12,9,0))</f>
        <v/>
      </c>
      <c r="AL42" s="520" t="str">
        <f ca="1">IF(CalcGR6!$K$13=0,"",VLOOKUP(CalcGR6!$B$4,CalcGR6!$C$4:$N$12,10,0))</f>
        <v/>
      </c>
      <c r="AM42" s="520" t="str">
        <f ca="1">IF(CalcGR6!$K$13=0,"",VLOOKUP(CalcGR6!$B$4,CalcGR6!$C$4:$N$12,11,0))</f>
        <v/>
      </c>
      <c r="AN42" s="520" t="str">
        <f ca="1">IF(CalcGR6!$K$13=0,"",VLOOKUP(CalcGR6!$B$4,CalcGR6!$C$4:$N$12,12,0))</f>
        <v/>
      </c>
      <c r="AO42" s="521" t="str">
        <f ca="1">IF(CalcGR6!$K$13=0,"",VLOOKUP(CalcGR6!$B$4,CalcGR6!$C$4:$N$12,5,0))</f>
        <v/>
      </c>
      <c r="AP42" s="522" t="str">
        <f>Sprache!$E$84</f>
        <v>:</v>
      </c>
      <c r="AQ42" s="523" t="str">
        <f ca="1">IF(CalcGR6!$K$13=0,"",VLOOKUP(CalcGR6!$B$4,CalcGR6!$C$4:$N$12,6,0))</f>
        <v/>
      </c>
      <c r="AR42" s="520" t="str">
        <f ca="1">IF(CalcGR6!$K$13=0,"",VLOOKUP(CalcGR6!$B$4,CalcGR6!$C$4:$N$12,7,0))</f>
        <v/>
      </c>
      <c r="AS42" s="477" t="str">
        <f ca="1">IF(CalcGR6!$K$13=0,"",VLOOKUP(CalcGR6!$B$4,CalcGR6!$C$4:$N$12,8,0))</f>
        <v/>
      </c>
    </row>
    <row r="43" spans="3:45" ht="24" customHeight="1" thickTop="1" thickBot="1" x14ac:dyDescent="0.25">
      <c r="F43" s="761">
        <v>3</v>
      </c>
      <c r="G43" s="762"/>
      <c r="H43" s="762"/>
      <c r="I43" s="769" t="str">
        <f ca="1">IF(CalcE41!$K$13=0,"",$R$14)</f>
        <v>FC Barcelona</v>
      </c>
      <c r="J43" s="769"/>
      <c r="K43" s="770"/>
      <c r="L43" s="513"/>
      <c r="M43" s="513"/>
      <c r="Q43" s="716"/>
      <c r="R43" s="717"/>
      <c r="S43" s="203" t="str">
        <f>Sprache!$E$21</f>
        <v>SP</v>
      </c>
      <c r="T43" s="204" t="str">
        <f>Sprache!$E$22</f>
        <v>G</v>
      </c>
      <c r="U43" s="204" t="str">
        <f>Sprache!$E$23</f>
        <v>U</v>
      </c>
      <c r="V43" s="579" t="str">
        <f>Sprache!$E$24</f>
        <v>V</v>
      </c>
      <c r="W43" s="718" t="str">
        <f>Sprache!$E$25</f>
        <v>Tore</v>
      </c>
      <c r="X43" s="719"/>
      <c r="Y43" s="720"/>
      <c r="Z43" s="204" t="str">
        <f>Sprache!$E$26</f>
        <v>Diff.</v>
      </c>
      <c r="AA43" s="206" t="str">
        <f>Sprache!$E$27</f>
        <v>Pkt</v>
      </c>
      <c r="AD43" s="464"/>
      <c r="AE43" s="465" t="str">
        <f>Sprache!$E$10</f>
        <v>Teilnehmer bzw. Mannschaft</v>
      </c>
      <c r="AF43" s="452" t="str">
        <f>Sprache!$E$49</f>
        <v>Bonus</v>
      </c>
      <c r="AI43" s="463" t="s">
        <v>372</v>
      </c>
      <c r="AJ43" s="601" t="str">
        <f ca="1">IF(Calc1!$F$14&lt;3,"",IF(CalcGR6!$K$13=0,CalcGR6!$Q$65,VLOOKUP(CalcGR6!$B$5,CalcGR6!$C$4:$N$12,4,0)))</f>
        <v/>
      </c>
      <c r="AK43" s="225" t="str">
        <f ca="1">IF(CalcGR6!$K$13=0,"",VLOOKUP(CalcGR6!$B$5,CalcGR6!$C$4:$N$12,9,0))</f>
        <v/>
      </c>
      <c r="AL43" s="200" t="str">
        <f ca="1">IF(CalcGR6!$K$13=0,"",VLOOKUP(CalcGR6!$B$5,CalcGR6!$C$4:$N$12,10,0))</f>
        <v/>
      </c>
      <c r="AM43" s="200" t="str">
        <f ca="1">IF(CalcGR6!$K$13=0,"",VLOOKUP(CalcGR6!$B$5,CalcGR6!$C$4:$N$12,11,0))</f>
        <v/>
      </c>
      <c r="AN43" s="200" t="str">
        <f ca="1">IF(CalcGR6!$K$13=0,"",VLOOKUP(CalcGR6!$B$5,CalcGR6!$C$4:$N$12,12,0))</f>
        <v/>
      </c>
      <c r="AO43" s="221" t="str">
        <f ca="1">IF(CalcGR6!$K$13=0,"",VLOOKUP(CalcGR6!$B$5,CalcGR6!$C$4:$N$12,5,0))</f>
        <v/>
      </c>
      <c r="AP43" s="222" t="str">
        <f>Sprache!$E$84</f>
        <v>:</v>
      </c>
      <c r="AQ43" s="223" t="str">
        <f ca="1">IF(CalcGR6!$K$13=0,"",VLOOKUP(CalcGR6!$B$5,CalcGR6!$C$4:$N$12,6,0))</f>
        <v/>
      </c>
      <c r="AR43" s="200" t="str">
        <f ca="1">IF(CalcGR6!$K$13=0,"",VLOOKUP(CalcGR6!$B$5,CalcGR6!$C$4:$N$12,7,0))</f>
        <v/>
      </c>
      <c r="AS43" s="477" t="str">
        <f ca="1">IF(CalcGR6!$K$13=0,"",VLOOKUP(CalcGR6!$B$5,CalcGR6!$C$4:$N$12,8,0))</f>
        <v/>
      </c>
    </row>
    <row r="44" spans="3:45" ht="24" customHeight="1" thickBot="1" x14ac:dyDescent="0.25">
      <c r="F44" s="745">
        <v>4</v>
      </c>
      <c r="G44" s="746"/>
      <c r="H44" s="746"/>
      <c r="I44" s="751" t="str">
        <f ca="1">IF(CalcE41!$K$13=0,"",$R$15)</f>
        <v>Inter Mailand</v>
      </c>
      <c r="J44" s="751"/>
      <c r="K44" s="752"/>
      <c r="L44" s="513"/>
      <c r="M44" s="513"/>
      <c r="Q44" s="380" t="str">
        <f ca="1">IF(CalcE45!$K$13=0,"",17)</f>
        <v/>
      </c>
      <c r="R44" s="439" t="str">
        <f ca="1">IF(Calc1!$F$14&lt;3,"",IF(AND(CalcE45!$K$13=0,$AE$46&lt;&gt;1),CalcE45!$Q$64,VLOOKUP(CalcE45!$B$4,CalcE45!$C$4:$N$12,4,0)))</f>
        <v/>
      </c>
      <c r="S44" s="442" t="str">
        <f ca="1">IF(CalcE45!$K$13=0,"",VLOOKUP(CalcE45!$B$4,CalcE45!$C$4:$N$12,9,0))</f>
        <v/>
      </c>
      <c r="T44" s="210" t="str">
        <f ca="1">IF(CalcE45!$K$13=0,"",VLOOKUP(CalcE45!$B$4,CalcE45!$C$4:$N$12,10,0))</f>
        <v/>
      </c>
      <c r="U44" s="210" t="str">
        <f ca="1">IF(CalcE45!$K$13=0,"",VLOOKUP(CalcE45!$B$4,CalcE45!$C$4:$N$12,11,0))</f>
        <v/>
      </c>
      <c r="V44" s="210" t="str">
        <f ca="1">IF(CalcE45!$K$13=0,"",VLOOKUP(CalcE45!$B$4,CalcE45!$C$4:$N$12,12,0))</f>
        <v/>
      </c>
      <c r="W44" s="212" t="str">
        <f ca="1">IF(CalcE45!$K$13=0,"",VLOOKUP(CalcE45!$B$4,CalcE45!$C$4:$N$12,5,0))</f>
        <v/>
      </c>
      <c r="X44" s="213" t="str">
        <f>Sprache!$E$84</f>
        <v>:</v>
      </c>
      <c r="Y44" s="214" t="str">
        <f ca="1">IF(CalcE45!$K$13=0,"",VLOOKUP(CalcE45!$B$4,CalcE45!$C$4:$N$12,6,0))</f>
        <v/>
      </c>
      <c r="Z44" s="210" t="str">
        <f ca="1">IF(CalcE45!$K$13=0,"",VLOOKUP(CalcE45!$B$4,CalcE45!$C$4:$N$12,7,0))</f>
        <v/>
      </c>
      <c r="AA44" s="215" t="str">
        <f ca="1">IF(CalcE45!$K$13=0,"",VLOOKUP(CalcE45!$B$4,CalcE45!$C$4:$N$12,8,0))</f>
        <v/>
      </c>
      <c r="AD44" s="578" t="s">
        <v>372</v>
      </c>
      <c r="AE44" s="466" t="str">
        <f ca="1">IF(VLOOKUP(AD44,$AI$12:$AJ$44,2,0)="","",VLOOKUP(AD44,$AI$12:$AJ$44,2,0))</f>
        <v/>
      </c>
      <c r="AF44" s="455"/>
      <c r="AI44" s="413" t="s">
        <v>373</v>
      </c>
      <c r="AJ44" s="602" t="str">
        <f ca="1">IF(Calc1!$F$14&lt;3,"",IF(CalcGR6!$K$13=0,CalcGR6!$Q$66,VLOOKUP(CalcGR6!$B$6,CalcGR6!$C$4:$N$12,4,0)))</f>
        <v/>
      </c>
      <c r="AK44" s="236" t="str">
        <f ca="1">IF(CalcGR6!$K$13=0,"",VLOOKUP(CalcGR6!$B$6,CalcGR6!$C$4:$N$12,9,0))</f>
        <v/>
      </c>
      <c r="AL44" s="230" t="str">
        <f ca="1">IF(CalcGR6!$K$13=0,"",VLOOKUP(CalcGR6!$B$6,CalcGR6!$C$4:$N$12,10,0))</f>
        <v/>
      </c>
      <c r="AM44" s="230" t="str">
        <f ca="1">IF(CalcGR6!$K$13=0,"",VLOOKUP(CalcGR6!$B$6,CalcGR6!$C$4:$N$12,11,0))</f>
        <v/>
      </c>
      <c r="AN44" s="230" t="str">
        <f ca="1">IF(CalcGR6!$K$13=0,"",VLOOKUP(CalcGR6!$B$6,CalcGR6!$C$4:$N$12,12,0))</f>
        <v/>
      </c>
      <c r="AO44" s="232" t="str">
        <f ca="1">IF(CalcGR6!$K$13=0,"",VLOOKUP(CalcGR6!$B$6,CalcGR6!$C$4:$N$12,5,0))</f>
        <v/>
      </c>
      <c r="AP44" s="233" t="str">
        <f>Sprache!$E$84</f>
        <v>:</v>
      </c>
      <c r="AQ44" s="234" t="str">
        <f ca="1">IF(CalcGR6!$K$13=0,"",VLOOKUP(CalcGR6!$B$6,CalcGR6!$C$4:$N$12,6,0))</f>
        <v/>
      </c>
      <c r="AR44" s="230" t="str">
        <f ca="1">IF(CalcGR6!$K$13=0,"",VLOOKUP(CalcGR6!$B$6,CalcGR6!$C$4:$N$12,7,0))</f>
        <v/>
      </c>
      <c r="AS44" s="478" t="str">
        <f ca="1">IF(CalcGR6!$K$13=0,"",VLOOKUP(CalcGR6!$B$6,CalcGR6!$C$4:$N$12,8,0))</f>
        <v/>
      </c>
    </row>
    <row r="45" spans="3:45" ht="24" customHeight="1" thickTop="1" thickBot="1" x14ac:dyDescent="0.25">
      <c r="F45" s="745">
        <v>5</v>
      </c>
      <c r="G45" s="746"/>
      <c r="H45" s="746"/>
      <c r="I45" s="751" t="str">
        <f ca="1">IF(AND(CalcE42!$K$13=0,CalcE42!$F$13&lt;&gt;1),"",$R$20)</f>
        <v>Borussia Dortmund</v>
      </c>
      <c r="J45" s="751"/>
      <c r="K45" s="752"/>
      <c r="L45" s="513"/>
      <c r="M45" s="513"/>
      <c r="Q45" s="384" t="str">
        <f ca="1">IF(CalcE45!$K$13=0,"",IF(VLOOKUP(CalcE45!$B$5,CalcE45!$C$4:$E$12,3,0)=MAX($Q44:$Q44)-16,VLOOKUP(CalcE45!$B$5,CalcE45!$C$4:$E$12,3,0),CalcE45!$B$5)+16)</f>
        <v/>
      </c>
      <c r="R45" s="441" t="str">
        <f ca="1">IF(OR(Calc1!$F$14&lt;3,$AE$46=1),"",IF(CalcE45!$K$13=0,CalcE45!$Q$65,VLOOKUP(CalcE45!$B$5,CalcE45!$C$4:$N$12,4,0)))</f>
        <v/>
      </c>
      <c r="S45" s="236" t="str">
        <f ca="1">IF(CalcE45!$K$13=0,"",VLOOKUP(CalcE45!$B$5,CalcE45!$C$4:$N$12,9,0))</f>
        <v/>
      </c>
      <c r="T45" s="230" t="str">
        <f ca="1">IF(CalcE45!$K$13=0,"",VLOOKUP(CalcE45!$B$5,CalcE45!$C$4:$N$12,10,0))</f>
        <v/>
      </c>
      <c r="U45" s="230" t="str">
        <f ca="1">IF(CalcE45!$K$13=0,"",VLOOKUP(CalcE45!$B$5,CalcE45!$C$4:$N$12,11,0))</f>
        <v/>
      </c>
      <c r="V45" s="230" t="str">
        <f ca="1">IF(CalcE45!$K$13=0,"",VLOOKUP(CalcE45!$B$5,CalcE45!$C$4:$N$12,12,0))</f>
        <v/>
      </c>
      <c r="W45" s="232" t="str">
        <f ca="1">IF(CalcE45!$K$13=0,"",VLOOKUP(CalcE45!$B$5,CalcE45!$C$4:$N$12,5,0))</f>
        <v/>
      </c>
      <c r="X45" s="233" t="str">
        <f>Sprache!$E$84</f>
        <v>:</v>
      </c>
      <c r="Y45" s="234" t="str">
        <f ca="1">IF(CalcE45!$K$13=0,"",VLOOKUP(CalcE45!$B$5,CalcE45!$C$4:$N$12,6,0))</f>
        <v/>
      </c>
      <c r="Z45" s="230" t="str">
        <f ca="1">IF(CalcE45!$K$13=0,"",VLOOKUP(CalcE45!$B$5,CalcE45!$C$4:$N$12,7,0))</f>
        <v/>
      </c>
      <c r="AA45" s="235" t="str">
        <f ca="1">IF(CalcE45!$K$13=0,"",VLOOKUP(CalcE45!$B$5,CalcE45!$C$4:$N$12,8,0))</f>
        <v/>
      </c>
      <c r="AD45" s="413" t="s">
        <v>373</v>
      </c>
      <c r="AE45" s="603" t="str">
        <f t="shared" ref="AE45" ca="1" si="8">IF(VLOOKUP(AD45,$AI$12:$AJ$44,2,0)="","",VLOOKUP(AD45,$AI$12:$AJ$44,2,0))</f>
        <v/>
      </c>
      <c r="AF45" s="461"/>
    </row>
    <row r="46" spans="3:45" ht="24" customHeight="1" thickTop="1" x14ac:dyDescent="0.2">
      <c r="F46" s="745">
        <v>6</v>
      </c>
      <c r="G46" s="746"/>
      <c r="H46" s="746"/>
      <c r="I46" s="751" t="str">
        <f ca="1">IF(CalcE42!$K$13=0,"",$R$21)</f>
        <v>Eintracht Frankfurt</v>
      </c>
      <c r="J46" s="751"/>
      <c r="K46" s="752"/>
      <c r="L46" s="513"/>
      <c r="M46" s="513"/>
      <c r="Q46" s="588"/>
      <c r="R46" s="589"/>
      <c r="S46" s="590"/>
      <c r="T46" s="590"/>
      <c r="U46" s="590"/>
      <c r="V46" s="590"/>
      <c r="W46" s="591"/>
      <c r="X46" s="590"/>
      <c r="Y46" s="589"/>
      <c r="Z46" s="590"/>
      <c r="AA46" s="592"/>
      <c r="AD46" s="416"/>
      <c r="AE46" s="609">
        <f t="array" aca="1" ref="AE46" ca="1">SUM((AE44:AE45&lt;&gt;"")*1)</f>
        <v>0</v>
      </c>
    </row>
    <row r="47" spans="3:45" ht="24" customHeight="1" x14ac:dyDescent="0.2">
      <c r="F47" s="745">
        <v>7</v>
      </c>
      <c r="G47" s="746"/>
      <c r="H47" s="746"/>
      <c r="I47" s="751" t="str">
        <f ca="1">IF(CalcE42!$K$13=0,"",$R$22)</f>
        <v>Mainz 05</v>
      </c>
      <c r="J47" s="751"/>
      <c r="K47" s="752"/>
      <c r="L47" s="513"/>
      <c r="M47" s="513"/>
      <c r="Q47" s="593"/>
      <c r="R47" s="594"/>
      <c r="S47" s="595"/>
      <c r="T47" s="595"/>
      <c r="U47" s="595"/>
      <c r="V47" s="595"/>
      <c r="W47" s="596"/>
      <c r="X47" s="595"/>
      <c r="Y47" s="594"/>
      <c r="Z47" s="595"/>
      <c r="AA47" s="597"/>
    </row>
    <row r="48" spans="3:45" ht="24" customHeight="1" x14ac:dyDescent="0.2">
      <c r="F48" s="745">
        <v>8</v>
      </c>
      <c r="G48" s="746"/>
      <c r="H48" s="746"/>
      <c r="I48" s="751" t="str">
        <f ca="1">IF(CalcE42!$K$13=0,"",$R$23)</f>
        <v>1. FC Nürnberg</v>
      </c>
      <c r="J48" s="751"/>
      <c r="K48" s="752"/>
      <c r="L48" s="513"/>
      <c r="M48" s="513"/>
    </row>
    <row r="49" spans="6:31" ht="24" customHeight="1" x14ac:dyDescent="0.2">
      <c r="F49" s="745">
        <v>9</v>
      </c>
      <c r="G49" s="746"/>
      <c r="H49" s="746"/>
      <c r="I49" s="751" t="str">
        <f ca="1">IF(AND(CalcE43!$K$13=0,CalcE43!$F$13&lt;&gt;1),"",$R$28)</f>
        <v>FSV Rauen</v>
      </c>
      <c r="J49" s="751"/>
      <c r="K49" s="752"/>
      <c r="L49" s="513"/>
      <c r="M49" s="513"/>
      <c r="S49" s="411"/>
      <c r="AD49" s="416"/>
      <c r="AE49" s="470"/>
    </row>
    <row r="50" spans="6:31" ht="24" customHeight="1" x14ac:dyDescent="0.2">
      <c r="F50" s="745">
        <v>10</v>
      </c>
      <c r="G50" s="746"/>
      <c r="H50" s="746"/>
      <c r="I50" s="751" t="str">
        <f ca="1">IF(CalcE43!$K$13=0,"",$R$29)</f>
        <v>1. FC Riedwald</v>
      </c>
      <c r="J50" s="751"/>
      <c r="K50" s="752"/>
      <c r="L50" s="513"/>
      <c r="M50" s="513"/>
      <c r="S50" s="411"/>
      <c r="AD50" s="416"/>
      <c r="AE50" s="470"/>
    </row>
    <row r="51" spans="6:31" ht="24" customHeight="1" x14ac:dyDescent="0.2">
      <c r="F51" s="745">
        <v>11</v>
      </c>
      <c r="G51" s="746"/>
      <c r="H51" s="746"/>
      <c r="I51" s="751" t="str">
        <f ca="1">IF(CalcE43!$K$13=0,"",$R$30)</f>
        <v>Maibach 1822 eV</v>
      </c>
      <c r="J51" s="751"/>
      <c r="K51" s="752"/>
      <c r="L51" s="513"/>
      <c r="M51" s="513"/>
    </row>
    <row r="52" spans="6:31" ht="24" customHeight="1" x14ac:dyDescent="0.2">
      <c r="F52" s="745">
        <v>12</v>
      </c>
      <c r="G52" s="746"/>
      <c r="H52" s="746"/>
      <c r="I52" s="751" t="str">
        <f ca="1">IF(CalcE43!$K$13=0,"",$R$31)</f>
        <v>FC Grönlingen</v>
      </c>
      <c r="J52" s="751"/>
      <c r="K52" s="752"/>
      <c r="L52" s="513"/>
      <c r="M52" s="513"/>
    </row>
    <row r="53" spans="6:31" ht="24" customHeight="1" x14ac:dyDescent="0.2">
      <c r="F53" s="745">
        <v>13</v>
      </c>
      <c r="G53" s="746"/>
      <c r="H53" s="746"/>
      <c r="I53" s="751" t="str">
        <f ca="1">IF(AND(CalcE44!$K$13=0,CalcE44!$F$13&lt;&gt;1),"",$R$36)</f>
        <v>Kickers Rodendorf</v>
      </c>
      <c r="J53" s="751"/>
      <c r="K53" s="752"/>
      <c r="L53" s="513"/>
      <c r="M53" s="513"/>
    </row>
    <row r="54" spans="6:31" ht="24" customHeight="1" x14ac:dyDescent="0.2">
      <c r="F54" s="745">
        <v>14</v>
      </c>
      <c r="G54" s="746"/>
      <c r="H54" s="746"/>
      <c r="I54" s="751" t="str">
        <f ca="1">IF(CalcE44!$K$13=0,"",$R$37)</f>
        <v>VFB Essenheim</v>
      </c>
      <c r="J54" s="751"/>
      <c r="K54" s="752"/>
      <c r="L54" s="513"/>
      <c r="M54" s="513"/>
    </row>
    <row r="55" spans="6:31" ht="24" customHeight="1" x14ac:dyDescent="0.2">
      <c r="F55" s="745">
        <v>15</v>
      </c>
      <c r="G55" s="746"/>
      <c r="H55" s="746"/>
      <c r="I55" s="751" t="str">
        <f ca="1">IF(CalcE44!$K$13=0,"",$R$38)</f>
        <v>SSV Wildbach</v>
      </c>
      <c r="J55" s="751"/>
      <c r="K55" s="752"/>
      <c r="L55" s="513"/>
      <c r="M55" s="513"/>
    </row>
    <row r="56" spans="6:31" ht="24" customHeight="1" x14ac:dyDescent="0.2">
      <c r="F56" s="745">
        <v>16</v>
      </c>
      <c r="G56" s="746"/>
      <c r="H56" s="746"/>
      <c r="I56" s="751" t="str">
        <f ca="1">IF(CalcE44!$K$13=0,"",$R$39)</f>
        <v/>
      </c>
      <c r="J56" s="751"/>
      <c r="K56" s="752"/>
      <c r="L56" s="513"/>
      <c r="M56" s="513"/>
      <c r="S56" s="411"/>
      <c r="AD56" s="415"/>
      <c r="AE56" s="469"/>
    </row>
    <row r="57" spans="6:31" ht="24" customHeight="1" x14ac:dyDescent="0.2">
      <c r="F57" s="745">
        <v>17</v>
      </c>
      <c r="G57" s="746"/>
      <c r="H57" s="746"/>
      <c r="I57" s="751" t="str">
        <f ca="1">IF(AND(CalcE45!$K$13=0,CalcE45!$F$13&lt;&gt;1),"",$R$44)</f>
        <v/>
      </c>
      <c r="J57" s="751"/>
      <c r="K57" s="752"/>
      <c r="S57" s="411"/>
      <c r="AD57" s="414"/>
      <c r="AE57" s="471"/>
    </row>
    <row r="58" spans="6:31" ht="24" customHeight="1" thickBot="1" x14ac:dyDescent="0.25">
      <c r="F58" s="747">
        <v>18</v>
      </c>
      <c r="G58" s="748"/>
      <c r="H58" s="748"/>
      <c r="I58" s="753" t="str">
        <f ca="1">IF(CalcE45!$K$13=0,"",$R$45)</f>
        <v/>
      </c>
      <c r="J58" s="753"/>
      <c r="K58" s="754"/>
    </row>
    <row r="59" spans="6:31" ht="24" customHeight="1" thickTop="1" x14ac:dyDescent="0.2"/>
    <row r="60" spans="6:31" ht="24" customHeight="1" x14ac:dyDescent="0.2"/>
  </sheetData>
  <sheetProtection sheet="1" selectLockedCells="1"/>
  <mergeCells count="85">
    <mergeCell ref="AO35:AQ35"/>
    <mergeCell ref="AI40:AJ40"/>
    <mergeCell ref="AO41:AQ41"/>
    <mergeCell ref="AI7:AS7"/>
    <mergeCell ref="AD5:AE5"/>
    <mergeCell ref="AI22:AJ22"/>
    <mergeCell ref="AO23:AQ23"/>
    <mergeCell ref="AI28:AJ28"/>
    <mergeCell ref="AO29:AQ29"/>
    <mergeCell ref="AI34:AJ34"/>
    <mergeCell ref="AD7:AF8"/>
    <mergeCell ref="AI10:AJ10"/>
    <mergeCell ref="AO11:AQ11"/>
    <mergeCell ref="AI16:AJ16"/>
    <mergeCell ref="AO17:AQ17"/>
    <mergeCell ref="AD34:AF34"/>
    <mergeCell ref="G2:X2"/>
    <mergeCell ref="G3:X3"/>
    <mergeCell ref="G4:X4"/>
    <mergeCell ref="G5:X5"/>
    <mergeCell ref="K7:R8"/>
    <mergeCell ref="C10:D10"/>
    <mergeCell ref="O10:O11"/>
    <mergeCell ref="Q10:V10"/>
    <mergeCell ref="AD10:AF10"/>
    <mergeCell ref="F11:H11"/>
    <mergeCell ref="I11:K11"/>
    <mergeCell ref="L11:N11"/>
    <mergeCell ref="Q11:R11"/>
    <mergeCell ref="W11:Y11"/>
    <mergeCell ref="Q18:R18"/>
    <mergeCell ref="AD18:AF18"/>
    <mergeCell ref="Q19:R19"/>
    <mergeCell ref="W19:Y19"/>
    <mergeCell ref="Q26:R26"/>
    <mergeCell ref="AD26:AF26"/>
    <mergeCell ref="Q27:R27"/>
    <mergeCell ref="W27:Y27"/>
    <mergeCell ref="C38:I38"/>
    <mergeCell ref="J38:O38"/>
    <mergeCell ref="Q34:R34"/>
    <mergeCell ref="Q35:R35"/>
    <mergeCell ref="W35:Y35"/>
    <mergeCell ref="F40:H40"/>
    <mergeCell ref="I40:K40"/>
    <mergeCell ref="F41:H41"/>
    <mergeCell ref="I41:K41"/>
    <mergeCell ref="F45:H45"/>
    <mergeCell ref="I45:K45"/>
    <mergeCell ref="Q42:R42"/>
    <mergeCell ref="AD42:AF42"/>
    <mergeCell ref="F46:H46"/>
    <mergeCell ref="I46:K46"/>
    <mergeCell ref="Q43:R43"/>
    <mergeCell ref="W43:Y43"/>
    <mergeCell ref="F42:H42"/>
    <mergeCell ref="I42:K42"/>
    <mergeCell ref="F43:H43"/>
    <mergeCell ref="I43:K43"/>
    <mergeCell ref="F44:H44"/>
    <mergeCell ref="I44:K44"/>
    <mergeCell ref="F47:H47"/>
    <mergeCell ref="I47:K47"/>
    <mergeCell ref="F48:H48"/>
    <mergeCell ref="I48:K48"/>
    <mergeCell ref="F49:H49"/>
    <mergeCell ref="I49:K49"/>
    <mergeCell ref="F53:H53"/>
    <mergeCell ref="I53:K53"/>
    <mergeCell ref="F50:H50"/>
    <mergeCell ref="I50:K50"/>
    <mergeCell ref="F51:H51"/>
    <mergeCell ref="I51:K51"/>
    <mergeCell ref="F52:H52"/>
    <mergeCell ref="I52:K52"/>
    <mergeCell ref="F57:H57"/>
    <mergeCell ref="I57:K57"/>
    <mergeCell ref="F58:H58"/>
    <mergeCell ref="I58:K58"/>
    <mergeCell ref="F54:H54"/>
    <mergeCell ref="I54:K54"/>
    <mergeCell ref="F55:H55"/>
    <mergeCell ref="I55:K55"/>
    <mergeCell ref="F56:H56"/>
    <mergeCell ref="I56:K56"/>
  </mergeCells>
  <conditionalFormatting sqref="C12:N36">
    <cfRule type="expression" dxfId="8" priority="30">
      <formula>OR($I12="",$K12="")</formula>
    </cfRule>
  </conditionalFormatting>
  <conditionalFormatting sqref="AK12:AS14 AK18:AS20 AK24:AS26 AK30:AS32 AK36:AS38 AK42:AS44">
    <cfRule type="expression" dxfId="7" priority="1">
      <formula>$AJ12=""</formula>
    </cfRule>
  </conditionalFormatting>
  <conditionalFormatting sqref="Q12:AA15 Q20:AA23 Q28:AA31 Q36:AA39 Q44:AA45">
    <cfRule type="expression" dxfId="6" priority="22">
      <formula>$R12=""</formula>
    </cfRule>
    <cfRule type="expression" dxfId="5" priority="23">
      <formula>OR(AND($Q12=$Q11,$R11&lt;&gt;""),AND($Q12=$Q13,$R13&lt;&gt;""))</formula>
    </cfRule>
  </conditionalFormatting>
  <dataValidations disablePrompts="1" count="2">
    <dataValidation type="whole" allowBlank="1" showInputMessage="1" showErrorMessage="1" sqref="AF12:AF14" xr:uid="{107D7F4F-6658-4766-8996-DBD335A3FB5B}">
      <formula1>-99</formula1>
      <formula2>99</formula2>
    </dataValidation>
    <dataValidation allowBlank="1" showInputMessage="1" showErrorMessage="1" errorTitle="Unzulässige Teilnehmernummer" error="Es müssen Zahlen von 1 bis 9 eingetragen werden!" sqref="H12:H36 F12:F36" xr:uid="{B431C896-3A8F-47B8-80AA-76AD7EFEAC82}"/>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1" id="{8B24E735-0CED-4903-A5DF-9171DDB46E78}">
            <xm:f>$F41&gt;3*Calc1!$F$14</xm:f>
            <x14:dxf>
              <numFmt numFmtId="165" formatCode=";;;"/>
            </x14:dxf>
          </x14:cfRule>
          <xm:sqref>F41:H58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13"/>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687" t="str">
        <f>$E$35</f>
        <v>Sprache wählen</v>
      </c>
      <c r="G1" s="687"/>
      <c r="H1" s="687"/>
      <c r="I1" s="107"/>
      <c r="J1" s="109" t="s">
        <v>152</v>
      </c>
      <c r="K1" s="175" t="str">
        <f>_xlfn.UNICHAR(8592)</f>
        <v>←</v>
      </c>
      <c r="L1" s="174" t="str">
        <f>$E$80</f>
        <v>Hier klicken und Sprache wählen</v>
      </c>
    </row>
    <row r="2" spans="2:12" ht="11.25" customHeight="1" thickBot="1" x14ac:dyDescent="0.25">
      <c r="F2" s="837"/>
      <c r="G2" s="837"/>
      <c r="I2" s="72"/>
      <c r="J2" s="73"/>
    </row>
    <row r="3" spans="2:12" ht="13.5" thickTop="1" x14ac:dyDescent="0.2">
      <c r="B3" s="74" t="s">
        <v>116</v>
      </c>
      <c r="C3" s="75">
        <f>IF(AND($J$1&lt;&gt;B4,$J$1&lt;&gt;B5),1,0)</f>
        <v>0</v>
      </c>
      <c r="D3" s="838"/>
      <c r="E3" s="840"/>
      <c r="F3" s="841" t="s">
        <v>116</v>
      </c>
      <c r="G3" s="843" t="s">
        <v>152</v>
      </c>
      <c r="H3" s="835" t="s">
        <v>115</v>
      </c>
      <c r="I3" s="76"/>
    </row>
    <row r="4" spans="2:12" ht="13.5" thickBot="1" x14ac:dyDescent="0.25">
      <c r="B4" s="74" t="s">
        <v>152</v>
      </c>
      <c r="C4" s="75">
        <f>IF($J$1=B4,1,0)</f>
        <v>1</v>
      </c>
      <c r="D4" s="839"/>
      <c r="E4" s="840"/>
      <c r="F4" s="842"/>
      <c r="G4" s="844"/>
      <c r="H4" s="836"/>
      <c r="I4" s="77"/>
      <c r="J4" s="78"/>
    </row>
    <row r="5" spans="2:12" ht="29.25" thickTop="1" x14ac:dyDescent="0.45">
      <c r="B5" s="74" t="s">
        <v>115</v>
      </c>
      <c r="C5" s="75">
        <f>IF($J$1=B5,1,0)</f>
        <v>0</v>
      </c>
      <c r="E5" s="74"/>
      <c r="F5" s="82" t="str">
        <f>$E$36</f>
        <v>Überschriften</v>
      </c>
      <c r="G5" s="83"/>
      <c r="H5" s="84"/>
      <c r="I5" s="77"/>
      <c r="J5" s="78"/>
    </row>
    <row r="6" spans="2:12" x14ac:dyDescent="0.2">
      <c r="E6" s="74" t="str">
        <f>IF($C$3,F6,IF($C$4,G6,IF($H6&lt;&gt;"",$H6,$F6)))</f>
        <v>Tie Break Vorrunde</v>
      </c>
      <c r="F6" s="81" t="s">
        <v>225</v>
      </c>
      <c r="G6" s="79" t="s">
        <v>224</v>
      </c>
      <c r="H6" s="102"/>
    </row>
    <row r="7" spans="2:12" x14ac:dyDescent="0.2">
      <c r="E7" s="74" t="str">
        <f t="shared" ref="E7:E107" si="0">IF($C$3,F7,IF($C$4,G7,IF($H7&lt;&gt;"",$H7,$F7)))</f>
        <v>Direkte Vergleiche</v>
      </c>
      <c r="F7" s="81" t="s">
        <v>117</v>
      </c>
      <c r="G7" s="79" t="s">
        <v>13</v>
      </c>
      <c r="H7" s="80"/>
    </row>
    <row r="8" spans="2:12" x14ac:dyDescent="0.2">
      <c r="E8" s="74" t="str">
        <f t="shared" si="0"/>
        <v>Dein Datum</v>
      </c>
      <c r="F8" s="100" t="s">
        <v>147</v>
      </c>
      <c r="G8" s="99" t="s">
        <v>146</v>
      </c>
      <c r="H8" s="80"/>
    </row>
    <row r="9" spans="2:12" ht="15" customHeight="1" x14ac:dyDescent="0.45">
      <c r="E9" s="74" t="str">
        <f t="shared" si="0"/>
        <v>Nr.</v>
      </c>
      <c r="F9" s="97" t="s">
        <v>120</v>
      </c>
      <c r="G9" s="96" t="s">
        <v>0</v>
      </c>
      <c r="H9" s="80"/>
      <c r="I9" s="88"/>
    </row>
    <row r="10" spans="2:12" ht="15" customHeight="1" x14ac:dyDescent="0.45">
      <c r="E10" s="74" t="str">
        <f t="shared" si="0"/>
        <v>Teilnehmer bzw. Mannschaft</v>
      </c>
      <c r="F10" s="97" t="s">
        <v>121</v>
      </c>
      <c r="G10" s="96" t="s">
        <v>22</v>
      </c>
      <c r="H10" s="80"/>
      <c r="I10" s="88"/>
    </row>
    <row r="11" spans="2:12" ht="15" customHeight="1" x14ac:dyDescent="0.45">
      <c r="E11" s="74" t="str">
        <f t="shared" si="0"/>
        <v>Ergebnisse</v>
      </c>
      <c r="F11" s="97" t="s">
        <v>122</v>
      </c>
      <c r="G11" s="96" t="s">
        <v>23</v>
      </c>
      <c r="H11" s="80"/>
      <c r="I11" s="88"/>
    </row>
    <row r="12" spans="2:12" ht="15" customHeight="1" x14ac:dyDescent="0.45">
      <c r="E12" s="74" t="str">
        <f t="shared" si="0"/>
        <v>Tabelle</v>
      </c>
      <c r="F12" s="97" t="s">
        <v>123</v>
      </c>
      <c r="G12" s="96" t="s">
        <v>14</v>
      </c>
      <c r="H12" s="80"/>
      <c r="I12" s="88"/>
    </row>
    <row r="13" spans="2:12" ht="15" customHeight="1" x14ac:dyDescent="0.45">
      <c r="E13" s="74" t="str">
        <f t="shared" si="0"/>
        <v>Tabelle (Kopie)</v>
      </c>
      <c r="F13" s="97" t="s">
        <v>124</v>
      </c>
      <c r="G13" s="96" t="s">
        <v>53</v>
      </c>
      <c r="H13" s="80"/>
      <c r="I13" s="88"/>
    </row>
    <row r="14" spans="2:12" ht="15" customHeight="1" x14ac:dyDescent="0.45">
      <c r="E14" s="74" t="str">
        <f t="shared" si="0"/>
        <v>Spielpaarung</v>
      </c>
      <c r="F14" s="97" t="s">
        <v>127</v>
      </c>
      <c r="G14" s="96" t="s">
        <v>1</v>
      </c>
      <c r="H14" s="80"/>
      <c r="I14" s="88"/>
    </row>
    <row r="15" spans="2:12" ht="15" customHeight="1" x14ac:dyDescent="0.45">
      <c r="E15" s="74" t="str">
        <f t="shared" si="0"/>
        <v>Ergebnis</v>
      </c>
      <c r="F15" s="97" t="s">
        <v>128</v>
      </c>
      <c r="G15" s="96" t="s">
        <v>2</v>
      </c>
      <c r="H15" s="80"/>
      <c r="I15" s="88"/>
    </row>
    <row r="16" spans="2:12" ht="15" customHeight="1" x14ac:dyDescent="0.45">
      <c r="E16" s="74" t="str">
        <f t="shared" si="0"/>
        <v>Gruppe</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Vorrunde</v>
      </c>
      <c r="F18" s="97" t="s">
        <v>220</v>
      </c>
      <c r="G18" s="96" t="s">
        <v>218</v>
      </c>
      <c r="H18" s="80"/>
      <c r="I18" s="88"/>
    </row>
    <row r="19" spans="5:13" ht="15" customHeight="1" x14ac:dyDescent="0.45">
      <c r="E19" s="74" t="str">
        <f t="shared" si="0"/>
        <v>Endrunde</v>
      </c>
      <c r="F19" s="97" t="s">
        <v>221</v>
      </c>
      <c r="G19" s="96" t="s">
        <v>219</v>
      </c>
      <c r="H19" s="80"/>
      <c r="I19" s="88"/>
    </row>
    <row r="20" spans="5:13" ht="15" x14ac:dyDescent="0.25">
      <c r="E20" s="74" t="str">
        <f t="shared" si="0"/>
        <v>Zusätzl. Pause (min)</v>
      </c>
      <c r="F20" s="100" t="s">
        <v>228</v>
      </c>
      <c r="G20" s="99" t="s">
        <v>227</v>
      </c>
      <c r="H20" s="80"/>
      <c r="I20" s="89"/>
      <c r="J20" s="89"/>
      <c r="K20" s="89"/>
      <c r="L20" s="89"/>
      <c r="M20" s="89"/>
    </row>
    <row r="21" spans="5:13" ht="15" x14ac:dyDescent="0.25">
      <c r="E21" s="74" t="str">
        <f t="shared" si="0"/>
        <v>SP</v>
      </c>
      <c r="F21" s="100" t="s">
        <v>105</v>
      </c>
      <c r="G21" s="99" t="s">
        <v>129</v>
      </c>
      <c r="H21" s="80"/>
      <c r="I21" s="89"/>
      <c r="J21" s="89"/>
      <c r="K21" s="89"/>
      <c r="L21" s="89"/>
      <c r="M21" s="89"/>
    </row>
    <row r="22" spans="5:13" ht="15" x14ac:dyDescent="0.25">
      <c r="E22" s="74" t="str">
        <f t="shared" si="0"/>
        <v>G</v>
      </c>
      <c r="F22" s="100" t="s">
        <v>106</v>
      </c>
      <c r="G22" s="99" t="s">
        <v>130</v>
      </c>
      <c r="H22" s="80"/>
      <c r="I22" s="89"/>
      <c r="J22" s="89"/>
      <c r="K22" s="89"/>
      <c r="L22" s="89"/>
      <c r="M22" s="89"/>
    </row>
    <row r="23" spans="5:13" ht="15" x14ac:dyDescent="0.25">
      <c r="E23" s="74" t="str">
        <f t="shared" si="0"/>
        <v>U</v>
      </c>
      <c r="F23" s="100" t="s">
        <v>107</v>
      </c>
      <c r="G23" s="99" t="s">
        <v>131</v>
      </c>
      <c r="H23" s="80"/>
      <c r="I23" s="89"/>
      <c r="J23" s="89"/>
      <c r="K23" s="89"/>
      <c r="L23" s="89"/>
      <c r="M23" s="89"/>
    </row>
    <row r="24" spans="5:13" ht="15" x14ac:dyDescent="0.25">
      <c r="E24" s="74" t="str">
        <f t="shared" si="0"/>
        <v>V</v>
      </c>
      <c r="F24" s="100" t="s">
        <v>108</v>
      </c>
      <c r="G24" s="99" t="s">
        <v>132</v>
      </c>
      <c r="H24" s="80"/>
      <c r="I24" s="89"/>
      <c r="J24" s="89"/>
      <c r="K24" s="89"/>
      <c r="L24" s="89"/>
      <c r="M24" s="89"/>
    </row>
    <row r="25" spans="5:13" ht="15" x14ac:dyDescent="0.25">
      <c r="E25" s="74" t="str">
        <f t="shared" si="0"/>
        <v>Tore</v>
      </c>
      <c r="F25" s="100" t="s">
        <v>96</v>
      </c>
      <c r="G25" s="99" t="s">
        <v>3</v>
      </c>
      <c r="H25" s="80"/>
      <c r="I25" s="89"/>
      <c r="J25" s="89"/>
      <c r="K25" s="89"/>
      <c r="L25" s="89"/>
      <c r="M25" s="89"/>
    </row>
    <row r="26" spans="5:13" ht="15" x14ac:dyDescent="0.25">
      <c r="E26" s="74" t="str">
        <f t="shared" si="0"/>
        <v>Diff.</v>
      </c>
      <c r="F26" s="100" t="s">
        <v>111</v>
      </c>
      <c r="G26" s="99" t="s">
        <v>4</v>
      </c>
      <c r="H26" s="80"/>
      <c r="I26" s="89"/>
      <c r="J26" s="89"/>
      <c r="K26" s="89"/>
      <c r="L26" s="89"/>
      <c r="M26" s="89"/>
    </row>
    <row r="27" spans="5:13" ht="15" x14ac:dyDescent="0.25">
      <c r="E27" s="74" t="str">
        <f t="shared" si="0"/>
        <v>Pkt</v>
      </c>
      <c r="F27" s="100" t="s">
        <v>112</v>
      </c>
      <c r="G27" s="99" t="s">
        <v>133</v>
      </c>
      <c r="H27" s="80"/>
      <c r="I27" s="89"/>
      <c r="J27" s="89"/>
      <c r="K27" s="89"/>
      <c r="L27" s="89"/>
      <c r="M27" s="89"/>
    </row>
    <row r="28" spans="5:13" ht="15" x14ac:dyDescent="0.25">
      <c r="E28" s="74" t="str">
        <f t="shared" si="0"/>
        <v>erz. Tore</v>
      </c>
      <c r="F28" s="100" t="s">
        <v>109</v>
      </c>
      <c r="G28" s="99" t="s">
        <v>156</v>
      </c>
      <c r="H28" s="80"/>
      <c r="I28" s="89"/>
      <c r="J28" s="89"/>
      <c r="K28" s="89"/>
      <c r="L28" s="89"/>
      <c r="M28" s="89"/>
    </row>
    <row r="29" spans="5:13" x14ac:dyDescent="0.2">
      <c r="E29" s="74" t="str">
        <f t="shared" si="0"/>
        <v>Turnierende:</v>
      </c>
      <c r="F29" s="100" t="s">
        <v>310</v>
      </c>
      <c r="G29" s="99" t="s">
        <v>229</v>
      </c>
      <c r="H29" s="80"/>
    </row>
    <row r="30" spans="5:13" x14ac:dyDescent="0.2">
      <c r="E30" s="74" t="str">
        <f t="shared" si="0"/>
        <v>Teilnehmer und Ablaufplan</v>
      </c>
      <c r="F30" s="100" t="s">
        <v>134</v>
      </c>
      <c r="G30" s="99" t="s">
        <v>20</v>
      </c>
      <c r="H30" s="80"/>
    </row>
    <row r="31" spans="5:13" x14ac:dyDescent="0.2">
      <c r="E31" s="74" t="str">
        <f t="shared" si="0"/>
        <v>Teilnehmer</v>
      </c>
      <c r="F31" s="101" t="s">
        <v>135</v>
      </c>
      <c r="G31" s="99" t="s">
        <v>21</v>
      </c>
      <c r="H31" s="80"/>
    </row>
    <row r="32" spans="5:13" x14ac:dyDescent="0.2">
      <c r="E32" s="74" t="str">
        <f t="shared" si="0"/>
        <v>Ablaufplan</v>
      </c>
      <c r="F32" s="101" t="s">
        <v>136</v>
      </c>
      <c r="G32" s="99" t="s">
        <v>24</v>
      </c>
      <c r="H32" s="80"/>
    </row>
    <row r="33" spans="5:8" x14ac:dyDescent="0.2">
      <c r="E33" s="74" t="str">
        <f t="shared" si="0"/>
        <v>Spiel-Nr.</v>
      </c>
      <c r="F33" s="101" t="s">
        <v>137</v>
      </c>
      <c r="G33" s="99" t="s">
        <v>52</v>
      </c>
      <c r="H33" s="80"/>
    </row>
    <row r="34" spans="5:8" x14ac:dyDescent="0.2">
      <c r="E34" s="74" t="str">
        <f t="shared" si="0"/>
        <v>Paarungen</v>
      </c>
      <c r="F34" s="101" t="s">
        <v>140</v>
      </c>
      <c r="G34" s="99" t="s">
        <v>54</v>
      </c>
      <c r="H34" s="80"/>
    </row>
    <row r="35" spans="5:8" x14ac:dyDescent="0.2">
      <c r="E35" s="74" t="str">
        <f t="shared" si="0"/>
        <v>Sprache wählen</v>
      </c>
      <c r="F35" s="100" t="s">
        <v>114</v>
      </c>
      <c r="G35" s="99" t="s">
        <v>145</v>
      </c>
      <c r="H35" s="80"/>
    </row>
    <row r="36" spans="5:8" x14ac:dyDescent="0.2">
      <c r="E36" s="74" t="str">
        <f t="shared" si="0"/>
        <v>Überschriften</v>
      </c>
      <c r="F36" s="100" t="s">
        <v>118</v>
      </c>
      <c r="G36" s="99" t="s">
        <v>142</v>
      </c>
      <c r="H36" s="80"/>
    </row>
    <row r="37" spans="5:8" x14ac:dyDescent="0.2">
      <c r="E37" s="74" t="str">
        <f t="shared" si="0"/>
        <v>Meldungen</v>
      </c>
      <c r="F37" s="100" t="s">
        <v>143</v>
      </c>
      <c r="G37" s="99" t="s">
        <v>144</v>
      </c>
      <c r="H37" s="80"/>
    </row>
    <row r="38" spans="5:8" x14ac:dyDescent="0.2">
      <c r="E38" s="74" t="str">
        <f t="shared" si="0"/>
        <v>Deine Überschriften</v>
      </c>
      <c r="F38" s="100" t="s">
        <v>150</v>
      </c>
      <c r="G38" s="99" t="s">
        <v>149</v>
      </c>
      <c r="H38" s="80"/>
    </row>
    <row r="39" spans="5:8" x14ac:dyDescent="0.2">
      <c r="E39" s="74" t="str">
        <f t="shared" si="0"/>
        <v>Beginn</v>
      </c>
      <c r="F39" s="100" t="s">
        <v>364</v>
      </c>
      <c r="G39" s="99" t="s">
        <v>363</v>
      </c>
      <c r="H39" s="80"/>
    </row>
    <row r="40" spans="5:8" x14ac:dyDescent="0.2">
      <c r="E40" s="74" t="str">
        <f t="shared" si="0"/>
        <v>Ende der Vorrunde:</v>
      </c>
      <c r="F40" s="100" t="s">
        <v>232</v>
      </c>
      <c r="G40" s="99" t="s">
        <v>233</v>
      </c>
      <c r="H40" s="80"/>
    </row>
    <row r="41" spans="5:8" x14ac:dyDescent="0.2">
      <c r="E41" s="74" t="str">
        <f t="shared" si="0"/>
        <v>Spielzeiten</v>
      </c>
      <c r="F41" s="100" t="s">
        <v>175</v>
      </c>
      <c r="G41" s="99" t="s">
        <v>174</v>
      </c>
      <c r="H41" s="80"/>
    </row>
    <row r="42" spans="5:8" x14ac:dyDescent="0.2">
      <c r="E42" s="74" t="str">
        <f t="shared" si="0"/>
        <v>Spielzeit pro Spiel:</v>
      </c>
      <c r="F42" s="100" t="s">
        <v>234</v>
      </c>
      <c r="G42" s="99" t="s">
        <v>235</v>
      </c>
      <c r="H42" s="80"/>
    </row>
    <row r="43" spans="5:8" x14ac:dyDescent="0.2">
      <c r="E43" s="74" t="str">
        <f t="shared" si="0"/>
        <v>Wechselzeit:</v>
      </c>
      <c r="F43" s="100" t="s">
        <v>236</v>
      </c>
      <c r="G43" s="99" t="s">
        <v>237</v>
      </c>
      <c r="H43" s="80"/>
    </row>
    <row r="44" spans="5:8" x14ac:dyDescent="0.2">
      <c r="E44" s="74" t="str">
        <f t="shared" si="0"/>
        <v>Anzahl der Spielfelder:</v>
      </c>
      <c r="F44" s="100" t="s">
        <v>354</v>
      </c>
      <c r="G44" s="99" t="s">
        <v>353</v>
      </c>
      <c r="H44" s="80"/>
    </row>
    <row r="45" spans="5:8" x14ac:dyDescent="0.2">
      <c r="E45" s="74" t="str">
        <f t="shared" si="0"/>
        <v>Uhr</v>
      </c>
      <c r="F45" s="100" t="s">
        <v>167</v>
      </c>
      <c r="G45" s="99" t="s">
        <v>166</v>
      </c>
      <c r="H45" s="80"/>
    </row>
    <row r="46" spans="5:8" x14ac:dyDescent="0.2">
      <c r="E46" s="74" t="str">
        <f t="shared" si="0"/>
        <v>Spiel gegen</v>
      </c>
      <c r="F46" s="100" t="s">
        <v>171</v>
      </c>
      <c r="G46" s="99" t="s">
        <v>170</v>
      </c>
      <c r="H46" s="80"/>
    </row>
    <row r="47" spans="5:8" x14ac:dyDescent="0.2">
      <c r="E47" s="74" t="str">
        <f t="shared" si="0"/>
        <v>Anmerkung</v>
      </c>
      <c r="F47" s="100" t="s">
        <v>172</v>
      </c>
      <c r="G47" s="99" t="s">
        <v>173</v>
      </c>
      <c r="H47" s="80"/>
    </row>
    <row r="48" spans="5:8" x14ac:dyDescent="0.2">
      <c r="E48" s="74" t="str">
        <f t="shared" si="0"/>
        <v>Feld</v>
      </c>
      <c r="F48" s="100" t="s">
        <v>238</v>
      </c>
      <c r="G48" s="99" t="s">
        <v>355</v>
      </c>
      <c r="H48" s="80"/>
    </row>
    <row r="49" spans="5:8" x14ac:dyDescent="0.2">
      <c r="E49" s="74" t="str">
        <f t="shared" si="0"/>
        <v>Bonus</v>
      </c>
      <c r="F49" s="81" t="s">
        <v>119</v>
      </c>
      <c r="G49" s="79" t="s">
        <v>59</v>
      </c>
      <c r="H49" s="80"/>
    </row>
    <row r="50" spans="5:8" x14ac:dyDescent="0.2">
      <c r="E50" s="74" t="str">
        <f t="shared" si="0"/>
        <v>Spielpaarungen</v>
      </c>
      <c r="F50" s="97" t="s">
        <v>181</v>
      </c>
      <c r="G50" s="96" t="s">
        <v>182</v>
      </c>
      <c r="H50" s="80"/>
    </row>
    <row r="51" spans="5:8" x14ac:dyDescent="0.2">
      <c r="E51" s="74" t="str">
        <f t="shared" si="0"/>
        <v>Einstellungen</v>
      </c>
      <c r="F51" s="97" t="s">
        <v>184</v>
      </c>
      <c r="G51" s="96" t="s">
        <v>183</v>
      </c>
      <c r="H51" s="80"/>
    </row>
    <row r="52" spans="5:8" x14ac:dyDescent="0.2">
      <c r="E52" s="74" t="str">
        <f t="shared" si="0"/>
        <v>Anzahl der Punkte für einen Sieg:</v>
      </c>
      <c r="F52" s="97" t="s">
        <v>186</v>
      </c>
      <c r="G52" s="96" t="s">
        <v>185</v>
      </c>
      <c r="H52" s="80"/>
    </row>
    <row r="53" spans="5:8" x14ac:dyDescent="0.2">
      <c r="E53" s="74" t="str">
        <f t="shared" si="0"/>
        <v>Halbfinale</v>
      </c>
      <c r="F53" s="97" t="s">
        <v>250</v>
      </c>
      <c r="G53" s="96" t="s">
        <v>247</v>
      </c>
      <c r="H53" s="80"/>
    </row>
    <row r="54" spans="5:8" x14ac:dyDescent="0.2">
      <c r="E54" s="74" t="str">
        <f t="shared" si="0"/>
        <v>Endspiele</v>
      </c>
      <c r="F54" s="97" t="s">
        <v>249</v>
      </c>
      <c r="G54" s="96" t="s">
        <v>248</v>
      </c>
      <c r="H54" s="80"/>
    </row>
    <row r="55" spans="5:8" x14ac:dyDescent="0.2">
      <c r="E55" s="74" t="str">
        <f t="shared" si="0"/>
        <v xml:space="preserve">Spiele um die Plätze </v>
      </c>
      <c r="F55" s="97" t="s">
        <v>252</v>
      </c>
      <c r="G55" s="96" t="s">
        <v>251</v>
      </c>
      <c r="H55" s="80"/>
    </row>
    <row r="56" spans="5:8" x14ac:dyDescent="0.2">
      <c r="E56" s="74" t="str">
        <f t="shared" si="0"/>
        <v>Vorrunde Gruppe</v>
      </c>
      <c r="F56" s="97" t="s">
        <v>256</v>
      </c>
      <c r="G56" s="96" t="s">
        <v>255</v>
      </c>
      <c r="H56" s="80"/>
    </row>
    <row r="57" spans="5:8" x14ac:dyDescent="0.2">
      <c r="E57" s="74" t="str">
        <f t="shared" si="0"/>
        <v>Gruppendritte</v>
      </c>
      <c r="F57" s="97" t="s">
        <v>316</v>
      </c>
      <c r="G57" s="96" t="s">
        <v>315</v>
      </c>
      <c r="H57" s="80"/>
    </row>
    <row r="58" spans="5:8" x14ac:dyDescent="0.2">
      <c r="E58" s="74" t="str">
        <f t="shared" si="0"/>
        <v>Viertelfinale</v>
      </c>
      <c r="F58" s="97" t="s">
        <v>318</v>
      </c>
      <c r="G58" s="96" t="s">
        <v>317</v>
      </c>
      <c r="H58" s="80"/>
    </row>
    <row r="59" spans="5:8" x14ac:dyDescent="0.2">
      <c r="E59" s="74" t="str">
        <f t="shared" si="0"/>
        <v>Gruppenerste</v>
      </c>
      <c r="F59" s="97" t="s">
        <v>330</v>
      </c>
      <c r="G59" s="96" t="s">
        <v>331</v>
      </c>
      <c r="H59" s="80"/>
    </row>
    <row r="60" spans="5:8" x14ac:dyDescent="0.2">
      <c r="E60" s="74" t="str">
        <f t="shared" si="0"/>
        <v>Gruppenzweite</v>
      </c>
      <c r="F60" s="97" t="s">
        <v>332</v>
      </c>
      <c r="G60" s="96" t="s">
        <v>333</v>
      </c>
      <c r="H60" s="80"/>
    </row>
    <row r="61" spans="5:8" x14ac:dyDescent="0.2">
      <c r="E61" s="74" t="str">
        <f t="shared" si="0"/>
        <v>Gruppendritte</v>
      </c>
      <c r="F61" s="97" t="s">
        <v>378</v>
      </c>
      <c r="G61" s="96" t="s">
        <v>315</v>
      </c>
      <c r="H61" s="80"/>
    </row>
    <row r="62" spans="5:8" x14ac:dyDescent="0.2">
      <c r="E62" s="74" t="str">
        <f t="shared" si="0"/>
        <v>Gruppenvierte</v>
      </c>
      <c r="F62" s="97" t="s">
        <v>379</v>
      </c>
      <c r="G62" s="96" t="s">
        <v>382</v>
      </c>
      <c r="H62" s="80"/>
    </row>
    <row r="63" spans="5:8" x14ac:dyDescent="0.2">
      <c r="E63" s="74" t="str">
        <f t="shared" si="0"/>
        <v>Gruppenfünfte</v>
      </c>
      <c r="F63" s="97" t="s">
        <v>380</v>
      </c>
      <c r="G63" s="96" t="s">
        <v>383</v>
      </c>
      <c r="H63" s="80"/>
    </row>
    <row r="64" spans="5:8" x14ac:dyDescent="0.2">
      <c r="E64" s="74" t="str">
        <f t="shared" si="0"/>
        <v>Gruppensechste</v>
      </c>
      <c r="F64" s="97" t="s">
        <v>381</v>
      </c>
      <c r="G64" s="96" t="s">
        <v>384</v>
      </c>
      <c r="H64" s="80"/>
    </row>
    <row r="65" spans="5:10" x14ac:dyDescent="0.2">
      <c r="E65" s="74" t="str">
        <f t="shared" si="0"/>
        <v xml:space="preserve">  (Gruppenerste)</v>
      </c>
      <c r="F65" s="97" t="s">
        <v>351</v>
      </c>
      <c r="G65" s="96" t="s">
        <v>341</v>
      </c>
      <c r="H65" s="80"/>
    </row>
    <row r="66" spans="5:10" x14ac:dyDescent="0.2">
      <c r="E66" s="74" t="str">
        <f t="shared" si="0"/>
        <v xml:space="preserve">  (Gruppenzweite)</v>
      </c>
      <c r="F66" s="97" t="s">
        <v>352</v>
      </c>
      <c r="G66" s="96" t="s">
        <v>342</v>
      </c>
      <c r="H66" s="80"/>
    </row>
    <row r="67" spans="5:10" x14ac:dyDescent="0.2">
      <c r="E67" s="74" t="str">
        <f t="shared" si="0"/>
        <v xml:space="preserve">  (Gruppendritte)</v>
      </c>
      <c r="F67" s="97" t="s">
        <v>347</v>
      </c>
      <c r="G67" s="96" t="s">
        <v>343</v>
      </c>
      <c r="H67" s="80"/>
    </row>
    <row r="68" spans="5:10" x14ac:dyDescent="0.2">
      <c r="E68" s="74" t="str">
        <f t="shared" si="0"/>
        <v xml:space="preserve">  (Gruppenvierte)</v>
      </c>
      <c r="F68" s="97" t="s">
        <v>348</v>
      </c>
      <c r="G68" s="96" t="s">
        <v>344</v>
      </c>
      <c r="H68" s="80"/>
    </row>
    <row r="69" spans="5:10" x14ac:dyDescent="0.2">
      <c r="E69" s="74" t="str">
        <f t="shared" si="0"/>
        <v xml:space="preserve">  (Gruppenfünfte)</v>
      </c>
      <c r="F69" s="97" t="s">
        <v>349</v>
      </c>
      <c r="G69" s="96" t="s">
        <v>345</v>
      </c>
      <c r="H69" s="80"/>
    </row>
    <row r="70" spans="5:10" x14ac:dyDescent="0.2">
      <c r="E70" s="74" t="str">
        <f t="shared" si="0"/>
        <v xml:space="preserve">  (Gruppensechste)</v>
      </c>
      <c r="F70" s="97" t="s">
        <v>350</v>
      </c>
      <c r="G70" s="96" t="s">
        <v>346</v>
      </c>
      <c r="H70" s="80"/>
    </row>
    <row r="71" spans="5:10" x14ac:dyDescent="0.2">
      <c r="E71" s="74" t="str">
        <f t="shared" si="0"/>
        <v xml:space="preserve">VF </v>
      </c>
      <c r="F71" s="97" t="s">
        <v>338</v>
      </c>
      <c r="G71" s="96" t="s">
        <v>337</v>
      </c>
      <c r="H71" s="80"/>
      <c r="J71" t="str">
        <f>$E$106</f>
        <v>(Abkürzung für 'Viertelfinale')</v>
      </c>
    </row>
    <row r="72" spans="5:10" x14ac:dyDescent="0.2">
      <c r="E72" s="74" t="str">
        <f t="shared" si="0"/>
        <v>Ergebnisse aus der Vorrunde</v>
      </c>
      <c r="F72" s="97" t="s">
        <v>386</v>
      </c>
      <c r="G72" s="96" t="s">
        <v>385</v>
      </c>
      <c r="H72" s="80"/>
    </row>
    <row r="73" spans="5:10" x14ac:dyDescent="0.2">
      <c r="E73" s="74">
        <f t="shared" si="0"/>
        <v>0</v>
      </c>
      <c r="F73" s="97"/>
      <c r="G73" s="96"/>
      <c r="H73" s="80"/>
    </row>
    <row r="74" spans="5:10" x14ac:dyDescent="0.2">
      <c r="E74" s="74" t="str">
        <f t="shared" si="0"/>
        <v>Elfmeter</v>
      </c>
      <c r="F74" s="81" t="s">
        <v>231</v>
      </c>
      <c r="G74" s="79" t="s">
        <v>230</v>
      </c>
      <c r="H74" s="80"/>
    </row>
    <row r="75" spans="5:10" ht="28.5" x14ac:dyDescent="0.45">
      <c r="E75" s="74"/>
      <c r="F75" s="85" t="str">
        <f>$E$37</f>
        <v>Meldungen</v>
      </c>
      <c r="G75" s="86"/>
      <c r="H75" s="87"/>
    </row>
    <row r="76" spans="5:10" ht="79.5" customHeight="1" x14ac:dyDescent="0.2">
      <c r="E76" s="74" t="str">
        <f t="shared" si="0"/>
        <v>Sind zwei oder mehr Mannschaften nicht unterscheidbar und wird eine Entscheidung z.B. durch Elfmeterschießen oder Los getroffen, genügt es, für die bevorzugte Mannschaft einen Bonuspunkt einzutragen.</v>
      </c>
      <c r="F76" s="91" t="s">
        <v>242</v>
      </c>
      <c r="G76" s="92" t="s">
        <v>241</v>
      </c>
      <c r="H76" s="93"/>
    </row>
    <row r="77" spans="5:10" ht="51.75" customHeight="1" x14ac:dyDescent="0.2">
      <c r="E77" s="74" t="str">
        <f t="shared" si="0"/>
        <v>Doppelte Spielpaarungen und Spiele gegen sich selbst
führen in der Gesamttabelle zu falschen Werten!</v>
      </c>
      <c r="F77" s="98" t="s">
        <v>159</v>
      </c>
      <c r="G77" s="141" t="s">
        <v>56</v>
      </c>
      <c r="H77" s="93"/>
    </row>
    <row r="78" spans="5:10" ht="51.75" customHeight="1" x14ac:dyDescent="0.2">
      <c r="E78" s="74" t="str">
        <f t="shared" si="0"/>
        <v>Änderung der Spielpaarungen nur auf dem Blatt 'Planung'!   Hier nur die Ergebnisse eintragen!</v>
      </c>
      <c r="F78" s="98" t="s">
        <v>126</v>
      </c>
      <c r="G78" s="92" t="s">
        <v>125</v>
      </c>
      <c r="H78" s="93"/>
    </row>
    <row r="79" spans="5:10" ht="16.5" customHeight="1" x14ac:dyDescent="0.2">
      <c r="E79" s="74" t="str">
        <f t="shared" si="0"/>
        <v>Kann gelöscht werden   →</v>
      </c>
      <c r="F79" s="104" t="s">
        <v>151</v>
      </c>
      <c r="G79" s="103" t="s">
        <v>148</v>
      </c>
      <c r="H79" s="94"/>
    </row>
    <row r="80" spans="5:10" ht="20.25" customHeight="1" x14ac:dyDescent="0.2">
      <c r="E80" s="74" t="str">
        <f t="shared" si="0"/>
        <v>Hier klicken und Sprache wählen</v>
      </c>
      <c r="F80" s="110" t="s">
        <v>154</v>
      </c>
      <c r="G80" s="108" t="s">
        <v>153</v>
      </c>
      <c r="H80" s="95"/>
    </row>
    <row r="81" spans="5:8" ht="32.25" customHeight="1" x14ac:dyDescent="0.2">
      <c r="E81" s="74" t="str">
        <f t="shared" si="0"/>
        <v>Doppelte Namen führen zu
falschen Tabellenwerten</v>
      </c>
      <c r="F81" s="167" t="s">
        <v>164</v>
      </c>
      <c r="G81" s="166" t="s">
        <v>55</v>
      </c>
      <c r="H81" s="95"/>
    </row>
    <row r="82" spans="5:8" ht="51.75" customHeight="1" x14ac:dyDescent="0.2">
      <c r="E82" s="74" t="str">
        <f t="shared" si="0"/>
        <v>Rote Schrift bedeutet, dass die Rangfolge auch mit dem direkten Vergleich nicht geklärt ist. Fair Play oder Los muss hier entscheiden.</v>
      </c>
      <c r="F82" s="254" t="s">
        <v>158</v>
      </c>
      <c r="G82" s="255" t="s">
        <v>157</v>
      </c>
      <c r="H82" s="94"/>
    </row>
    <row r="83" spans="5:8" ht="17.25" customHeight="1" x14ac:dyDescent="0.2">
      <c r="E83" s="74" t="str">
        <f t="shared" si="0"/>
        <v>Zeitkonflikt</v>
      </c>
      <c r="F83" s="256" t="s">
        <v>169</v>
      </c>
      <c r="G83" s="257" t="s">
        <v>168</v>
      </c>
      <c r="H83" s="258"/>
    </row>
    <row r="84" spans="5:8" ht="16.5" customHeight="1" x14ac:dyDescent="0.2">
      <c r="E84" s="74" t="str">
        <f t="shared" si="0"/>
        <v>:</v>
      </c>
      <c r="F84" s="259" t="s">
        <v>5</v>
      </c>
      <c r="G84" s="276" t="s">
        <v>226</v>
      </c>
      <c r="H84" s="258"/>
    </row>
    <row r="85" spans="5:8" ht="33" customHeight="1" x14ac:dyDescent="0.2">
      <c r="E85" s="74" t="str">
        <f t="shared" si="0"/>
        <v>Direkte Vergleiche bei Gleichstand in Punkten, Tordifferenz und erzielten Toren (FIFA-Modus)</v>
      </c>
      <c r="F85" s="264" t="s">
        <v>194</v>
      </c>
      <c r="G85" s="265" t="s">
        <v>191</v>
      </c>
      <c r="H85" s="261"/>
    </row>
    <row r="86" spans="5:8" ht="32.25" customHeight="1" x14ac:dyDescent="0.2">
      <c r="E86" s="74" t="str">
        <f t="shared" si="0"/>
        <v>Direkte Vergleiche bei Gleichstand in Punkten (UEFA-Modus)</v>
      </c>
      <c r="F86" s="264" t="s">
        <v>192</v>
      </c>
      <c r="G86" s="265" t="s">
        <v>193</v>
      </c>
      <c r="H86" s="261"/>
    </row>
    <row r="87" spans="5:8" ht="18" customHeight="1" x14ac:dyDescent="0.2">
      <c r="E87" s="74" t="str">
        <f t="shared" si="0"/>
        <v>Modus für direkte Vergleiche:</v>
      </c>
      <c r="F87" s="267" t="s">
        <v>196</v>
      </c>
      <c r="G87" s="268" t="s">
        <v>195</v>
      </c>
      <c r="H87" s="269"/>
    </row>
    <row r="88" spans="5:8" ht="18" customHeight="1" x14ac:dyDescent="0.2">
      <c r="E88" s="74" t="str">
        <f t="shared" si="0"/>
        <v>Modus 1</v>
      </c>
      <c r="F88" s="267" t="s">
        <v>199</v>
      </c>
      <c r="G88" s="268" t="s">
        <v>197</v>
      </c>
      <c r="H88" s="269"/>
    </row>
    <row r="89" spans="5:8" ht="20.25" customHeight="1" x14ac:dyDescent="0.2">
      <c r="E89" s="74" t="str">
        <f t="shared" si="0"/>
        <v>Modus 2</v>
      </c>
      <c r="F89" s="267" t="s">
        <v>200</v>
      </c>
      <c r="G89" s="268" t="s">
        <v>198</v>
      </c>
      <c r="H89" s="269"/>
    </row>
    <row r="90" spans="5:8" ht="18" customHeight="1" x14ac:dyDescent="0.2">
      <c r="E90" s="74" t="str">
        <f t="shared" si="0"/>
        <v>Abkürzungen der Mannschaftsnamen:</v>
      </c>
      <c r="F90" s="267" t="s">
        <v>277</v>
      </c>
      <c r="G90" s="268" t="s">
        <v>278</v>
      </c>
      <c r="H90" s="269"/>
    </row>
    <row r="91" spans="5:8" ht="17.25" customHeight="1" x14ac:dyDescent="0.2">
      <c r="E91" s="74" t="str">
        <f t="shared" si="0"/>
        <v>Buchstaben</v>
      </c>
      <c r="F91" s="267" t="s">
        <v>202</v>
      </c>
      <c r="G91" s="268" t="s">
        <v>201</v>
      </c>
      <c r="H91" s="269"/>
    </row>
    <row r="92" spans="5:8" ht="18" customHeight="1" x14ac:dyDescent="0.2">
      <c r="E92" s="74" t="str">
        <f t="shared" si="0"/>
        <v>Rang</v>
      </c>
      <c r="F92" s="267" t="s">
        <v>240</v>
      </c>
      <c r="G92" s="268" t="s">
        <v>239</v>
      </c>
      <c r="H92" s="269"/>
    </row>
    <row r="93" spans="5:8" ht="16.5" customHeight="1" x14ac:dyDescent="0.2">
      <c r="E93" s="74" t="str">
        <f t="shared" si="0"/>
        <v>3. Platz</v>
      </c>
      <c r="F93" s="267" t="s">
        <v>246</v>
      </c>
      <c r="G93" s="268" t="s">
        <v>243</v>
      </c>
      <c r="H93" s="269"/>
    </row>
    <row r="94" spans="5:8" ht="17.25" customHeight="1" x14ac:dyDescent="0.2">
      <c r="E94" s="74" t="str">
        <f t="shared" si="0"/>
        <v>Finale</v>
      </c>
      <c r="F94" s="267" t="s">
        <v>245</v>
      </c>
      <c r="G94" s="268" t="s">
        <v>244</v>
      </c>
      <c r="H94" s="269"/>
    </row>
    <row r="95" spans="5:8" ht="30.75" customHeight="1" x14ac:dyDescent="0.2">
      <c r="E95" s="74" t="str">
        <f t="shared" si="0"/>
        <v xml:space="preserve">Wegen zeitlicher Konflikte kann nur auf maximal </v>
      </c>
      <c r="F95" s="264" t="s">
        <v>274</v>
      </c>
      <c r="G95" s="265" t="s">
        <v>275</v>
      </c>
      <c r="H95" s="269"/>
    </row>
    <row r="96" spans="5:8" ht="17.25" customHeight="1" x14ac:dyDescent="0.2">
      <c r="E96" s="74" t="str">
        <f t="shared" si="0"/>
        <v xml:space="preserve"> Spielplätzen gleichzeitig gespielt werden.</v>
      </c>
      <c r="F96" s="264" t="s">
        <v>319</v>
      </c>
      <c r="G96" s="265" t="s">
        <v>276</v>
      </c>
      <c r="H96" s="269"/>
    </row>
    <row r="97" spans="5:9" ht="17.25" customHeight="1" x14ac:dyDescent="0.2">
      <c r="E97" s="74" t="str">
        <f t="shared" si="0"/>
        <v>Turnierende (Endrunde 1):</v>
      </c>
      <c r="F97" s="267" t="s">
        <v>313</v>
      </c>
      <c r="G97" s="268" t="s">
        <v>311</v>
      </c>
      <c r="H97" s="269"/>
    </row>
    <row r="98" spans="5:9" ht="17.25" customHeight="1" x14ac:dyDescent="0.2">
      <c r="E98" s="74" t="str">
        <f t="shared" si="0"/>
        <v>Turnierende (Endrunde 2):</v>
      </c>
      <c r="F98" s="267" t="s">
        <v>314</v>
      </c>
      <c r="G98" s="268" t="s">
        <v>312</v>
      </c>
      <c r="H98" s="269"/>
    </row>
    <row r="99" spans="5:9" ht="17.25" customHeight="1" x14ac:dyDescent="0.2">
      <c r="E99" s="74" t="str">
        <f t="shared" si="0"/>
        <v>Turnierende (Endrunde 3):</v>
      </c>
      <c r="F99" s="267" t="s">
        <v>388</v>
      </c>
      <c r="G99" s="268" t="s">
        <v>390</v>
      </c>
      <c r="H99" s="269"/>
    </row>
    <row r="100" spans="5:9" ht="17.25" customHeight="1" x14ac:dyDescent="0.2">
      <c r="E100" s="74" t="str">
        <f t="shared" si="0"/>
        <v>Turnierende (Endrunde 4):</v>
      </c>
      <c r="F100" s="267" t="s">
        <v>389</v>
      </c>
      <c r="G100" s="268" t="s">
        <v>391</v>
      </c>
      <c r="H100" s="269"/>
    </row>
    <row r="101" spans="5:9" ht="44.25" customHeight="1" x14ac:dyDescent="0.2">
      <c r="E101" s="74" t="str">
        <f t="shared" si="0"/>
        <v>Eingabe eines Bonus-Punktes als Tie Breaker
bei Gleichstand von Gruppendritten:
Nach rechts scrollen --&gt;</v>
      </c>
      <c r="F101" s="267" t="s">
        <v>359</v>
      </c>
      <c r="G101" s="268" t="s">
        <v>360</v>
      </c>
      <c r="H101" s="269"/>
    </row>
    <row r="102" spans="5:9" ht="48.75" customHeight="1" x14ac:dyDescent="0.2">
      <c r="E102" s="74" t="str">
        <f t="shared" si="0"/>
        <v>Eingabe eines Bonus-Punktes als Tie Breaker
bei Gleichstand von Gruppenzweiten:
Nach rechts scrollen --&gt;</v>
      </c>
      <c r="F102" s="267" t="s">
        <v>361</v>
      </c>
      <c r="G102" s="268" t="s">
        <v>362</v>
      </c>
      <c r="H102" s="269"/>
    </row>
    <row r="103" spans="5:9" ht="17.25" customHeight="1" x14ac:dyDescent="0.2">
      <c r="E103" s="74" t="str">
        <f t="shared" si="0"/>
        <v xml:space="preserve">ZEITKONFLIKT für Team </v>
      </c>
      <c r="F103" s="267" t="s">
        <v>325</v>
      </c>
      <c r="G103" s="268" t="s">
        <v>324</v>
      </c>
      <c r="H103" s="269"/>
    </row>
    <row r="104" spans="5:9" ht="17.25" customHeight="1" x14ac:dyDescent="0.2">
      <c r="E104" s="74" t="str">
        <f t="shared" si="0"/>
        <v xml:space="preserve">in den Spielen </v>
      </c>
      <c r="F104" s="267" t="s">
        <v>329</v>
      </c>
      <c r="G104" s="268" t="s">
        <v>326</v>
      </c>
      <c r="H104" s="269"/>
    </row>
    <row r="105" spans="5:9" ht="17.25" customHeight="1" x14ac:dyDescent="0.2">
      <c r="E105" s="74" t="str">
        <f t="shared" si="0"/>
        <v xml:space="preserve"> und </v>
      </c>
      <c r="F105" s="267" t="s">
        <v>328</v>
      </c>
      <c r="G105" s="268" t="s">
        <v>327</v>
      </c>
      <c r="H105" s="269"/>
    </row>
    <row r="106" spans="5:9" ht="17.25" customHeight="1" x14ac:dyDescent="0.2">
      <c r="E106" s="74" t="str">
        <f t="shared" si="0"/>
        <v>(Abkürzung für 'Viertelfinale')</v>
      </c>
      <c r="F106" s="267" t="s">
        <v>340</v>
      </c>
      <c r="G106" s="268" t="s">
        <v>339</v>
      </c>
      <c r="H106" s="269"/>
    </row>
    <row r="107" spans="5:9" ht="18.75" customHeight="1" thickBot="1" x14ac:dyDescent="0.25">
      <c r="E107" s="74">
        <f t="shared" si="0"/>
        <v>0</v>
      </c>
      <c r="F107" s="262"/>
      <c r="G107" s="260"/>
      <c r="H107" s="263"/>
    </row>
    <row r="108" spans="5:9" ht="13.5" thickTop="1" x14ac:dyDescent="0.2"/>
    <row r="109" spans="5:9" x14ac:dyDescent="0.2"/>
    <row r="110" spans="5:9" x14ac:dyDescent="0.2"/>
    <row r="111" spans="5:9" x14ac:dyDescent="0.2"/>
    <row r="112" spans="5:9" hidden="1" x14ac:dyDescent="0.2">
      <c r="I112" s="105"/>
    </row>
    <row r="113" x14ac:dyDescent="0.2"/>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70" customWidth="1"/>
    <col min="2" max="2" width="37.140625" customWidth="1"/>
    <col min="3" max="3" width="7.28515625" customWidth="1"/>
    <col min="4" max="4" width="15" customWidth="1"/>
    <col min="5" max="5" width="11.42578125" customWidth="1"/>
    <col min="6" max="16384" width="11.42578125" hidden="1"/>
  </cols>
  <sheetData>
    <row r="1" spans="1:4" ht="26.25" x14ac:dyDescent="0.4">
      <c r="B1" s="241" t="str">
        <f>Sprache!$E$51</f>
        <v>Einstellungen</v>
      </c>
    </row>
    <row r="2" spans="1:4" x14ac:dyDescent="0.2"/>
    <row r="3" spans="1:4" x14ac:dyDescent="0.2"/>
    <row r="4" spans="1:4" x14ac:dyDescent="0.2">
      <c r="A4" s="274" t="s">
        <v>7</v>
      </c>
      <c r="B4" s="272" t="str">
        <f>Sprache!$E$52</f>
        <v>Anzahl der Punkte für einen Sieg:</v>
      </c>
      <c r="C4" s="242">
        <v>3</v>
      </c>
    </row>
    <row r="5" spans="1:4" x14ac:dyDescent="0.2"/>
    <row r="6" spans="1:4" x14ac:dyDescent="0.2"/>
    <row r="7" spans="1:4" x14ac:dyDescent="0.2">
      <c r="A7" s="274" t="s">
        <v>8</v>
      </c>
      <c r="B7" s="273" t="str">
        <f>Sprache!E87</f>
        <v>Modus für direkte Vergleiche:</v>
      </c>
      <c r="C7" s="266"/>
    </row>
    <row r="8" spans="1:4" x14ac:dyDescent="0.2">
      <c r="B8" s="266"/>
      <c r="C8" s="266"/>
    </row>
    <row r="9" spans="1:4" ht="21.75" customHeight="1" x14ac:dyDescent="0.2">
      <c r="B9" s="271" t="s">
        <v>197</v>
      </c>
      <c r="C9" s="266"/>
    </row>
    <row r="10" spans="1:4" x14ac:dyDescent="0.2"/>
    <row r="11" spans="1:4" x14ac:dyDescent="0.2">
      <c r="B11" s="275" t="str">
        <f>Sprache!E88</f>
        <v>Modus 1</v>
      </c>
    </row>
    <row r="12" spans="1:4" ht="27.75" customHeight="1" x14ac:dyDescent="0.2">
      <c r="B12" s="845" t="str">
        <f>Sprache!E85</f>
        <v>Direkte Vergleiche bei Gleichstand in Punkten, Tordifferenz und erzielten Toren (FIFA-Modus)</v>
      </c>
      <c r="C12" s="845"/>
      <c r="D12" s="845"/>
    </row>
    <row r="13" spans="1:4" x14ac:dyDescent="0.2"/>
    <row r="14" spans="1:4" x14ac:dyDescent="0.2">
      <c r="B14" s="275" t="str">
        <f>Sprache!E89</f>
        <v>Modus 2</v>
      </c>
    </row>
    <row r="15" spans="1:4" ht="28.5" customHeight="1" x14ac:dyDescent="0.2">
      <c r="B15" s="845" t="str">
        <f>Sprache!E86</f>
        <v>Direkte Vergleiche bei Gleichstand in Punkten (UEFA-Modus)</v>
      </c>
      <c r="C15" s="845"/>
      <c r="D15" s="845"/>
    </row>
    <row r="16" spans="1:4" x14ac:dyDescent="0.2"/>
    <row r="17" spans="1:4" x14ac:dyDescent="0.2">
      <c r="A17" s="274" t="s">
        <v>9</v>
      </c>
      <c r="B17" s="272" t="str">
        <f>Sprache!$E$90</f>
        <v>Abkürzungen der Mannschaftsnamen:</v>
      </c>
      <c r="C17" s="242">
        <v>7</v>
      </c>
      <c r="D17" t="str">
        <f>" "&amp;Sprache!$E$91</f>
        <v xml:space="preserve"> Buchstaben</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Sprache!$E$88:$E$89</xm:f>
          </x14:formula1>
          <xm:sqref>B9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C554-BBC1-41DC-9057-3FCFF2BAC2A0}">
  <dimension ref="A1:W120"/>
  <sheetViews>
    <sheetView showGridLines="0" showRowColHeaders="0" workbookViewId="0"/>
  </sheetViews>
  <sheetFormatPr baseColWidth="10" defaultColWidth="0" defaultRowHeight="12.75" zeroHeight="1" x14ac:dyDescent="0.2"/>
  <cols>
    <col min="1" max="11" width="11.42578125" customWidth="1"/>
    <col min="12" max="12" width="5.7109375" customWidth="1"/>
    <col min="13" max="18" width="11.42578125" customWidth="1"/>
    <col min="19" max="19" width="15.42578125" customWidth="1"/>
    <col min="20" max="22" width="11.42578125" customWidth="1"/>
    <col min="23" max="23" width="5.5703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spans="4:20" x14ac:dyDescent="0.2">
      <c r="D113" s="846"/>
      <c r="E113" s="847"/>
      <c r="F113" s="847"/>
      <c r="G113" s="847"/>
      <c r="H113" s="847"/>
      <c r="I113" s="848"/>
      <c r="O113" s="846"/>
      <c r="P113" s="847"/>
      <c r="Q113" s="847"/>
      <c r="R113" s="847"/>
      <c r="S113" s="847"/>
      <c r="T113" s="848"/>
    </row>
    <row r="114" spans="4:20" x14ac:dyDescent="0.2">
      <c r="D114" s="849" t="s">
        <v>141</v>
      </c>
      <c r="E114" s="850"/>
      <c r="F114" s="850"/>
      <c r="G114" s="850"/>
      <c r="H114" s="850"/>
      <c r="I114" s="851"/>
      <c r="O114" s="849" t="s">
        <v>58</v>
      </c>
      <c r="P114" s="850"/>
      <c r="Q114" s="850"/>
      <c r="R114" s="850"/>
      <c r="S114" s="850"/>
      <c r="T114" s="851"/>
    </row>
    <row r="115" spans="4:20" x14ac:dyDescent="0.2">
      <c r="D115" s="852" t="s">
        <v>57</v>
      </c>
      <c r="E115" s="853"/>
      <c r="F115" s="853"/>
      <c r="G115" s="853"/>
      <c r="H115" s="853"/>
      <c r="I115" s="854"/>
      <c r="O115" s="852" t="s">
        <v>57</v>
      </c>
      <c r="P115" s="853"/>
      <c r="Q115" s="853"/>
      <c r="R115" s="853"/>
      <c r="S115" s="853"/>
      <c r="T115" s="854"/>
    </row>
    <row r="116" spans="4:20" x14ac:dyDescent="0.2">
      <c r="D116" s="855"/>
      <c r="E116" s="856"/>
      <c r="F116" s="856"/>
      <c r="G116" s="856"/>
      <c r="H116" s="856"/>
      <c r="I116" s="857"/>
      <c r="O116" s="855"/>
      <c r="P116" s="856"/>
      <c r="Q116" s="856"/>
      <c r="R116" s="856"/>
      <c r="S116" s="856"/>
      <c r="T116" s="857"/>
    </row>
    <row r="117" spans="4:20" x14ac:dyDescent="0.2"/>
    <row r="118" spans="4:20" x14ac:dyDescent="0.2"/>
    <row r="119" spans="4:20" x14ac:dyDescent="0.2"/>
    <row r="120" spans="4:20" x14ac:dyDescent="0.2"/>
  </sheetData>
  <sheetProtection sheet="1" objects="1" scenarios="1" selectLockedCells="1"/>
  <mergeCells count="8">
    <mergeCell ref="D113:I113"/>
    <mergeCell ref="D114:I114"/>
    <mergeCell ref="D115:I115"/>
    <mergeCell ref="D116:I116"/>
    <mergeCell ref="O113:T113"/>
    <mergeCell ref="O114:T114"/>
    <mergeCell ref="O115:T115"/>
    <mergeCell ref="O116:T116"/>
  </mergeCells>
  <hyperlinks>
    <hyperlink ref="D115" r:id="rId1" xr:uid="{C4BBC24D-CABB-4D02-9E52-81DE6DE2918C}"/>
    <hyperlink ref="O115" r:id="rId2" xr:uid="{B441C138-CB72-4EF9-AD5F-4207C014F397}"/>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3</v>
      </c>
      <c r="D4" s="3">
        <f ca="1">E4+ROW()/1000+(F4="")*10</f>
        <v>3.004</v>
      </c>
      <c r="E4" s="253">
        <f ca="1">IF($AI$15,RANK(AH17,AH$17:AH$25,1),RANK(X17,X$17:X$25,1))</f>
        <v>3</v>
      </c>
      <c r="F4" s="1" t="str">
        <f>$Q64</f>
        <v>1. FC Riedwald</v>
      </c>
      <c r="G4" s="1">
        <f t="shared" ref="G4:G12" ca="1" si="1">SUMIFS($X$64:$X$135,$V$64:$V$135,$F4)+SUMIFS($Y$64:$Y$135,$W$64:$W$135,$F4)</f>
        <v>10</v>
      </c>
      <c r="H4" s="1">
        <f t="shared" ref="H4:H12" ca="1" si="2">SUMIFS($Y$64:$Y$135,$V$64:$V$135,$F4)+SUMIFS($X$64:$X$135,$W$64:$W$135,$F4)</f>
        <v>13</v>
      </c>
      <c r="I4" s="3">
        <f t="shared" ref="I4:I12" ca="1" si="3">G4-H4</f>
        <v>-3</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1</v>
      </c>
      <c r="D5" s="13">
        <f t="shared" ref="D5:D12" ca="1" si="12">E5+ROW()/1000+(F5="")*10</f>
        <v>1.0049999999999999</v>
      </c>
      <c r="E5" s="253">
        <f t="shared" ref="E5:E12" ca="1" si="13">IF($AI$15,RANK(AH18,AH$17:AH$25,1),RANK(X18,X$17:X$25,1))</f>
        <v>1</v>
      </c>
      <c r="F5" s="1" t="str">
        <f t="shared" ref="F5:F12" si="14">$Q65</f>
        <v>FC Barcelona</v>
      </c>
      <c r="G5" s="1">
        <f t="shared" ca="1" si="1"/>
        <v>14</v>
      </c>
      <c r="H5" s="1">
        <f t="shared" ca="1" si="2"/>
        <v>3</v>
      </c>
      <c r="I5" s="3">
        <f t="shared" ca="1" si="3"/>
        <v>11</v>
      </c>
      <c r="J5" s="1">
        <f t="shared" ref="J5:J12" ca="1" si="15">SUMIF($V$64:$V$135,F5,$AE$64:$AE$135)+SUMIF($W$64:$W$135,F5,$AF$64:$AF$135)</f>
        <v>12</v>
      </c>
      <c r="K5" s="1">
        <f t="shared" ca="1" si="4"/>
        <v>4</v>
      </c>
      <c r="L5" s="1">
        <f t="shared" ca="1" si="5"/>
        <v>4</v>
      </c>
      <c r="M5" s="1">
        <f t="shared" ca="1" si="6"/>
        <v>0</v>
      </c>
      <c r="N5" s="1">
        <f t="shared" ca="1" si="7"/>
        <v>0</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2</v>
      </c>
      <c r="D6" s="13">
        <f t="shared" ca="1" si="12"/>
        <v>2.0059999999999998</v>
      </c>
      <c r="E6" s="253">
        <f t="shared" ca="1" si="13"/>
        <v>2</v>
      </c>
      <c r="F6" s="1" t="str">
        <f t="shared" si="14"/>
        <v>Eintracht Frankfurt</v>
      </c>
      <c r="G6" s="1">
        <f t="shared" ca="1" si="1"/>
        <v>12</v>
      </c>
      <c r="H6" s="1">
        <f t="shared" ca="1" si="2"/>
        <v>5</v>
      </c>
      <c r="I6" s="3">
        <f t="shared" ca="1" si="3"/>
        <v>7</v>
      </c>
      <c r="J6" s="1">
        <f t="shared" ca="1" si="15"/>
        <v>9</v>
      </c>
      <c r="K6" s="1">
        <f t="shared" ca="1" si="4"/>
        <v>4</v>
      </c>
      <c r="L6" s="1">
        <f t="shared" ca="1" si="5"/>
        <v>3</v>
      </c>
      <c r="M6" s="1">
        <f t="shared" ca="1" si="6"/>
        <v>0</v>
      </c>
      <c r="N6" s="1">
        <f t="shared" ca="1" si="7"/>
        <v>1</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4</v>
      </c>
      <c r="D7" s="13">
        <f t="shared" ca="1" si="12"/>
        <v>4.0069999999999997</v>
      </c>
      <c r="E7" s="253">
        <f t="shared" ca="1" si="13"/>
        <v>4</v>
      </c>
      <c r="F7" s="1" t="str">
        <f t="shared" si="14"/>
        <v>Maibach 1822 eV</v>
      </c>
      <c r="G7" s="1">
        <f t="shared" ca="1" si="1"/>
        <v>9</v>
      </c>
      <c r="H7" s="1">
        <f t="shared" ca="1" si="2"/>
        <v>16</v>
      </c>
      <c r="I7" s="3">
        <f t="shared" ca="1" si="3"/>
        <v>-7</v>
      </c>
      <c r="J7" s="1">
        <f t="shared" ca="1" si="15"/>
        <v>3</v>
      </c>
      <c r="K7" s="1">
        <f t="shared" ca="1" si="4"/>
        <v>4</v>
      </c>
      <c r="L7" s="1">
        <f t="shared" ca="1" si="5"/>
        <v>1</v>
      </c>
      <c r="M7" s="1">
        <f t="shared" ca="1" si="6"/>
        <v>0</v>
      </c>
      <c r="N7" s="1">
        <f t="shared" ca="1" si="7"/>
        <v>3</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5</v>
      </c>
      <c r="D8" s="13">
        <f t="shared" ca="1" si="12"/>
        <v>5.008</v>
      </c>
      <c r="E8" s="253">
        <f t="shared" ca="1" si="13"/>
        <v>5</v>
      </c>
      <c r="F8" s="1" t="str">
        <f t="shared" si="14"/>
        <v>VFB Essenheim</v>
      </c>
      <c r="G8" s="1">
        <f t="shared" ca="1" si="1"/>
        <v>8</v>
      </c>
      <c r="H8" s="1">
        <f t="shared" ca="1" si="2"/>
        <v>16</v>
      </c>
      <c r="I8" s="3">
        <f t="shared" ca="1" si="3"/>
        <v>-8</v>
      </c>
      <c r="J8" s="1">
        <f t="shared" ca="1" si="15"/>
        <v>1</v>
      </c>
      <c r="K8" s="1">
        <f t="shared" ca="1" si="4"/>
        <v>4</v>
      </c>
      <c r="L8" s="1">
        <f t="shared" ca="1" si="5"/>
        <v>0</v>
      </c>
      <c r="M8" s="1">
        <f t="shared" ca="1" si="6"/>
        <v>1</v>
      </c>
      <c r="N8" s="1">
        <f t="shared" ca="1" si="7"/>
        <v>3</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MAX($B$13,Calc2!$B$13,Calc3!$B$13)/2*3</f>
        <v>30</v>
      </c>
      <c r="D14" s="1" t="s">
        <v>290</v>
      </c>
      <c r="F14" s="14">
        <f>MAX($F$13,Calc2!$F$13,Calc3!$F$13)</f>
        <v>5</v>
      </c>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10</v>
      </c>
      <c r="I17" s="1">
        <f t="shared" ca="1" si="37"/>
        <v>13</v>
      </c>
      <c r="J17" s="13">
        <f t="shared" ca="1" si="37"/>
        <v>-3</v>
      </c>
      <c r="K17" s="1">
        <f t="shared" ref="K17:K25" ca="1" si="38">J4</f>
        <v>4</v>
      </c>
      <c r="L17" s="30">
        <f t="shared" ref="L17:L25" ca="1" si="39">K17*$F$64+(J17+$H$65)*$F$65+H17*$F$66</f>
        <v>4497010</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Vorrunde!$AI12</f>
        <v>0</v>
      </c>
      <c r="Z17" s="1">
        <f ca="1">RANK($W17,$W$17:$W$25)+(9-$Y17)/10</f>
        <v>1.9</v>
      </c>
      <c r="AA17" s="1">
        <f ca="1">SUM(E30:BP30)</f>
        <v>0</v>
      </c>
      <c r="AB17" s="1">
        <f ca="1">SUM(E41:BP41)</f>
        <v>0</v>
      </c>
      <c r="AC17" s="1">
        <f ca="1">SUM(E52:BP52)</f>
        <v>0</v>
      </c>
      <c r="AD17" s="247">
        <f ca="1">RANK($K17,$K$17:$K$25)</f>
        <v>3</v>
      </c>
      <c r="AE17" s="30">
        <f t="shared" ref="AE17:AE22" ca="1" si="49">(J17+$H$65)*$F$65+H17*$F$66</f>
        <v>497010</v>
      </c>
      <c r="AF17" s="1">
        <f ca="1">RANK($AE17,$AE$17:$AE$25)</f>
        <v>4</v>
      </c>
      <c r="AG17" s="1">
        <f ca="1">RANK($W17,$W$17:$W$25)</f>
        <v>1</v>
      </c>
      <c r="AH17" s="249">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14</v>
      </c>
      <c r="I18" s="1">
        <f t="shared" ca="1" si="37"/>
        <v>3</v>
      </c>
      <c r="J18" s="13">
        <f t="shared" ca="1" si="37"/>
        <v>11</v>
      </c>
      <c r="K18" s="1">
        <f t="shared" ca="1" si="38"/>
        <v>12</v>
      </c>
      <c r="L18" s="30">
        <f t="shared" ca="1" si="39"/>
        <v>12511014</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Vorrunde!$AI13</f>
        <v>0</v>
      </c>
      <c r="Z18" s="1">
        <f t="shared" ref="Z18:Z25" ca="1" si="53">RANK($W18,$W$17:$W$25)+(9-$Y18)/10</f>
        <v>1.9</v>
      </c>
      <c r="AA18" s="1">
        <f t="shared" ref="AA18:AA25" ca="1" si="54">SUM(E31:BP31)</f>
        <v>0</v>
      </c>
      <c r="AB18" s="1">
        <f t="shared" ref="AB18:AB25" ca="1" si="55">SUM(E42:BP42)</f>
        <v>0</v>
      </c>
      <c r="AC18" s="1">
        <f t="shared" ref="AC18:AC25" ca="1" si="56">SUM(E53:BP53)</f>
        <v>0</v>
      </c>
      <c r="AD18" s="247">
        <f t="shared" ref="AD18:AD25" ca="1" si="57">RANK($K18,$K$17:$K$25)</f>
        <v>1</v>
      </c>
      <c r="AE18" s="30">
        <f t="shared" ca="1" si="49"/>
        <v>511014</v>
      </c>
      <c r="AF18" s="1">
        <f t="shared" ref="AF18:AF25" ca="1" si="58">RANK($AE18,$AE$17:$AE$25)</f>
        <v>1</v>
      </c>
      <c r="AG18" s="1">
        <f t="shared" ref="AG18:AG25" ca="1" si="59">RANK($W18,$W$17:$W$25)</f>
        <v>1</v>
      </c>
      <c r="AH18" s="250">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5</v>
      </c>
      <c r="J19" s="13">
        <f t="shared" ca="1" si="37"/>
        <v>7</v>
      </c>
      <c r="K19" s="1">
        <f t="shared" ca="1" si="38"/>
        <v>9</v>
      </c>
      <c r="L19" s="30">
        <f t="shared" ca="1" si="39"/>
        <v>9507012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Vorrunde!$AI14</f>
        <v>0</v>
      </c>
      <c r="Z19" s="1">
        <f t="shared" ca="1" si="53"/>
        <v>1.9</v>
      </c>
      <c r="AA19" s="1">
        <f t="shared" ca="1" si="54"/>
        <v>0</v>
      </c>
      <c r="AB19" s="1">
        <f t="shared" ca="1" si="55"/>
        <v>0</v>
      </c>
      <c r="AC19" s="1">
        <f t="shared" ca="1" si="56"/>
        <v>0</v>
      </c>
      <c r="AD19" s="247">
        <f t="shared" ca="1" si="57"/>
        <v>2</v>
      </c>
      <c r="AE19" s="30">
        <f t="shared" ca="1" si="49"/>
        <v>507012</v>
      </c>
      <c r="AF19" s="1">
        <f t="shared" ca="1" si="58"/>
        <v>2</v>
      </c>
      <c r="AG19" s="1">
        <f t="shared" ca="1" si="59"/>
        <v>1</v>
      </c>
      <c r="AH19" s="250">
        <f t="shared" ca="1" si="60"/>
        <v>2.0102099999999998</v>
      </c>
      <c r="AI19" s="1"/>
    </row>
    <row r="20" spans="2:80" s="2" customFormat="1" x14ac:dyDescent="0.2">
      <c r="C20" s="2" t="str">
        <f t="shared" si="50"/>
        <v>Maibach 1822 eV</v>
      </c>
      <c r="D20" s="1">
        <f t="shared" ca="1" si="33"/>
        <v>4</v>
      </c>
      <c r="E20" s="1">
        <f t="shared" ca="1" si="34"/>
        <v>1</v>
      </c>
      <c r="F20" s="1">
        <f t="shared" ca="1" si="35"/>
        <v>0</v>
      </c>
      <c r="G20" s="1">
        <f t="shared" ca="1" si="36"/>
        <v>3</v>
      </c>
      <c r="H20" s="1">
        <f t="shared" ca="1" si="37"/>
        <v>9</v>
      </c>
      <c r="I20" s="1">
        <f t="shared" ca="1" si="37"/>
        <v>16</v>
      </c>
      <c r="J20" s="13">
        <f t="shared" ca="1" si="37"/>
        <v>-7</v>
      </c>
      <c r="K20" s="1">
        <f t="shared" ca="1" si="38"/>
        <v>3</v>
      </c>
      <c r="L20" s="30">
        <f t="shared" ca="1" si="39"/>
        <v>3493009</v>
      </c>
      <c r="M20" s="14">
        <f t="shared" ca="1" si="51"/>
        <v>1</v>
      </c>
      <c r="N20" s="14">
        <f t="array" aca="1" ref="N20" ca="1">IF($AI$15,SUM(($K$17:$K$25&gt;=K20)/COUNTIF($K$17:$K$25,$K$17:$K$25)),SUM(($L$17:$L$25&gt;=L20)/COUNTIF($L$17:$L$25,$L$17:$L$25)))</f>
        <v>4</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4.0108999999999995</v>
      </c>
      <c r="Y20" s="13">
        <f>Vorrunde!$AI15</f>
        <v>0</v>
      </c>
      <c r="Z20" s="1">
        <f t="shared" ca="1" si="53"/>
        <v>1.9</v>
      </c>
      <c r="AA20" s="1">
        <f t="shared" ca="1" si="54"/>
        <v>0</v>
      </c>
      <c r="AB20" s="1">
        <f t="shared" ca="1" si="55"/>
        <v>0</v>
      </c>
      <c r="AC20" s="1">
        <f t="shared" ca="1" si="56"/>
        <v>0</v>
      </c>
      <c r="AD20" s="247">
        <f t="shared" ca="1" si="57"/>
        <v>4</v>
      </c>
      <c r="AE20" s="30">
        <f t="shared" ca="1" si="49"/>
        <v>493009</v>
      </c>
      <c r="AF20" s="1">
        <f t="shared" ca="1" si="58"/>
        <v>5</v>
      </c>
      <c r="AG20" s="1">
        <f t="shared" ca="1" si="59"/>
        <v>1</v>
      </c>
      <c r="AH20" s="250">
        <f t="shared" ca="1" si="60"/>
        <v>4.0105099999999991</v>
      </c>
      <c r="AI20" s="1"/>
    </row>
    <row r="21" spans="2:80" s="2" customFormat="1" x14ac:dyDescent="0.2">
      <c r="C21" s="2" t="str">
        <f t="shared" si="50"/>
        <v>VFB Essenheim</v>
      </c>
      <c r="D21" s="1">
        <f t="shared" ca="1" si="33"/>
        <v>4</v>
      </c>
      <c r="E21" s="1">
        <f t="shared" ca="1" si="34"/>
        <v>0</v>
      </c>
      <c r="F21" s="1">
        <f t="shared" ca="1" si="35"/>
        <v>1</v>
      </c>
      <c r="G21" s="1">
        <f t="shared" ca="1" si="36"/>
        <v>3</v>
      </c>
      <c r="H21" s="1">
        <f t="shared" ca="1" si="37"/>
        <v>8</v>
      </c>
      <c r="I21" s="1">
        <f t="shared" ca="1" si="37"/>
        <v>16</v>
      </c>
      <c r="J21" s="13">
        <f t="shared" ca="1" si="37"/>
        <v>-8</v>
      </c>
      <c r="K21" s="1">
        <f t="shared" ca="1" si="38"/>
        <v>1</v>
      </c>
      <c r="L21" s="30">
        <f t="shared" ca="1" si="39"/>
        <v>1492008</v>
      </c>
      <c r="M21" s="14">
        <f t="shared" ca="1" si="51"/>
        <v>1</v>
      </c>
      <c r="N21" s="14">
        <f t="array" aca="1" ref="N21" ca="1">IF($AI$15,SUM(($K$17:$K$25&gt;=K21)/COUNTIF($K$17:$K$25,$K$17:$K$25)),SUM(($L$17:$L$25&gt;=L21)/COUNTIF($L$17:$L$25,$L$17:$L$25)))</f>
        <v>5</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5.0108999999999995</v>
      </c>
      <c r="Y21" s="13">
        <f>Vorrunde!$AI16</f>
        <v>0</v>
      </c>
      <c r="Z21" s="1">
        <f t="shared" ca="1" si="53"/>
        <v>1.9</v>
      </c>
      <c r="AA21" s="1">
        <f t="shared" ca="1" si="54"/>
        <v>0</v>
      </c>
      <c r="AB21" s="1">
        <f t="shared" ca="1" si="55"/>
        <v>0</v>
      </c>
      <c r="AC21" s="1">
        <f t="shared" ca="1" si="56"/>
        <v>0</v>
      </c>
      <c r="AD21" s="247">
        <f t="shared" ca="1" si="57"/>
        <v>5</v>
      </c>
      <c r="AE21" s="30">
        <f t="shared" ca="1" si="49"/>
        <v>492008</v>
      </c>
      <c r="AF21" s="1">
        <f t="shared" ca="1" si="58"/>
        <v>6</v>
      </c>
      <c r="AG21" s="1">
        <f t="shared" ca="1" si="59"/>
        <v>1</v>
      </c>
      <c r="AH21" s="250">
        <f t="shared" ca="1" si="60"/>
        <v>5.0106099999999998</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6</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6.0108999999999995</v>
      </c>
      <c r="Y22" s="13">
        <f>Vorrunde!$AI17</f>
        <v>0</v>
      </c>
      <c r="Z22" s="1">
        <f t="shared" ca="1" si="53"/>
        <v>1.9</v>
      </c>
      <c r="AA22" s="1">
        <f t="shared" ca="1" si="54"/>
        <v>0</v>
      </c>
      <c r="AB22" s="1">
        <f t="shared" ca="1" si="55"/>
        <v>0</v>
      </c>
      <c r="AC22" s="1">
        <f t="shared" ca="1" si="56"/>
        <v>0</v>
      </c>
      <c r="AD22" s="247">
        <f t="shared" ca="1" si="57"/>
        <v>6</v>
      </c>
      <c r="AE22" s="30">
        <f t="shared" ca="1" si="49"/>
        <v>500000</v>
      </c>
      <c r="AF22" s="1">
        <f t="shared" ca="1" si="58"/>
        <v>3</v>
      </c>
      <c r="AG22" s="1">
        <f t="shared" ca="1" si="59"/>
        <v>1</v>
      </c>
      <c r="AH22" s="250">
        <f t="shared" ca="1" si="60"/>
        <v>6.0103099999999996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6</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6.0709</v>
      </c>
      <c r="Y23" s="13">
        <v>0</v>
      </c>
      <c r="Z23" s="1">
        <f t="shared" ca="1" si="53"/>
        <v>7.9</v>
      </c>
      <c r="AA23" s="1">
        <f t="shared" ca="1" si="54"/>
        <v>0</v>
      </c>
      <c r="AB23" s="1">
        <f t="shared" ca="1" si="55"/>
        <v>0</v>
      </c>
      <c r="AC23" s="1">
        <f t="shared" ca="1" si="56"/>
        <v>0</v>
      </c>
      <c r="AD23" s="247">
        <f t="shared" ca="1" si="57"/>
        <v>6</v>
      </c>
      <c r="AE23" s="30">
        <v>0</v>
      </c>
      <c r="AF23" s="1">
        <f t="shared" ca="1" si="58"/>
        <v>7</v>
      </c>
      <c r="AG23" s="1">
        <f t="shared" ca="1" si="59"/>
        <v>7</v>
      </c>
      <c r="AH23" s="250">
        <f t="shared" ca="1" si="60"/>
        <v>6.0707100000000001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6</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6.0709</v>
      </c>
      <c r="Y24" s="13">
        <v>0</v>
      </c>
      <c r="Z24" s="1">
        <f t="shared" ca="1" si="53"/>
        <v>7.9</v>
      </c>
      <c r="AA24" s="1">
        <f t="shared" ca="1" si="54"/>
        <v>0</v>
      </c>
      <c r="AB24" s="1">
        <f t="shared" ca="1" si="55"/>
        <v>0</v>
      </c>
      <c r="AC24" s="1">
        <f t="shared" ca="1" si="56"/>
        <v>0</v>
      </c>
      <c r="AD24" s="247">
        <f t="shared" ca="1" si="57"/>
        <v>6</v>
      </c>
      <c r="AE24" s="30">
        <v>0</v>
      </c>
      <c r="AF24" s="1">
        <f t="shared" ca="1" si="58"/>
        <v>7</v>
      </c>
      <c r="AG24" s="1">
        <f t="shared" ca="1" si="59"/>
        <v>7</v>
      </c>
      <c r="AH24" s="250">
        <f t="shared" ca="1" si="60"/>
        <v>6.0707100000000001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6</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6.0709</v>
      </c>
      <c r="Y25" s="13">
        <v>0</v>
      </c>
      <c r="Z25" s="1">
        <f t="shared" ca="1" si="53"/>
        <v>7.9</v>
      </c>
      <c r="AA25" s="1">
        <f t="shared" ca="1" si="54"/>
        <v>0</v>
      </c>
      <c r="AB25" s="1">
        <f t="shared" ca="1" si="55"/>
        <v>0</v>
      </c>
      <c r="AC25" s="1">
        <f t="shared" ca="1" si="56"/>
        <v>0</v>
      </c>
      <c r="AD25" s="247">
        <f t="shared" ca="1" si="57"/>
        <v>6</v>
      </c>
      <c r="AE25" s="30">
        <v>0</v>
      </c>
      <c r="AF25" s="1">
        <f t="shared" ca="1" si="58"/>
        <v>7</v>
      </c>
      <c r="AG25" s="1">
        <f t="shared" ca="1" si="59"/>
        <v>7</v>
      </c>
      <c r="AH25" s="251">
        <f t="shared" ca="1" si="60"/>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2</v>
      </c>
      <c r="BV30" s="8">
        <f t="shared" ca="1" si="64"/>
        <v>4</v>
      </c>
      <c r="BW30" s="8">
        <f t="shared" ca="1" si="64"/>
        <v>4</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2</v>
      </c>
      <c r="BT31" s="7"/>
      <c r="BU31" s="8">
        <f t="shared" ref="BU31:CA31" ca="1" si="67">SUMIFS($X$64:$X$135,$V$64:$V$135,$BR31,$W$64:$W$135,BU$29)+SUMIFS($Y$64:$Y$135,$W$64:$W$135,$BR31,$V$64:$V$135,BU$29)</f>
        <v>1</v>
      </c>
      <c r="BV31" s="8">
        <f t="shared" ca="1" si="67"/>
        <v>5</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5</v>
      </c>
      <c r="BT32" s="9">
        <f t="shared" ref="BT32:BT38" ca="1" si="68">SUMIFS($X$64:$X$135,$V$64:$V$135,$BR32,$W$64:$W$135,BT$29)+SUMIFS($Y$64:$Y$135,$W$64:$W$135,$BR32,$V$64:$V$135,BT$29)</f>
        <v>0</v>
      </c>
      <c r="BU32" s="7"/>
      <c r="BV32" s="8">
        <f t="shared" ref="BV32:CA32" ca="1" si="69">SUMIFS($X$64:$X$135,$V$64:$V$135,$BR32,$W$64:$W$135,BV$29)+SUMIFS($Y$64:$Y$135,$W$64:$W$135,$BR32,$V$64:$V$135,BV$29)</f>
        <v>5</v>
      </c>
      <c r="BW32" s="8">
        <f t="shared" ca="1" si="69"/>
        <v>2</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2</v>
      </c>
      <c r="BT33" s="9">
        <f t="shared" ca="1" si="68"/>
        <v>1</v>
      </c>
      <c r="BU33" s="9">
        <f t="shared" ref="BU33:BU38" ca="1" si="70">SUMIFS($X$64:$X$135,$V$64:$V$135,$BR33,$W$64:$W$135,BU$29)+SUMIFS($Y$64:$Y$135,$W$64:$W$135,$BR33,$V$64:$V$135,BU$29)</f>
        <v>2</v>
      </c>
      <c r="BV33" s="7"/>
      <c r="BW33" s="8">
        <f ca="1">SUMIFS($X$64:$X$135,$V$64:$V$135,$BR33,$W$64:$W$135,BW$29)+SUMIFS($Y$64:$Y$135,$W$64:$W$135,$BR33,$V$64:$V$135,BW$29)</f>
        <v>4</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4</v>
      </c>
      <c r="BT34" s="9">
        <f t="shared" ca="1" si="68"/>
        <v>2</v>
      </c>
      <c r="BU34" s="9">
        <f t="shared" ca="1" si="7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-2</v>
      </c>
      <c r="BU41" s="8">
        <f ca="1">BU30-BS32</f>
        <v>-3</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2</v>
      </c>
      <c r="BT42" s="7"/>
      <c r="BU42" s="8">
        <f ca="1">BU31-BT32</f>
        <v>1</v>
      </c>
      <c r="BV42" s="8">
        <f ca="1">BV31-BT33</f>
        <v>4</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3</v>
      </c>
      <c r="BT43" s="9">
        <f ca="1">IF(BU42="","",-1*BU42)</f>
        <v>-1</v>
      </c>
      <c r="BU43" s="7"/>
      <c r="BV43" s="8">
        <f ca="1">BV32-BU33</f>
        <v>3</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-2</v>
      </c>
      <c r="BT44" s="9">
        <f ca="1">IF(BV42="","",-1*BV42)</f>
        <v>-4</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-4</v>
      </c>
      <c r="BU45" s="9">
        <f ca="1">IF(BW43="","",-1*BW43)</f>
        <v>-2</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3</v>
      </c>
      <c r="BW52" s="8">
        <f t="shared" ca="1" si="74"/>
        <v>1</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1</v>
      </c>
      <c r="BT56" s="9">
        <f t="shared" ca="1" si="77"/>
        <v>0</v>
      </c>
      <c r="BU56" s="9">
        <f t="shared" ca="1" si="78"/>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165"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IF(Planung!$C$7="","",Planung!$C$7)</f>
        <v>1. FC Riedwald</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IF(Planung!$C$9="","",Planung!$C$9)</f>
        <v>FC Barcelona</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79">V65&amp;W65</f>
        <v>FC GrönlingenInter Mailand</v>
      </c>
      <c r="AA65" s="13">
        <f t="shared" ref="AA65:AA128" ca="1" si="80">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IF(Planung!$C$11="","",Planung!$C$11)</f>
        <v>Eintracht Frankfurt</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79"/>
        <v>1. FC NürnbergReal Madrid</v>
      </c>
      <c r="AA66" s="13">
        <f t="shared" ca="1" si="80"/>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t="s">
        <v>10</v>
      </c>
      <c r="Q67" s="62" t="str">
        <f>IF(Planung!$C$13="","",Planung!$C$13)</f>
        <v>Maibach 1822 eV</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79"/>
        <v>Eintracht FrankfurtMaibach 1822 eV</v>
      </c>
      <c r="AA67" s="13">
        <f t="shared" ca="1" si="80"/>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t="s">
        <v>11</v>
      </c>
      <c r="Q68" s="62" t="str">
        <f>IF(Planung!$C$15="","",Planung!$C$15)</f>
        <v>VFB Essenheim</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79"/>
        <v>SSV WildbachManchester City</v>
      </c>
      <c r="AA68" s="13">
        <f t="shared" ca="1" si="80"/>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t="s">
        <v>12</v>
      </c>
      <c r="Q69" s="62" t="str">
        <f>IF(Planung!$C$17="","",Planung!$C$17)</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79"/>
        <v>Borussia DortmundFSV Rauen</v>
      </c>
      <c r="AA69" s="13">
        <f t="shared" ca="1" si="80"/>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79"/>
        <v>VFB Essenheim1. FC Riedwald</v>
      </c>
      <c r="AA70" s="13">
        <f t="shared" ca="1" si="80"/>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79"/>
        <v>FC GrönlingenMainz 05</v>
      </c>
      <c r="AA71" s="13">
        <f t="shared" ca="1" si="80"/>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79"/>
        <v>1. FC NürnbergKickers Rodendorf</v>
      </c>
      <c r="AA72" s="13">
        <f t="shared" ca="1" si="80"/>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79"/>
        <v>FC BarcelonaEintracht Frankfurt</v>
      </c>
      <c r="AA73" s="13">
        <f t="shared" ca="1" si="80"/>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80"/>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93" ca="1" si="81">V75&amp;W75</f>
        <v>Real MadridBorussia Dortmund</v>
      </c>
      <c r="AA75" s="13">
        <f t="shared" ca="1" si="80"/>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81"/>
        <v>1. FC RiedwaldMaibach 1822 eV</v>
      </c>
      <c r="AA76" s="13">
        <f t="shared" ca="1" si="80"/>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81"/>
        <v>Mainz 05Manchester City</v>
      </c>
      <c r="AA77" s="13">
        <f t="shared" ca="1" si="80"/>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81"/>
        <v>Kickers RodendorfFSV Rauen</v>
      </c>
      <c r="AA78" s="13">
        <f t="shared" ca="1" si="80"/>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81"/>
        <v>Eintracht FrankfurtVFB Essenheim</v>
      </c>
      <c r="AA79" s="13">
        <f t="shared" ca="1" si="80"/>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81"/>
        <v>SSV WildbachFC Grönlingen</v>
      </c>
      <c r="AA80" s="13">
        <f t="shared" ca="1" si="80"/>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81"/>
        <v>Borussia Dortmund1. FC Nürnberg</v>
      </c>
      <c r="AA81" s="13">
        <f t="shared" ca="1" si="80"/>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81"/>
        <v>FC BarcelonaMaibach 1822 eV</v>
      </c>
      <c r="AA82" s="13">
        <f t="shared" ca="1" si="80"/>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81"/>
        <v>Inter MailandManchester City</v>
      </c>
      <c r="AA83" s="13">
        <f t="shared" ca="1" si="80"/>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81"/>
        <v>Real MadridFSV Rauen</v>
      </c>
      <c r="AA84" s="13">
        <f t="shared" ca="1" si="80"/>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81"/>
        <v>Eintracht Frankfurt1. FC Riedwald</v>
      </c>
      <c r="AA85" s="13">
        <f t="shared" ca="1" si="80"/>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81"/>
        <v>SSV WildbachMainz 05</v>
      </c>
      <c r="AA86" s="13">
        <f t="shared" ca="1" si="80"/>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81"/>
        <v>Borussia DortmundKickers Rodendorf</v>
      </c>
      <c r="AA87" s="13">
        <f t="shared" ca="1" si="80"/>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81"/>
        <v>Maibach 1822 eVVFB Essenheim</v>
      </c>
      <c r="AA88" s="13">
        <f t="shared" ca="1" si="80"/>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81"/>
        <v>Manchester CityFC Grönlingen</v>
      </c>
      <c r="AA89" s="13">
        <f t="shared" ca="1" si="80"/>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81"/>
        <v>FSV Rauen1. FC Nürnberg</v>
      </c>
      <c r="AA90" s="13">
        <f t="shared" ca="1" si="80"/>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81"/>
        <v>1. FC RiedwaldFC Barcelona</v>
      </c>
      <c r="AA91" s="13">
        <f t="shared" ca="1" si="80"/>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81"/>
        <v>Mainz 05Inter Mailand</v>
      </c>
      <c r="AA92" s="13">
        <f t="shared" ca="1" si="80"/>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81"/>
        <v>Kickers RodendorfReal Madrid</v>
      </c>
      <c r="AA93" s="13">
        <f t="shared" ca="1" si="80"/>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ref="Z94:Z108" ca="1" si="82">V94&amp;W94</f>
        <v/>
      </c>
      <c r="AA94" s="13">
        <f t="shared" ref="AA94:AA108" ca="1" si="83">IF(AND(V94&lt;&gt;"",W94&lt;&gt;"",V94&lt;&gt;W94,X94&lt;&gt;"",Y94&lt;&gt;""),1,0)</f>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82"/>
        <v/>
      </c>
      <c r="AA95" s="13">
        <f t="shared" ca="1" si="83"/>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82"/>
        <v/>
      </c>
      <c r="AA96" s="13">
        <f t="shared" ca="1" si="83"/>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82"/>
        <v/>
      </c>
      <c r="AA97" s="13">
        <f t="shared" ca="1" si="83"/>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82"/>
        <v/>
      </c>
      <c r="AA98" s="13">
        <f t="shared" ca="1" si="83"/>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82"/>
        <v/>
      </c>
      <c r="AA99" s="13">
        <f t="shared" ca="1" si="83"/>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82"/>
        <v/>
      </c>
      <c r="AA100" s="13">
        <f t="shared" ca="1" si="83"/>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82"/>
        <v/>
      </c>
      <c r="AA101" s="13">
        <f t="shared" ca="1" si="83"/>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82"/>
        <v/>
      </c>
      <c r="AA102" s="13">
        <f t="shared" ca="1" si="83"/>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82"/>
        <v/>
      </c>
      <c r="AA103" s="13">
        <f t="shared" ca="1" si="83"/>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82"/>
        <v/>
      </c>
      <c r="AA104" s="13">
        <f t="shared" ca="1" si="83"/>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82"/>
        <v/>
      </c>
      <c r="AA105" s="13">
        <f t="shared" ca="1" si="83"/>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82"/>
        <v/>
      </c>
      <c r="AA106" s="13">
        <f t="shared" ca="1" si="83"/>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82"/>
        <v/>
      </c>
      <c r="AA107" s="13">
        <f t="shared" ca="1" si="83"/>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82"/>
        <v/>
      </c>
      <c r="AA108" s="13">
        <f t="shared" ca="1" si="83"/>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80"/>
        <v>0</v>
      </c>
      <c r="AB109" s="295" t="str">
        <f>""</f>
        <v/>
      </c>
      <c r="AC109" s="298"/>
      <c r="AD109" s="299"/>
      <c r="AE109" s="300" t="str">
        <f>IF($AA109=0,"",IF($X109&gt;$Y109,Einstellungen!$C$4,IF($X109=$Y109,1,0)))</f>
        <v/>
      </c>
      <c r="AF109" s="299"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80"/>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80"/>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80"/>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80"/>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80"/>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80"/>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80"/>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80"/>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80"/>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80"/>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80"/>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80"/>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80"/>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80"/>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80"/>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4">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4"/>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4"/>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4"/>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4"/>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4"/>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4"/>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85">AA65</f>
        <v>1</v>
      </c>
      <c r="AB137" s="13" t="str">
        <f ca="1">IF(AA137&gt;0,Y65&amp;Sprache!$E$84&amp;X65,"")</f>
        <v>4:1</v>
      </c>
      <c r="AC137" s="2"/>
      <c r="AD137" s="144"/>
    </row>
    <row r="138" spans="2:32" x14ac:dyDescent="0.2">
      <c r="Y138" s="67" t="s">
        <v>9</v>
      </c>
      <c r="Z138" s="35" t="str">
        <f t="shared" ref="Z138:Z201" ca="1" si="86">W66&amp;V66</f>
        <v>Real Madrid1. FC Nürnberg</v>
      </c>
      <c r="AA138" s="13">
        <f t="shared" ca="1" si="85"/>
        <v>1</v>
      </c>
      <c r="AB138" s="13" t="str">
        <f ca="1">IF(AA138&gt;0,Y66&amp;Sprache!$E$84&amp;X66,"")</f>
        <v>4:1</v>
      </c>
      <c r="AC138" s="2"/>
      <c r="AD138" s="144"/>
    </row>
    <row r="139" spans="2:32" x14ac:dyDescent="0.2">
      <c r="Y139" s="67" t="s">
        <v>10</v>
      </c>
      <c r="Z139" s="35" t="str">
        <f t="shared" ca="1" si="86"/>
        <v>Maibach 1822 eVEintracht Frankfurt</v>
      </c>
      <c r="AA139" s="13">
        <f t="shared" ca="1" si="85"/>
        <v>1</v>
      </c>
      <c r="AB139" s="13" t="str">
        <f ca="1">IF(AA139&gt;0,Y67&amp;Sprache!$E$84&amp;X67,"")</f>
        <v>2:5</v>
      </c>
      <c r="AC139" s="2"/>
      <c r="AD139" s="144"/>
    </row>
    <row r="140" spans="2:32" x14ac:dyDescent="0.2">
      <c r="Y140" s="67" t="s">
        <v>11</v>
      </c>
      <c r="Z140" s="35" t="str">
        <f t="shared" ca="1" si="86"/>
        <v>Manchester CitySSV Wildbach</v>
      </c>
      <c r="AA140" s="13">
        <f t="shared" ca="1" si="85"/>
        <v>1</v>
      </c>
      <c r="AB140" s="13" t="str">
        <f ca="1">IF(AA140&gt;0,Y68&amp;Sprache!$E$84&amp;X68,"")</f>
        <v>6:2</v>
      </c>
      <c r="AC140" s="2"/>
      <c r="AD140" s="144"/>
    </row>
    <row r="141" spans="2:32" x14ac:dyDescent="0.2">
      <c r="Y141" s="67" t="s">
        <v>12</v>
      </c>
      <c r="Z141" s="35" t="str">
        <f t="shared" ca="1" si="86"/>
        <v>FSV RauenBorussia Dortmund</v>
      </c>
      <c r="AA141" s="13">
        <f t="shared" ca="1" si="85"/>
        <v>1</v>
      </c>
      <c r="AB141" s="13" t="str">
        <f ca="1">IF(AA141&gt;0,Y69&amp;Sprache!$E$84&amp;X69,"")</f>
        <v>0:3</v>
      </c>
      <c r="AC141" s="2"/>
      <c r="AD141" s="144"/>
    </row>
    <row r="142" spans="2:32" x14ac:dyDescent="0.2">
      <c r="Y142" s="67" t="s">
        <v>17</v>
      </c>
      <c r="Z142" s="35" t="str">
        <f t="shared" ca="1" si="86"/>
        <v>1. FC RiedwaldVFB Essenheim</v>
      </c>
      <c r="AA142" s="13">
        <f t="shared" ca="1" si="85"/>
        <v>1</v>
      </c>
      <c r="AB142" s="13" t="str">
        <f ca="1">IF(AA142&gt;0,Y70&amp;Sprache!$E$84&amp;X70,"")</f>
        <v>4:4</v>
      </c>
      <c r="AC142" s="2"/>
      <c r="AD142" s="144"/>
    </row>
    <row r="143" spans="2:32" x14ac:dyDescent="0.2">
      <c r="Y143" s="67" t="s">
        <v>18</v>
      </c>
      <c r="Z143" s="35" t="str">
        <f t="shared" ca="1" si="86"/>
        <v>Mainz 05FC Grönlingen</v>
      </c>
      <c r="AA143" s="13">
        <f t="shared" ca="1" si="85"/>
        <v>1</v>
      </c>
      <c r="AB143" s="13" t="str">
        <f ca="1">IF(AA143&gt;0,Y71&amp;Sprache!$E$84&amp;X71,"")</f>
        <v>2:1</v>
      </c>
      <c r="AC143" s="2"/>
      <c r="AD143" s="144"/>
    </row>
    <row r="144" spans="2:32" x14ac:dyDescent="0.2">
      <c r="Y144" s="67" t="s">
        <v>19</v>
      </c>
      <c r="Z144" s="35" t="str">
        <f t="shared" ca="1" si="86"/>
        <v>Kickers Rodendorf1. FC Nürnberg</v>
      </c>
      <c r="AA144" s="13">
        <f t="shared" ca="1" si="85"/>
        <v>1</v>
      </c>
      <c r="AB144" s="13" t="str">
        <f ca="1">IF(AA144&gt;0,Y72&amp;Sprache!$E$84&amp;X72,"")</f>
        <v>0:2</v>
      </c>
      <c r="AC144" s="2"/>
      <c r="AD144" s="144"/>
    </row>
    <row r="145" spans="25:30" x14ac:dyDescent="0.2">
      <c r="Y145" s="67" t="s">
        <v>25</v>
      </c>
      <c r="Z145" s="35" t="str">
        <f t="shared" ca="1" si="86"/>
        <v>Eintracht FrankfurtFC Barcelona</v>
      </c>
      <c r="AA145" s="13">
        <f t="shared" ca="1" si="85"/>
        <v>1</v>
      </c>
      <c r="AB145" s="13" t="str">
        <f ca="1">IF(AA145&gt;0,Y73&amp;Sprache!$E$84&amp;X73,"")</f>
        <v>0:1</v>
      </c>
      <c r="AC145" s="2"/>
      <c r="AD145" s="144"/>
    </row>
    <row r="146" spans="25:30" x14ac:dyDescent="0.2">
      <c r="Y146" s="67" t="s">
        <v>26</v>
      </c>
      <c r="Z146" s="35" t="str">
        <f t="shared" ca="1" si="86"/>
        <v>SSV WildbachInter Mailand</v>
      </c>
      <c r="AA146" s="13">
        <f t="shared" ca="1" si="85"/>
        <v>1</v>
      </c>
      <c r="AB146" s="13" t="str">
        <f ca="1">IF(AA146&gt;0,Y74&amp;Sprache!$E$84&amp;X74,"")</f>
        <v>0:5</v>
      </c>
      <c r="AC146" s="2"/>
      <c r="AD146" s="144"/>
    </row>
    <row r="147" spans="25:30" x14ac:dyDescent="0.2">
      <c r="Y147" s="67" t="s">
        <v>27</v>
      </c>
      <c r="Z147" s="35" t="str">
        <f t="shared" ca="1" si="86"/>
        <v>Borussia DortmundReal Madrid</v>
      </c>
      <c r="AA147" s="13">
        <f t="shared" ca="1" si="85"/>
        <v>1</v>
      </c>
      <c r="AB147" s="13" t="str">
        <f ca="1">IF(AA147&gt;0,Y75&amp;Sprache!$E$84&amp;X75,"")</f>
        <v>2:3</v>
      </c>
      <c r="AC147" s="2"/>
      <c r="AD147" s="144"/>
    </row>
    <row r="148" spans="25:30" x14ac:dyDescent="0.2">
      <c r="Y148" s="67" t="s">
        <v>28</v>
      </c>
      <c r="Z148" s="35" t="str">
        <f t="shared" ca="1" si="86"/>
        <v>Maibach 1822 eV1. FC Riedwald</v>
      </c>
      <c r="AA148" s="13">
        <f t="shared" ca="1" si="85"/>
        <v>1</v>
      </c>
      <c r="AB148" s="13" t="str">
        <f ca="1">IF(AA148&gt;0,Y76&amp;Sprache!$E$84&amp;X76,"")</f>
        <v>2:4</v>
      </c>
      <c r="AC148" s="2"/>
      <c r="AD148" s="144"/>
    </row>
    <row r="149" spans="25:30" x14ac:dyDescent="0.2">
      <c r="Y149" s="67" t="s">
        <v>29</v>
      </c>
      <c r="Z149" s="35" t="str">
        <f t="shared" ca="1" si="86"/>
        <v>Manchester CityMainz 05</v>
      </c>
      <c r="AA149" s="13">
        <f t="shared" ca="1" si="85"/>
        <v>1</v>
      </c>
      <c r="AB149" s="13" t="str">
        <f ca="1">IF(AA149&gt;0,Y77&amp;Sprache!$E$84&amp;X77,"")</f>
        <v>3:0</v>
      </c>
      <c r="AC149" s="2"/>
      <c r="AD149" s="144"/>
    </row>
    <row r="150" spans="25:30" x14ac:dyDescent="0.2">
      <c r="Y150" s="67" t="s">
        <v>30</v>
      </c>
      <c r="Z150" s="35" t="str">
        <f t="shared" ca="1" si="86"/>
        <v>FSV RauenKickers Rodendorf</v>
      </c>
      <c r="AA150" s="13">
        <f t="shared" ca="1" si="85"/>
        <v>1</v>
      </c>
      <c r="AB150" s="13" t="str">
        <f ca="1">IF(AA150&gt;0,Y78&amp;Sprache!$E$84&amp;X78,"")</f>
        <v>1:1</v>
      </c>
      <c r="AC150" s="2"/>
      <c r="AD150" s="144"/>
    </row>
    <row r="151" spans="25:30" x14ac:dyDescent="0.2">
      <c r="Y151" s="67" t="s">
        <v>31</v>
      </c>
      <c r="Z151" s="35" t="str">
        <f t="shared" ca="1" si="86"/>
        <v>VFB EssenheimEintracht Frankfurt</v>
      </c>
      <c r="AA151" s="13">
        <f t="shared" ca="1" si="85"/>
        <v>1</v>
      </c>
      <c r="AB151" s="13" t="str">
        <f ca="1">IF(AA151&gt;0,Y79&amp;Sprache!$E$84&amp;X79,"")</f>
        <v>0:2</v>
      </c>
      <c r="AC151" s="2"/>
      <c r="AD151" s="144"/>
    </row>
    <row r="152" spans="25:30" x14ac:dyDescent="0.2">
      <c r="Y152" s="67" t="s">
        <v>32</v>
      </c>
      <c r="Z152" s="35" t="str">
        <f t="shared" ca="1" si="86"/>
        <v>FC GrönlingenSSV Wildbach</v>
      </c>
      <c r="AA152" s="13">
        <f t="shared" ca="1" si="85"/>
        <v>1</v>
      </c>
      <c r="AB152" s="13" t="str">
        <f ca="1">IF(AA152&gt;0,Y80&amp;Sprache!$E$84&amp;X80,"")</f>
        <v>3:3</v>
      </c>
      <c r="AC152" s="2"/>
      <c r="AD152" s="144"/>
    </row>
    <row r="153" spans="25:30" x14ac:dyDescent="0.2">
      <c r="Y153" s="67" t="s">
        <v>33</v>
      </c>
      <c r="Z153" s="35" t="str">
        <f t="shared" ca="1" si="86"/>
        <v>1. FC NürnbergBorussia Dortmund</v>
      </c>
      <c r="AA153" s="13">
        <f t="shared" ca="1" si="85"/>
        <v>1</v>
      </c>
      <c r="AB153" s="13" t="str">
        <f ca="1">IF(AA153&gt;0,Y81&amp;Sprache!$E$84&amp;X81,"")</f>
        <v>3:4</v>
      </c>
      <c r="AC153" s="2"/>
      <c r="AD153" s="144"/>
    </row>
    <row r="154" spans="25:30" x14ac:dyDescent="0.2">
      <c r="Y154" s="67" t="s">
        <v>34</v>
      </c>
      <c r="Z154" s="35" t="str">
        <f t="shared" ca="1" si="86"/>
        <v>Maibach 1822 eVFC Barcelona</v>
      </c>
      <c r="AA154" s="13">
        <f t="shared" ca="1" si="85"/>
        <v>1</v>
      </c>
      <c r="AB154" s="13" t="str">
        <f ca="1">IF(AA154&gt;0,Y82&amp;Sprache!$E$84&amp;X82,"")</f>
        <v>1:5</v>
      </c>
      <c r="AC154" s="2"/>
      <c r="AD154" s="144"/>
    </row>
    <row r="155" spans="25:30" x14ac:dyDescent="0.2">
      <c r="Y155" s="67" t="s">
        <v>35</v>
      </c>
      <c r="Z155" s="35" t="str">
        <f t="shared" ca="1" si="86"/>
        <v>Manchester CityInter Mailand</v>
      </c>
      <c r="AA155" s="13">
        <f t="shared" ca="1" si="85"/>
        <v>1</v>
      </c>
      <c r="AB155" s="13" t="str">
        <f ca="1">IF(AA155&gt;0,Y83&amp;Sprache!$E$84&amp;X83,"")</f>
        <v>1:0</v>
      </c>
      <c r="AC155" s="2"/>
      <c r="AD155" s="144"/>
    </row>
    <row r="156" spans="25:30" x14ac:dyDescent="0.2">
      <c r="Y156" s="67" t="s">
        <v>36</v>
      </c>
      <c r="Z156" s="35" t="str">
        <f t="shared" ca="1" si="86"/>
        <v>FSV RauenReal Madrid</v>
      </c>
      <c r="AA156" s="13">
        <f t="shared" ca="1" si="85"/>
        <v>1</v>
      </c>
      <c r="AB156" s="13" t="str">
        <f ca="1">IF(AA156&gt;0,Y84&amp;Sprache!$E$84&amp;X84,"")</f>
        <v>1:4</v>
      </c>
      <c r="AC156" s="2"/>
      <c r="AD156" s="144"/>
    </row>
    <row r="157" spans="25:30" x14ac:dyDescent="0.2">
      <c r="Y157" s="67" t="s">
        <v>37</v>
      </c>
      <c r="Z157" s="35" t="str">
        <f t="shared" ca="1" si="86"/>
        <v>1. FC RiedwaldEintracht Frankfurt</v>
      </c>
      <c r="AA157" s="13">
        <f t="shared" ca="1" si="85"/>
        <v>1</v>
      </c>
      <c r="AB157" s="13" t="str">
        <f ca="1">IF(AA157&gt;0,Y85&amp;Sprache!$E$84&amp;X85,"")</f>
        <v>2:5</v>
      </c>
      <c r="AC157" s="2"/>
      <c r="AD157" s="144"/>
    </row>
    <row r="158" spans="25:30" x14ac:dyDescent="0.2">
      <c r="Y158" s="67" t="s">
        <v>38</v>
      </c>
      <c r="Z158" s="35" t="str">
        <f t="shared" ca="1" si="86"/>
        <v>Mainz 05SSV Wildbach</v>
      </c>
      <c r="AA158" s="13">
        <f t="shared" ca="1" si="85"/>
        <v>1</v>
      </c>
      <c r="AB158" s="13" t="str">
        <f ca="1">IF(AA158&gt;0,Y86&amp;Sprache!$E$84&amp;X86,"")</f>
        <v>2:0</v>
      </c>
      <c r="AC158" s="2"/>
      <c r="AD158" s="144"/>
    </row>
    <row r="159" spans="25:30" x14ac:dyDescent="0.2">
      <c r="Y159" s="67" t="s">
        <v>39</v>
      </c>
      <c r="Z159" s="35" t="str">
        <f t="shared" ca="1" si="86"/>
        <v>Kickers RodendorfBorussia Dortmund</v>
      </c>
      <c r="AA159" s="13">
        <f t="shared" ca="1" si="85"/>
        <v>1</v>
      </c>
      <c r="AB159" s="13" t="str">
        <f ca="1">IF(AA159&gt;0,Y87&amp;Sprache!$E$84&amp;X87,"")</f>
        <v>1:6</v>
      </c>
      <c r="AC159" s="2"/>
      <c r="AD159" s="144"/>
    </row>
    <row r="160" spans="25:30" x14ac:dyDescent="0.2">
      <c r="Y160" s="67" t="s">
        <v>40</v>
      </c>
      <c r="Z160" s="35" t="str">
        <f t="shared" ca="1" si="86"/>
        <v>VFB EssenheimMaibach 1822 eV</v>
      </c>
      <c r="AA160" s="13">
        <f t="shared" ca="1" si="85"/>
        <v>1</v>
      </c>
      <c r="AB160" s="13" t="str">
        <f ca="1">IF(AA160&gt;0,Y88&amp;Sprache!$E$84&amp;X88,"")</f>
        <v>2:4</v>
      </c>
      <c r="AC160" s="2"/>
      <c r="AD160" s="144"/>
    </row>
    <row r="161" spans="25:30" x14ac:dyDescent="0.2">
      <c r="Y161" s="67" t="s">
        <v>41</v>
      </c>
      <c r="Z161" s="35" t="str">
        <f t="shared" ca="1" si="86"/>
        <v>FC GrönlingenManchester City</v>
      </c>
      <c r="AA161" s="13">
        <f t="shared" ca="1" si="85"/>
        <v>1</v>
      </c>
      <c r="AB161" s="13" t="str">
        <f ca="1">IF(AA161&gt;0,Y89&amp;Sprache!$E$84&amp;X89,"")</f>
        <v>0:5</v>
      </c>
      <c r="AC161" s="2"/>
      <c r="AD161" s="144"/>
    </row>
    <row r="162" spans="25:30" x14ac:dyDescent="0.2">
      <c r="Y162" s="67" t="s">
        <v>42</v>
      </c>
      <c r="Z162" s="35" t="str">
        <f t="shared" ca="1" si="86"/>
        <v>1. FC NürnbergFSV Rauen</v>
      </c>
      <c r="AA162" s="13">
        <f t="shared" ca="1" si="85"/>
        <v>1</v>
      </c>
      <c r="AB162" s="13" t="str">
        <f ca="1">IF(AA162&gt;0,Y90&amp;Sprache!$E$84&amp;X90,"")</f>
        <v>3:1</v>
      </c>
      <c r="AC162" s="2"/>
      <c r="AD162" s="144"/>
    </row>
    <row r="163" spans="25:30" x14ac:dyDescent="0.2">
      <c r="Y163" s="67" t="s">
        <v>43</v>
      </c>
      <c r="Z163" s="35" t="str">
        <f t="shared" ca="1" si="86"/>
        <v>FC Barcelona1. FC Riedwald</v>
      </c>
      <c r="AA163" s="13">
        <f t="shared" ca="1" si="85"/>
        <v>1</v>
      </c>
      <c r="AB163" s="13" t="str">
        <f ca="1">IF(AA163&gt;0,Y91&amp;Sprache!$E$84&amp;X91,"")</f>
        <v>2:0</v>
      </c>
      <c r="AC163" s="2"/>
      <c r="AD163" s="144"/>
    </row>
    <row r="164" spans="25:30" x14ac:dyDescent="0.2">
      <c r="Y164" s="67" t="s">
        <v>44</v>
      </c>
      <c r="Z164" s="35" t="str">
        <f t="shared" ca="1" si="86"/>
        <v>Inter MailandMainz 05</v>
      </c>
      <c r="AA164" s="13">
        <f t="shared" ca="1" si="85"/>
        <v>1</v>
      </c>
      <c r="AB164" s="13" t="str">
        <f ca="1">IF(AA164&gt;0,Y92&amp;Sprache!$E$84&amp;X92,"")</f>
        <v>4:1</v>
      </c>
      <c r="AC164" s="2"/>
      <c r="AD164" s="144"/>
    </row>
    <row r="165" spans="25:30" x14ac:dyDescent="0.2">
      <c r="Y165" s="67" t="s">
        <v>45</v>
      </c>
      <c r="Z165" s="35" t="str">
        <f t="shared" ca="1" si="86"/>
        <v>Real MadridKickers Rodendorf</v>
      </c>
      <c r="AA165" s="13">
        <f t="shared" ca="1" si="85"/>
        <v>1</v>
      </c>
      <c r="AB165" s="13" t="str">
        <f ca="1">IF(AA165&gt;0,Y93&amp;Sprache!$E$84&amp;X93,"")</f>
        <v>6:0</v>
      </c>
      <c r="AC165" s="2"/>
      <c r="AD165" s="144"/>
    </row>
    <row r="166" spans="25:30" x14ac:dyDescent="0.2">
      <c r="Y166" s="67" t="s">
        <v>46</v>
      </c>
      <c r="Z166" s="35" t="str">
        <f t="shared" ca="1" si="86"/>
        <v/>
      </c>
      <c r="AA166" s="13">
        <f t="shared" ca="1" si="85"/>
        <v>0</v>
      </c>
      <c r="AB166" s="13" t="str">
        <f ca="1">IF(AA166&gt;0,Y94&amp;Sprache!$E$84&amp;X94,"")</f>
        <v/>
      </c>
      <c r="AC166" s="2"/>
      <c r="AD166" s="144"/>
    </row>
    <row r="167" spans="25:30" x14ac:dyDescent="0.2">
      <c r="Y167" s="67" t="s">
        <v>47</v>
      </c>
      <c r="Z167" s="35" t="str">
        <f t="shared" ca="1" si="86"/>
        <v/>
      </c>
      <c r="AA167" s="13">
        <f t="shared" ca="1" si="85"/>
        <v>0</v>
      </c>
      <c r="AB167" s="13" t="str">
        <f ca="1">IF(AA167&gt;0,Y95&amp;Sprache!$E$84&amp;X95,"")</f>
        <v/>
      </c>
      <c r="AC167" s="2"/>
      <c r="AD167" s="144"/>
    </row>
    <row r="168" spans="25:30" x14ac:dyDescent="0.2">
      <c r="Y168" s="67" t="s">
        <v>48</v>
      </c>
      <c r="Z168" s="35" t="str">
        <f t="shared" ca="1" si="86"/>
        <v/>
      </c>
      <c r="AA168" s="13">
        <f t="shared" ca="1" si="85"/>
        <v>0</v>
      </c>
      <c r="AB168" s="13" t="str">
        <f ca="1">IF(AA168&gt;0,Y96&amp;Sprache!$E$84&amp;X96,"")</f>
        <v/>
      </c>
      <c r="AC168" s="2"/>
      <c r="AD168" s="144"/>
    </row>
    <row r="169" spans="25:30" x14ac:dyDescent="0.2">
      <c r="Y169" s="67" t="s">
        <v>49</v>
      </c>
      <c r="Z169" s="35" t="str">
        <f t="shared" ca="1" si="86"/>
        <v/>
      </c>
      <c r="AA169" s="13">
        <f t="shared" ca="1" si="85"/>
        <v>0</v>
      </c>
      <c r="AB169" s="13" t="str">
        <f ca="1">IF(AA169&gt;0,Y97&amp;Sprache!$E$84&amp;X97,"")</f>
        <v/>
      </c>
      <c r="AC169" s="2"/>
      <c r="AD169" s="144"/>
    </row>
    <row r="170" spans="25:30" x14ac:dyDescent="0.2">
      <c r="Y170" s="67" t="s">
        <v>50</v>
      </c>
      <c r="Z170" s="35" t="str">
        <f t="shared" ca="1" si="86"/>
        <v/>
      </c>
      <c r="AA170" s="13">
        <f t="shared" ca="1" si="85"/>
        <v>0</v>
      </c>
      <c r="AB170" s="13" t="str">
        <f ca="1">IF(AA170&gt;0,Y98&amp;Sprache!$E$84&amp;X98,"")</f>
        <v/>
      </c>
      <c r="AC170" s="2"/>
      <c r="AD170" s="144"/>
    </row>
    <row r="171" spans="25:30" x14ac:dyDescent="0.2">
      <c r="Y171" s="67" t="s">
        <v>51</v>
      </c>
      <c r="Z171" s="35" t="str">
        <f t="shared" ca="1" si="86"/>
        <v/>
      </c>
      <c r="AA171" s="13">
        <f t="shared" ca="1" si="85"/>
        <v>0</v>
      </c>
      <c r="AB171" s="13" t="str">
        <f ca="1">IF(AA171&gt;0,Y99&amp;Sprache!$E$84&amp;X99,"")</f>
        <v/>
      </c>
      <c r="AC171" s="2"/>
      <c r="AD171" s="144"/>
    </row>
    <row r="172" spans="25:30" x14ac:dyDescent="0.2">
      <c r="Y172" s="67" t="s">
        <v>60</v>
      </c>
      <c r="Z172" s="35" t="str">
        <f t="shared" ca="1" si="86"/>
        <v/>
      </c>
      <c r="AA172" s="13">
        <f t="shared" ca="1" si="85"/>
        <v>0</v>
      </c>
      <c r="AB172" s="13" t="str">
        <f ca="1">IF(AA172&gt;0,Y100&amp;Sprache!$E$84&amp;X100,"")</f>
        <v/>
      </c>
      <c r="AC172" s="2"/>
      <c r="AD172" s="144"/>
    </row>
    <row r="173" spans="25:30" x14ac:dyDescent="0.2">
      <c r="Y173" s="67" t="s">
        <v>61</v>
      </c>
      <c r="Z173" s="35" t="str">
        <f t="shared" ca="1" si="86"/>
        <v/>
      </c>
      <c r="AA173" s="13">
        <f t="shared" ca="1" si="85"/>
        <v>0</v>
      </c>
      <c r="AB173" s="13" t="str">
        <f ca="1">IF(AA173&gt;0,Y101&amp;Sprache!$E$84&amp;X101,"")</f>
        <v/>
      </c>
      <c r="AC173" s="2"/>
      <c r="AD173" s="144"/>
    </row>
    <row r="174" spans="25:30" x14ac:dyDescent="0.2">
      <c r="Y174" s="67" t="s">
        <v>62</v>
      </c>
      <c r="Z174" s="35" t="str">
        <f t="shared" ca="1" si="86"/>
        <v/>
      </c>
      <c r="AA174" s="13">
        <f t="shared" ca="1" si="85"/>
        <v>0</v>
      </c>
      <c r="AB174" s="13" t="str">
        <f ca="1">IF(AA174&gt;0,Y102&amp;Sprache!$E$84&amp;X102,"")</f>
        <v/>
      </c>
      <c r="AC174" s="2"/>
      <c r="AD174" s="144"/>
    </row>
    <row r="175" spans="25:30" x14ac:dyDescent="0.2">
      <c r="Y175" s="67" t="s">
        <v>63</v>
      </c>
      <c r="Z175" s="35" t="str">
        <f t="shared" ca="1" si="86"/>
        <v/>
      </c>
      <c r="AA175" s="13">
        <f t="shared" ca="1" si="85"/>
        <v>0</v>
      </c>
      <c r="AB175" s="13" t="str">
        <f ca="1">IF(AA175&gt;0,Y103&amp;Sprache!$E$84&amp;X103,"")</f>
        <v/>
      </c>
      <c r="AC175" s="2"/>
      <c r="AD175" s="144"/>
    </row>
    <row r="176" spans="25:30" x14ac:dyDescent="0.2">
      <c r="Y176" s="67" t="s">
        <v>64</v>
      </c>
      <c r="Z176" s="35" t="str">
        <f t="shared" ca="1" si="86"/>
        <v/>
      </c>
      <c r="AA176" s="13">
        <f t="shared" ca="1" si="85"/>
        <v>0</v>
      </c>
      <c r="AB176" s="13" t="str">
        <f ca="1">IF(AA176&gt;0,Y104&amp;Sprache!$E$84&amp;X104,"")</f>
        <v/>
      </c>
      <c r="AC176" s="2"/>
      <c r="AD176" s="144"/>
    </row>
    <row r="177" spans="25:30" x14ac:dyDescent="0.2">
      <c r="Y177" s="67" t="s">
        <v>65</v>
      </c>
      <c r="Z177" s="35" t="str">
        <f t="shared" ca="1" si="86"/>
        <v/>
      </c>
      <c r="AA177" s="13">
        <f t="shared" ca="1" si="85"/>
        <v>0</v>
      </c>
      <c r="AB177" s="13" t="str">
        <f ca="1">IF(AA177&gt;0,Y105&amp;Sprache!$E$84&amp;X105,"")</f>
        <v/>
      </c>
      <c r="AC177" s="2"/>
      <c r="AD177" s="144"/>
    </row>
    <row r="178" spans="25:30" x14ac:dyDescent="0.2">
      <c r="Y178" s="67" t="s">
        <v>66</v>
      </c>
      <c r="Z178" s="35" t="str">
        <f t="shared" ca="1" si="86"/>
        <v/>
      </c>
      <c r="AA178" s="13">
        <f t="shared" ca="1" si="85"/>
        <v>0</v>
      </c>
      <c r="AB178" s="13" t="str">
        <f ca="1">IF(AA178&gt;0,Y106&amp;Sprache!$E$84&amp;X106,"")</f>
        <v/>
      </c>
      <c r="AC178" s="2"/>
      <c r="AD178" s="144"/>
    </row>
    <row r="179" spans="25:30" x14ac:dyDescent="0.2">
      <c r="Y179" s="67" t="s">
        <v>67</v>
      </c>
      <c r="Z179" s="35" t="str">
        <f t="shared" ca="1" si="86"/>
        <v/>
      </c>
      <c r="AA179" s="13">
        <f t="shared" ca="1" si="85"/>
        <v>0</v>
      </c>
      <c r="AB179" s="13" t="str">
        <f ca="1">IF(AA179&gt;0,Y107&amp;Sprache!$E$84&amp;X107,"")</f>
        <v/>
      </c>
      <c r="AC179" s="2"/>
      <c r="AD179" s="144"/>
    </row>
    <row r="180" spans="25:30" x14ac:dyDescent="0.2">
      <c r="Y180" s="67" t="s">
        <v>68</v>
      </c>
      <c r="Z180" s="35" t="str">
        <f t="shared" ca="1" si="86"/>
        <v/>
      </c>
      <c r="AA180" s="13">
        <f t="shared" ca="1" si="85"/>
        <v>0</v>
      </c>
      <c r="AB180" s="13" t="str">
        <f ca="1">IF(AA180&gt;0,Y108&amp;Sprache!$E$84&amp;X108,"")</f>
        <v/>
      </c>
      <c r="AC180" s="2"/>
      <c r="AD180" s="144"/>
    </row>
    <row r="181" spans="25:30" x14ac:dyDescent="0.2">
      <c r="Y181" s="67" t="s">
        <v>69</v>
      </c>
      <c r="Z181" s="35" t="str">
        <f t="shared" si="86"/>
        <v/>
      </c>
      <c r="AA181" s="13">
        <f t="shared" si="85"/>
        <v>0</v>
      </c>
      <c r="AB181" s="13" t="str">
        <f>IF(AA181&gt;0,Y109&amp;Sprache!$E$84&amp;X109,"")</f>
        <v/>
      </c>
      <c r="AC181" s="2"/>
      <c r="AD181" s="144"/>
    </row>
    <row r="182" spans="25:30" x14ac:dyDescent="0.2">
      <c r="Y182" s="67" t="s">
        <v>70</v>
      </c>
      <c r="Z182" s="35" t="str">
        <f t="shared" si="86"/>
        <v/>
      </c>
      <c r="AA182" s="13">
        <f t="shared" si="85"/>
        <v>0</v>
      </c>
      <c r="AB182" s="13" t="str">
        <f>IF(AA182&gt;0,Y110&amp;Sprache!$E$84&amp;X110,"")</f>
        <v/>
      </c>
      <c r="AC182" s="2"/>
      <c r="AD182" s="144"/>
    </row>
    <row r="183" spans="25:30" x14ac:dyDescent="0.2">
      <c r="Y183" s="67" t="s">
        <v>71</v>
      </c>
      <c r="Z183" s="35" t="str">
        <f t="shared" si="86"/>
        <v/>
      </c>
      <c r="AA183" s="13">
        <f t="shared" si="85"/>
        <v>0</v>
      </c>
      <c r="AB183" s="13" t="str">
        <f>IF(AA183&gt;0,Y111&amp;Sprache!$E$84&amp;X111,"")</f>
        <v/>
      </c>
      <c r="AC183" s="2"/>
      <c r="AD183" s="144"/>
    </row>
    <row r="184" spans="25:30" x14ac:dyDescent="0.2">
      <c r="Y184" s="67" t="s">
        <v>72</v>
      </c>
      <c r="Z184" s="35" t="str">
        <f t="shared" si="86"/>
        <v/>
      </c>
      <c r="AA184" s="13">
        <f t="shared" si="85"/>
        <v>0</v>
      </c>
      <c r="AB184" s="13" t="str">
        <f>IF(AA184&gt;0,Y112&amp;Sprache!$E$84&amp;X112,"")</f>
        <v/>
      </c>
      <c r="AC184" s="2"/>
      <c r="AD184" s="144"/>
    </row>
    <row r="185" spans="25:30" x14ac:dyDescent="0.2">
      <c r="Y185" s="67" t="s">
        <v>73</v>
      </c>
      <c r="Z185" s="35" t="str">
        <f t="shared" si="86"/>
        <v/>
      </c>
      <c r="AA185" s="13">
        <f t="shared" si="85"/>
        <v>0</v>
      </c>
      <c r="AB185" s="13" t="str">
        <f>IF(AA185&gt;0,Y113&amp;Sprache!$E$84&amp;X113,"")</f>
        <v/>
      </c>
      <c r="AC185" s="2"/>
      <c r="AD185" s="144"/>
    </row>
    <row r="186" spans="25:30" x14ac:dyDescent="0.2">
      <c r="Y186" s="67" t="s">
        <v>74</v>
      </c>
      <c r="Z186" s="35" t="str">
        <f t="shared" si="86"/>
        <v/>
      </c>
      <c r="AA186" s="13">
        <f t="shared" si="85"/>
        <v>0</v>
      </c>
      <c r="AB186" s="13" t="str">
        <f>IF(AA186&gt;0,Y114&amp;Sprache!$E$84&amp;X114,"")</f>
        <v/>
      </c>
      <c r="AC186" s="2"/>
      <c r="AD186" s="144"/>
    </row>
    <row r="187" spans="25:30" x14ac:dyDescent="0.2">
      <c r="Y187" s="67" t="s">
        <v>75</v>
      </c>
      <c r="Z187" s="35" t="str">
        <f t="shared" si="86"/>
        <v/>
      </c>
      <c r="AA187" s="13">
        <f t="shared" si="85"/>
        <v>0</v>
      </c>
      <c r="AB187" s="13" t="str">
        <f>IF(AA187&gt;0,Y115&amp;Sprache!$E$84&amp;X115,"")</f>
        <v/>
      </c>
      <c r="AC187" s="2"/>
      <c r="AD187" s="144"/>
    </row>
    <row r="188" spans="25:30" x14ac:dyDescent="0.2">
      <c r="Y188" s="67" t="s">
        <v>76</v>
      </c>
      <c r="Z188" s="35" t="str">
        <f t="shared" si="86"/>
        <v/>
      </c>
      <c r="AA188" s="13">
        <f t="shared" si="85"/>
        <v>0</v>
      </c>
      <c r="AB188" s="13" t="str">
        <f>IF(AA188&gt;0,Y116&amp;Sprache!$E$84&amp;X116,"")</f>
        <v/>
      </c>
      <c r="AC188" s="2"/>
      <c r="AD188" s="144"/>
    </row>
    <row r="189" spans="25:30" x14ac:dyDescent="0.2">
      <c r="Y189" s="67" t="s">
        <v>77</v>
      </c>
      <c r="Z189" s="35" t="str">
        <f t="shared" si="86"/>
        <v/>
      </c>
      <c r="AA189" s="13">
        <f t="shared" si="85"/>
        <v>0</v>
      </c>
      <c r="AB189" s="13" t="str">
        <f>IF(AA189&gt;0,Y117&amp;Sprache!$E$84&amp;X117,"")</f>
        <v/>
      </c>
      <c r="AC189" s="2"/>
      <c r="AD189" s="144"/>
    </row>
    <row r="190" spans="25:30" x14ac:dyDescent="0.2">
      <c r="Y190" s="67" t="s">
        <v>78</v>
      </c>
      <c r="Z190" s="35" t="str">
        <f t="shared" si="86"/>
        <v/>
      </c>
      <c r="AA190" s="13">
        <f t="shared" si="85"/>
        <v>0</v>
      </c>
      <c r="AB190" s="13" t="str">
        <f>IF(AA190&gt;0,Y118&amp;Sprache!$E$84&amp;X118,"")</f>
        <v/>
      </c>
      <c r="AC190" s="2"/>
      <c r="AD190" s="144"/>
    </row>
    <row r="191" spans="25:30" x14ac:dyDescent="0.2">
      <c r="Y191" s="67" t="s">
        <v>79</v>
      </c>
      <c r="Z191" s="35" t="str">
        <f t="shared" si="86"/>
        <v/>
      </c>
      <c r="AA191" s="13">
        <f t="shared" si="85"/>
        <v>0</v>
      </c>
      <c r="AB191" s="13" t="str">
        <f>IF(AA191&gt;0,Y119&amp;Sprache!$E$84&amp;X119,"")</f>
        <v/>
      </c>
      <c r="AC191" s="2"/>
      <c r="AD191" s="144"/>
    </row>
    <row r="192" spans="25:30" x14ac:dyDescent="0.2">
      <c r="Y192" s="67" t="s">
        <v>80</v>
      </c>
      <c r="Z192" s="35" t="str">
        <f t="shared" si="86"/>
        <v/>
      </c>
      <c r="AA192" s="13">
        <f t="shared" si="85"/>
        <v>0</v>
      </c>
      <c r="AB192" s="13" t="str">
        <f>IF(AA192&gt;0,Y120&amp;Sprache!$E$84&amp;X120,"")</f>
        <v/>
      </c>
      <c r="AC192" s="2"/>
      <c r="AD192" s="144"/>
    </row>
    <row r="193" spans="25:30" x14ac:dyDescent="0.2">
      <c r="Y193" s="67" t="s">
        <v>81</v>
      </c>
      <c r="Z193" s="35" t="str">
        <f t="shared" si="86"/>
        <v/>
      </c>
      <c r="AA193" s="13">
        <f t="shared" si="85"/>
        <v>0</v>
      </c>
      <c r="AB193" s="13" t="str">
        <f>IF(AA193&gt;0,Y121&amp;Sprache!$E$84&amp;X121,"")</f>
        <v/>
      </c>
      <c r="AC193" s="2"/>
      <c r="AD193" s="144"/>
    </row>
    <row r="194" spans="25:30" x14ac:dyDescent="0.2">
      <c r="Y194" s="67" t="s">
        <v>82</v>
      </c>
      <c r="Z194" s="35" t="str">
        <f t="shared" si="86"/>
        <v/>
      </c>
      <c r="AA194" s="13">
        <f t="shared" si="85"/>
        <v>0</v>
      </c>
      <c r="AB194" s="13" t="str">
        <f>IF(AA194&gt;0,Y122&amp;Sprache!$E$84&amp;X122,"")</f>
        <v/>
      </c>
      <c r="AC194" s="2"/>
      <c r="AD194" s="144"/>
    </row>
    <row r="195" spans="25:30" x14ac:dyDescent="0.2">
      <c r="Y195" s="67" t="s">
        <v>83</v>
      </c>
      <c r="Z195" s="35" t="str">
        <f t="shared" si="86"/>
        <v/>
      </c>
      <c r="AA195" s="13">
        <f t="shared" si="85"/>
        <v>0</v>
      </c>
      <c r="AB195" s="13" t="str">
        <f>IF(AA195&gt;0,Y123&amp;Sprache!$E$84&amp;X123,"")</f>
        <v/>
      </c>
      <c r="AC195" s="2"/>
      <c r="AD195" s="144"/>
    </row>
    <row r="196" spans="25:30" x14ac:dyDescent="0.2">
      <c r="Y196" s="67" t="s">
        <v>84</v>
      </c>
      <c r="Z196" s="35" t="str">
        <f t="shared" si="86"/>
        <v/>
      </c>
      <c r="AA196" s="13">
        <f t="shared" si="85"/>
        <v>0</v>
      </c>
      <c r="AB196" s="13" t="str">
        <f>IF(AA196&gt;0,Y124&amp;Sprache!$E$84&amp;X124,"")</f>
        <v/>
      </c>
      <c r="AC196" s="2"/>
      <c r="AD196" s="144"/>
    </row>
    <row r="197" spans="25:30" x14ac:dyDescent="0.2">
      <c r="Y197" s="67" t="s">
        <v>85</v>
      </c>
      <c r="Z197" s="35" t="str">
        <f t="shared" si="86"/>
        <v/>
      </c>
      <c r="AA197" s="13">
        <f t="shared" si="85"/>
        <v>0</v>
      </c>
      <c r="AB197" s="13" t="str">
        <f>IF(AA197&gt;0,Y125&amp;Sprache!$E$84&amp;X125,"")</f>
        <v/>
      </c>
      <c r="AC197" s="2"/>
      <c r="AD197" s="144"/>
    </row>
    <row r="198" spans="25:30" x14ac:dyDescent="0.2">
      <c r="Y198" s="67" t="s">
        <v>86</v>
      </c>
      <c r="Z198" s="35" t="str">
        <f t="shared" si="86"/>
        <v/>
      </c>
      <c r="AA198" s="13">
        <f t="shared" si="85"/>
        <v>0</v>
      </c>
      <c r="AB198" s="13" t="str">
        <f>IF(AA198&gt;0,Y126&amp;Sprache!$E$84&amp;X126,"")</f>
        <v/>
      </c>
      <c r="AC198" s="2"/>
      <c r="AD198" s="144"/>
    </row>
    <row r="199" spans="25:30" x14ac:dyDescent="0.2">
      <c r="Y199" s="67" t="s">
        <v>87</v>
      </c>
      <c r="Z199" s="35" t="str">
        <f t="shared" si="86"/>
        <v/>
      </c>
      <c r="AA199" s="13">
        <f t="shared" si="85"/>
        <v>0</v>
      </c>
      <c r="AB199" s="13" t="str">
        <f>IF(AA199&gt;0,Y127&amp;Sprache!$E$84&amp;X127,"")</f>
        <v/>
      </c>
      <c r="AC199" s="2"/>
      <c r="AD199" s="144"/>
    </row>
    <row r="200" spans="25:30" x14ac:dyDescent="0.2">
      <c r="Y200" s="67" t="s">
        <v>88</v>
      </c>
      <c r="Z200" s="35" t="str">
        <f t="shared" si="86"/>
        <v/>
      </c>
      <c r="AA200" s="13">
        <f t="shared" si="85"/>
        <v>0</v>
      </c>
      <c r="AB200" s="13" t="str">
        <f>IF(AA200&gt;0,Y128&amp;Sprache!$E$84&amp;X128,"")</f>
        <v/>
      </c>
      <c r="AC200" s="2"/>
      <c r="AD200" s="144"/>
    </row>
    <row r="201" spans="25:30" x14ac:dyDescent="0.2">
      <c r="Y201" s="67" t="s">
        <v>89</v>
      </c>
      <c r="Z201" s="35" t="str">
        <f t="shared" si="86"/>
        <v/>
      </c>
      <c r="AA201" s="13">
        <f t="shared" ref="AA201:AA207" si="87">AA129</f>
        <v>0</v>
      </c>
      <c r="AB201" s="13" t="str">
        <f>IF(AA201&gt;0,Y129&amp;Sprache!$E$84&amp;X129,"")</f>
        <v/>
      </c>
      <c r="AC201" s="2"/>
      <c r="AD201" s="144"/>
    </row>
    <row r="202" spans="25:30" x14ac:dyDescent="0.2">
      <c r="Y202" s="67" t="s">
        <v>90</v>
      </c>
      <c r="Z202" s="35" t="str">
        <f t="shared" ref="Z202:Z206" si="88">W130&amp;V130</f>
        <v/>
      </c>
      <c r="AA202" s="13">
        <f t="shared" si="87"/>
        <v>0</v>
      </c>
      <c r="AB202" s="13" t="str">
        <f>IF(AA202&gt;0,Y130&amp;Sprache!$E$84&amp;X130,"")</f>
        <v/>
      </c>
      <c r="AC202" s="2"/>
      <c r="AD202" s="144"/>
    </row>
    <row r="203" spans="25:30" x14ac:dyDescent="0.2">
      <c r="Y203" s="67" t="s">
        <v>91</v>
      </c>
      <c r="Z203" s="35" t="str">
        <f t="shared" si="88"/>
        <v/>
      </c>
      <c r="AA203" s="13">
        <f t="shared" si="87"/>
        <v>0</v>
      </c>
      <c r="AB203" s="13" t="str">
        <f>IF(AA203&gt;0,Y131&amp;Sprache!$E$84&amp;X131,"")</f>
        <v/>
      </c>
      <c r="AC203" s="2"/>
      <c r="AD203" s="144"/>
    </row>
    <row r="204" spans="25:30" x14ac:dyDescent="0.2">
      <c r="Y204" s="67" t="s">
        <v>92</v>
      </c>
      <c r="Z204" s="35" t="str">
        <f t="shared" si="88"/>
        <v/>
      </c>
      <c r="AA204" s="13">
        <f t="shared" si="87"/>
        <v>0</v>
      </c>
      <c r="AB204" s="13" t="str">
        <f>IF(AA204&gt;0,Y132&amp;Sprache!$E$84&amp;X132,"")</f>
        <v/>
      </c>
      <c r="AC204" s="2"/>
      <c r="AD204" s="144"/>
    </row>
    <row r="205" spans="25:30" x14ac:dyDescent="0.2">
      <c r="Y205" s="67" t="s">
        <v>93</v>
      </c>
      <c r="Z205" s="35" t="str">
        <f t="shared" si="88"/>
        <v/>
      </c>
      <c r="AA205" s="13">
        <f t="shared" si="87"/>
        <v>0</v>
      </c>
      <c r="AB205" s="13" t="str">
        <f>IF(AA205&gt;0,Y133&amp;Sprache!$E$84&amp;X133,"")</f>
        <v/>
      </c>
      <c r="AC205" s="2"/>
      <c r="AD205" s="144"/>
    </row>
    <row r="206" spans="25:30" x14ac:dyDescent="0.2">
      <c r="Y206" s="67" t="s">
        <v>94</v>
      </c>
      <c r="Z206" s="35" t="str">
        <f t="shared" si="88"/>
        <v/>
      </c>
      <c r="AA206" s="13">
        <f t="shared" si="87"/>
        <v>0</v>
      </c>
      <c r="AB206" s="13" t="str">
        <f>IF(AA206&gt;0,Y134&amp;Sprache!$E$84&amp;X134,"")</f>
        <v/>
      </c>
      <c r="AC206" s="2"/>
      <c r="AD206" s="144"/>
    </row>
    <row r="207" spans="25:30" ht="12.75" thickBot="1" x14ac:dyDescent="0.25">
      <c r="Y207" s="68" t="s">
        <v>95</v>
      </c>
      <c r="Z207" s="37" t="str">
        <f>W135&amp;V135</f>
        <v/>
      </c>
      <c r="AA207" s="38">
        <f t="shared" si="87"/>
        <v>0</v>
      </c>
      <c r="AB207" s="145" t="str">
        <f>IF(AA207&gt;0,Y135&amp;Sprache!$E$84&amp;X135,"")</f>
        <v/>
      </c>
      <c r="AC207" s="147"/>
      <c r="AD207" s="146"/>
    </row>
    <row r="208" spans="25:30" ht="12.75" thickTop="1" x14ac:dyDescent="0.2"/>
  </sheetData>
  <mergeCells count="14">
    <mergeCell ref="AE63:AF63"/>
    <mergeCell ref="W3:AA3"/>
    <mergeCell ref="AB3:AF3"/>
    <mergeCell ref="AG3:AK3"/>
    <mergeCell ref="AL3:AP3"/>
    <mergeCell ref="AD15:AH15"/>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$Q64</f>
        <v>Mainz 05</v>
      </c>
      <c r="G4" s="1">
        <f t="shared" ref="G4:G12" ca="1" si="1">SUMIFS($X$64:$X$135,$V$64:$V$135,$F4)+SUMIFS($Y$64:$Y$135,$W$64:$W$135,$F4)</f>
        <v>5</v>
      </c>
      <c r="H4" s="1">
        <f t="shared" ref="H4:H12" ca="1" si="2">SUMIFS($Y$64:$Y$135,$V$64:$V$135,$F4)+SUMIFS($X$64:$X$135,$W$64:$W$135,$F4)</f>
        <v>8</v>
      </c>
      <c r="I4" s="13">
        <f t="shared" ref="I4:I12" ca="1" si="3">G4-H4</f>
        <v>-3</v>
      </c>
      <c r="J4" s="1">
        <f ca="1">SUMIF($V$64:$V$135,F4,$AE$64:$AE$135)+SUMIF($W$64:$W$135,F4,$AF$64:$AF$135)</f>
        <v>6</v>
      </c>
      <c r="K4" s="1">
        <f t="shared" ref="K4:K12" ca="1" si="4">SUMPRODUCT(($V$64:$V$135=F4)*($X$64:$X$135&lt;&gt;""))+SUMPRODUCT(($W$64:$W$135=F4)*($Y$64:$Y$135&lt;&gt;""))</f>
        <v>4</v>
      </c>
      <c r="L4" s="1">
        <f t="shared" ref="L4:L12" ca="1" si="5">SUMPRODUCT(($V$64:$V$135=F4)*($X$64:$X$135&gt;$Y$64:$Y$135))+SUMPRODUCT(($W$64:$W$135=F4)*($X$64:$X$135&lt;$Y$64:$Y$135))</f>
        <v>2</v>
      </c>
      <c r="M4" s="1">
        <f t="shared" ref="M4:M12" ca="1" si="6">SUMPRODUCT(($V$64:$W$135=F4)*($X$64:$X$135=$Y$64:$Y$135)*($X$64:$X$135&lt;&gt;"")*($Y$64:$Y$135&lt;&gt;""))</f>
        <v>0</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2</v>
      </c>
      <c r="D5" s="13">
        <f t="shared" ref="D5:D12" ca="1" si="12">E5+ROW()/1000+(F5="")*10</f>
        <v>2.0049999999999999</v>
      </c>
      <c r="E5" s="253">
        <f t="shared" ref="E5:E12" ca="1" si="13">IF($AI$15,RANK(AH18,AH$17:AH$25,1),RANK(X18,X$17:X$25,1))</f>
        <v>2</v>
      </c>
      <c r="F5" s="1" t="str">
        <f t="shared" ref="F5:F12" si="14">$Q65</f>
        <v>Inter Mailand</v>
      </c>
      <c r="G5" s="1">
        <f t="shared" ca="1" si="1"/>
        <v>13</v>
      </c>
      <c r="H5" s="1">
        <f t="shared" ca="1" si="2"/>
        <v>3</v>
      </c>
      <c r="I5" s="13">
        <f t="shared" ca="1" si="3"/>
        <v>10</v>
      </c>
      <c r="J5" s="1">
        <f t="shared" ref="J5:J12" ca="1" si="15">SUMIF($V$64:$V$135,F5,$AE$64:$AE$135)+SUMIF($W$64:$W$135,F5,$AF$64:$AF$135)</f>
        <v>9</v>
      </c>
      <c r="K5" s="1">
        <f t="shared" ca="1" si="4"/>
        <v>4</v>
      </c>
      <c r="L5" s="1">
        <f t="shared" ca="1" si="5"/>
        <v>3</v>
      </c>
      <c r="M5" s="1">
        <f t="shared" ca="1" si="6"/>
        <v>0</v>
      </c>
      <c r="N5" s="1">
        <f t="shared" ca="1" si="7"/>
        <v>1</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5</v>
      </c>
      <c r="D6" s="13">
        <f t="shared" ca="1" si="12"/>
        <v>5.0060000000000002</v>
      </c>
      <c r="E6" s="253">
        <f t="shared" ca="1" si="13"/>
        <v>5</v>
      </c>
      <c r="F6" s="1" t="str">
        <f t="shared" si="14"/>
        <v>SSV Wildbach</v>
      </c>
      <c r="G6" s="1">
        <f t="shared" ca="1" si="1"/>
        <v>5</v>
      </c>
      <c r="H6" s="1">
        <f t="shared" ca="1" si="2"/>
        <v>16</v>
      </c>
      <c r="I6" s="13">
        <f t="shared" ca="1" si="3"/>
        <v>-11</v>
      </c>
      <c r="J6" s="1">
        <f t="shared" ca="1" si="15"/>
        <v>1</v>
      </c>
      <c r="K6" s="1">
        <f t="shared" ca="1" si="4"/>
        <v>4</v>
      </c>
      <c r="L6" s="1">
        <f t="shared" ca="1" si="5"/>
        <v>0</v>
      </c>
      <c r="M6" s="1">
        <f t="shared" ca="1" si="6"/>
        <v>1</v>
      </c>
      <c r="N6" s="1">
        <f t="shared" ca="1" si="7"/>
        <v>3</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1</v>
      </c>
      <c r="D7" s="13">
        <f t="shared" ca="1" si="12"/>
        <v>1.0069999999999999</v>
      </c>
      <c r="E7" s="253">
        <f t="shared" ca="1" si="13"/>
        <v>1</v>
      </c>
      <c r="F7" s="1" t="str">
        <f t="shared" si="14"/>
        <v>Manchester City</v>
      </c>
      <c r="G7" s="1">
        <f t="shared" ca="1" si="1"/>
        <v>15</v>
      </c>
      <c r="H7" s="1">
        <f t="shared" ca="1" si="2"/>
        <v>2</v>
      </c>
      <c r="I7" s="13">
        <f t="shared" ca="1" si="3"/>
        <v>13</v>
      </c>
      <c r="J7" s="1">
        <f t="shared" ca="1" si="15"/>
        <v>12</v>
      </c>
      <c r="K7" s="1">
        <f t="shared" ca="1" si="4"/>
        <v>4</v>
      </c>
      <c r="L7" s="1">
        <f t="shared" ca="1" si="5"/>
        <v>4</v>
      </c>
      <c r="M7" s="1">
        <f t="shared" ca="1" si="6"/>
        <v>0</v>
      </c>
      <c r="N7" s="1">
        <f t="shared" ca="1" si="7"/>
        <v>0</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4</v>
      </c>
      <c r="D8" s="13">
        <f t="shared" ca="1" si="12"/>
        <v>4.008</v>
      </c>
      <c r="E8" s="253">
        <f t="shared" ca="1" si="13"/>
        <v>4</v>
      </c>
      <c r="F8" s="1" t="str">
        <f t="shared" si="14"/>
        <v>FC Grönlingen</v>
      </c>
      <c r="G8" s="1">
        <f t="shared" ca="1" si="1"/>
        <v>5</v>
      </c>
      <c r="H8" s="1">
        <f t="shared" ca="1" si="2"/>
        <v>14</v>
      </c>
      <c r="I8" s="13">
        <f t="shared" ca="1" si="3"/>
        <v>-9</v>
      </c>
      <c r="J8" s="1">
        <f t="shared" ca="1" si="15"/>
        <v>1</v>
      </c>
      <c r="K8" s="1">
        <f t="shared" ca="1" si="4"/>
        <v>4</v>
      </c>
      <c r="L8" s="1">
        <f t="shared" ca="1" si="5"/>
        <v>0</v>
      </c>
      <c r="M8" s="1">
        <f t="shared" ca="1" si="6"/>
        <v>1</v>
      </c>
      <c r="N8" s="1">
        <f t="shared" ca="1" si="7"/>
        <v>3</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Mainz 05</v>
      </c>
      <c r="D17" s="1">
        <f t="shared" ref="D17:G25" ca="1" si="33">K4</f>
        <v>4</v>
      </c>
      <c r="E17" s="1">
        <f t="shared" ca="1" si="33"/>
        <v>2</v>
      </c>
      <c r="F17" s="1">
        <f t="shared" ca="1" si="33"/>
        <v>0</v>
      </c>
      <c r="G17" s="1">
        <f t="shared" ca="1" si="33"/>
        <v>2</v>
      </c>
      <c r="H17" s="1">
        <f t="shared" ref="H17:K25" ca="1" si="34">G4</f>
        <v>5</v>
      </c>
      <c r="I17" s="1">
        <f t="shared" ca="1" si="34"/>
        <v>8</v>
      </c>
      <c r="J17" s="13">
        <f t="shared" ca="1" si="34"/>
        <v>-3</v>
      </c>
      <c r="K17" s="1">
        <f t="shared" ca="1" si="34"/>
        <v>6</v>
      </c>
      <c r="L17" s="30">
        <f t="shared" ref="L17:L25" ca="1" si="35">K17*$F$64+(J17+$H$65)*$F$65+H17*$F$66</f>
        <v>6497005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Vorrunde!$AI22</f>
        <v>0</v>
      </c>
      <c r="Z17" s="1">
        <f ca="1">RANK($W17,$W$17:$W$25)+(9-$Y17)/10</f>
        <v>1.9</v>
      </c>
      <c r="AA17" s="1">
        <f ca="1">SUM(E30:BP30)</f>
        <v>0</v>
      </c>
      <c r="AB17" s="1">
        <f ca="1">SUM(E41:BP41)</f>
        <v>0</v>
      </c>
      <c r="AC17" s="1">
        <f ca="1">SUM(E52:BP52)</f>
        <v>0</v>
      </c>
      <c r="AD17" s="247">
        <f ca="1">RANK($K17,$K$17:$K$25)</f>
        <v>3</v>
      </c>
      <c r="AE17" s="30">
        <f t="shared" ref="AE17:AE22" ca="1" si="45">(J17+$H$65)*$F$65+H17*$F$66</f>
        <v>497005</v>
      </c>
      <c r="AF17" s="1">
        <f ca="1">RANK($AE17,$AE$17:$AE$25)</f>
        <v>4</v>
      </c>
      <c r="AG17" s="1">
        <f ca="1">RANK($W17,$W$17:$W$25)</f>
        <v>1</v>
      </c>
      <c r="AH17" s="249">
        <f ca="1">AD17+AG17/100+AF17/10000+(10-Y17)/1000000</f>
        <v>3.0104099999999998</v>
      </c>
      <c r="AI17" s="1"/>
    </row>
    <row r="18" spans="2:80" s="2" customFormat="1" x14ac:dyDescent="0.2">
      <c r="C18" s="2" t="str">
        <f t="shared" ref="C18:C25" si="46">$Q65</f>
        <v>Inter Mailand</v>
      </c>
      <c r="D18" s="1">
        <f t="shared" ca="1" si="33"/>
        <v>4</v>
      </c>
      <c r="E18" s="1">
        <f t="shared" ca="1" si="33"/>
        <v>3</v>
      </c>
      <c r="F18" s="1">
        <f t="shared" ca="1" si="33"/>
        <v>0</v>
      </c>
      <c r="G18" s="1">
        <f t="shared" ca="1" si="33"/>
        <v>1</v>
      </c>
      <c r="H18" s="1">
        <f t="shared" ca="1" si="34"/>
        <v>13</v>
      </c>
      <c r="I18" s="1">
        <f t="shared" ca="1" si="34"/>
        <v>3</v>
      </c>
      <c r="J18" s="13">
        <f t="shared" ca="1" si="34"/>
        <v>10</v>
      </c>
      <c r="K18" s="1">
        <f t="shared" ca="1" si="34"/>
        <v>9</v>
      </c>
      <c r="L18" s="30">
        <f t="shared" ca="1" si="35"/>
        <v>9510013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Vorrunde!$AI23</f>
        <v>0</v>
      </c>
      <c r="Z18" s="1">
        <f t="shared" ref="Z18:Z25" ca="1" si="49">RANK($W18,$W$17:$W$25)+(9-$Y18)/10</f>
        <v>1.9</v>
      </c>
      <c r="AA18" s="1">
        <f t="shared" ref="AA18:AA25" ca="1" si="50">SUM(E31:BP31)</f>
        <v>0</v>
      </c>
      <c r="AB18" s="1">
        <f t="shared" ref="AB18:AB25" ca="1" si="51">SUM(E42:BP42)</f>
        <v>0</v>
      </c>
      <c r="AC18" s="1">
        <f t="shared" ref="AC18:AC25" ca="1" si="52">SUM(E53:BP53)</f>
        <v>0</v>
      </c>
      <c r="AD18" s="247">
        <f t="shared" ref="AD18:AD25" ca="1" si="53">RANK($K18,$K$17:$K$25)</f>
        <v>2</v>
      </c>
      <c r="AE18" s="30">
        <f t="shared" ca="1" si="45"/>
        <v>510013</v>
      </c>
      <c r="AF18" s="1">
        <f t="shared" ref="AF18:AF25" ca="1" si="54">RANK($AE18,$AE$17:$AE$25)</f>
        <v>2</v>
      </c>
      <c r="AG18" s="1">
        <f t="shared" ref="AG18:AG25" ca="1" si="55">RANK($W18,$W$17:$W$25)</f>
        <v>1</v>
      </c>
      <c r="AH18" s="250">
        <f t="shared" ref="AH18:AH25" ca="1" si="56">AD18+AG18/100+AF18/10000+(10-Y18)/1000000</f>
        <v>2.0102099999999998</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5</v>
      </c>
      <c r="I19" s="1">
        <f t="shared" ca="1" si="34"/>
        <v>16</v>
      </c>
      <c r="J19" s="13">
        <f t="shared" ca="1" si="34"/>
        <v>-11</v>
      </c>
      <c r="K19" s="1">
        <f t="shared" ca="1" si="34"/>
        <v>1</v>
      </c>
      <c r="L19" s="30">
        <f t="shared" ca="1" si="35"/>
        <v>1489005</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Vorrunde!$AI24</f>
        <v>0</v>
      </c>
      <c r="Z19" s="1">
        <f t="shared" ca="1" si="49"/>
        <v>1.9</v>
      </c>
      <c r="AA19" s="1">
        <f t="shared" ca="1" si="50"/>
        <v>0</v>
      </c>
      <c r="AB19" s="1">
        <f t="shared" ca="1" si="51"/>
        <v>0</v>
      </c>
      <c r="AC19" s="1">
        <f t="shared" ca="1" si="52"/>
        <v>0</v>
      </c>
      <c r="AD19" s="247">
        <f t="shared" ca="1" si="53"/>
        <v>4</v>
      </c>
      <c r="AE19" s="30">
        <f t="shared" ca="1" si="45"/>
        <v>489005</v>
      </c>
      <c r="AF19" s="1">
        <f t="shared" ca="1" si="54"/>
        <v>6</v>
      </c>
      <c r="AG19" s="1">
        <f t="shared" ca="1" si="55"/>
        <v>1</v>
      </c>
      <c r="AH19" s="250">
        <f t="shared" ca="1" si="56"/>
        <v>4.0106099999999998</v>
      </c>
      <c r="AI19" s="1"/>
    </row>
    <row r="20" spans="2:80" s="2" customFormat="1" x14ac:dyDescent="0.2">
      <c r="C20" s="2" t="str">
        <f t="shared" si="46"/>
        <v>Manchester City</v>
      </c>
      <c r="D20" s="1">
        <f t="shared" ca="1" si="33"/>
        <v>4</v>
      </c>
      <c r="E20" s="1">
        <f t="shared" ca="1" si="33"/>
        <v>4</v>
      </c>
      <c r="F20" s="1">
        <f t="shared" ca="1" si="33"/>
        <v>0</v>
      </c>
      <c r="G20" s="1">
        <f t="shared" ca="1" si="33"/>
        <v>0</v>
      </c>
      <c r="H20" s="1">
        <f t="shared" ca="1" si="34"/>
        <v>15</v>
      </c>
      <c r="I20" s="1">
        <f t="shared" ca="1" si="34"/>
        <v>2</v>
      </c>
      <c r="J20" s="13">
        <f t="shared" ca="1" si="34"/>
        <v>13</v>
      </c>
      <c r="K20" s="1">
        <f t="shared" ca="1" si="34"/>
        <v>12</v>
      </c>
      <c r="L20" s="30">
        <f t="shared" ca="1" si="35"/>
        <v>12513015</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Vorrunde!$AI25</f>
        <v>0</v>
      </c>
      <c r="Z20" s="1">
        <f t="shared" ca="1" si="49"/>
        <v>1.9</v>
      </c>
      <c r="AA20" s="1">
        <f t="shared" ca="1" si="50"/>
        <v>0</v>
      </c>
      <c r="AB20" s="1">
        <f t="shared" ca="1" si="51"/>
        <v>0</v>
      </c>
      <c r="AC20" s="1">
        <f t="shared" ca="1" si="52"/>
        <v>0</v>
      </c>
      <c r="AD20" s="247">
        <f t="shared" ca="1" si="53"/>
        <v>1</v>
      </c>
      <c r="AE20" s="30">
        <f t="shared" ca="1" si="45"/>
        <v>513015</v>
      </c>
      <c r="AF20" s="1">
        <f t="shared" ca="1" si="54"/>
        <v>1</v>
      </c>
      <c r="AG20" s="1">
        <f t="shared" ca="1" si="55"/>
        <v>1</v>
      </c>
      <c r="AH20" s="250">
        <f t="shared" ca="1" si="56"/>
        <v>1.0101100000000001</v>
      </c>
      <c r="AI20" s="1"/>
    </row>
    <row r="21" spans="2:80" s="2" customFormat="1" x14ac:dyDescent="0.2">
      <c r="C21" s="2" t="str">
        <f t="shared" si="46"/>
        <v>FC Grönlingen</v>
      </c>
      <c r="D21" s="1">
        <f t="shared" ca="1" si="33"/>
        <v>4</v>
      </c>
      <c r="E21" s="1">
        <f t="shared" ca="1" si="33"/>
        <v>0</v>
      </c>
      <c r="F21" s="1">
        <f t="shared" ca="1" si="33"/>
        <v>1</v>
      </c>
      <c r="G21" s="1">
        <f t="shared" ca="1" si="33"/>
        <v>3</v>
      </c>
      <c r="H21" s="1">
        <f t="shared" ca="1" si="34"/>
        <v>5</v>
      </c>
      <c r="I21" s="1">
        <f t="shared" ca="1" si="34"/>
        <v>14</v>
      </c>
      <c r="J21" s="13">
        <f t="shared" ca="1" si="34"/>
        <v>-9</v>
      </c>
      <c r="K21" s="1">
        <f t="shared" ca="1" si="34"/>
        <v>1</v>
      </c>
      <c r="L21" s="30">
        <f t="shared" ca="1" si="35"/>
        <v>1491005</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Vorrunde!$AI26</f>
        <v>0</v>
      </c>
      <c r="Z21" s="1">
        <f t="shared" ca="1" si="49"/>
        <v>1.9</v>
      </c>
      <c r="AA21" s="1">
        <f t="shared" ca="1" si="50"/>
        <v>0</v>
      </c>
      <c r="AB21" s="1">
        <f t="shared" ca="1" si="51"/>
        <v>0</v>
      </c>
      <c r="AC21" s="1">
        <f t="shared" ca="1" si="52"/>
        <v>0</v>
      </c>
      <c r="AD21" s="247">
        <f t="shared" ca="1" si="53"/>
        <v>4</v>
      </c>
      <c r="AE21" s="30">
        <f t="shared" ca="1" si="45"/>
        <v>491005</v>
      </c>
      <c r="AF21" s="1">
        <f t="shared" ca="1" si="54"/>
        <v>5</v>
      </c>
      <c r="AG21" s="1">
        <f t="shared" ca="1" si="55"/>
        <v>1</v>
      </c>
      <c r="AH21" s="250">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Vorrunde!$AI27</f>
        <v>0</v>
      </c>
      <c r="Z22" s="1">
        <f t="shared" ca="1" si="49"/>
        <v>1.9</v>
      </c>
      <c r="AA22" s="1">
        <f t="shared" ca="1" si="50"/>
        <v>0</v>
      </c>
      <c r="AB22" s="1">
        <f t="shared" ca="1" si="51"/>
        <v>0</v>
      </c>
      <c r="AC22" s="1">
        <f t="shared" ca="1" si="52"/>
        <v>0</v>
      </c>
      <c r="AD22" s="247">
        <f t="shared" ca="1" si="53"/>
        <v>6</v>
      </c>
      <c r="AE22" s="30">
        <f t="shared" ca="1" si="45"/>
        <v>500000</v>
      </c>
      <c r="AF22" s="1">
        <f t="shared" ca="1" si="54"/>
        <v>3</v>
      </c>
      <c r="AG22" s="1">
        <f t="shared" ca="1" si="55"/>
        <v>1</v>
      </c>
      <c r="AH22" s="250">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7">
        <f t="shared" ca="1" si="53"/>
        <v>6</v>
      </c>
      <c r="AE23" s="30">
        <v>0</v>
      </c>
      <c r="AF23" s="1">
        <f t="shared" ca="1" si="54"/>
        <v>7</v>
      </c>
      <c r="AG23" s="1">
        <f t="shared" ca="1" si="55"/>
        <v>7</v>
      </c>
      <c r="AH23" s="250">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7">
        <f t="shared" ca="1" si="53"/>
        <v>6</v>
      </c>
      <c r="AE24" s="30">
        <v>0</v>
      </c>
      <c r="AF24" s="1">
        <f t="shared" ca="1" si="54"/>
        <v>7</v>
      </c>
      <c r="AG24" s="1">
        <f t="shared" ca="1" si="55"/>
        <v>7</v>
      </c>
      <c r="AH24" s="250">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7">
        <f t="shared" ca="1" si="53"/>
        <v>6</v>
      </c>
      <c r="AE25" s="30">
        <v>0</v>
      </c>
      <c r="AF25" s="1">
        <f t="shared" ca="1" si="54"/>
        <v>7</v>
      </c>
      <c r="AG25" s="1">
        <f t="shared" ca="1" si="55"/>
        <v>7</v>
      </c>
      <c r="AH25" s="251">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1</v>
      </c>
      <c r="BU30" s="8">
        <f t="shared" ca="1" si="58"/>
        <v>2</v>
      </c>
      <c r="BV30" s="8">
        <f t="shared" ca="1" si="58"/>
        <v>0</v>
      </c>
      <c r="BW30" s="8">
        <f t="shared" ca="1" si="58"/>
        <v>2</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4</v>
      </c>
      <c r="BT31" s="7"/>
      <c r="BU31" s="8">
        <f t="shared" ca="1" si="58"/>
        <v>5</v>
      </c>
      <c r="BV31" s="8">
        <f t="shared" ca="1" si="58"/>
        <v>0</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0</v>
      </c>
      <c r="BU32" s="7"/>
      <c r="BV32" s="8">
        <f t="shared" ca="1" si="58"/>
        <v>2</v>
      </c>
      <c r="BW32" s="8">
        <f t="shared" ca="1" si="58"/>
        <v>3</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3</v>
      </c>
      <c r="BT33" s="9">
        <f t="shared" ca="1" si="60"/>
        <v>1</v>
      </c>
      <c r="BU33" s="9">
        <f t="shared" ca="1" si="60"/>
        <v>6</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1</v>
      </c>
      <c r="BT34" s="9">
        <f t="shared" ca="1" si="60"/>
        <v>1</v>
      </c>
      <c r="BU34" s="9">
        <f t="shared" ca="1" si="60"/>
        <v>3</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-3</v>
      </c>
      <c r="BU41" s="8">
        <f ca="1">BU30-BS32</f>
        <v>2</v>
      </c>
      <c r="BV41" s="8">
        <f ca="1">BV30-BS33</f>
        <v>-3</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3</v>
      </c>
      <c r="BT42" s="7"/>
      <c r="BU42" s="8">
        <f ca="1">BU31-BT32</f>
        <v>5</v>
      </c>
      <c r="BV42" s="8">
        <f ca="1">BV31-BT33</f>
        <v>-1</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-2</v>
      </c>
      <c r="BT43" s="9">
        <f ca="1">IF(BU42="","",-1*BU42)</f>
        <v>-5</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3</v>
      </c>
      <c r="BT44" s="9">
        <f ca="1">IF(BV42="","",-1*BV42)</f>
        <v>1</v>
      </c>
      <c r="BU44" s="9">
        <f ca="1">IF(BV43="","",-1*BV43)</f>
        <v>4</v>
      </c>
      <c r="BV44" s="7"/>
      <c r="BW44" s="8">
        <f ca="1">BW33-BV34</f>
        <v>5</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-1</v>
      </c>
      <c r="BT45" s="9">
        <f ca="1">IF(BW42="","",-1*BW42)</f>
        <v>-3</v>
      </c>
      <c r="BU45" s="9">
        <f ca="1">IF(BW43="","",-1*BW43)</f>
        <v>0</v>
      </c>
      <c r="BV45" s="9">
        <f ca="1">IF(BW44="","",-1*BW44)</f>
        <v>-5</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3</v>
      </c>
      <c r="BV52" s="8">
        <f t="shared" ca="1" si="64"/>
        <v>0</v>
      </c>
      <c r="BW52" s="8">
        <f t="shared" ca="1" si="64"/>
        <v>3</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3</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1</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27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IF(Planung!$C$24="","",Planung!$C$24)</f>
        <v>Mainz 05</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IF(Planung!$C$26="","",Planung!$C$26)</f>
        <v>Inter Mailand</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IF(Planung!$C$28="","",Planung!$C$28)</f>
        <v>SSV Wildbach</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66"/>
        <v>1. FC NürnbergReal Madrid</v>
      </c>
      <c r="AA66" s="13">
        <f t="shared" ca="1" si="67"/>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t="s">
        <v>10</v>
      </c>
      <c r="Q67" s="62" t="str">
        <f>IF(Planung!$C$30="","",Planung!$C$30)</f>
        <v>Manchester City</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66"/>
        <v>Eintracht FrankfurtMaibach 1822 eV</v>
      </c>
      <c r="AA67" s="13">
        <f t="shared" ca="1" si="67"/>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t="s">
        <v>11</v>
      </c>
      <c r="Q68" s="62" t="str">
        <f>IF(Planung!$C$32="","",Planung!$C$32)</f>
        <v>FC Grönlingen</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66"/>
        <v>SSV WildbachManchester City</v>
      </c>
      <c r="AA68" s="13">
        <f t="shared" ca="1" si="67"/>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t="s">
        <v>12</v>
      </c>
      <c r="Q69" s="62" t="str">
        <f>IF(Planung!$C$34="","",Planung!$C$34)</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66"/>
        <v>Borussia DortmundFSV Rauen</v>
      </c>
      <c r="AA69" s="13">
        <f t="shared" ca="1" si="67"/>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66"/>
        <v>VFB Essenheim1. FC Riedwald</v>
      </c>
      <c r="AA70" s="13">
        <f t="shared" ca="1" si="67"/>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66"/>
        <v>FC GrönlingenMainz 05</v>
      </c>
      <c r="AA71" s="13">
        <f t="shared" ca="1" si="67"/>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66"/>
        <v>1. FC NürnbergKickers Rodendorf</v>
      </c>
      <c r="AA72" s="13">
        <f t="shared" ca="1" si="67"/>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66"/>
        <v>FC BarcelonaEintracht Frankfurt</v>
      </c>
      <c r="AA73" s="13">
        <f t="shared" ca="1" si="67"/>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67"/>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93" ca="1" si="68">V75&amp;W75</f>
        <v>Real MadridBorussia Dortmund</v>
      </c>
      <c r="AA75" s="13">
        <f t="shared" ca="1" si="67"/>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68"/>
        <v>1. FC RiedwaldMaibach 1822 eV</v>
      </c>
      <c r="AA76" s="13">
        <f t="shared" ca="1" si="67"/>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68"/>
        <v>Mainz 05Manchester City</v>
      </c>
      <c r="AA77" s="13">
        <f t="shared" ca="1" si="67"/>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68"/>
        <v>Kickers RodendorfFSV Rauen</v>
      </c>
      <c r="AA78" s="13">
        <f t="shared" ca="1" si="67"/>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68"/>
        <v>Eintracht FrankfurtVFB Essenheim</v>
      </c>
      <c r="AA79" s="13">
        <f t="shared" ca="1" si="67"/>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68"/>
        <v>SSV WildbachFC Grönlingen</v>
      </c>
      <c r="AA80" s="13">
        <f t="shared" ca="1" si="67"/>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68"/>
        <v>Borussia Dortmund1. FC Nürnberg</v>
      </c>
      <c r="AA81" s="13">
        <f t="shared" ca="1" si="67"/>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68"/>
        <v>FC BarcelonaMaibach 1822 eV</v>
      </c>
      <c r="AA82" s="13">
        <f t="shared" ca="1" si="67"/>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68"/>
        <v>Inter MailandManchester City</v>
      </c>
      <c r="AA83" s="13">
        <f t="shared" ca="1" si="67"/>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68"/>
        <v>Real MadridFSV Rauen</v>
      </c>
      <c r="AA84" s="13">
        <f t="shared" ca="1" si="67"/>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68"/>
        <v>Eintracht Frankfurt1. FC Riedwald</v>
      </c>
      <c r="AA85" s="13">
        <f t="shared" ca="1" si="67"/>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68"/>
        <v>SSV WildbachMainz 05</v>
      </c>
      <c r="AA86" s="13">
        <f t="shared" ca="1" si="67"/>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68"/>
        <v>Borussia DortmundKickers Rodendorf</v>
      </c>
      <c r="AA87" s="13">
        <f t="shared" ca="1" si="67"/>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68"/>
        <v>Maibach 1822 eVVFB Essenheim</v>
      </c>
      <c r="AA88" s="13">
        <f t="shared" ca="1" si="67"/>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68"/>
        <v>Manchester CityFC Grönlingen</v>
      </c>
      <c r="AA89" s="13">
        <f t="shared" ca="1" si="67"/>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68"/>
        <v>FSV Rauen1. FC Nürnberg</v>
      </c>
      <c r="AA90" s="13">
        <f t="shared" ca="1" si="67"/>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68"/>
        <v>1. FC RiedwaldFC Barcelona</v>
      </c>
      <c r="AA91" s="13">
        <f t="shared" ca="1" si="67"/>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68"/>
        <v>Mainz 05Inter Mailand</v>
      </c>
      <c r="AA92" s="13">
        <f t="shared" ca="1" si="67"/>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68"/>
        <v>Kickers RodendorfReal Madrid</v>
      </c>
      <c r="AA93" s="13">
        <f t="shared" ca="1" si="67"/>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ref="Z94:Z108" ca="1" si="69">V94&amp;W94</f>
        <v/>
      </c>
      <c r="AA94" s="13">
        <f t="shared" ref="AA94:AA108" ca="1" si="70">IF(AND(V94&lt;&gt;"",W94&lt;&gt;"",V94&lt;&gt;W94,X94&lt;&gt;"",Y94&lt;&gt;""),1,0)</f>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69"/>
        <v/>
      </c>
      <c r="AA95" s="13">
        <f t="shared" ca="1" si="70"/>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69"/>
        <v/>
      </c>
      <c r="AA96" s="13">
        <f t="shared" ca="1" si="70"/>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69"/>
        <v/>
      </c>
      <c r="AA97" s="13">
        <f t="shared" ca="1" si="70"/>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69"/>
        <v/>
      </c>
      <c r="AA98" s="13">
        <f t="shared" ca="1" si="70"/>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69"/>
        <v/>
      </c>
      <c r="AA99" s="13">
        <f t="shared" ca="1" si="70"/>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69"/>
        <v/>
      </c>
      <c r="AA100" s="13">
        <f t="shared" ca="1" si="70"/>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69"/>
        <v/>
      </c>
      <c r="AA101" s="13">
        <f t="shared" ca="1" si="70"/>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69"/>
        <v/>
      </c>
      <c r="AA102" s="13">
        <f t="shared" ca="1" si="70"/>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69"/>
        <v/>
      </c>
      <c r="AA103" s="13">
        <f t="shared" ca="1" si="70"/>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69"/>
        <v/>
      </c>
      <c r="AA104" s="13">
        <f t="shared" ca="1" si="70"/>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69"/>
        <v/>
      </c>
      <c r="AA105" s="13">
        <f t="shared" ca="1" si="70"/>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69"/>
        <v/>
      </c>
      <c r="AA106" s="13">
        <f t="shared" ca="1" si="70"/>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69"/>
        <v/>
      </c>
      <c r="AA107" s="13">
        <f t="shared" ca="1" si="70"/>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69"/>
        <v/>
      </c>
      <c r="AA108" s="13">
        <f t="shared" ca="1" si="70"/>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67"/>
        <v>0</v>
      </c>
      <c r="AB109" s="295" t="str">
        <f>""</f>
        <v/>
      </c>
      <c r="AC109" s="298"/>
      <c r="AD109" s="299"/>
      <c r="AE109" s="300" t="str">
        <f>IF($AA109=0,"",IF($X109&gt;$Y109,Einstellungen!$C$4,IF($X109=$Y109,1,0)))</f>
        <v/>
      </c>
      <c r="AF109" s="299"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72">AA65</f>
        <v>1</v>
      </c>
      <c r="AB137" s="13" t="str">
        <f ca="1">IF(AA137&gt;0,Y65&amp;Sprache!$E$84&amp;X65,"")</f>
        <v>4:1</v>
      </c>
      <c r="AC137" s="2"/>
      <c r="AD137" s="144"/>
    </row>
    <row r="138" spans="2:32" x14ac:dyDescent="0.2">
      <c r="Y138" s="67" t="s">
        <v>9</v>
      </c>
      <c r="Z138" s="35" t="str">
        <f t="shared" ref="Z138:Z201" ca="1" si="73">W66&amp;V66</f>
        <v>Real Madrid1. FC Nürnberg</v>
      </c>
      <c r="AA138" s="13">
        <f t="shared" ca="1" si="72"/>
        <v>1</v>
      </c>
      <c r="AB138" s="13" t="str">
        <f ca="1">IF(AA138&gt;0,Y66&amp;Sprache!$E$84&amp;X66,"")</f>
        <v>4:1</v>
      </c>
      <c r="AC138" s="2"/>
      <c r="AD138" s="144"/>
    </row>
    <row r="139" spans="2:32" x14ac:dyDescent="0.2">
      <c r="Y139" s="67" t="s">
        <v>10</v>
      </c>
      <c r="Z139" s="35" t="str">
        <f t="shared" ca="1" si="73"/>
        <v>Maibach 1822 eVEintracht Frankfurt</v>
      </c>
      <c r="AA139" s="13">
        <f t="shared" ca="1" si="72"/>
        <v>1</v>
      </c>
      <c r="AB139" s="13" t="str">
        <f ca="1">IF(AA139&gt;0,Y67&amp;Sprache!$E$84&amp;X67,"")</f>
        <v>2:5</v>
      </c>
      <c r="AC139" s="2"/>
      <c r="AD139" s="144"/>
    </row>
    <row r="140" spans="2:32" x14ac:dyDescent="0.2">
      <c r="Y140" s="67" t="s">
        <v>11</v>
      </c>
      <c r="Z140" s="35" t="str">
        <f t="shared" ca="1" si="73"/>
        <v>Manchester CitySSV Wildbach</v>
      </c>
      <c r="AA140" s="13">
        <f t="shared" ca="1" si="72"/>
        <v>1</v>
      </c>
      <c r="AB140" s="13" t="str">
        <f ca="1">IF(AA140&gt;0,Y68&amp;Sprache!$E$84&amp;X68,"")</f>
        <v>6:2</v>
      </c>
      <c r="AC140" s="2"/>
      <c r="AD140" s="144"/>
    </row>
    <row r="141" spans="2:32" x14ac:dyDescent="0.2">
      <c r="Y141" s="67" t="s">
        <v>12</v>
      </c>
      <c r="Z141" s="35" t="str">
        <f t="shared" ca="1" si="73"/>
        <v>FSV RauenBorussia Dortmund</v>
      </c>
      <c r="AA141" s="13">
        <f t="shared" ca="1" si="72"/>
        <v>1</v>
      </c>
      <c r="AB141" s="13" t="str">
        <f ca="1">IF(AA141&gt;0,Y69&amp;Sprache!$E$84&amp;X69,"")</f>
        <v>0:3</v>
      </c>
      <c r="AC141" s="2"/>
      <c r="AD141" s="144"/>
    </row>
    <row r="142" spans="2:32" x14ac:dyDescent="0.2">
      <c r="Y142" s="67" t="s">
        <v>17</v>
      </c>
      <c r="Z142" s="35" t="str">
        <f t="shared" ca="1" si="73"/>
        <v>1. FC RiedwaldVFB Essenheim</v>
      </c>
      <c r="AA142" s="13">
        <f t="shared" ca="1" si="72"/>
        <v>1</v>
      </c>
      <c r="AB142" s="13" t="str">
        <f ca="1">IF(AA142&gt;0,Y70&amp;Sprache!$E$84&amp;X70,"")</f>
        <v>4:4</v>
      </c>
      <c r="AC142" s="2"/>
      <c r="AD142" s="144"/>
    </row>
    <row r="143" spans="2:32" x14ac:dyDescent="0.2">
      <c r="Y143" s="67" t="s">
        <v>18</v>
      </c>
      <c r="Z143" s="35" t="str">
        <f t="shared" ca="1" si="73"/>
        <v>Mainz 05FC Grönlingen</v>
      </c>
      <c r="AA143" s="13">
        <f t="shared" ca="1" si="72"/>
        <v>1</v>
      </c>
      <c r="AB143" s="13" t="str">
        <f ca="1">IF(AA143&gt;0,Y71&amp;Sprache!$E$84&amp;X71,"")</f>
        <v>2:1</v>
      </c>
      <c r="AC143" s="2"/>
      <c r="AD143" s="144"/>
    </row>
    <row r="144" spans="2:32" x14ac:dyDescent="0.2">
      <c r="Y144" s="67" t="s">
        <v>19</v>
      </c>
      <c r="Z144" s="35" t="str">
        <f t="shared" ca="1" si="73"/>
        <v>Kickers Rodendorf1. FC Nürnberg</v>
      </c>
      <c r="AA144" s="13">
        <f t="shared" ca="1" si="72"/>
        <v>1</v>
      </c>
      <c r="AB144" s="13" t="str">
        <f ca="1">IF(AA144&gt;0,Y72&amp;Sprache!$E$84&amp;X72,"")</f>
        <v>0:2</v>
      </c>
      <c r="AC144" s="2"/>
      <c r="AD144" s="144"/>
    </row>
    <row r="145" spans="25:30" x14ac:dyDescent="0.2">
      <c r="Y145" s="67" t="s">
        <v>25</v>
      </c>
      <c r="Z145" s="35" t="str">
        <f t="shared" ca="1" si="73"/>
        <v>Eintracht FrankfurtFC Barcelona</v>
      </c>
      <c r="AA145" s="13">
        <f t="shared" ca="1" si="72"/>
        <v>1</v>
      </c>
      <c r="AB145" s="13" t="str">
        <f ca="1">IF(AA145&gt;0,Y73&amp;Sprache!$E$84&amp;X73,"")</f>
        <v>0:1</v>
      </c>
      <c r="AC145" s="2"/>
      <c r="AD145" s="144"/>
    </row>
    <row r="146" spans="25:30" x14ac:dyDescent="0.2">
      <c r="Y146" s="67" t="s">
        <v>26</v>
      </c>
      <c r="Z146" s="35" t="str">
        <f t="shared" ca="1" si="73"/>
        <v>SSV WildbachInter Mailand</v>
      </c>
      <c r="AA146" s="13">
        <f t="shared" ca="1" si="72"/>
        <v>1</v>
      </c>
      <c r="AB146" s="13" t="str">
        <f ca="1">IF(AA146&gt;0,Y74&amp;Sprache!$E$84&amp;X74,"")</f>
        <v>0:5</v>
      </c>
      <c r="AC146" s="2"/>
      <c r="AD146" s="144"/>
    </row>
    <row r="147" spans="25:30" x14ac:dyDescent="0.2">
      <c r="Y147" s="67" t="s">
        <v>27</v>
      </c>
      <c r="Z147" s="35" t="str">
        <f t="shared" ca="1" si="73"/>
        <v>Borussia DortmundReal Madrid</v>
      </c>
      <c r="AA147" s="13">
        <f t="shared" ca="1" si="72"/>
        <v>1</v>
      </c>
      <c r="AB147" s="13" t="str">
        <f ca="1">IF(AA147&gt;0,Y75&amp;Sprache!$E$84&amp;X75,"")</f>
        <v>2:3</v>
      </c>
      <c r="AC147" s="2"/>
      <c r="AD147" s="144"/>
    </row>
    <row r="148" spans="25:30" x14ac:dyDescent="0.2">
      <c r="Y148" s="67" t="s">
        <v>28</v>
      </c>
      <c r="Z148" s="35" t="str">
        <f t="shared" ca="1" si="73"/>
        <v>Maibach 1822 eV1. FC Riedwald</v>
      </c>
      <c r="AA148" s="13">
        <f t="shared" ca="1" si="72"/>
        <v>1</v>
      </c>
      <c r="AB148" s="13" t="str">
        <f ca="1">IF(AA148&gt;0,Y76&amp;Sprache!$E$84&amp;X76,"")</f>
        <v>2:4</v>
      </c>
      <c r="AC148" s="2"/>
      <c r="AD148" s="144"/>
    </row>
    <row r="149" spans="25:30" x14ac:dyDescent="0.2">
      <c r="Y149" s="67" t="s">
        <v>29</v>
      </c>
      <c r="Z149" s="35" t="str">
        <f t="shared" ca="1" si="73"/>
        <v>Manchester CityMainz 05</v>
      </c>
      <c r="AA149" s="13">
        <f t="shared" ca="1" si="72"/>
        <v>1</v>
      </c>
      <c r="AB149" s="13" t="str">
        <f ca="1">IF(AA149&gt;0,Y77&amp;Sprache!$E$84&amp;X77,"")</f>
        <v>3:0</v>
      </c>
      <c r="AC149" s="2"/>
      <c r="AD149" s="144"/>
    </row>
    <row r="150" spans="25:30" x14ac:dyDescent="0.2">
      <c r="Y150" s="67" t="s">
        <v>30</v>
      </c>
      <c r="Z150" s="35" t="str">
        <f t="shared" ca="1" si="73"/>
        <v>FSV RauenKickers Rodendorf</v>
      </c>
      <c r="AA150" s="13">
        <f t="shared" ca="1" si="72"/>
        <v>1</v>
      </c>
      <c r="AB150" s="13" t="str">
        <f ca="1">IF(AA150&gt;0,Y78&amp;Sprache!$E$84&amp;X78,"")</f>
        <v>1:1</v>
      </c>
      <c r="AC150" s="2"/>
      <c r="AD150" s="144"/>
    </row>
    <row r="151" spans="25:30" x14ac:dyDescent="0.2">
      <c r="Y151" s="67" t="s">
        <v>31</v>
      </c>
      <c r="Z151" s="35" t="str">
        <f t="shared" ca="1" si="73"/>
        <v>VFB EssenheimEintracht Frankfurt</v>
      </c>
      <c r="AA151" s="13">
        <f t="shared" ca="1" si="72"/>
        <v>1</v>
      </c>
      <c r="AB151" s="13" t="str">
        <f ca="1">IF(AA151&gt;0,Y79&amp;Sprache!$E$84&amp;X79,"")</f>
        <v>0:2</v>
      </c>
      <c r="AC151" s="2"/>
      <c r="AD151" s="144"/>
    </row>
    <row r="152" spans="25:30" x14ac:dyDescent="0.2">
      <c r="Y152" s="67" t="s">
        <v>32</v>
      </c>
      <c r="Z152" s="35" t="str">
        <f t="shared" ca="1" si="73"/>
        <v>FC GrönlingenSSV Wildbach</v>
      </c>
      <c r="AA152" s="13">
        <f t="shared" ca="1" si="72"/>
        <v>1</v>
      </c>
      <c r="AB152" s="13" t="str">
        <f ca="1">IF(AA152&gt;0,Y80&amp;Sprache!$E$84&amp;X80,"")</f>
        <v>3:3</v>
      </c>
      <c r="AC152" s="2"/>
      <c r="AD152" s="144"/>
    </row>
    <row r="153" spans="25:30" x14ac:dyDescent="0.2">
      <c r="Y153" s="67" t="s">
        <v>33</v>
      </c>
      <c r="Z153" s="35" t="str">
        <f t="shared" ca="1" si="73"/>
        <v>1. FC NürnbergBorussia Dortmund</v>
      </c>
      <c r="AA153" s="13">
        <f t="shared" ca="1" si="72"/>
        <v>1</v>
      </c>
      <c r="AB153" s="13" t="str">
        <f ca="1">IF(AA153&gt;0,Y81&amp;Sprache!$E$84&amp;X81,"")</f>
        <v>3:4</v>
      </c>
      <c r="AC153" s="2"/>
      <c r="AD153" s="144"/>
    </row>
    <row r="154" spans="25:30" x14ac:dyDescent="0.2">
      <c r="Y154" s="67" t="s">
        <v>34</v>
      </c>
      <c r="Z154" s="35" t="str">
        <f t="shared" ca="1" si="73"/>
        <v>Maibach 1822 eVFC Barcelona</v>
      </c>
      <c r="AA154" s="13">
        <f t="shared" ca="1" si="72"/>
        <v>1</v>
      </c>
      <c r="AB154" s="13" t="str">
        <f ca="1">IF(AA154&gt;0,Y82&amp;Sprache!$E$84&amp;X82,"")</f>
        <v>1:5</v>
      </c>
      <c r="AC154" s="2"/>
      <c r="AD154" s="144"/>
    </row>
    <row r="155" spans="25:30" x14ac:dyDescent="0.2">
      <c r="Y155" s="67" t="s">
        <v>35</v>
      </c>
      <c r="Z155" s="35" t="str">
        <f t="shared" ca="1" si="73"/>
        <v>Manchester CityInter Mailand</v>
      </c>
      <c r="AA155" s="13">
        <f t="shared" ca="1" si="72"/>
        <v>1</v>
      </c>
      <c r="AB155" s="13" t="str">
        <f ca="1">IF(AA155&gt;0,Y83&amp;Sprache!$E$84&amp;X83,"")</f>
        <v>1:0</v>
      </c>
      <c r="AC155" s="2"/>
      <c r="AD155" s="144"/>
    </row>
    <row r="156" spans="25:30" x14ac:dyDescent="0.2">
      <c r="Y156" s="67" t="s">
        <v>36</v>
      </c>
      <c r="Z156" s="35" t="str">
        <f t="shared" ca="1" si="73"/>
        <v>FSV RauenReal Madrid</v>
      </c>
      <c r="AA156" s="13">
        <f t="shared" ca="1" si="72"/>
        <v>1</v>
      </c>
      <c r="AB156" s="13" t="str">
        <f ca="1">IF(AA156&gt;0,Y84&amp;Sprache!$E$84&amp;X84,"")</f>
        <v>1:4</v>
      </c>
      <c r="AC156" s="2"/>
      <c r="AD156" s="144"/>
    </row>
    <row r="157" spans="25:30" x14ac:dyDescent="0.2">
      <c r="Y157" s="67" t="s">
        <v>37</v>
      </c>
      <c r="Z157" s="35" t="str">
        <f t="shared" ca="1" si="73"/>
        <v>1. FC RiedwaldEintracht Frankfurt</v>
      </c>
      <c r="AA157" s="13">
        <f t="shared" ca="1" si="72"/>
        <v>1</v>
      </c>
      <c r="AB157" s="13" t="str">
        <f ca="1">IF(AA157&gt;0,Y85&amp;Sprache!$E$84&amp;X85,"")</f>
        <v>2:5</v>
      </c>
      <c r="AC157" s="2"/>
      <c r="AD157" s="144"/>
    </row>
    <row r="158" spans="25:30" x14ac:dyDescent="0.2">
      <c r="Y158" s="67" t="s">
        <v>38</v>
      </c>
      <c r="Z158" s="35" t="str">
        <f t="shared" ca="1" si="73"/>
        <v>Mainz 05SSV Wildbach</v>
      </c>
      <c r="AA158" s="13">
        <f t="shared" ca="1" si="72"/>
        <v>1</v>
      </c>
      <c r="AB158" s="13" t="str">
        <f ca="1">IF(AA158&gt;0,Y86&amp;Sprache!$E$84&amp;X86,"")</f>
        <v>2:0</v>
      </c>
      <c r="AC158" s="2"/>
      <c r="AD158" s="144"/>
    </row>
    <row r="159" spans="25:30" x14ac:dyDescent="0.2">
      <c r="Y159" s="67" t="s">
        <v>39</v>
      </c>
      <c r="Z159" s="35" t="str">
        <f t="shared" ca="1" si="73"/>
        <v>Kickers RodendorfBorussia Dortmund</v>
      </c>
      <c r="AA159" s="13">
        <f t="shared" ca="1" si="72"/>
        <v>1</v>
      </c>
      <c r="AB159" s="13" t="str">
        <f ca="1">IF(AA159&gt;0,Y87&amp;Sprache!$E$84&amp;X87,"")</f>
        <v>1:6</v>
      </c>
      <c r="AC159" s="2"/>
      <c r="AD159" s="144"/>
    </row>
    <row r="160" spans="25:30" x14ac:dyDescent="0.2">
      <c r="Y160" s="67" t="s">
        <v>40</v>
      </c>
      <c r="Z160" s="35" t="str">
        <f t="shared" ca="1" si="73"/>
        <v>VFB EssenheimMaibach 1822 eV</v>
      </c>
      <c r="AA160" s="13">
        <f t="shared" ca="1" si="72"/>
        <v>1</v>
      </c>
      <c r="AB160" s="13" t="str">
        <f ca="1">IF(AA160&gt;0,Y88&amp;Sprache!$E$84&amp;X88,"")</f>
        <v>2:4</v>
      </c>
      <c r="AC160" s="2"/>
      <c r="AD160" s="144"/>
    </row>
    <row r="161" spans="25:30" x14ac:dyDescent="0.2">
      <c r="Y161" s="67" t="s">
        <v>41</v>
      </c>
      <c r="Z161" s="35" t="str">
        <f t="shared" ca="1" si="73"/>
        <v>FC GrönlingenManchester City</v>
      </c>
      <c r="AA161" s="13">
        <f t="shared" ca="1" si="72"/>
        <v>1</v>
      </c>
      <c r="AB161" s="13" t="str">
        <f ca="1">IF(AA161&gt;0,Y89&amp;Sprache!$E$84&amp;X89,"")</f>
        <v>0:5</v>
      </c>
      <c r="AC161" s="2"/>
      <c r="AD161" s="144"/>
    </row>
    <row r="162" spans="25:30" x14ac:dyDescent="0.2">
      <c r="Y162" s="67" t="s">
        <v>42</v>
      </c>
      <c r="Z162" s="35" t="str">
        <f t="shared" ca="1" si="73"/>
        <v>1. FC NürnbergFSV Rauen</v>
      </c>
      <c r="AA162" s="13">
        <f t="shared" ca="1" si="72"/>
        <v>1</v>
      </c>
      <c r="AB162" s="13" t="str">
        <f ca="1">IF(AA162&gt;0,Y90&amp;Sprache!$E$84&amp;X90,"")</f>
        <v>3:1</v>
      </c>
      <c r="AC162" s="2"/>
      <c r="AD162" s="144"/>
    </row>
    <row r="163" spans="25:30" x14ac:dyDescent="0.2">
      <c r="Y163" s="67" t="s">
        <v>43</v>
      </c>
      <c r="Z163" s="35" t="str">
        <f t="shared" ca="1" si="73"/>
        <v>FC Barcelona1. FC Riedwald</v>
      </c>
      <c r="AA163" s="13">
        <f t="shared" ca="1" si="72"/>
        <v>1</v>
      </c>
      <c r="AB163" s="13" t="str">
        <f ca="1">IF(AA163&gt;0,Y91&amp;Sprache!$E$84&amp;X91,"")</f>
        <v>2:0</v>
      </c>
      <c r="AC163" s="2"/>
      <c r="AD163" s="144"/>
    </row>
    <row r="164" spans="25:30" x14ac:dyDescent="0.2">
      <c r="Y164" s="67" t="s">
        <v>44</v>
      </c>
      <c r="Z164" s="35" t="str">
        <f t="shared" ca="1" si="73"/>
        <v>Inter MailandMainz 05</v>
      </c>
      <c r="AA164" s="13">
        <f t="shared" ca="1" si="72"/>
        <v>1</v>
      </c>
      <c r="AB164" s="13" t="str">
        <f ca="1">IF(AA164&gt;0,Y92&amp;Sprache!$E$84&amp;X92,"")</f>
        <v>4:1</v>
      </c>
      <c r="AC164" s="2"/>
      <c r="AD164" s="144"/>
    </row>
    <row r="165" spans="25:30" x14ac:dyDescent="0.2">
      <c r="Y165" s="67" t="s">
        <v>45</v>
      </c>
      <c r="Z165" s="35" t="str">
        <f t="shared" ca="1" si="73"/>
        <v>Real MadridKickers Rodendorf</v>
      </c>
      <c r="AA165" s="13">
        <f t="shared" ca="1" si="72"/>
        <v>1</v>
      </c>
      <c r="AB165" s="13" t="str">
        <f ca="1">IF(AA165&gt;0,Y93&amp;Sprache!$E$84&amp;X93,"")</f>
        <v>6:0</v>
      </c>
      <c r="AC165" s="2"/>
      <c r="AD165" s="144"/>
    </row>
    <row r="166" spans="25:30" x14ac:dyDescent="0.2">
      <c r="Y166" s="67" t="s">
        <v>46</v>
      </c>
      <c r="Z166" s="35" t="str">
        <f t="shared" ca="1" si="73"/>
        <v/>
      </c>
      <c r="AA166" s="13">
        <f t="shared" ca="1" si="72"/>
        <v>0</v>
      </c>
      <c r="AB166" s="13" t="str">
        <f ca="1">IF(AA166&gt;0,Y94&amp;Sprache!$E$84&amp;X94,"")</f>
        <v/>
      </c>
      <c r="AC166" s="2"/>
      <c r="AD166" s="144"/>
    </row>
    <row r="167" spans="25:30" x14ac:dyDescent="0.2">
      <c r="Y167" s="67" t="s">
        <v>47</v>
      </c>
      <c r="Z167" s="35" t="str">
        <f t="shared" ca="1" si="73"/>
        <v/>
      </c>
      <c r="AA167" s="13">
        <f t="shared" ca="1" si="72"/>
        <v>0</v>
      </c>
      <c r="AB167" s="13" t="str">
        <f ca="1">IF(AA167&gt;0,Y95&amp;Sprache!$E$84&amp;X95,"")</f>
        <v/>
      </c>
      <c r="AC167" s="2"/>
      <c r="AD167" s="144"/>
    </row>
    <row r="168" spans="25:30" x14ac:dyDescent="0.2">
      <c r="Y168" s="67" t="s">
        <v>48</v>
      </c>
      <c r="Z168" s="35" t="str">
        <f t="shared" ca="1" si="73"/>
        <v/>
      </c>
      <c r="AA168" s="13">
        <f t="shared" ca="1" si="72"/>
        <v>0</v>
      </c>
      <c r="AB168" s="13" t="str">
        <f ca="1">IF(AA168&gt;0,Y96&amp;Sprache!$E$84&amp;X96,"")</f>
        <v/>
      </c>
      <c r="AC168" s="2"/>
      <c r="AD168" s="144"/>
    </row>
    <row r="169" spans="25:30" x14ac:dyDescent="0.2">
      <c r="Y169" s="67" t="s">
        <v>49</v>
      </c>
      <c r="Z169" s="35" t="str">
        <f t="shared" ca="1" si="73"/>
        <v/>
      </c>
      <c r="AA169" s="13">
        <f t="shared" ca="1" si="72"/>
        <v>0</v>
      </c>
      <c r="AB169" s="13" t="str">
        <f ca="1">IF(AA169&gt;0,Y97&amp;Sprache!$E$84&amp;X97,"")</f>
        <v/>
      </c>
      <c r="AC169" s="2"/>
      <c r="AD169" s="144"/>
    </row>
    <row r="170" spans="25:30" x14ac:dyDescent="0.2">
      <c r="Y170" s="67" t="s">
        <v>50</v>
      </c>
      <c r="Z170" s="35" t="str">
        <f t="shared" ca="1" si="73"/>
        <v/>
      </c>
      <c r="AA170" s="13">
        <f t="shared" ca="1" si="72"/>
        <v>0</v>
      </c>
      <c r="AB170" s="13" t="str">
        <f ca="1">IF(AA170&gt;0,Y98&amp;Sprache!$E$84&amp;X98,"")</f>
        <v/>
      </c>
      <c r="AC170" s="2"/>
      <c r="AD170" s="144"/>
    </row>
    <row r="171" spans="25:30" x14ac:dyDescent="0.2">
      <c r="Y171" s="67" t="s">
        <v>51</v>
      </c>
      <c r="Z171" s="35" t="str">
        <f t="shared" ca="1" si="73"/>
        <v/>
      </c>
      <c r="AA171" s="13">
        <f t="shared" ca="1" si="72"/>
        <v>0</v>
      </c>
      <c r="AB171" s="13" t="str">
        <f ca="1">IF(AA171&gt;0,Y99&amp;Sprache!$E$84&amp;X99,"")</f>
        <v/>
      </c>
      <c r="AC171" s="2"/>
      <c r="AD171" s="144"/>
    </row>
    <row r="172" spans="25:30" x14ac:dyDescent="0.2">
      <c r="Y172" s="67" t="s">
        <v>60</v>
      </c>
      <c r="Z172" s="35" t="str">
        <f t="shared" ca="1" si="73"/>
        <v/>
      </c>
      <c r="AA172" s="13">
        <f t="shared" ca="1" si="72"/>
        <v>0</v>
      </c>
      <c r="AB172" s="13" t="str">
        <f ca="1">IF(AA172&gt;0,Y100&amp;Sprache!$E$84&amp;X100,"")</f>
        <v/>
      </c>
      <c r="AC172" s="2"/>
      <c r="AD172" s="144"/>
    </row>
    <row r="173" spans="25:30" x14ac:dyDescent="0.2">
      <c r="Y173" s="67" t="s">
        <v>61</v>
      </c>
      <c r="Z173" s="35" t="str">
        <f t="shared" ca="1" si="73"/>
        <v/>
      </c>
      <c r="AA173" s="13">
        <f t="shared" ca="1" si="72"/>
        <v>0</v>
      </c>
      <c r="AB173" s="13" t="str">
        <f ca="1">IF(AA173&gt;0,Y101&amp;Sprache!$E$84&amp;X101,"")</f>
        <v/>
      </c>
      <c r="AC173" s="2"/>
      <c r="AD173" s="144"/>
    </row>
    <row r="174" spans="25:30" x14ac:dyDescent="0.2">
      <c r="Y174" s="67" t="s">
        <v>62</v>
      </c>
      <c r="Z174" s="35" t="str">
        <f t="shared" ca="1" si="73"/>
        <v/>
      </c>
      <c r="AA174" s="13">
        <f t="shared" ca="1" si="72"/>
        <v>0</v>
      </c>
      <c r="AB174" s="13" t="str">
        <f ca="1">IF(AA174&gt;0,Y102&amp;Sprache!$E$84&amp;X102,"")</f>
        <v/>
      </c>
      <c r="AC174" s="2"/>
      <c r="AD174" s="144"/>
    </row>
    <row r="175" spans="25:30" x14ac:dyDescent="0.2">
      <c r="Y175" s="67" t="s">
        <v>63</v>
      </c>
      <c r="Z175" s="35" t="str">
        <f t="shared" ca="1" si="73"/>
        <v/>
      </c>
      <c r="AA175" s="13">
        <f t="shared" ca="1" si="72"/>
        <v>0</v>
      </c>
      <c r="AB175" s="13" t="str">
        <f ca="1">IF(AA175&gt;0,Y103&amp;Sprache!$E$84&amp;X103,"")</f>
        <v/>
      </c>
      <c r="AC175" s="2"/>
      <c r="AD175" s="144"/>
    </row>
    <row r="176" spans="25:30" x14ac:dyDescent="0.2">
      <c r="Y176" s="67" t="s">
        <v>64</v>
      </c>
      <c r="Z176" s="35" t="str">
        <f t="shared" ca="1" si="73"/>
        <v/>
      </c>
      <c r="AA176" s="13">
        <f t="shared" ca="1" si="72"/>
        <v>0</v>
      </c>
      <c r="AB176" s="13" t="str">
        <f ca="1">IF(AA176&gt;0,Y104&amp;Sprache!$E$84&amp;X104,"")</f>
        <v/>
      </c>
      <c r="AC176" s="2"/>
      <c r="AD176" s="144"/>
    </row>
    <row r="177" spans="25:30" x14ac:dyDescent="0.2">
      <c r="Y177" s="67" t="s">
        <v>65</v>
      </c>
      <c r="Z177" s="35" t="str">
        <f t="shared" ca="1" si="73"/>
        <v/>
      </c>
      <c r="AA177" s="13">
        <f t="shared" ca="1" si="72"/>
        <v>0</v>
      </c>
      <c r="AB177" s="13" t="str">
        <f ca="1">IF(AA177&gt;0,Y105&amp;Sprache!$E$84&amp;X105,"")</f>
        <v/>
      </c>
      <c r="AC177" s="2"/>
      <c r="AD177" s="144"/>
    </row>
    <row r="178" spans="25:30" x14ac:dyDescent="0.2">
      <c r="Y178" s="67" t="s">
        <v>66</v>
      </c>
      <c r="Z178" s="35" t="str">
        <f t="shared" ca="1" si="73"/>
        <v/>
      </c>
      <c r="AA178" s="13">
        <f t="shared" ca="1" si="72"/>
        <v>0</v>
      </c>
      <c r="AB178" s="13" t="str">
        <f ca="1">IF(AA178&gt;0,Y106&amp;Sprache!$E$84&amp;X106,"")</f>
        <v/>
      </c>
      <c r="AC178" s="2"/>
      <c r="AD178" s="144"/>
    </row>
    <row r="179" spans="25:30" x14ac:dyDescent="0.2">
      <c r="Y179" s="67" t="s">
        <v>67</v>
      </c>
      <c r="Z179" s="35" t="str">
        <f t="shared" ca="1" si="73"/>
        <v/>
      </c>
      <c r="AA179" s="13">
        <f t="shared" ca="1" si="72"/>
        <v>0</v>
      </c>
      <c r="AB179" s="13" t="str">
        <f ca="1">IF(AA179&gt;0,Y107&amp;Sprache!$E$84&amp;X107,"")</f>
        <v/>
      </c>
      <c r="AC179" s="2"/>
      <c r="AD179" s="144"/>
    </row>
    <row r="180" spans="25:30" x14ac:dyDescent="0.2">
      <c r="Y180" s="67" t="s">
        <v>68</v>
      </c>
      <c r="Z180" s="35" t="str">
        <f t="shared" ca="1" si="73"/>
        <v/>
      </c>
      <c r="AA180" s="13">
        <f t="shared" ca="1" si="72"/>
        <v>0</v>
      </c>
      <c r="AB180" s="13" t="str">
        <f ca="1">IF(AA180&gt;0,Y108&amp;Sprache!$E$84&amp;X108,"")</f>
        <v/>
      </c>
      <c r="AC180" s="2"/>
      <c r="AD180" s="144"/>
    </row>
    <row r="181" spans="25:30" x14ac:dyDescent="0.2">
      <c r="Y181" s="67" t="s">
        <v>69</v>
      </c>
      <c r="Z181" s="35" t="str">
        <f t="shared" si="73"/>
        <v/>
      </c>
      <c r="AA181" s="13">
        <f t="shared" si="72"/>
        <v>0</v>
      </c>
      <c r="AB181" s="13" t="str">
        <f>IF(AA181&gt;0,Y109&amp;Sprache!$E$84&amp;X109,"")</f>
        <v/>
      </c>
      <c r="AC181" s="2"/>
      <c r="AD181" s="144"/>
    </row>
    <row r="182" spans="25:30" x14ac:dyDescent="0.2">
      <c r="Y182" s="67" t="s">
        <v>70</v>
      </c>
      <c r="Z182" s="35" t="str">
        <f t="shared" si="73"/>
        <v/>
      </c>
      <c r="AA182" s="13">
        <f t="shared" si="72"/>
        <v>0</v>
      </c>
      <c r="AB182" s="13" t="str">
        <f>IF(AA182&gt;0,Y110&amp;Sprache!$E$84&amp;X110,"")</f>
        <v/>
      </c>
      <c r="AC182" s="2"/>
      <c r="AD182" s="144"/>
    </row>
    <row r="183" spans="25:30" x14ac:dyDescent="0.2">
      <c r="Y183" s="67" t="s">
        <v>71</v>
      </c>
      <c r="Z183" s="35" t="str">
        <f t="shared" si="73"/>
        <v/>
      </c>
      <c r="AA183" s="13">
        <f t="shared" si="72"/>
        <v>0</v>
      </c>
      <c r="AB183" s="13" t="str">
        <f>IF(AA183&gt;0,Y111&amp;Sprache!$E$84&amp;X111,"")</f>
        <v/>
      </c>
      <c r="AC183" s="2"/>
      <c r="AD183" s="144"/>
    </row>
    <row r="184" spans="25:30" x14ac:dyDescent="0.2">
      <c r="Y184" s="67" t="s">
        <v>72</v>
      </c>
      <c r="Z184" s="35" t="str">
        <f t="shared" si="73"/>
        <v/>
      </c>
      <c r="AA184" s="13">
        <f t="shared" si="72"/>
        <v>0</v>
      </c>
      <c r="AB184" s="13" t="str">
        <f>IF(AA184&gt;0,Y112&amp;Sprache!$E$84&amp;X112,"")</f>
        <v/>
      </c>
      <c r="AC184" s="2"/>
      <c r="AD184" s="144"/>
    </row>
    <row r="185" spans="25:30" x14ac:dyDescent="0.2">
      <c r="Y185" s="67" t="s">
        <v>73</v>
      </c>
      <c r="Z185" s="35" t="str">
        <f t="shared" si="73"/>
        <v/>
      </c>
      <c r="AA185" s="13">
        <f t="shared" si="72"/>
        <v>0</v>
      </c>
      <c r="AB185" s="13" t="str">
        <f>IF(AA185&gt;0,Y113&amp;Sprache!$E$84&amp;X113,"")</f>
        <v/>
      </c>
      <c r="AC185" s="2"/>
      <c r="AD185" s="144"/>
    </row>
    <row r="186" spans="25:30" x14ac:dyDescent="0.2">
      <c r="Y186" s="67" t="s">
        <v>74</v>
      </c>
      <c r="Z186" s="35" t="str">
        <f t="shared" si="73"/>
        <v/>
      </c>
      <c r="AA186" s="13">
        <f t="shared" si="72"/>
        <v>0</v>
      </c>
      <c r="AB186" s="13" t="str">
        <f>IF(AA186&gt;0,Y114&amp;Sprache!$E$84&amp;X114,"")</f>
        <v/>
      </c>
      <c r="AC186" s="2"/>
      <c r="AD186" s="144"/>
    </row>
    <row r="187" spans="25:30" x14ac:dyDescent="0.2">
      <c r="Y187" s="67" t="s">
        <v>75</v>
      </c>
      <c r="Z187" s="35" t="str">
        <f t="shared" si="73"/>
        <v/>
      </c>
      <c r="AA187" s="13">
        <f t="shared" si="72"/>
        <v>0</v>
      </c>
      <c r="AB187" s="13" t="str">
        <f>IF(AA187&gt;0,Y115&amp;Sprache!$E$84&amp;X115,"")</f>
        <v/>
      </c>
      <c r="AC187" s="2"/>
      <c r="AD187" s="144"/>
    </row>
    <row r="188" spans="25:30" x14ac:dyDescent="0.2">
      <c r="Y188" s="67" t="s">
        <v>76</v>
      </c>
      <c r="Z188" s="35" t="str">
        <f t="shared" si="73"/>
        <v/>
      </c>
      <c r="AA188" s="13">
        <f t="shared" si="72"/>
        <v>0</v>
      </c>
      <c r="AB188" s="13" t="str">
        <f>IF(AA188&gt;0,Y116&amp;Sprache!$E$84&amp;X116,"")</f>
        <v/>
      </c>
      <c r="AC188" s="2"/>
      <c r="AD188" s="144"/>
    </row>
    <row r="189" spans="25:30" x14ac:dyDescent="0.2">
      <c r="Y189" s="67" t="s">
        <v>77</v>
      </c>
      <c r="Z189" s="35" t="str">
        <f t="shared" si="73"/>
        <v/>
      </c>
      <c r="AA189" s="13">
        <f t="shared" si="72"/>
        <v>0</v>
      </c>
      <c r="AB189" s="13" t="str">
        <f>IF(AA189&gt;0,Y117&amp;Sprache!$E$84&amp;X117,"")</f>
        <v/>
      </c>
      <c r="AC189" s="2"/>
      <c r="AD189" s="144"/>
    </row>
    <row r="190" spans="25:30" x14ac:dyDescent="0.2">
      <c r="Y190" s="67" t="s">
        <v>78</v>
      </c>
      <c r="Z190" s="35" t="str">
        <f t="shared" si="73"/>
        <v/>
      </c>
      <c r="AA190" s="13">
        <f t="shared" si="72"/>
        <v>0</v>
      </c>
      <c r="AB190" s="13" t="str">
        <f>IF(AA190&gt;0,Y118&amp;Sprache!$E$84&amp;X118,"")</f>
        <v/>
      </c>
      <c r="AC190" s="2"/>
      <c r="AD190" s="144"/>
    </row>
    <row r="191" spans="25:30" x14ac:dyDescent="0.2">
      <c r="Y191" s="67" t="s">
        <v>79</v>
      </c>
      <c r="Z191" s="35" t="str">
        <f t="shared" si="73"/>
        <v/>
      </c>
      <c r="AA191" s="13">
        <f t="shared" si="72"/>
        <v>0</v>
      </c>
      <c r="AB191" s="13" t="str">
        <f>IF(AA191&gt;0,Y119&amp;Sprache!$E$84&amp;X119,"")</f>
        <v/>
      </c>
      <c r="AC191" s="2"/>
      <c r="AD191" s="144"/>
    </row>
    <row r="192" spans="25:30" x14ac:dyDescent="0.2">
      <c r="Y192" s="67" t="s">
        <v>80</v>
      </c>
      <c r="Z192" s="35" t="str">
        <f t="shared" si="73"/>
        <v/>
      </c>
      <c r="AA192" s="13">
        <f t="shared" si="72"/>
        <v>0</v>
      </c>
      <c r="AB192" s="13" t="str">
        <f>IF(AA192&gt;0,Y120&amp;Sprache!$E$84&amp;X120,"")</f>
        <v/>
      </c>
      <c r="AC192" s="2"/>
      <c r="AD192" s="144"/>
    </row>
    <row r="193" spans="25:30" x14ac:dyDescent="0.2">
      <c r="Y193" s="67" t="s">
        <v>81</v>
      </c>
      <c r="Z193" s="35" t="str">
        <f t="shared" si="73"/>
        <v/>
      </c>
      <c r="AA193" s="13">
        <f t="shared" si="72"/>
        <v>0</v>
      </c>
      <c r="AB193" s="13" t="str">
        <f>IF(AA193&gt;0,Y121&amp;Sprache!$E$84&amp;X121,"")</f>
        <v/>
      </c>
      <c r="AC193" s="2"/>
      <c r="AD193" s="144"/>
    </row>
    <row r="194" spans="25:30" x14ac:dyDescent="0.2">
      <c r="Y194" s="67" t="s">
        <v>82</v>
      </c>
      <c r="Z194" s="35" t="str">
        <f t="shared" si="73"/>
        <v/>
      </c>
      <c r="AA194" s="13">
        <f t="shared" si="72"/>
        <v>0</v>
      </c>
      <c r="AB194" s="13" t="str">
        <f>IF(AA194&gt;0,Y122&amp;Sprache!$E$84&amp;X122,"")</f>
        <v/>
      </c>
      <c r="AC194" s="2"/>
      <c r="AD194" s="144"/>
    </row>
    <row r="195" spans="25:30" x14ac:dyDescent="0.2">
      <c r="Y195" s="67" t="s">
        <v>83</v>
      </c>
      <c r="Z195" s="35" t="str">
        <f t="shared" si="73"/>
        <v/>
      </c>
      <c r="AA195" s="13">
        <f t="shared" si="72"/>
        <v>0</v>
      </c>
      <c r="AB195" s="13" t="str">
        <f>IF(AA195&gt;0,Y123&amp;Sprache!$E$84&amp;X123,"")</f>
        <v/>
      </c>
      <c r="AC195" s="2"/>
      <c r="AD195" s="144"/>
    </row>
    <row r="196" spans="25:30" x14ac:dyDescent="0.2">
      <c r="Y196" s="67" t="s">
        <v>84</v>
      </c>
      <c r="Z196" s="35" t="str">
        <f t="shared" si="73"/>
        <v/>
      </c>
      <c r="AA196" s="13">
        <f t="shared" si="72"/>
        <v>0</v>
      </c>
      <c r="AB196" s="13" t="str">
        <f>IF(AA196&gt;0,Y124&amp;Sprache!$E$84&amp;X124,"")</f>
        <v/>
      </c>
      <c r="AC196" s="2"/>
      <c r="AD196" s="144"/>
    </row>
    <row r="197" spans="25:30" x14ac:dyDescent="0.2">
      <c r="Y197" s="67" t="s">
        <v>85</v>
      </c>
      <c r="Z197" s="35" t="str">
        <f t="shared" si="73"/>
        <v/>
      </c>
      <c r="AA197" s="13">
        <f t="shared" si="72"/>
        <v>0</v>
      </c>
      <c r="AB197" s="13" t="str">
        <f>IF(AA197&gt;0,Y125&amp;Sprache!$E$84&amp;X125,"")</f>
        <v/>
      </c>
      <c r="AC197" s="2"/>
      <c r="AD197" s="144"/>
    </row>
    <row r="198" spans="25:30" x14ac:dyDescent="0.2">
      <c r="Y198" s="67" t="s">
        <v>86</v>
      </c>
      <c r="Z198" s="35" t="str">
        <f t="shared" si="73"/>
        <v/>
      </c>
      <c r="AA198" s="13">
        <f t="shared" si="72"/>
        <v>0</v>
      </c>
      <c r="AB198" s="13" t="str">
        <f>IF(AA198&gt;0,Y126&amp;Sprache!$E$84&amp;X126,"")</f>
        <v/>
      </c>
      <c r="AC198" s="2"/>
      <c r="AD198" s="144"/>
    </row>
    <row r="199" spans="25:30" x14ac:dyDescent="0.2">
      <c r="Y199" s="67" t="s">
        <v>87</v>
      </c>
      <c r="Z199" s="35" t="str">
        <f t="shared" si="73"/>
        <v/>
      </c>
      <c r="AA199" s="13">
        <f t="shared" si="72"/>
        <v>0</v>
      </c>
      <c r="AB199" s="13" t="str">
        <f>IF(AA199&gt;0,Y127&amp;Sprache!$E$84&amp;X127,"")</f>
        <v/>
      </c>
      <c r="AC199" s="2"/>
      <c r="AD199" s="144"/>
    </row>
    <row r="200" spans="25:30" x14ac:dyDescent="0.2">
      <c r="Y200" s="67" t="s">
        <v>88</v>
      </c>
      <c r="Z200" s="35" t="str">
        <f t="shared" si="73"/>
        <v/>
      </c>
      <c r="AA200" s="13">
        <f t="shared" si="72"/>
        <v>0</v>
      </c>
      <c r="AB200" s="13" t="str">
        <f>IF(AA200&gt;0,Y128&amp;Sprache!$E$84&amp;X128,"")</f>
        <v/>
      </c>
      <c r="AC200" s="2"/>
      <c r="AD200" s="144"/>
    </row>
    <row r="201" spans="25:30" x14ac:dyDescent="0.2">
      <c r="Y201" s="67" t="s">
        <v>89</v>
      </c>
      <c r="Z201" s="35" t="str">
        <f t="shared" si="73"/>
        <v/>
      </c>
      <c r="AA201" s="13">
        <f t="shared" ref="AA201:AA207" si="74">AA129</f>
        <v>0</v>
      </c>
      <c r="AB201" s="13" t="str">
        <f>IF(AA201&gt;0,Y129&amp;Sprache!$E$84&amp;X129,"")</f>
        <v/>
      </c>
      <c r="AC201" s="2"/>
      <c r="AD201" s="144"/>
    </row>
    <row r="202" spans="25:30" x14ac:dyDescent="0.2">
      <c r="Y202" s="67" t="s">
        <v>90</v>
      </c>
      <c r="Z202" s="35" t="str">
        <f t="shared" ref="Z202:Z206" si="75">W130&amp;V130</f>
        <v/>
      </c>
      <c r="AA202" s="13">
        <f t="shared" si="74"/>
        <v>0</v>
      </c>
      <c r="AB202" s="13" t="str">
        <f>IF(AA202&gt;0,Y130&amp;Sprache!$E$84&amp;X130,"")</f>
        <v/>
      </c>
      <c r="AC202" s="2"/>
      <c r="AD202" s="144"/>
    </row>
    <row r="203" spans="25:30" x14ac:dyDescent="0.2">
      <c r="Y203" s="67" t="s">
        <v>91</v>
      </c>
      <c r="Z203" s="35" t="str">
        <f t="shared" si="75"/>
        <v/>
      </c>
      <c r="AA203" s="13">
        <f t="shared" si="74"/>
        <v>0</v>
      </c>
      <c r="AB203" s="13" t="str">
        <f>IF(AA203&gt;0,Y131&amp;Sprache!$E$84&amp;X131,"")</f>
        <v/>
      </c>
      <c r="AC203" s="2"/>
      <c r="AD203" s="144"/>
    </row>
    <row r="204" spans="25:30" x14ac:dyDescent="0.2">
      <c r="Y204" s="67" t="s">
        <v>92</v>
      </c>
      <c r="Z204" s="35" t="str">
        <f t="shared" si="75"/>
        <v/>
      </c>
      <c r="AA204" s="13">
        <f t="shared" si="74"/>
        <v>0</v>
      </c>
      <c r="AB204" s="13" t="str">
        <f>IF(AA204&gt;0,Y132&amp;Sprache!$E$84&amp;X132,"")</f>
        <v/>
      </c>
      <c r="AC204" s="2"/>
      <c r="AD204" s="144"/>
    </row>
    <row r="205" spans="25:30" x14ac:dyDescent="0.2">
      <c r="Y205" s="67" t="s">
        <v>93</v>
      </c>
      <c r="Z205" s="35" t="str">
        <f t="shared" si="75"/>
        <v/>
      </c>
      <c r="AA205" s="13">
        <f t="shared" si="74"/>
        <v>0</v>
      </c>
      <c r="AB205" s="13" t="str">
        <f>IF(AA205&gt;0,Y133&amp;Sprache!$E$84&amp;X133,"")</f>
        <v/>
      </c>
      <c r="AC205" s="2"/>
      <c r="AD205" s="144"/>
    </row>
    <row r="206" spans="25:30" x14ac:dyDescent="0.2">
      <c r="Y206" s="67" t="s">
        <v>94</v>
      </c>
      <c r="Z206" s="35" t="str">
        <f t="shared" si="75"/>
        <v/>
      </c>
      <c r="AA206" s="13">
        <f t="shared" si="74"/>
        <v>0</v>
      </c>
      <c r="AB206" s="13" t="str">
        <f>IF(AA206&gt;0,Y134&amp;Sprache!$E$84&amp;X134,"")</f>
        <v/>
      </c>
      <c r="AC206" s="2"/>
      <c r="AD206" s="144"/>
    </row>
    <row r="207" spans="25:30" ht="12.75" thickBot="1" x14ac:dyDescent="0.25">
      <c r="Y207" s="68" t="s">
        <v>95</v>
      </c>
      <c r="Z207" s="37" t="str">
        <f>W135&amp;V135</f>
        <v/>
      </c>
      <c r="AA207" s="38">
        <f t="shared" si="74"/>
        <v>0</v>
      </c>
      <c r="AB207" s="145" t="str">
        <f>IF(AA207&gt;0,Y135&amp;Sprache!$E$84&amp;X135,"")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5</v>
      </c>
      <c r="D4" s="13">
        <f ca="1">E4+ROW()/1000+(F4="")*10</f>
        <v>5.0039999999999996</v>
      </c>
      <c r="E4" s="253">
        <f ca="1">IF($AI$15,RANK(AH17,AH$17:AH$25,1),RANK(X17,X$17:X$25,1))</f>
        <v>5</v>
      </c>
      <c r="F4" s="1" t="str">
        <f>$Q64</f>
        <v>Kickers Rodendorf</v>
      </c>
      <c r="G4" s="1">
        <f t="shared" ref="G4:G12" ca="1" si="1">SUMIFS($X$64:$X$135,$V$64:$V$135,$F4)+SUMIFS($Y$64:$Y$135,$W$64:$W$135,$F4)</f>
        <v>2</v>
      </c>
      <c r="H4" s="1">
        <f t="shared" ref="H4:H12" ca="1" si="2">SUMIFS($Y$64:$Y$135,$V$64:$V$135,$F4)+SUMIFS($X$64:$X$135,$W$64:$W$135,$F4)</f>
        <v>15</v>
      </c>
      <c r="I4" s="13">
        <f t="shared" ref="I4:I12" ca="1" si="3">G4-H4</f>
        <v>-13</v>
      </c>
      <c r="J4" s="1">
        <f ca="1">SUMIF($V$64:$V$135,F4,$AE$64:$AE$135)+SUMIF($W$64:$W$135,F4,$AF$64:$AF$135)</f>
        <v>1</v>
      </c>
      <c r="K4" s="1">
        <f t="shared" ref="K4:K12" ca="1" si="4">SUMPRODUCT(($V$64:$V$135=F4)*($X$64:$X$135&lt;&gt;""))+SUMPRODUCT(($W$64:$W$135=F4)*($Y$64:$Y$135&lt;&gt;""))</f>
        <v>4</v>
      </c>
      <c r="L4" s="1">
        <f t="shared" ref="L4:L12" ca="1" si="5">SUMPRODUCT(($V$64:$V$135=F4)*($X$64:$X$135&gt;$Y$64:$Y$135))+SUMPRODUCT(($W$64:$W$135=F4)*($X$64:$X$135&lt;$Y$64:$Y$135))</f>
        <v>0</v>
      </c>
      <c r="M4" s="1">
        <f t="shared" ref="M4:M12" ca="1" si="6">SUMPRODUCT(($V$64:$W$135=F4)*($X$64:$X$135=$Y$64:$Y$135)*($X$64:$X$135&lt;&gt;"")*($Y$64:$Y$135&lt;&gt;""))</f>
        <v>1</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1</v>
      </c>
      <c r="D5" s="13">
        <f t="shared" ref="D5:D12" ca="1" si="12">E5+ROW()/1000+(F5="")*10</f>
        <v>1.0049999999999999</v>
      </c>
      <c r="E5" s="253">
        <f t="shared" ref="E5:E12" ca="1" si="13">IF($AI$15,RANK(AH18,AH$17:AH$25,1),RANK(X18,X$17:X$25,1))</f>
        <v>1</v>
      </c>
      <c r="F5" s="1" t="str">
        <f t="shared" ref="F5:F12" si="14">$Q65</f>
        <v>Real Madrid</v>
      </c>
      <c r="G5" s="1">
        <f t="shared" ca="1" si="1"/>
        <v>17</v>
      </c>
      <c r="H5" s="1">
        <f t="shared" ca="1" si="2"/>
        <v>4</v>
      </c>
      <c r="I5" s="1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2</v>
      </c>
      <c r="D6" s="13">
        <f t="shared" ca="1" si="12"/>
        <v>2.0059999999999998</v>
      </c>
      <c r="E6" s="253">
        <f t="shared" ca="1" si="13"/>
        <v>2</v>
      </c>
      <c r="F6" s="1" t="str">
        <f t="shared" si="14"/>
        <v>Borussia Dortmund</v>
      </c>
      <c r="G6" s="1">
        <f t="shared" ca="1" si="1"/>
        <v>15</v>
      </c>
      <c r="H6" s="1">
        <f t="shared" ca="1" si="2"/>
        <v>7</v>
      </c>
      <c r="I6" s="13">
        <f t="shared" ca="1" si="3"/>
        <v>8</v>
      </c>
      <c r="J6" s="1">
        <f t="shared" ca="1" si="15"/>
        <v>9</v>
      </c>
      <c r="K6" s="1">
        <f t="shared" ca="1" si="4"/>
        <v>4</v>
      </c>
      <c r="L6" s="1">
        <f t="shared" ca="1" si="5"/>
        <v>3</v>
      </c>
      <c r="M6" s="1">
        <f t="shared" ca="1" si="6"/>
        <v>0</v>
      </c>
      <c r="N6" s="1">
        <f t="shared" ca="1" si="7"/>
        <v>1</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4</v>
      </c>
      <c r="D7" s="13">
        <f t="shared" ca="1" si="12"/>
        <v>4.0069999999999997</v>
      </c>
      <c r="E7" s="253">
        <f t="shared" ca="1" si="13"/>
        <v>4</v>
      </c>
      <c r="F7" s="1" t="str">
        <f t="shared" si="14"/>
        <v>FSV Rauen</v>
      </c>
      <c r="G7" s="1">
        <f t="shared" ca="1" si="1"/>
        <v>3</v>
      </c>
      <c r="H7" s="1">
        <f t="shared" ca="1" si="2"/>
        <v>11</v>
      </c>
      <c r="I7" s="13">
        <f t="shared" ca="1" si="3"/>
        <v>-8</v>
      </c>
      <c r="J7" s="1">
        <f t="shared" ca="1" si="15"/>
        <v>1</v>
      </c>
      <c r="K7" s="1">
        <f t="shared" ca="1" si="4"/>
        <v>4</v>
      </c>
      <c r="L7" s="1">
        <f t="shared" ca="1" si="5"/>
        <v>0</v>
      </c>
      <c r="M7" s="1">
        <f t="shared" ca="1" si="6"/>
        <v>1</v>
      </c>
      <c r="N7" s="1">
        <f t="shared" ca="1" si="7"/>
        <v>3</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3</v>
      </c>
      <c r="D8" s="13">
        <f t="shared" ca="1" si="12"/>
        <v>3.008</v>
      </c>
      <c r="E8" s="253">
        <f t="shared" ca="1" si="13"/>
        <v>3</v>
      </c>
      <c r="F8" s="1" t="str">
        <f t="shared" si="14"/>
        <v>1. FC Nürnberg</v>
      </c>
      <c r="G8" s="1">
        <f t="shared" ca="1" si="1"/>
        <v>9</v>
      </c>
      <c r="H8" s="1">
        <f t="shared" ca="1" si="2"/>
        <v>9</v>
      </c>
      <c r="I8" s="13">
        <f t="shared" ca="1" si="3"/>
        <v>0</v>
      </c>
      <c r="J8" s="1">
        <f t="shared" ca="1" si="15"/>
        <v>6</v>
      </c>
      <c r="K8" s="1">
        <f t="shared" ca="1" si="4"/>
        <v>4</v>
      </c>
      <c r="L8" s="1">
        <f t="shared" ca="1" si="5"/>
        <v>2</v>
      </c>
      <c r="M8" s="1">
        <f t="shared" ca="1" si="6"/>
        <v>0</v>
      </c>
      <c r="N8" s="1">
        <f t="shared" ca="1" si="7"/>
        <v>2</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Kickers Rodendorf</v>
      </c>
      <c r="D17" s="1">
        <f t="shared" ref="D17:G25" ca="1" si="33">K4</f>
        <v>4</v>
      </c>
      <c r="E17" s="1">
        <f t="shared" ca="1" si="33"/>
        <v>0</v>
      </c>
      <c r="F17" s="1">
        <f t="shared" ca="1" si="33"/>
        <v>1</v>
      </c>
      <c r="G17" s="1">
        <f t="shared" ca="1" si="33"/>
        <v>3</v>
      </c>
      <c r="H17" s="1">
        <f t="shared" ref="H17:K25" ca="1" si="34">G4</f>
        <v>2</v>
      </c>
      <c r="I17" s="1">
        <f t="shared" ca="1" si="34"/>
        <v>15</v>
      </c>
      <c r="J17" s="13">
        <f t="shared" ca="1" si="34"/>
        <v>-13</v>
      </c>
      <c r="K17" s="1">
        <f t="shared" ca="1" si="34"/>
        <v>1</v>
      </c>
      <c r="L17" s="30">
        <f t="shared" ref="L17:L25" ca="1" si="35">K17*$F$64+(J17+$H$65)*$F$65+H17*$F$66</f>
        <v>1487002</v>
      </c>
      <c r="M17" s="14">
        <f ca="1">IF($AI$15,COUNTIF($K$17:$K$25,K17),COUNTIF($L$17:$L$25,L17))</f>
        <v>1</v>
      </c>
      <c r="N17" s="14">
        <f t="array" aca="1" ref="N17" ca="1">IF($AI$15,SUM(($K$17:$K$25&gt;=K17)/COUNTIF($K$17:$K$25,$K$17:$K$25)),SUM(($L$17:$L$25&gt;=L17)/COUNTIF($L$17:$L$25,$L$17:$L$25)))</f>
        <v>5</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5.0108999999999995</v>
      </c>
      <c r="Y17" s="13">
        <f>Vorrunde!$AI32</f>
        <v>0</v>
      </c>
      <c r="Z17" s="1">
        <f ca="1">RANK($W17,$W$17:$W$25)+(9-$Y17)/10</f>
        <v>1.9</v>
      </c>
      <c r="AA17" s="1">
        <f ca="1">SUM(E30:BP30)</f>
        <v>0</v>
      </c>
      <c r="AB17" s="1">
        <f ca="1">SUM(E41:BP41)</f>
        <v>0</v>
      </c>
      <c r="AC17" s="1">
        <f ca="1">SUM(E52:BP52)</f>
        <v>0</v>
      </c>
      <c r="AD17" s="247">
        <f ca="1">RANK($K17,$K$17:$K$25)</f>
        <v>4</v>
      </c>
      <c r="AE17" s="30">
        <f t="shared" ref="AE17:AE22" ca="1" si="45">(J17+$H$65)*$F$65+H17*$F$66</f>
        <v>487002</v>
      </c>
      <c r="AF17" s="1">
        <f ca="1">RANK($AE17,$AE$17:$AE$25)</f>
        <v>6</v>
      </c>
      <c r="AG17" s="1">
        <f ca="1">RANK($W17,$W$17:$W$25)</f>
        <v>1</v>
      </c>
      <c r="AH17" s="249">
        <f ca="1">AD17+AG17/100+AF17/10000+(10-Y17)/1000000</f>
        <v>4.0106099999999998</v>
      </c>
      <c r="AI17" s="1"/>
    </row>
    <row r="18" spans="2:80" s="2" customFormat="1" x14ac:dyDescent="0.2">
      <c r="C18" s="2" t="str">
        <f t="shared" ref="C18:C25" si="46">$Q65</f>
        <v>Real Madrid</v>
      </c>
      <c r="D18" s="1">
        <f t="shared" ca="1" si="33"/>
        <v>4</v>
      </c>
      <c r="E18" s="1">
        <f t="shared" ca="1" si="33"/>
        <v>4</v>
      </c>
      <c r="F18" s="1">
        <f t="shared" ca="1" si="33"/>
        <v>0</v>
      </c>
      <c r="G18" s="1">
        <f t="shared" ca="1" si="33"/>
        <v>0</v>
      </c>
      <c r="H18" s="1">
        <f t="shared" ca="1" si="34"/>
        <v>17</v>
      </c>
      <c r="I18" s="1">
        <f t="shared" ca="1" si="34"/>
        <v>4</v>
      </c>
      <c r="J18" s="13">
        <f t="shared" ca="1" si="34"/>
        <v>13</v>
      </c>
      <c r="K18" s="1">
        <f t="shared" ca="1" si="34"/>
        <v>12</v>
      </c>
      <c r="L18" s="30">
        <f t="shared" ca="1" si="35"/>
        <v>12513017</v>
      </c>
      <c r="M18" s="14">
        <f t="shared" ref="M18:M25" ca="1" si="47">IF($AI$15,COUNTIF($K$17:$K$25,K18),COUNTIF($L$17:$L$25,L18))</f>
        <v>1</v>
      </c>
      <c r="N18" s="14">
        <f t="array" aca="1" ref="N18" ca="1">IF($AI$15,SUM(($K$17:$K$25&gt;=K18)/COUNTIF($K$17:$K$25,$K$17:$K$25)),SUM(($L$17:$L$25&gt;=L18)/COUNTIF($L$17:$L$25,$L$17:$L$25)))</f>
        <v>1</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1.0108999999999999</v>
      </c>
      <c r="Y18" s="13">
        <f>Vorrunde!$AI33</f>
        <v>0</v>
      </c>
      <c r="Z18" s="1">
        <f t="shared" ref="Z18:Z25" ca="1" si="49">RANK($W18,$W$17:$W$25)+(9-$Y18)/10</f>
        <v>1.9</v>
      </c>
      <c r="AA18" s="1">
        <f t="shared" ref="AA18:AA25" ca="1" si="50">SUM(E31:BP31)</f>
        <v>0</v>
      </c>
      <c r="AB18" s="1">
        <f t="shared" ref="AB18:AB25" ca="1" si="51">SUM(E42:BP42)</f>
        <v>0</v>
      </c>
      <c r="AC18" s="1">
        <f t="shared" ref="AC18:AC25" ca="1" si="52">SUM(E53:BP53)</f>
        <v>0</v>
      </c>
      <c r="AD18" s="247">
        <f t="shared" ref="AD18:AD25" ca="1" si="53">RANK($K18,$K$17:$K$25)</f>
        <v>1</v>
      </c>
      <c r="AE18" s="30">
        <f t="shared" ca="1" si="45"/>
        <v>513017</v>
      </c>
      <c r="AF18" s="1">
        <f t="shared" ref="AF18:AF25" ca="1" si="54">RANK($AE18,$AE$17:$AE$25)</f>
        <v>1</v>
      </c>
      <c r="AG18" s="1">
        <f t="shared" ref="AG18:AG25" ca="1" si="55">RANK($W18,$W$17:$W$25)</f>
        <v>1</v>
      </c>
      <c r="AH18" s="250">
        <f t="shared" ref="AH18:AH25" ca="1" si="56">AD18+AG18/100+AF18/10000+(10-Y18)/1000000</f>
        <v>1.0101100000000001</v>
      </c>
      <c r="AI18" s="1"/>
    </row>
    <row r="19" spans="2:80" s="2" customFormat="1" x14ac:dyDescent="0.2">
      <c r="C19" s="2" t="str">
        <f t="shared" si="46"/>
        <v>Borussia Dortmund</v>
      </c>
      <c r="D19" s="1">
        <f t="shared" ca="1" si="33"/>
        <v>4</v>
      </c>
      <c r="E19" s="1">
        <f t="shared" ca="1" si="33"/>
        <v>3</v>
      </c>
      <c r="F19" s="1">
        <f t="shared" ca="1" si="33"/>
        <v>0</v>
      </c>
      <c r="G19" s="1">
        <f t="shared" ca="1" si="33"/>
        <v>1</v>
      </c>
      <c r="H19" s="1">
        <f t="shared" ca="1" si="34"/>
        <v>15</v>
      </c>
      <c r="I19" s="1">
        <f t="shared" ca="1" si="34"/>
        <v>7</v>
      </c>
      <c r="J19" s="13">
        <f t="shared" ca="1" si="34"/>
        <v>8</v>
      </c>
      <c r="K19" s="1">
        <f t="shared" ca="1" si="34"/>
        <v>9</v>
      </c>
      <c r="L19" s="30">
        <f t="shared" ca="1" si="35"/>
        <v>9508015</v>
      </c>
      <c r="M19" s="14">
        <f t="shared" ca="1" si="47"/>
        <v>1</v>
      </c>
      <c r="N19" s="14">
        <f t="array" aca="1" ref="N19" ca="1">IF($AI$15,SUM(($K$17:$K$25&gt;=K19)/COUNTIF($K$17:$K$25,$K$17:$K$25)),SUM(($L$17:$L$25&gt;=L19)/COUNTIF($L$17:$L$25,$L$17:$L$25)))</f>
        <v>2</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2.0108999999999999</v>
      </c>
      <c r="Y19" s="13">
        <f>Vorrunde!$AI34</f>
        <v>0</v>
      </c>
      <c r="Z19" s="1">
        <f t="shared" ca="1" si="49"/>
        <v>1.9</v>
      </c>
      <c r="AA19" s="1">
        <f t="shared" ca="1" si="50"/>
        <v>0</v>
      </c>
      <c r="AB19" s="1">
        <f t="shared" ca="1" si="51"/>
        <v>0</v>
      </c>
      <c r="AC19" s="1">
        <f t="shared" ca="1" si="52"/>
        <v>0</v>
      </c>
      <c r="AD19" s="247">
        <f t="shared" ca="1" si="53"/>
        <v>2</v>
      </c>
      <c r="AE19" s="30">
        <f t="shared" ca="1" si="45"/>
        <v>508015</v>
      </c>
      <c r="AF19" s="1">
        <f t="shared" ca="1" si="54"/>
        <v>2</v>
      </c>
      <c r="AG19" s="1">
        <f t="shared" ca="1" si="55"/>
        <v>1</v>
      </c>
      <c r="AH19" s="250">
        <f t="shared" ca="1" si="56"/>
        <v>2.0102099999999998</v>
      </c>
      <c r="AI19" s="1"/>
    </row>
    <row r="20" spans="2:80" s="2" customFormat="1" x14ac:dyDescent="0.2">
      <c r="C20" s="2" t="str">
        <f t="shared" si="46"/>
        <v>FSV Rauen</v>
      </c>
      <c r="D20" s="1">
        <f t="shared" ca="1" si="33"/>
        <v>4</v>
      </c>
      <c r="E20" s="1">
        <f t="shared" ca="1" si="33"/>
        <v>0</v>
      </c>
      <c r="F20" s="1">
        <f t="shared" ca="1" si="33"/>
        <v>1</v>
      </c>
      <c r="G20" s="1">
        <f t="shared" ca="1" si="33"/>
        <v>3</v>
      </c>
      <c r="H20" s="1">
        <f t="shared" ca="1" si="34"/>
        <v>3</v>
      </c>
      <c r="I20" s="1">
        <f t="shared" ca="1" si="34"/>
        <v>11</v>
      </c>
      <c r="J20" s="13">
        <f t="shared" ca="1" si="34"/>
        <v>-8</v>
      </c>
      <c r="K20" s="1">
        <f t="shared" ca="1" si="34"/>
        <v>1</v>
      </c>
      <c r="L20" s="30">
        <f t="shared" ca="1" si="35"/>
        <v>1492003</v>
      </c>
      <c r="M20" s="14">
        <f t="shared" ca="1" si="47"/>
        <v>1</v>
      </c>
      <c r="N20" s="14">
        <f t="array" aca="1" ref="N20" ca="1">IF($AI$15,SUM(($K$17:$K$25&gt;=K20)/COUNTIF($K$17:$K$25,$K$17:$K$25)),SUM(($L$17:$L$25&gt;=L20)/COUNTIF($L$17:$L$25,$L$17:$L$25)))</f>
        <v>4</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4.0108999999999995</v>
      </c>
      <c r="Y20" s="13">
        <f>Vorrunde!$AI35</f>
        <v>0</v>
      </c>
      <c r="Z20" s="1">
        <f t="shared" ca="1" si="49"/>
        <v>1.9</v>
      </c>
      <c r="AA20" s="1">
        <f t="shared" ca="1" si="50"/>
        <v>0</v>
      </c>
      <c r="AB20" s="1">
        <f t="shared" ca="1" si="51"/>
        <v>0</v>
      </c>
      <c r="AC20" s="1">
        <f t="shared" ca="1" si="52"/>
        <v>0</v>
      </c>
      <c r="AD20" s="247">
        <f t="shared" ca="1" si="53"/>
        <v>4</v>
      </c>
      <c r="AE20" s="30">
        <f t="shared" ca="1" si="45"/>
        <v>492003</v>
      </c>
      <c r="AF20" s="1">
        <f t="shared" ca="1" si="54"/>
        <v>5</v>
      </c>
      <c r="AG20" s="1">
        <f t="shared" ca="1" si="55"/>
        <v>1</v>
      </c>
      <c r="AH20" s="250">
        <f t="shared" ca="1" si="56"/>
        <v>4.0105099999999991</v>
      </c>
      <c r="AI20" s="1"/>
    </row>
    <row r="21" spans="2:80" s="2" customFormat="1" x14ac:dyDescent="0.2">
      <c r="C21" s="2" t="str">
        <f t="shared" si="46"/>
        <v>1. FC Nürnberg</v>
      </c>
      <c r="D21" s="1">
        <f t="shared" ca="1" si="33"/>
        <v>4</v>
      </c>
      <c r="E21" s="1">
        <f t="shared" ca="1" si="33"/>
        <v>2</v>
      </c>
      <c r="F21" s="1">
        <f t="shared" ca="1" si="33"/>
        <v>0</v>
      </c>
      <c r="G21" s="1">
        <f t="shared" ca="1" si="33"/>
        <v>2</v>
      </c>
      <c r="H21" s="1">
        <f t="shared" ca="1" si="34"/>
        <v>9</v>
      </c>
      <c r="I21" s="1">
        <f t="shared" ca="1" si="34"/>
        <v>9</v>
      </c>
      <c r="J21" s="13">
        <f t="shared" ca="1" si="34"/>
        <v>0</v>
      </c>
      <c r="K21" s="1">
        <f t="shared" ca="1" si="34"/>
        <v>6</v>
      </c>
      <c r="L21" s="30">
        <f t="shared" ca="1" si="35"/>
        <v>6500009</v>
      </c>
      <c r="M21" s="14">
        <f t="shared" ca="1" si="47"/>
        <v>1</v>
      </c>
      <c r="N21" s="14">
        <f t="array" aca="1" ref="N21" ca="1">IF($AI$15,SUM(($K$17:$K$25&gt;=K21)/COUNTIF($K$17:$K$25,$K$17:$K$25)),SUM(($L$17:$L$25&gt;=L21)/COUNTIF($L$17:$L$25,$L$17:$L$25)))</f>
        <v>3</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3.0108999999999999</v>
      </c>
      <c r="Y21" s="13">
        <f>Vorrunde!$AI36</f>
        <v>0</v>
      </c>
      <c r="Z21" s="1">
        <f t="shared" ca="1" si="49"/>
        <v>1.9</v>
      </c>
      <c r="AA21" s="1">
        <f t="shared" ca="1" si="50"/>
        <v>0</v>
      </c>
      <c r="AB21" s="1">
        <f t="shared" ca="1" si="51"/>
        <v>0</v>
      </c>
      <c r="AC21" s="1">
        <f t="shared" ca="1" si="52"/>
        <v>0</v>
      </c>
      <c r="AD21" s="247">
        <f t="shared" ca="1" si="53"/>
        <v>3</v>
      </c>
      <c r="AE21" s="30">
        <f t="shared" ca="1" si="45"/>
        <v>500009</v>
      </c>
      <c r="AF21" s="1">
        <f t="shared" ca="1" si="54"/>
        <v>3</v>
      </c>
      <c r="AG21" s="1">
        <f t="shared" ca="1" si="55"/>
        <v>1</v>
      </c>
      <c r="AH21" s="250">
        <f t="shared" ca="1" si="56"/>
        <v>3.01031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Vorrunde!$AI37</f>
        <v>0</v>
      </c>
      <c r="Z22" s="1">
        <f t="shared" ca="1" si="49"/>
        <v>1.9</v>
      </c>
      <c r="AA22" s="1">
        <f t="shared" ca="1" si="50"/>
        <v>0</v>
      </c>
      <c r="AB22" s="1">
        <f t="shared" ca="1" si="51"/>
        <v>0</v>
      </c>
      <c r="AC22" s="1">
        <f t="shared" ca="1" si="52"/>
        <v>0</v>
      </c>
      <c r="AD22" s="247">
        <f t="shared" ca="1" si="53"/>
        <v>6</v>
      </c>
      <c r="AE22" s="30">
        <f t="shared" ca="1" si="45"/>
        <v>500000</v>
      </c>
      <c r="AF22" s="1">
        <f t="shared" ca="1" si="54"/>
        <v>4</v>
      </c>
      <c r="AG22" s="1">
        <f t="shared" ca="1" si="55"/>
        <v>1</v>
      </c>
      <c r="AH22" s="250">
        <f t="shared" ca="1" si="56"/>
        <v>6.0104099999999994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7">
        <f t="shared" ca="1" si="53"/>
        <v>6</v>
      </c>
      <c r="AE23" s="30">
        <v>0</v>
      </c>
      <c r="AF23" s="1">
        <f t="shared" ca="1" si="54"/>
        <v>7</v>
      </c>
      <c r="AG23" s="1">
        <f t="shared" ca="1" si="55"/>
        <v>7</v>
      </c>
      <c r="AH23" s="250">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7">
        <f t="shared" ca="1" si="53"/>
        <v>6</v>
      </c>
      <c r="AE24" s="30">
        <v>0</v>
      </c>
      <c r="AF24" s="1">
        <f t="shared" ca="1" si="54"/>
        <v>7</v>
      </c>
      <c r="AG24" s="1">
        <f t="shared" ca="1" si="55"/>
        <v>7</v>
      </c>
      <c r="AH24" s="250">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7">
        <f t="shared" ca="1" si="53"/>
        <v>6</v>
      </c>
      <c r="AE25" s="30">
        <v>0</v>
      </c>
      <c r="AF25" s="1">
        <f t="shared" ca="1" si="54"/>
        <v>7</v>
      </c>
      <c r="AG25" s="1">
        <f t="shared" ca="1" si="55"/>
        <v>7</v>
      </c>
      <c r="AH25" s="251">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3"/>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Kickers Rodendorf</v>
      </c>
      <c r="BS30" s="7"/>
      <c r="BT30" s="8">
        <f t="shared" ref="BT30:CA32" ca="1" si="58">SUMIFS($X$64:$X$135,$V$64:$V$135,$BR30,$W$64:$W$135,BT$29)+SUMIFS($Y$64:$Y$135,$W$64:$W$135,$BR30,$V$64:$V$135,BT$29)</f>
        <v>0</v>
      </c>
      <c r="BU30" s="8">
        <f t="shared" ca="1" si="58"/>
        <v>1</v>
      </c>
      <c r="BV30" s="8">
        <f t="shared" ca="1" si="58"/>
        <v>1</v>
      </c>
      <c r="BW30" s="8">
        <f t="shared" ca="1" si="58"/>
        <v>0</v>
      </c>
      <c r="BX30" s="8">
        <f t="shared" ca="1" si="58"/>
        <v>0</v>
      </c>
      <c r="BY30" s="8">
        <f t="shared" ca="1" si="58"/>
        <v>0</v>
      </c>
      <c r="BZ30" s="8">
        <f t="shared" ca="1" si="58"/>
        <v>0</v>
      </c>
      <c r="CA30" s="8">
        <f t="shared" ca="1" si="58"/>
        <v>0</v>
      </c>
      <c r="CB30" s="4"/>
    </row>
    <row r="31" spans="2:80" s="2" customFormat="1" x14ac:dyDescent="0.2">
      <c r="C31" s="2" t="str">
        <f t="shared" ref="C31:C38" si="59">$Q65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Real Madrid</v>
      </c>
      <c r="BS31" s="9">
        <f t="shared" ref="BS31:BU38" ca="1" si="60">SUMIFS($X$64:$X$135,$V$64:$V$135,$BR31,$W$64:$W$135,BS$29)+SUMIFS($Y$64:$Y$135,$W$64:$W$135,$BR31,$V$64:$V$135,BS$29)</f>
        <v>6</v>
      </c>
      <c r="BT31" s="7"/>
      <c r="BU31" s="8">
        <f t="shared" ca="1" si="58"/>
        <v>3</v>
      </c>
      <c r="BV31" s="8">
        <f t="shared" ca="1" si="58"/>
        <v>4</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Borussia Dortmund</v>
      </c>
      <c r="BS32" s="9">
        <f t="shared" ca="1" si="60"/>
        <v>6</v>
      </c>
      <c r="BT32" s="9">
        <f t="shared" ca="1" si="60"/>
        <v>2</v>
      </c>
      <c r="BU32" s="7"/>
      <c r="BV32" s="8">
        <f t="shared" ca="1" si="58"/>
        <v>3</v>
      </c>
      <c r="BW32" s="8">
        <f t="shared" ca="1" si="58"/>
        <v>4</v>
      </c>
      <c r="BX32" s="8">
        <f t="shared" ca="1" si="58"/>
        <v>0</v>
      </c>
      <c r="BY32" s="8">
        <f t="shared" ca="1" si="58"/>
        <v>0</v>
      </c>
      <c r="BZ32" s="8">
        <f t="shared" ca="1" si="58"/>
        <v>0</v>
      </c>
      <c r="CA32" s="8">
        <f t="shared" ca="1" si="58"/>
        <v>0</v>
      </c>
      <c r="CB32" s="4"/>
    </row>
    <row r="33" spans="2:80" s="2" customFormat="1" x14ac:dyDescent="0.2">
      <c r="C33" s="2" t="str">
        <f t="shared" si="59"/>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FSV Rauen</v>
      </c>
      <c r="BS33" s="9">
        <f t="shared" ca="1" si="60"/>
        <v>1</v>
      </c>
      <c r="BT33" s="9">
        <f t="shared" ca="1" si="60"/>
        <v>1</v>
      </c>
      <c r="BU33" s="9">
        <f t="shared" ca="1" si="60"/>
        <v>0</v>
      </c>
      <c r="BV33" s="7"/>
      <c r="BW33" s="8">
        <f ca="1">SUMIFS($X$64:$X$135,$V$64:$V$135,$BR33,$W$64:$W$135,BW$29)+SUMIFS($Y$64:$Y$135,$W$64:$W$135,$BR33,$V$64:$V$135,BW$29)</f>
        <v>1</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1. FC Nürnberg</v>
      </c>
      <c r="BS34" s="9">
        <f t="shared" ca="1" si="60"/>
        <v>2</v>
      </c>
      <c r="BT34" s="9">
        <f t="shared" ca="1" si="60"/>
        <v>1</v>
      </c>
      <c r="BU34" s="9">
        <f t="shared" ca="1" si="60"/>
        <v>3</v>
      </c>
      <c r="BV34" s="9">
        <f ca="1">SUMIFS($X$64:$X$135,$V$64:$V$135,$BR34,$W$64:$W$135,BV$29)+SUMIFS($Y$64:$Y$135,$W$64:$W$135,$BR34,$V$64:$V$135,BV$29)</f>
        <v>3</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Kickers Rodendorf</v>
      </c>
      <c r="BS41" s="7"/>
      <c r="BT41" s="8">
        <f ca="1">BT30-BS31</f>
        <v>-6</v>
      </c>
      <c r="BU41" s="8">
        <f ca="1">BU30-BS32</f>
        <v>-5</v>
      </c>
      <c r="BV41" s="8">
        <f ca="1">BV30-BS33</f>
        <v>0</v>
      </c>
      <c r="BW41" s="8">
        <f ca="1">BW30-BS34</f>
        <v>-2</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Real Madrid</v>
      </c>
      <c r="BS42" s="9">
        <f ca="1">IF(BT41="","",-1*BT41)</f>
        <v>6</v>
      </c>
      <c r="BT42" s="7"/>
      <c r="BU42" s="8">
        <f ca="1">BU31-BT32</f>
        <v>1</v>
      </c>
      <c r="BV42" s="8">
        <f ca="1">BV31-BT33</f>
        <v>3</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Borussia Dortmund</v>
      </c>
      <c r="BS43" s="9">
        <f ca="1">IF(BU41="","",-1*BU41)</f>
        <v>5</v>
      </c>
      <c r="BT43" s="9">
        <f ca="1">IF(BU42="","",-1*BU42)</f>
        <v>-1</v>
      </c>
      <c r="BU43" s="7"/>
      <c r="BV43" s="8">
        <f ca="1">BV32-BU33</f>
        <v>3</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FSV Rauen</v>
      </c>
      <c r="BS44" s="9">
        <f ca="1">IF(BV41="","",-1*BV41)</f>
        <v>0</v>
      </c>
      <c r="BT44" s="9">
        <f ca="1">IF(BV42="","",-1*BV42)</f>
        <v>-3</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1. FC Nürnberg</v>
      </c>
      <c r="BS45" s="9">
        <f ca="1">IF(BW41="","",-1*BW41)</f>
        <v>2</v>
      </c>
      <c r="BT45" s="9">
        <f ca="1">IF(BW42="","",-1*BW42)</f>
        <v>-3</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Kickers Rodendorf</v>
      </c>
      <c r="BS52" s="7"/>
      <c r="BT52" s="8">
        <f t="shared" ref="BT52:CA58" ca="1" si="64">SUMIFS($AE$64:$AE$135,$V$64:$V$135,$BR52,$W$64:$W$135,BT$51)+SUMIFS($AF$64:$AF$135,$W$64:$W$135,$BR52,$V$64:$V$135,BT$51)</f>
        <v>0</v>
      </c>
      <c r="BU52" s="8">
        <f t="shared" ca="1" si="64"/>
        <v>0</v>
      </c>
      <c r="BV52" s="8">
        <f t="shared" ca="1" si="64"/>
        <v>1</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Real Madrid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Borussia Dortmund</v>
      </c>
      <c r="BS54" s="9">
        <f t="shared" ca="1" si="65"/>
        <v>3</v>
      </c>
      <c r="BT54" s="9">
        <f t="shared" ca="1" si="65"/>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FSV Rauen</v>
      </c>
      <c r="BS55" s="9">
        <f t="shared" ca="1" si="65"/>
        <v>1</v>
      </c>
      <c r="BT55" s="9">
        <f t="shared" ca="1" si="65"/>
        <v>0</v>
      </c>
      <c r="BU55" s="9">
        <f t="shared" ca="1" si="65"/>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1. FC Nürnberg</v>
      </c>
      <c r="BS56" s="9">
        <f t="shared" ca="1" si="65"/>
        <v>3</v>
      </c>
      <c r="BT56" s="9">
        <f t="shared" ca="1" si="65"/>
        <v>0</v>
      </c>
      <c r="BU56" s="9">
        <f t="shared" ca="1" si="65"/>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09"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IF(Planung!$C$41="","",Planung!$C$41)</f>
        <v>Kickers Rodendorf</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IF(Planung!$C$43="","",Planung!$C$43)</f>
        <v>Real Madrid</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IF(Planung!$C$45="","",Planung!$C$45)</f>
        <v>Borussia Dortmund</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66"/>
        <v>1. FC NürnbergReal Madrid</v>
      </c>
      <c r="AA66" s="13">
        <f t="shared" ca="1" si="67"/>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t="s">
        <v>10</v>
      </c>
      <c r="Q67" s="62" t="str">
        <f>IF(Planung!$C$47="","",Planung!$C$47)</f>
        <v>FSV Rauen</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66"/>
        <v>Eintracht FrankfurtMaibach 1822 eV</v>
      </c>
      <c r="AA67" s="13">
        <f t="shared" ca="1" si="67"/>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t="s">
        <v>11</v>
      </c>
      <c r="Q68" s="62" t="str">
        <f>IF(Planung!$C$49="","",Planung!$C$49)</f>
        <v>1. FC Nürnberg</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66"/>
        <v>SSV WildbachManchester City</v>
      </c>
      <c r="AA68" s="13">
        <f t="shared" ca="1" si="67"/>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t="s">
        <v>12</v>
      </c>
      <c r="Q69" s="62" t="str">
        <f>IF(Planung!$C$51="","",Planung!$C$51)</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66"/>
        <v>Borussia DortmundFSV Rauen</v>
      </c>
      <c r="AA69" s="13">
        <f t="shared" ca="1" si="67"/>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66"/>
        <v>VFB Essenheim1. FC Riedwald</v>
      </c>
      <c r="AA70" s="13">
        <f t="shared" ca="1" si="67"/>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66"/>
        <v>FC GrönlingenMainz 05</v>
      </c>
      <c r="AA71" s="13">
        <f t="shared" ca="1" si="67"/>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66"/>
        <v>1. FC NürnbergKickers Rodendorf</v>
      </c>
      <c r="AA72" s="13">
        <f t="shared" ca="1" si="67"/>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66"/>
        <v>FC BarcelonaEintracht Frankfurt</v>
      </c>
      <c r="AA73" s="13">
        <f t="shared" ca="1" si="67"/>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67"/>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93" ca="1" si="68">V75&amp;W75</f>
        <v>Real MadridBorussia Dortmund</v>
      </c>
      <c r="AA75" s="13">
        <f t="shared" ca="1" si="67"/>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68"/>
        <v>1. FC RiedwaldMaibach 1822 eV</v>
      </c>
      <c r="AA76" s="13">
        <f t="shared" ca="1" si="67"/>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68"/>
        <v>Mainz 05Manchester City</v>
      </c>
      <c r="AA77" s="13">
        <f t="shared" ca="1" si="67"/>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68"/>
        <v>Kickers RodendorfFSV Rauen</v>
      </c>
      <c r="AA78" s="13">
        <f t="shared" ca="1" si="67"/>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68"/>
        <v>Eintracht FrankfurtVFB Essenheim</v>
      </c>
      <c r="AA79" s="13">
        <f t="shared" ca="1" si="67"/>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68"/>
        <v>SSV WildbachFC Grönlingen</v>
      </c>
      <c r="AA80" s="13">
        <f t="shared" ca="1" si="67"/>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68"/>
        <v>Borussia Dortmund1. FC Nürnberg</v>
      </c>
      <c r="AA81" s="13">
        <f t="shared" ca="1" si="67"/>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68"/>
        <v>FC BarcelonaMaibach 1822 eV</v>
      </c>
      <c r="AA82" s="13">
        <f t="shared" ca="1" si="67"/>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68"/>
        <v>Inter MailandManchester City</v>
      </c>
      <c r="AA83" s="13">
        <f t="shared" ca="1" si="67"/>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68"/>
        <v>Real MadridFSV Rauen</v>
      </c>
      <c r="AA84" s="13">
        <f t="shared" ca="1" si="67"/>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68"/>
        <v>Eintracht Frankfurt1. FC Riedwald</v>
      </c>
      <c r="AA85" s="13">
        <f t="shared" ca="1" si="67"/>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68"/>
        <v>SSV WildbachMainz 05</v>
      </c>
      <c r="AA86" s="13">
        <f t="shared" ca="1" si="67"/>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68"/>
        <v>Borussia DortmundKickers Rodendorf</v>
      </c>
      <c r="AA87" s="13">
        <f t="shared" ca="1" si="67"/>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68"/>
        <v>Maibach 1822 eVVFB Essenheim</v>
      </c>
      <c r="AA88" s="13">
        <f t="shared" ca="1" si="67"/>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68"/>
        <v>Manchester CityFC Grönlingen</v>
      </c>
      <c r="AA89" s="13">
        <f t="shared" ca="1" si="67"/>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68"/>
        <v>FSV Rauen1. FC Nürnberg</v>
      </c>
      <c r="AA90" s="13">
        <f t="shared" ca="1" si="67"/>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68"/>
        <v>1. FC RiedwaldFC Barcelona</v>
      </c>
      <c r="AA91" s="13">
        <f t="shared" ca="1" si="67"/>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68"/>
        <v>Mainz 05Inter Mailand</v>
      </c>
      <c r="AA92" s="13">
        <f t="shared" ca="1" si="67"/>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68"/>
        <v>Kickers RodendorfReal Madrid</v>
      </c>
      <c r="AA93" s="13">
        <f t="shared" ca="1" si="67"/>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ref="Z94:Z108" ca="1" si="69">V94&amp;W94</f>
        <v/>
      </c>
      <c r="AA94" s="13">
        <f t="shared" ref="AA94:AA108" ca="1" si="70">IF(AND(V94&lt;&gt;"",W94&lt;&gt;"",V94&lt;&gt;W94,X94&lt;&gt;"",Y94&lt;&gt;""),1,0)</f>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69"/>
        <v/>
      </c>
      <c r="AA95" s="13">
        <f t="shared" ca="1" si="70"/>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69"/>
        <v/>
      </c>
      <c r="AA96" s="13">
        <f t="shared" ca="1" si="70"/>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69"/>
        <v/>
      </c>
      <c r="AA97" s="13">
        <f t="shared" ca="1" si="70"/>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69"/>
        <v/>
      </c>
      <c r="AA98" s="13">
        <f t="shared" ca="1" si="70"/>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69"/>
        <v/>
      </c>
      <c r="AA99" s="13">
        <f t="shared" ca="1" si="70"/>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69"/>
        <v/>
      </c>
      <c r="AA100" s="13">
        <f t="shared" ca="1" si="70"/>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69"/>
        <v/>
      </c>
      <c r="AA101" s="13">
        <f t="shared" ca="1" si="70"/>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69"/>
        <v/>
      </c>
      <c r="AA102" s="13">
        <f t="shared" ca="1" si="70"/>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69"/>
        <v/>
      </c>
      <c r="AA103" s="13">
        <f t="shared" ca="1" si="70"/>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69"/>
        <v/>
      </c>
      <c r="AA104" s="13">
        <f t="shared" ca="1" si="70"/>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69"/>
        <v/>
      </c>
      <c r="AA105" s="13">
        <f t="shared" ca="1" si="70"/>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69"/>
        <v/>
      </c>
      <c r="AA106" s="13">
        <f t="shared" ca="1" si="70"/>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69"/>
        <v/>
      </c>
      <c r="AA107" s="13">
        <f t="shared" ca="1" si="70"/>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69"/>
        <v/>
      </c>
      <c r="AA108" s="13">
        <f t="shared" ca="1" si="70"/>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67"/>
        <v>0</v>
      </c>
      <c r="AB109" s="295" t="str">
        <f>""</f>
        <v/>
      </c>
      <c r="AC109" s="298"/>
      <c r="AD109" s="299"/>
      <c r="AE109" s="300" t="str">
        <f>IF($AA109=0,"",IF($X109&gt;$Y109,Einstellungen!$C$4,IF($X109=$Y109,1,0)))</f>
        <v/>
      </c>
      <c r="AF109" s="299"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72">AA65</f>
        <v>1</v>
      </c>
      <c r="AB137" s="13" t="str">
        <f ca="1">IF(AA137&gt;0,Y65&amp;Sprache!$E$84&amp;X65,"")</f>
        <v>4:1</v>
      </c>
      <c r="AC137" s="2"/>
      <c r="AD137" s="144"/>
    </row>
    <row r="138" spans="2:32" x14ac:dyDescent="0.2">
      <c r="Y138" s="67" t="s">
        <v>9</v>
      </c>
      <c r="Z138" s="35" t="str">
        <f t="shared" ref="Z138:Z201" ca="1" si="73">W66&amp;V66</f>
        <v>Real Madrid1. FC Nürnberg</v>
      </c>
      <c r="AA138" s="13">
        <f t="shared" ca="1" si="72"/>
        <v>1</v>
      </c>
      <c r="AB138" s="13" t="str">
        <f ca="1">IF(AA138&gt;0,Y66&amp;Sprache!$E$84&amp;X66,"")</f>
        <v>4:1</v>
      </c>
      <c r="AC138" s="2"/>
      <c r="AD138" s="144"/>
    </row>
    <row r="139" spans="2:32" x14ac:dyDescent="0.2">
      <c r="Y139" s="67" t="s">
        <v>10</v>
      </c>
      <c r="Z139" s="35" t="str">
        <f t="shared" ca="1" si="73"/>
        <v>Maibach 1822 eVEintracht Frankfurt</v>
      </c>
      <c r="AA139" s="13">
        <f t="shared" ca="1" si="72"/>
        <v>1</v>
      </c>
      <c r="AB139" s="13" t="str">
        <f ca="1">IF(AA139&gt;0,Y67&amp;Sprache!$E$84&amp;X67,"")</f>
        <v>2:5</v>
      </c>
      <c r="AC139" s="2"/>
      <c r="AD139" s="144"/>
    </row>
    <row r="140" spans="2:32" x14ac:dyDescent="0.2">
      <c r="Y140" s="67" t="s">
        <v>11</v>
      </c>
      <c r="Z140" s="35" t="str">
        <f t="shared" ca="1" si="73"/>
        <v>Manchester CitySSV Wildbach</v>
      </c>
      <c r="AA140" s="13">
        <f t="shared" ca="1" si="72"/>
        <v>1</v>
      </c>
      <c r="AB140" s="13" t="str">
        <f ca="1">IF(AA140&gt;0,Y68&amp;Sprache!$E$84&amp;X68,"")</f>
        <v>6:2</v>
      </c>
      <c r="AC140" s="2"/>
      <c r="AD140" s="144"/>
    </row>
    <row r="141" spans="2:32" x14ac:dyDescent="0.2">
      <c r="Y141" s="67" t="s">
        <v>12</v>
      </c>
      <c r="Z141" s="35" t="str">
        <f t="shared" ca="1" si="73"/>
        <v>FSV RauenBorussia Dortmund</v>
      </c>
      <c r="AA141" s="13">
        <f t="shared" ca="1" si="72"/>
        <v>1</v>
      </c>
      <c r="AB141" s="13" t="str">
        <f ca="1">IF(AA141&gt;0,Y69&amp;Sprache!$E$84&amp;X69,"")</f>
        <v>0:3</v>
      </c>
      <c r="AC141" s="2"/>
      <c r="AD141" s="144"/>
    </row>
    <row r="142" spans="2:32" x14ac:dyDescent="0.2">
      <c r="Y142" s="67" t="s">
        <v>17</v>
      </c>
      <c r="Z142" s="35" t="str">
        <f t="shared" ca="1" si="73"/>
        <v>1. FC RiedwaldVFB Essenheim</v>
      </c>
      <c r="AA142" s="13">
        <f t="shared" ca="1" si="72"/>
        <v>1</v>
      </c>
      <c r="AB142" s="13" t="str">
        <f ca="1">IF(AA142&gt;0,Y70&amp;Sprache!$E$84&amp;X70,"")</f>
        <v>4:4</v>
      </c>
      <c r="AC142" s="2"/>
      <c r="AD142" s="144"/>
    </row>
    <row r="143" spans="2:32" x14ac:dyDescent="0.2">
      <c r="Y143" s="67" t="s">
        <v>18</v>
      </c>
      <c r="Z143" s="35" t="str">
        <f t="shared" ca="1" si="73"/>
        <v>Mainz 05FC Grönlingen</v>
      </c>
      <c r="AA143" s="13">
        <f t="shared" ca="1" si="72"/>
        <v>1</v>
      </c>
      <c r="AB143" s="13" t="str">
        <f ca="1">IF(AA143&gt;0,Y71&amp;Sprache!$E$84&amp;X71,"")</f>
        <v>2:1</v>
      </c>
      <c r="AC143" s="2"/>
      <c r="AD143" s="144"/>
    </row>
    <row r="144" spans="2:32" x14ac:dyDescent="0.2">
      <c r="Y144" s="67" t="s">
        <v>19</v>
      </c>
      <c r="Z144" s="35" t="str">
        <f t="shared" ca="1" si="73"/>
        <v>Kickers Rodendorf1. FC Nürnberg</v>
      </c>
      <c r="AA144" s="13">
        <f t="shared" ca="1" si="72"/>
        <v>1</v>
      </c>
      <c r="AB144" s="13" t="str">
        <f ca="1">IF(AA144&gt;0,Y72&amp;Sprache!$E$84&amp;X72,"")</f>
        <v>0:2</v>
      </c>
      <c r="AC144" s="2"/>
      <c r="AD144" s="144"/>
    </row>
    <row r="145" spans="25:30" x14ac:dyDescent="0.2">
      <c r="Y145" s="67" t="s">
        <v>25</v>
      </c>
      <c r="Z145" s="35" t="str">
        <f t="shared" ca="1" si="73"/>
        <v>Eintracht FrankfurtFC Barcelona</v>
      </c>
      <c r="AA145" s="13">
        <f t="shared" ca="1" si="72"/>
        <v>1</v>
      </c>
      <c r="AB145" s="13" t="str">
        <f ca="1">IF(AA145&gt;0,Y73&amp;Sprache!$E$84&amp;X73,"")</f>
        <v>0:1</v>
      </c>
      <c r="AC145" s="2"/>
      <c r="AD145" s="144"/>
    </row>
    <row r="146" spans="25:30" x14ac:dyDescent="0.2">
      <c r="Y146" s="67" t="s">
        <v>26</v>
      </c>
      <c r="Z146" s="35" t="str">
        <f t="shared" ca="1" si="73"/>
        <v>SSV WildbachInter Mailand</v>
      </c>
      <c r="AA146" s="13">
        <f t="shared" ca="1" si="72"/>
        <v>1</v>
      </c>
      <c r="AB146" s="13" t="str">
        <f ca="1">IF(AA146&gt;0,Y74&amp;Sprache!$E$84&amp;X74,"")</f>
        <v>0:5</v>
      </c>
      <c r="AC146" s="2"/>
      <c r="AD146" s="144"/>
    </row>
    <row r="147" spans="25:30" x14ac:dyDescent="0.2">
      <c r="Y147" s="67" t="s">
        <v>27</v>
      </c>
      <c r="Z147" s="35" t="str">
        <f t="shared" ca="1" si="73"/>
        <v>Borussia DortmundReal Madrid</v>
      </c>
      <c r="AA147" s="13">
        <f t="shared" ca="1" si="72"/>
        <v>1</v>
      </c>
      <c r="AB147" s="13" t="str">
        <f ca="1">IF(AA147&gt;0,Y75&amp;Sprache!$E$84&amp;X75,"")</f>
        <v>2:3</v>
      </c>
      <c r="AC147" s="2"/>
      <c r="AD147" s="144"/>
    </row>
    <row r="148" spans="25:30" x14ac:dyDescent="0.2">
      <c r="Y148" s="67" t="s">
        <v>28</v>
      </c>
      <c r="Z148" s="35" t="str">
        <f t="shared" ca="1" si="73"/>
        <v>Maibach 1822 eV1. FC Riedwald</v>
      </c>
      <c r="AA148" s="13">
        <f t="shared" ca="1" si="72"/>
        <v>1</v>
      </c>
      <c r="AB148" s="13" t="str">
        <f ca="1">IF(AA148&gt;0,Y76&amp;Sprache!$E$84&amp;X76,"")</f>
        <v>2:4</v>
      </c>
      <c r="AC148" s="2"/>
      <c r="AD148" s="144"/>
    </row>
    <row r="149" spans="25:30" x14ac:dyDescent="0.2">
      <c r="Y149" s="67" t="s">
        <v>29</v>
      </c>
      <c r="Z149" s="35" t="str">
        <f t="shared" ca="1" si="73"/>
        <v>Manchester CityMainz 05</v>
      </c>
      <c r="AA149" s="13">
        <f t="shared" ca="1" si="72"/>
        <v>1</v>
      </c>
      <c r="AB149" s="13" t="str">
        <f ca="1">IF(AA149&gt;0,Y77&amp;Sprache!$E$84&amp;X77,"")</f>
        <v>3:0</v>
      </c>
      <c r="AC149" s="2"/>
      <c r="AD149" s="144"/>
    </row>
    <row r="150" spans="25:30" x14ac:dyDescent="0.2">
      <c r="Y150" s="67" t="s">
        <v>30</v>
      </c>
      <c r="Z150" s="35" t="str">
        <f t="shared" ca="1" si="73"/>
        <v>FSV RauenKickers Rodendorf</v>
      </c>
      <c r="AA150" s="13">
        <f t="shared" ca="1" si="72"/>
        <v>1</v>
      </c>
      <c r="AB150" s="13" t="str">
        <f ca="1">IF(AA150&gt;0,Y78&amp;Sprache!$E$84&amp;X78,"")</f>
        <v>1:1</v>
      </c>
      <c r="AC150" s="2"/>
      <c r="AD150" s="144"/>
    </row>
    <row r="151" spans="25:30" x14ac:dyDescent="0.2">
      <c r="Y151" s="67" t="s">
        <v>31</v>
      </c>
      <c r="Z151" s="35" t="str">
        <f t="shared" ca="1" si="73"/>
        <v>VFB EssenheimEintracht Frankfurt</v>
      </c>
      <c r="AA151" s="13">
        <f t="shared" ca="1" si="72"/>
        <v>1</v>
      </c>
      <c r="AB151" s="13" t="str">
        <f ca="1">IF(AA151&gt;0,Y79&amp;Sprache!$E$84&amp;X79,"")</f>
        <v>0:2</v>
      </c>
      <c r="AC151" s="2"/>
      <c r="AD151" s="144"/>
    </row>
    <row r="152" spans="25:30" x14ac:dyDescent="0.2">
      <c r="Y152" s="67" t="s">
        <v>32</v>
      </c>
      <c r="Z152" s="35" t="str">
        <f t="shared" ca="1" si="73"/>
        <v>FC GrönlingenSSV Wildbach</v>
      </c>
      <c r="AA152" s="13">
        <f t="shared" ca="1" si="72"/>
        <v>1</v>
      </c>
      <c r="AB152" s="13" t="str">
        <f ca="1">IF(AA152&gt;0,Y80&amp;Sprache!$E$84&amp;X80,"")</f>
        <v>3:3</v>
      </c>
      <c r="AC152" s="2"/>
      <c r="AD152" s="144"/>
    </row>
    <row r="153" spans="25:30" x14ac:dyDescent="0.2">
      <c r="Y153" s="67" t="s">
        <v>33</v>
      </c>
      <c r="Z153" s="35" t="str">
        <f t="shared" ca="1" si="73"/>
        <v>1. FC NürnbergBorussia Dortmund</v>
      </c>
      <c r="AA153" s="13">
        <f t="shared" ca="1" si="72"/>
        <v>1</v>
      </c>
      <c r="AB153" s="13" t="str">
        <f ca="1">IF(AA153&gt;0,Y81&amp;Sprache!$E$84&amp;X81,"")</f>
        <v>3:4</v>
      </c>
      <c r="AC153" s="2"/>
      <c r="AD153" s="144"/>
    </row>
    <row r="154" spans="25:30" x14ac:dyDescent="0.2">
      <c r="Y154" s="67" t="s">
        <v>34</v>
      </c>
      <c r="Z154" s="35" t="str">
        <f t="shared" ca="1" si="73"/>
        <v>Maibach 1822 eVFC Barcelona</v>
      </c>
      <c r="AA154" s="13">
        <f t="shared" ca="1" si="72"/>
        <v>1</v>
      </c>
      <c r="AB154" s="13" t="str">
        <f ca="1">IF(AA154&gt;0,Y82&amp;Sprache!$E$84&amp;X82,"")</f>
        <v>1:5</v>
      </c>
      <c r="AC154" s="2"/>
      <c r="AD154" s="144"/>
    </row>
    <row r="155" spans="25:30" x14ac:dyDescent="0.2">
      <c r="Y155" s="67" t="s">
        <v>35</v>
      </c>
      <c r="Z155" s="35" t="str">
        <f t="shared" ca="1" si="73"/>
        <v>Manchester CityInter Mailand</v>
      </c>
      <c r="AA155" s="13">
        <f t="shared" ca="1" si="72"/>
        <v>1</v>
      </c>
      <c r="AB155" s="13" t="str">
        <f ca="1">IF(AA155&gt;0,Y83&amp;Sprache!$E$84&amp;X83,"")</f>
        <v>1:0</v>
      </c>
      <c r="AC155" s="2"/>
      <c r="AD155" s="144"/>
    </row>
    <row r="156" spans="25:30" x14ac:dyDescent="0.2">
      <c r="Y156" s="67" t="s">
        <v>36</v>
      </c>
      <c r="Z156" s="35" t="str">
        <f t="shared" ca="1" si="73"/>
        <v>FSV RauenReal Madrid</v>
      </c>
      <c r="AA156" s="13">
        <f t="shared" ca="1" si="72"/>
        <v>1</v>
      </c>
      <c r="AB156" s="13" t="str">
        <f ca="1">IF(AA156&gt;0,Y84&amp;Sprache!$E$84&amp;X84,"")</f>
        <v>1:4</v>
      </c>
      <c r="AC156" s="2"/>
      <c r="AD156" s="144"/>
    </row>
    <row r="157" spans="25:30" x14ac:dyDescent="0.2">
      <c r="Y157" s="67" t="s">
        <v>37</v>
      </c>
      <c r="Z157" s="35" t="str">
        <f t="shared" ca="1" si="73"/>
        <v>1. FC RiedwaldEintracht Frankfurt</v>
      </c>
      <c r="AA157" s="13">
        <f t="shared" ca="1" si="72"/>
        <v>1</v>
      </c>
      <c r="AB157" s="13" t="str">
        <f ca="1">IF(AA157&gt;0,Y85&amp;Sprache!$E$84&amp;X85,"")</f>
        <v>2:5</v>
      </c>
      <c r="AC157" s="2"/>
      <c r="AD157" s="144"/>
    </row>
    <row r="158" spans="25:30" x14ac:dyDescent="0.2">
      <c r="Y158" s="67" t="s">
        <v>38</v>
      </c>
      <c r="Z158" s="35" t="str">
        <f t="shared" ca="1" si="73"/>
        <v>Mainz 05SSV Wildbach</v>
      </c>
      <c r="AA158" s="13">
        <f t="shared" ca="1" si="72"/>
        <v>1</v>
      </c>
      <c r="AB158" s="13" t="str">
        <f ca="1">IF(AA158&gt;0,Y86&amp;Sprache!$E$84&amp;X86,"")</f>
        <v>2:0</v>
      </c>
      <c r="AC158" s="2"/>
      <c r="AD158" s="144"/>
    </row>
    <row r="159" spans="25:30" x14ac:dyDescent="0.2">
      <c r="Y159" s="67" t="s">
        <v>39</v>
      </c>
      <c r="Z159" s="35" t="str">
        <f t="shared" ca="1" si="73"/>
        <v>Kickers RodendorfBorussia Dortmund</v>
      </c>
      <c r="AA159" s="13">
        <f t="shared" ca="1" si="72"/>
        <v>1</v>
      </c>
      <c r="AB159" s="13" t="str">
        <f ca="1">IF(AA159&gt;0,Y87&amp;Sprache!$E$84&amp;X87,"")</f>
        <v>1:6</v>
      </c>
      <c r="AC159" s="2"/>
      <c r="AD159" s="144"/>
    </row>
    <row r="160" spans="25:30" x14ac:dyDescent="0.2">
      <c r="Y160" s="67" t="s">
        <v>40</v>
      </c>
      <c r="Z160" s="35" t="str">
        <f t="shared" ca="1" si="73"/>
        <v>VFB EssenheimMaibach 1822 eV</v>
      </c>
      <c r="AA160" s="13">
        <f t="shared" ca="1" si="72"/>
        <v>1</v>
      </c>
      <c r="AB160" s="13" t="str">
        <f ca="1">IF(AA160&gt;0,Y88&amp;Sprache!$E$84&amp;X88,"")</f>
        <v>2:4</v>
      </c>
      <c r="AC160" s="2"/>
      <c r="AD160" s="144"/>
    </row>
    <row r="161" spans="25:30" x14ac:dyDescent="0.2">
      <c r="Y161" s="67" t="s">
        <v>41</v>
      </c>
      <c r="Z161" s="35" t="str">
        <f t="shared" ca="1" si="73"/>
        <v>FC GrönlingenManchester City</v>
      </c>
      <c r="AA161" s="13">
        <f t="shared" ca="1" si="72"/>
        <v>1</v>
      </c>
      <c r="AB161" s="13" t="str">
        <f ca="1">IF(AA161&gt;0,Y89&amp;Sprache!$E$84&amp;X89,"")</f>
        <v>0:5</v>
      </c>
      <c r="AC161" s="2"/>
      <c r="AD161" s="144"/>
    </row>
    <row r="162" spans="25:30" x14ac:dyDescent="0.2">
      <c r="Y162" s="67" t="s">
        <v>42</v>
      </c>
      <c r="Z162" s="35" t="str">
        <f t="shared" ca="1" si="73"/>
        <v>1. FC NürnbergFSV Rauen</v>
      </c>
      <c r="AA162" s="13">
        <f t="shared" ca="1" si="72"/>
        <v>1</v>
      </c>
      <c r="AB162" s="13" t="str">
        <f ca="1">IF(AA162&gt;0,Y90&amp;Sprache!$E$84&amp;X90,"")</f>
        <v>3:1</v>
      </c>
      <c r="AC162" s="2"/>
      <c r="AD162" s="144"/>
    </row>
    <row r="163" spans="25:30" x14ac:dyDescent="0.2">
      <c r="Y163" s="67" t="s">
        <v>43</v>
      </c>
      <c r="Z163" s="35" t="str">
        <f t="shared" ca="1" si="73"/>
        <v>FC Barcelona1. FC Riedwald</v>
      </c>
      <c r="AA163" s="13">
        <f t="shared" ca="1" si="72"/>
        <v>1</v>
      </c>
      <c r="AB163" s="13" t="str">
        <f ca="1">IF(AA163&gt;0,Y91&amp;Sprache!$E$84&amp;X91,"")</f>
        <v>2:0</v>
      </c>
      <c r="AC163" s="2"/>
      <c r="AD163" s="144"/>
    </row>
    <row r="164" spans="25:30" x14ac:dyDescent="0.2">
      <c r="Y164" s="67" t="s">
        <v>44</v>
      </c>
      <c r="Z164" s="35" t="str">
        <f t="shared" ca="1" si="73"/>
        <v>Inter MailandMainz 05</v>
      </c>
      <c r="AA164" s="13">
        <f t="shared" ca="1" si="72"/>
        <v>1</v>
      </c>
      <c r="AB164" s="13" t="str">
        <f ca="1">IF(AA164&gt;0,Y92&amp;Sprache!$E$84&amp;X92,"")</f>
        <v>4:1</v>
      </c>
      <c r="AC164" s="2"/>
      <c r="AD164" s="144"/>
    </row>
    <row r="165" spans="25:30" x14ac:dyDescent="0.2">
      <c r="Y165" s="67" t="s">
        <v>45</v>
      </c>
      <c r="Z165" s="35" t="str">
        <f t="shared" ca="1" si="73"/>
        <v>Real MadridKickers Rodendorf</v>
      </c>
      <c r="AA165" s="13">
        <f t="shared" ca="1" si="72"/>
        <v>1</v>
      </c>
      <c r="AB165" s="13" t="str">
        <f ca="1">IF(AA165&gt;0,Y93&amp;Sprache!$E$84&amp;X93,"")</f>
        <v>6:0</v>
      </c>
      <c r="AC165" s="2"/>
      <c r="AD165" s="144"/>
    </row>
    <row r="166" spans="25:30" x14ac:dyDescent="0.2">
      <c r="Y166" s="67" t="s">
        <v>46</v>
      </c>
      <c r="Z166" s="35" t="str">
        <f t="shared" ca="1" si="73"/>
        <v/>
      </c>
      <c r="AA166" s="13">
        <f t="shared" ca="1" si="72"/>
        <v>0</v>
      </c>
      <c r="AB166" s="13" t="str">
        <f ca="1">IF(AA166&gt;0,Y94&amp;Sprache!$E$84&amp;X94,"")</f>
        <v/>
      </c>
      <c r="AC166" s="2"/>
      <c r="AD166" s="144"/>
    </row>
    <row r="167" spans="25:30" x14ac:dyDescent="0.2">
      <c r="Y167" s="67" t="s">
        <v>47</v>
      </c>
      <c r="Z167" s="35" t="str">
        <f t="shared" ca="1" si="73"/>
        <v/>
      </c>
      <c r="AA167" s="13">
        <f t="shared" ca="1" si="72"/>
        <v>0</v>
      </c>
      <c r="AB167" s="13" t="str">
        <f ca="1">IF(AA167&gt;0,Y95&amp;Sprache!$E$84&amp;X95,"")</f>
        <v/>
      </c>
      <c r="AC167" s="2"/>
      <c r="AD167" s="144"/>
    </row>
    <row r="168" spans="25:30" x14ac:dyDescent="0.2">
      <c r="Y168" s="67" t="s">
        <v>48</v>
      </c>
      <c r="Z168" s="35" t="str">
        <f t="shared" ca="1" si="73"/>
        <v/>
      </c>
      <c r="AA168" s="13">
        <f t="shared" ca="1" si="72"/>
        <v>0</v>
      </c>
      <c r="AB168" s="13" t="str">
        <f ca="1">IF(AA168&gt;0,Y96&amp;Sprache!$E$84&amp;X96,"")</f>
        <v/>
      </c>
      <c r="AC168" s="2"/>
      <c r="AD168" s="144"/>
    </row>
    <row r="169" spans="25:30" x14ac:dyDescent="0.2">
      <c r="Y169" s="67" t="s">
        <v>49</v>
      </c>
      <c r="Z169" s="35" t="str">
        <f t="shared" ca="1" si="73"/>
        <v/>
      </c>
      <c r="AA169" s="13">
        <f t="shared" ca="1" si="72"/>
        <v>0</v>
      </c>
      <c r="AB169" s="13" t="str">
        <f ca="1">IF(AA169&gt;0,Y97&amp;Sprache!$E$84&amp;X97,"")</f>
        <v/>
      </c>
      <c r="AC169" s="2"/>
      <c r="AD169" s="144"/>
    </row>
    <row r="170" spans="25:30" x14ac:dyDescent="0.2">
      <c r="Y170" s="67" t="s">
        <v>50</v>
      </c>
      <c r="Z170" s="35" t="str">
        <f t="shared" ca="1" si="73"/>
        <v/>
      </c>
      <c r="AA170" s="13">
        <f t="shared" ca="1" si="72"/>
        <v>0</v>
      </c>
      <c r="AB170" s="13" t="str">
        <f ca="1">IF(AA170&gt;0,Y98&amp;Sprache!$E$84&amp;X98,"")</f>
        <v/>
      </c>
      <c r="AC170" s="2"/>
      <c r="AD170" s="144"/>
    </row>
    <row r="171" spans="25:30" x14ac:dyDescent="0.2">
      <c r="Y171" s="67" t="s">
        <v>51</v>
      </c>
      <c r="Z171" s="35" t="str">
        <f t="shared" ca="1" si="73"/>
        <v/>
      </c>
      <c r="AA171" s="13">
        <f t="shared" ca="1" si="72"/>
        <v>0</v>
      </c>
      <c r="AB171" s="13" t="str">
        <f ca="1">IF(AA171&gt;0,Y99&amp;Sprache!$E$84&amp;X99,"")</f>
        <v/>
      </c>
      <c r="AC171" s="2"/>
      <c r="AD171" s="144"/>
    </row>
    <row r="172" spans="25:30" x14ac:dyDescent="0.2">
      <c r="Y172" s="67" t="s">
        <v>60</v>
      </c>
      <c r="Z172" s="35" t="str">
        <f t="shared" ca="1" si="73"/>
        <v/>
      </c>
      <c r="AA172" s="13">
        <f t="shared" ca="1" si="72"/>
        <v>0</v>
      </c>
      <c r="AB172" s="13" t="str">
        <f ca="1">IF(AA172&gt;0,Y100&amp;Sprache!$E$84&amp;X100,"")</f>
        <v/>
      </c>
      <c r="AC172" s="2"/>
      <c r="AD172" s="144"/>
    </row>
    <row r="173" spans="25:30" x14ac:dyDescent="0.2">
      <c r="Y173" s="67" t="s">
        <v>61</v>
      </c>
      <c r="Z173" s="35" t="str">
        <f t="shared" ca="1" si="73"/>
        <v/>
      </c>
      <c r="AA173" s="13">
        <f t="shared" ca="1" si="72"/>
        <v>0</v>
      </c>
      <c r="AB173" s="13" t="str">
        <f ca="1">IF(AA173&gt;0,Y101&amp;Sprache!$E$84&amp;X101,"")</f>
        <v/>
      </c>
      <c r="AC173" s="2"/>
      <c r="AD173" s="144"/>
    </row>
    <row r="174" spans="25:30" x14ac:dyDescent="0.2">
      <c r="Y174" s="67" t="s">
        <v>62</v>
      </c>
      <c r="Z174" s="35" t="str">
        <f t="shared" ca="1" si="73"/>
        <v/>
      </c>
      <c r="AA174" s="13">
        <f t="shared" ca="1" si="72"/>
        <v>0</v>
      </c>
      <c r="AB174" s="13" t="str">
        <f ca="1">IF(AA174&gt;0,Y102&amp;Sprache!$E$84&amp;X102,"")</f>
        <v/>
      </c>
      <c r="AC174" s="2"/>
      <c r="AD174" s="144"/>
    </row>
    <row r="175" spans="25:30" x14ac:dyDescent="0.2">
      <c r="Y175" s="67" t="s">
        <v>63</v>
      </c>
      <c r="Z175" s="35" t="str">
        <f t="shared" ca="1" si="73"/>
        <v/>
      </c>
      <c r="AA175" s="13">
        <f t="shared" ca="1" si="72"/>
        <v>0</v>
      </c>
      <c r="AB175" s="13" t="str">
        <f ca="1">IF(AA175&gt;0,Y103&amp;Sprache!$E$84&amp;X103,"")</f>
        <v/>
      </c>
      <c r="AC175" s="2"/>
      <c r="AD175" s="144"/>
    </row>
    <row r="176" spans="25:30" x14ac:dyDescent="0.2">
      <c r="Y176" s="67" t="s">
        <v>64</v>
      </c>
      <c r="Z176" s="35" t="str">
        <f t="shared" ca="1" si="73"/>
        <v/>
      </c>
      <c r="AA176" s="13">
        <f t="shared" ca="1" si="72"/>
        <v>0</v>
      </c>
      <c r="AB176" s="13" t="str">
        <f ca="1">IF(AA176&gt;0,Y104&amp;Sprache!$E$84&amp;X104,"")</f>
        <v/>
      </c>
      <c r="AC176" s="2"/>
      <c r="AD176" s="144"/>
    </row>
    <row r="177" spans="25:30" x14ac:dyDescent="0.2">
      <c r="Y177" s="67" t="s">
        <v>65</v>
      </c>
      <c r="Z177" s="35" t="str">
        <f t="shared" ca="1" si="73"/>
        <v/>
      </c>
      <c r="AA177" s="13">
        <f t="shared" ca="1" si="72"/>
        <v>0</v>
      </c>
      <c r="AB177" s="13" t="str">
        <f ca="1">IF(AA177&gt;0,Y105&amp;Sprache!$E$84&amp;X105,"")</f>
        <v/>
      </c>
      <c r="AC177" s="2"/>
      <c r="AD177" s="144"/>
    </row>
    <row r="178" spans="25:30" x14ac:dyDescent="0.2">
      <c r="Y178" s="67" t="s">
        <v>66</v>
      </c>
      <c r="Z178" s="35" t="str">
        <f t="shared" ca="1" si="73"/>
        <v/>
      </c>
      <c r="AA178" s="13">
        <f t="shared" ca="1" si="72"/>
        <v>0</v>
      </c>
      <c r="AB178" s="13" t="str">
        <f ca="1">IF(AA178&gt;0,Y106&amp;Sprache!$E$84&amp;X106,"")</f>
        <v/>
      </c>
      <c r="AC178" s="2"/>
      <c r="AD178" s="144"/>
    </row>
    <row r="179" spans="25:30" x14ac:dyDescent="0.2">
      <c r="Y179" s="67" t="s">
        <v>67</v>
      </c>
      <c r="Z179" s="35" t="str">
        <f t="shared" ca="1" si="73"/>
        <v/>
      </c>
      <c r="AA179" s="13">
        <f t="shared" ca="1" si="72"/>
        <v>0</v>
      </c>
      <c r="AB179" s="13" t="str">
        <f ca="1">IF(AA179&gt;0,Y107&amp;Sprache!$E$84&amp;X107,"")</f>
        <v/>
      </c>
      <c r="AC179" s="2"/>
      <c r="AD179" s="144"/>
    </row>
    <row r="180" spans="25:30" x14ac:dyDescent="0.2">
      <c r="Y180" s="67" t="s">
        <v>68</v>
      </c>
      <c r="Z180" s="35" t="str">
        <f t="shared" ca="1" si="73"/>
        <v/>
      </c>
      <c r="AA180" s="13">
        <f t="shared" ca="1" si="72"/>
        <v>0</v>
      </c>
      <c r="AB180" s="13" t="str">
        <f ca="1">IF(AA180&gt;0,Y108&amp;Sprache!$E$84&amp;X108,"")</f>
        <v/>
      </c>
      <c r="AC180" s="2"/>
      <c r="AD180" s="144"/>
    </row>
    <row r="181" spans="25:30" x14ac:dyDescent="0.2">
      <c r="Y181" s="67" t="s">
        <v>69</v>
      </c>
      <c r="Z181" s="35" t="str">
        <f t="shared" si="73"/>
        <v/>
      </c>
      <c r="AA181" s="13">
        <f t="shared" si="72"/>
        <v>0</v>
      </c>
      <c r="AB181" s="13" t="str">
        <f>IF(AA181&gt;0,Y109&amp;Sprache!$E$84&amp;X109,"")</f>
        <v/>
      </c>
      <c r="AC181" s="2"/>
      <c r="AD181" s="144"/>
    </row>
    <row r="182" spans="25:30" x14ac:dyDescent="0.2">
      <c r="Y182" s="67" t="s">
        <v>70</v>
      </c>
      <c r="Z182" s="35" t="str">
        <f t="shared" si="73"/>
        <v/>
      </c>
      <c r="AA182" s="13">
        <f t="shared" si="72"/>
        <v>0</v>
      </c>
      <c r="AB182" s="13" t="str">
        <f>IF(AA182&gt;0,Y110&amp;Sprache!$E$84&amp;X110,"")</f>
        <v/>
      </c>
      <c r="AC182" s="2"/>
      <c r="AD182" s="144"/>
    </row>
    <row r="183" spans="25:30" x14ac:dyDescent="0.2">
      <c r="Y183" s="67" t="s">
        <v>71</v>
      </c>
      <c r="Z183" s="35" t="str">
        <f t="shared" si="73"/>
        <v/>
      </c>
      <c r="AA183" s="13">
        <f t="shared" si="72"/>
        <v>0</v>
      </c>
      <c r="AB183" s="13" t="str">
        <f>IF(AA183&gt;0,Y111&amp;Sprache!$E$84&amp;X111,"")</f>
        <v/>
      </c>
      <c r="AC183" s="2"/>
      <c r="AD183" s="144"/>
    </row>
    <row r="184" spans="25:30" x14ac:dyDescent="0.2">
      <c r="Y184" s="67" t="s">
        <v>72</v>
      </c>
      <c r="Z184" s="35" t="str">
        <f t="shared" si="73"/>
        <v/>
      </c>
      <c r="AA184" s="13">
        <f t="shared" si="72"/>
        <v>0</v>
      </c>
      <c r="AB184" s="13" t="str">
        <f>IF(AA184&gt;0,Y112&amp;Sprache!$E$84&amp;X112,"")</f>
        <v/>
      </c>
      <c r="AC184" s="2"/>
      <c r="AD184" s="144"/>
    </row>
    <row r="185" spans="25:30" x14ac:dyDescent="0.2">
      <c r="Y185" s="67" t="s">
        <v>73</v>
      </c>
      <c r="Z185" s="35" t="str">
        <f t="shared" si="73"/>
        <v/>
      </c>
      <c r="AA185" s="13">
        <f t="shared" si="72"/>
        <v>0</v>
      </c>
      <c r="AB185" s="13" t="str">
        <f>IF(AA185&gt;0,Y113&amp;Sprache!$E$84&amp;X113,"")</f>
        <v/>
      </c>
      <c r="AC185" s="2"/>
      <c r="AD185" s="144"/>
    </row>
    <row r="186" spans="25:30" x14ac:dyDescent="0.2">
      <c r="Y186" s="67" t="s">
        <v>74</v>
      </c>
      <c r="Z186" s="35" t="str">
        <f t="shared" si="73"/>
        <v/>
      </c>
      <c r="AA186" s="13">
        <f t="shared" si="72"/>
        <v>0</v>
      </c>
      <c r="AB186" s="13" t="str">
        <f>IF(AA186&gt;0,Y114&amp;Sprache!$E$84&amp;X114,"")</f>
        <v/>
      </c>
      <c r="AC186" s="2"/>
      <c r="AD186" s="144"/>
    </row>
    <row r="187" spans="25:30" x14ac:dyDescent="0.2">
      <c r="Y187" s="67" t="s">
        <v>75</v>
      </c>
      <c r="Z187" s="35" t="str">
        <f t="shared" si="73"/>
        <v/>
      </c>
      <c r="AA187" s="13">
        <f t="shared" si="72"/>
        <v>0</v>
      </c>
      <c r="AB187" s="13" t="str">
        <f>IF(AA187&gt;0,Y115&amp;Sprache!$E$84&amp;X115,"")</f>
        <v/>
      </c>
      <c r="AC187" s="2"/>
      <c r="AD187" s="144"/>
    </row>
    <row r="188" spans="25:30" x14ac:dyDescent="0.2">
      <c r="Y188" s="67" t="s">
        <v>76</v>
      </c>
      <c r="Z188" s="35" t="str">
        <f t="shared" si="73"/>
        <v/>
      </c>
      <c r="AA188" s="13">
        <f t="shared" si="72"/>
        <v>0</v>
      </c>
      <c r="AB188" s="13" t="str">
        <f>IF(AA188&gt;0,Y116&amp;Sprache!$E$84&amp;X116,"")</f>
        <v/>
      </c>
      <c r="AC188" s="2"/>
      <c r="AD188" s="144"/>
    </row>
    <row r="189" spans="25:30" x14ac:dyDescent="0.2">
      <c r="Y189" s="67" t="s">
        <v>77</v>
      </c>
      <c r="Z189" s="35" t="str">
        <f t="shared" si="73"/>
        <v/>
      </c>
      <c r="AA189" s="13">
        <f t="shared" si="72"/>
        <v>0</v>
      </c>
      <c r="AB189" s="13" t="str">
        <f>IF(AA189&gt;0,Y117&amp;Sprache!$E$84&amp;X117,"")</f>
        <v/>
      </c>
      <c r="AC189" s="2"/>
      <c r="AD189" s="144"/>
    </row>
    <row r="190" spans="25:30" x14ac:dyDescent="0.2">
      <c r="Y190" s="67" t="s">
        <v>78</v>
      </c>
      <c r="Z190" s="35" t="str">
        <f t="shared" si="73"/>
        <v/>
      </c>
      <c r="AA190" s="13">
        <f t="shared" si="72"/>
        <v>0</v>
      </c>
      <c r="AB190" s="13" t="str">
        <f>IF(AA190&gt;0,Y118&amp;Sprache!$E$84&amp;X118,"")</f>
        <v/>
      </c>
      <c r="AC190" s="2"/>
      <c r="AD190" s="144"/>
    </row>
    <row r="191" spans="25:30" x14ac:dyDescent="0.2">
      <c r="Y191" s="67" t="s">
        <v>79</v>
      </c>
      <c r="Z191" s="35" t="str">
        <f t="shared" si="73"/>
        <v/>
      </c>
      <c r="AA191" s="13">
        <f t="shared" si="72"/>
        <v>0</v>
      </c>
      <c r="AB191" s="13" t="str">
        <f>IF(AA191&gt;0,Y119&amp;Sprache!$E$84&amp;X119,"")</f>
        <v/>
      </c>
      <c r="AC191" s="2"/>
      <c r="AD191" s="144"/>
    </row>
    <row r="192" spans="25:30" x14ac:dyDescent="0.2">
      <c r="Y192" s="67" t="s">
        <v>80</v>
      </c>
      <c r="Z192" s="35" t="str">
        <f t="shared" si="73"/>
        <v/>
      </c>
      <c r="AA192" s="13">
        <f t="shared" si="72"/>
        <v>0</v>
      </c>
      <c r="AB192" s="13" t="str">
        <f>IF(AA192&gt;0,Y120&amp;Sprache!$E$84&amp;X120,"")</f>
        <v/>
      </c>
      <c r="AC192" s="2"/>
      <c r="AD192" s="144"/>
    </row>
    <row r="193" spans="25:30" x14ac:dyDescent="0.2">
      <c r="Y193" s="67" t="s">
        <v>81</v>
      </c>
      <c r="Z193" s="35" t="str">
        <f t="shared" si="73"/>
        <v/>
      </c>
      <c r="AA193" s="13">
        <f t="shared" si="72"/>
        <v>0</v>
      </c>
      <c r="AB193" s="13" t="str">
        <f>IF(AA193&gt;0,Y121&amp;Sprache!$E$84&amp;X121,"")</f>
        <v/>
      </c>
      <c r="AC193" s="2"/>
      <c r="AD193" s="144"/>
    </row>
    <row r="194" spans="25:30" x14ac:dyDescent="0.2">
      <c r="Y194" s="67" t="s">
        <v>82</v>
      </c>
      <c r="Z194" s="35" t="str">
        <f t="shared" si="73"/>
        <v/>
      </c>
      <c r="AA194" s="13">
        <f t="shared" si="72"/>
        <v>0</v>
      </c>
      <c r="AB194" s="13" t="str">
        <f>IF(AA194&gt;0,Y122&amp;Sprache!$E$84&amp;X122,"")</f>
        <v/>
      </c>
      <c r="AC194" s="2"/>
      <c r="AD194" s="144"/>
    </row>
    <row r="195" spans="25:30" x14ac:dyDescent="0.2">
      <c r="Y195" s="67" t="s">
        <v>83</v>
      </c>
      <c r="Z195" s="35" t="str">
        <f t="shared" si="73"/>
        <v/>
      </c>
      <c r="AA195" s="13">
        <f t="shared" si="72"/>
        <v>0</v>
      </c>
      <c r="AB195" s="13" t="str">
        <f>IF(AA195&gt;0,Y123&amp;Sprache!$E$84&amp;X123,"")</f>
        <v/>
      </c>
      <c r="AC195" s="2"/>
      <c r="AD195" s="144"/>
    </row>
    <row r="196" spans="25:30" x14ac:dyDescent="0.2">
      <c r="Y196" s="67" t="s">
        <v>84</v>
      </c>
      <c r="Z196" s="35" t="str">
        <f t="shared" si="73"/>
        <v/>
      </c>
      <c r="AA196" s="13">
        <f t="shared" si="72"/>
        <v>0</v>
      </c>
      <c r="AB196" s="13" t="str">
        <f>IF(AA196&gt;0,Y124&amp;Sprache!$E$84&amp;X124,"")</f>
        <v/>
      </c>
      <c r="AC196" s="2"/>
      <c r="AD196" s="144"/>
    </row>
    <row r="197" spans="25:30" x14ac:dyDescent="0.2">
      <c r="Y197" s="67" t="s">
        <v>85</v>
      </c>
      <c r="Z197" s="35" t="str">
        <f t="shared" si="73"/>
        <v/>
      </c>
      <c r="AA197" s="13">
        <f t="shared" si="72"/>
        <v>0</v>
      </c>
      <c r="AB197" s="13" t="str">
        <f>IF(AA197&gt;0,Y125&amp;Sprache!$E$84&amp;X125,"")</f>
        <v/>
      </c>
      <c r="AC197" s="2"/>
      <c r="AD197" s="144"/>
    </row>
    <row r="198" spans="25:30" x14ac:dyDescent="0.2">
      <c r="Y198" s="67" t="s">
        <v>86</v>
      </c>
      <c r="Z198" s="35" t="str">
        <f t="shared" si="73"/>
        <v/>
      </c>
      <c r="AA198" s="13">
        <f t="shared" si="72"/>
        <v>0</v>
      </c>
      <c r="AB198" s="13" t="str">
        <f>IF(AA198&gt;0,Y126&amp;Sprache!$E$84&amp;X126,"")</f>
        <v/>
      </c>
      <c r="AC198" s="2"/>
      <c r="AD198" s="144"/>
    </row>
    <row r="199" spans="25:30" x14ac:dyDescent="0.2">
      <c r="Y199" s="67" t="s">
        <v>87</v>
      </c>
      <c r="Z199" s="35" t="str">
        <f t="shared" si="73"/>
        <v/>
      </c>
      <c r="AA199" s="13">
        <f t="shared" si="72"/>
        <v>0</v>
      </c>
      <c r="AB199" s="13" t="str">
        <f>IF(AA199&gt;0,Y127&amp;Sprache!$E$84&amp;X127,"")</f>
        <v/>
      </c>
      <c r="AC199" s="2"/>
      <c r="AD199" s="144"/>
    </row>
    <row r="200" spans="25:30" x14ac:dyDescent="0.2">
      <c r="Y200" s="67" t="s">
        <v>88</v>
      </c>
      <c r="Z200" s="35" t="str">
        <f t="shared" si="73"/>
        <v/>
      </c>
      <c r="AA200" s="13">
        <f t="shared" si="72"/>
        <v>0</v>
      </c>
      <c r="AB200" s="13" t="str">
        <f>IF(AA200&gt;0,Y128&amp;Sprache!$E$84&amp;X128,"")</f>
        <v/>
      </c>
      <c r="AC200" s="2"/>
      <c r="AD200" s="144"/>
    </row>
    <row r="201" spans="25:30" x14ac:dyDescent="0.2">
      <c r="Y201" s="67" t="s">
        <v>89</v>
      </c>
      <c r="Z201" s="35" t="str">
        <f t="shared" si="73"/>
        <v/>
      </c>
      <c r="AA201" s="13">
        <f t="shared" ref="AA201:AA207" si="74">AA129</f>
        <v>0</v>
      </c>
      <c r="AB201" s="13" t="str">
        <f>IF(AA201&gt;0,Y129&amp;Sprache!$E$84&amp;X129,"")</f>
        <v/>
      </c>
      <c r="AC201" s="2"/>
      <c r="AD201" s="144"/>
    </row>
    <row r="202" spans="25:30" x14ac:dyDescent="0.2">
      <c r="Y202" s="67" t="s">
        <v>90</v>
      </c>
      <c r="Z202" s="35" t="str">
        <f t="shared" ref="Z202:Z206" si="75">W130&amp;V130</f>
        <v/>
      </c>
      <c r="AA202" s="13">
        <f t="shared" si="74"/>
        <v>0</v>
      </c>
      <c r="AB202" s="13" t="str">
        <f>IF(AA202&gt;0,Y130&amp;Sprache!$E$84&amp;X130,"")</f>
        <v/>
      </c>
      <c r="AC202" s="2"/>
      <c r="AD202" s="144"/>
    </row>
    <row r="203" spans="25:30" x14ac:dyDescent="0.2">
      <c r="Y203" s="67" t="s">
        <v>91</v>
      </c>
      <c r="Z203" s="35" t="str">
        <f t="shared" si="75"/>
        <v/>
      </c>
      <c r="AA203" s="13">
        <f t="shared" si="74"/>
        <v>0</v>
      </c>
      <c r="AB203" s="13" t="str">
        <f>IF(AA203&gt;0,Y131&amp;Sprache!$E$84&amp;X131,"")</f>
        <v/>
      </c>
      <c r="AC203" s="2"/>
      <c r="AD203" s="144"/>
    </row>
    <row r="204" spans="25:30" x14ac:dyDescent="0.2">
      <c r="Y204" s="67" t="s">
        <v>92</v>
      </c>
      <c r="Z204" s="35" t="str">
        <f t="shared" si="75"/>
        <v/>
      </c>
      <c r="AA204" s="13">
        <f t="shared" si="74"/>
        <v>0</v>
      </c>
      <c r="AB204" s="13" t="str">
        <f>IF(AA204&gt;0,Y132&amp;Sprache!$E$84&amp;X132,"")</f>
        <v/>
      </c>
      <c r="AC204" s="2"/>
      <c r="AD204" s="144"/>
    </row>
    <row r="205" spans="25:30" x14ac:dyDescent="0.2">
      <c r="Y205" s="67" t="s">
        <v>93</v>
      </c>
      <c r="Z205" s="35" t="str">
        <f t="shared" si="75"/>
        <v/>
      </c>
      <c r="AA205" s="13">
        <f t="shared" si="74"/>
        <v>0</v>
      </c>
      <c r="AB205" s="13" t="str">
        <f>IF(AA205&gt;0,Y133&amp;Sprache!$E$84&amp;X133,"")</f>
        <v/>
      </c>
      <c r="AC205" s="2"/>
      <c r="AD205" s="144"/>
    </row>
    <row r="206" spans="25:30" x14ac:dyDescent="0.2">
      <c r="Y206" s="67" t="s">
        <v>94</v>
      </c>
      <c r="Z206" s="35" t="str">
        <f t="shared" si="75"/>
        <v/>
      </c>
      <c r="AA206" s="13">
        <f t="shared" si="74"/>
        <v>0</v>
      </c>
      <c r="AB206" s="13" t="str">
        <f>IF(AA206&gt;0,Y134&amp;Sprache!$E$84&amp;X134,"")</f>
        <v/>
      </c>
      <c r="AC206" s="2"/>
      <c r="AD206" s="144"/>
    </row>
    <row r="207" spans="25:30" ht="12.75" thickBot="1" x14ac:dyDescent="0.25">
      <c r="Y207" s="68" t="s">
        <v>95</v>
      </c>
      <c r="Z207" s="37" t="str">
        <f>W135&amp;V135</f>
        <v/>
      </c>
      <c r="AA207" s="38">
        <f t="shared" si="74"/>
        <v>0</v>
      </c>
      <c r="AB207" s="145" t="str">
        <f>IF(AA207&gt;0,Y135&amp;Sprache!$E$84&amp;X135,"")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9DDF-DBC2-4105-85EB-37ADC104F21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FC Barcelona</v>
      </c>
      <c r="G4" s="1">
        <f t="shared" ref="G4:G12" ca="1" si="0">SUMIFS($X$64:$X$135,$V$64:$V$135,$F4)+SUMIFS($Y$64:$Y$135,$W$64:$W$135,$F4)</f>
        <v>14</v>
      </c>
      <c r="H4" s="1">
        <f t="shared" ref="H4:H12" ca="1" si="1">SUMIFS($Y$64:$Y$135,$V$64:$V$135,$F4)+SUMIFS($X$64:$X$135,$W$64:$W$135,$F4)</f>
        <v>3</v>
      </c>
      <c r="I4" s="13">
        <f t="shared" ref="I4:I12" ca="1" si="2">G4-H4</f>
        <v>11</v>
      </c>
      <c r="J4" s="1">
        <f ca="1">SUMIF($V$64:$V$135,F4,$AE$64:$AE$135)+SUMIF($W$64:$W$135,F4,$AF$64:$AF$135)</f>
        <v>12</v>
      </c>
      <c r="K4" s="1">
        <f t="shared" ref="K4:K12" ca="1" si="3">SUMPRODUCT(($V$64:$V$135=F4)*($X$64:$X$135&lt;&gt;""))+SUMPRODUCT(($W$64:$W$135=F4)*($Y$64:$Y$135&lt;&gt;""))</f>
        <v>4</v>
      </c>
      <c r="L4" s="1">
        <f t="shared" ref="L4:L12" ca="1" si="4">SUMPRODUCT(($V$64:$V$135=F4)*($X$64:$X$135&gt;$Y$64:$Y$135))+SUMPRODUCT(($W$64:$W$135=F4)*($X$64:$X$135&lt;$Y$64:$Y$135))</f>
        <v>4</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Manchester City</v>
      </c>
      <c r="G5" s="1">
        <f t="shared" ca="1" si="0"/>
        <v>15</v>
      </c>
      <c r="H5" s="1">
        <f t="shared" ca="1" si="1"/>
        <v>2</v>
      </c>
      <c r="I5" s="13">
        <f t="shared" ca="1" si="2"/>
        <v>13</v>
      </c>
      <c r="J5" s="1">
        <f t="shared" ref="J5:J12" ca="1" si="11">SUMIF($V$64:$V$135,F5,$AE$64:$AE$135)+SUMIF($W$64:$W$135,F5,$AF$64:$AF$135)</f>
        <v>12</v>
      </c>
      <c r="K5" s="1">
        <f t="shared" ca="1" si="3"/>
        <v>4</v>
      </c>
      <c r="L5" s="1">
        <f t="shared" ca="1" si="4"/>
        <v>4</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Real Madrid</v>
      </c>
      <c r="G6" s="1">
        <f t="shared" ca="1" si="0"/>
        <v>17</v>
      </c>
      <c r="H6" s="1">
        <f t="shared" ca="1" si="1"/>
        <v>4</v>
      </c>
      <c r="I6" s="13">
        <f t="shared" ca="1" si="2"/>
        <v>13</v>
      </c>
      <c r="J6" s="1">
        <f t="shared" ca="1" si="11"/>
        <v>12</v>
      </c>
      <c r="K6" s="1">
        <f t="shared" ca="1" si="3"/>
        <v>4</v>
      </c>
      <c r="L6" s="1">
        <f t="shared" ca="1" si="4"/>
        <v>4</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FC Barcelona</v>
      </c>
      <c r="D17" s="1">
        <f t="shared" ref="D17:G25" ca="1" si="12">K4</f>
        <v>4</v>
      </c>
      <c r="E17" s="1">
        <f t="shared" ca="1" si="12"/>
        <v>4</v>
      </c>
      <c r="F17" s="1">
        <f t="shared" ca="1" si="12"/>
        <v>0</v>
      </c>
      <c r="G17" s="1">
        <f t="shared" ca="1" si="12"/>
        <v>0</v>
      </c>
      <c r="H17" s="1">
        <f t="shared" ref="H17:K25" ca="1" si="13">G4</f>
        <v>14</v>
      </c>
      <c r="I17" s="1">
        <f t="shared" ca="1" si="13"/>
        <v>3</v>
      </c>
      <c r="J17" s="13">
        <f t="shared" ca="1" si="13"/>
        <v>11</v>
      </c>
      <c r="K17" s="1">
        <f t="shared" ca="1" si="13"/>
        <v>12</v>
      </c>
      <c r="L17" s="30">
        <f t="shared" ref="L17:L25" ca="1" si="14">K17*$F$64+(J17+$H$65)*$F$65+H17*$F$66</f>
        <v>12511014</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IF(Vorrunde!$AI$12="",0,Vorrunde!$AI$12)</f>
        <v>0</v>
      </c>
      <c r="Z17" s="1">
        <f ca="1">RANK($W17,$W$17:$W$25)+(9-$Y17)/10</f>
        <v>1.9</v>
      </c>
      <c r="AA17" s="1">
        <f ca="1">SUM(E30:BP30)</f>
        <v>0</v>
      </c>
      <c r="AB17" s="1">
        <f ca="1">SUM(E41:BP41)</f>
        <v>0</v>
      </c>
      <c r="AC17" s="1">
        <f ca="1">SUM(E52:BP52)</f>
        <v>0</v>
      </c>
      <c r="AD17" s="247">
        <f ca="1">RANK($K17,$K$17:$K$25)</f>
        <v>1</v>
      </c>
      <c r="AE17" s="30">
        <f t="shared" ref="AE17:AE22" ca="1" si="23">(J17+$H$65)*$F$65+H17*$F$66</f>
        <v>511014</v>
      </c>
      <c r="AF17" s="1">
        <f ca="1">RANK($AE17,$AE$17:$AE$25)</f>
        <v>3</v>
      </c>
      <c r="AG17" s="1">
        <f ca="1">RANK($W17,$W$17:$W$25)</f>
        <v>1</v>
      </c>
      <c r="AH17" s="249">
        <f ca="1">AD17+AG17/100+AF17/10000+(10-Y17)/1000000</f>
        <v>1.01031</v>
      </c>
      <c r="AI17" s="1"/>
    </row>
    <row r="18" spans="2:80" s="2" customFormat="1" x14ac:dyDescent="0.2">
      <c r="C18" s="2" t="str">
        <f t="shared" ref="C18:C25" ca="1" si="24">$Q65</f>
        <v>Manchester City</v>
      </c>
      <c r="D18" s="1">
        <f t="shared" ca="1" si="12"/>
        <v>4</v>
      </c>
      <c r="E18" s="1">
        <f t="shared" ca="1" si="12"/>
        <v>4</v>
      </c>
      <c r="F18" s="1">
        <f t="shared" ca="1" si="12"/>
        <v>0</v>
      </c>
      <c r="G18" s="1">
        <f t="shared" ca="1" si="12"/>
        <v>0</v>
      </c>
      <c r="H18" s="1">
        <f t="shared" ca="1" si="13"/>
        <v>15</v>
      </c>
      <c r="I18" s="1">
        <f t="shared" ca="1" si="13"/>
        <v>2</v>
      </c>
      <c r="J18" s="13">
        <f t="shared" ca="1" si="13"/>
        <v>13</v>
      </c>
      <c r="K18" s="1">
        <f t="shared" ca="1" si="13"/>
        <v>12</v>
      </c>
      <c r="L18" s="30">
        <f t="shared" ca="1" si="14"/>
        <v>12513015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IF(Vorrunde!$AI$22="",0,Vorrunde!$AI$22)</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513015</v>
      </c>
      <c r="AF18" s="1">
        <f t="shared" ref="AF18:AF25" ca="1" si="32">RANK($AE18,$AE$17:$AE$25)</f>
        <v>2</v>
      </c>
      <c r="AG18" s="1">
        <f t="shared" ref="AG18:AG25" ca="1" si="33">RANK($W18,$W$17:$W$25)</f>
        <v>1</v>
      </c>
      <c r="AH18" s="250">
        <f t="shared" ref="AH18:AH25" ca="1" si="34">AD18+AG18/100+AF18/10000+(10-Y18)/1000000</f>
        <v>1.0102100000000001</v>
      </c>
      <c r="AI18" s="1"/>
    </row>
    <row r="19" spans="2:80" s="2" customFormat="1" x14ac:dyDescent="0.2">
      <c r="C19" s="2" t="str">
        <f t="shared" ca="1" si="24"/>
        <v>Real Madrid</v>
      </c>
      <c r="D19" s="1">
        <f t="shared" ca="1" si="12"/>
        <v>4</v>
      </c>
      <c r="E19" s="1">
        <f t="shared" ca="1" si="12"/>
        <v>4</v>
      </c>
      <c r="F19" s="1">
        <f t="shared" ca="1" si="12"/>
        <v>0</v>
      </c>
      <c r="G19" s="1">
        <f t="shared" ca="1" si="12"/>
        <v>0</v>
      </c>
      <c r="H19" s="1">
        <f t="shared" ca="1" si="13"/>
        <v>17</v>
      </c>
      <c r="I19" s="1">
        <f t="shared" ca="1" si="13"/>
        <v>4</v>
      </c>
      <c r="J19" s="13">
        <f t="shared" ca="1" si="13"/>
        <v>13</v>
      </c>
      <c r="K19" s="1">
        <f t="shared" ca="1" si="13"/>
        <v>12</v>
      </c>
      <c r="L19" s="30">
        <f t="shared" ca="1" si="14"/>
        <v>12513017</v>
      </c>
      <c r="M19" s="14">
        <f t="shared" ca="1" si="25"/>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IF(Vorrunde!$AI$32="",0,Vorrunde!$AI$32)</f>
        <v>0</v>
      </c>
      <c r="Z19" s="1">
        <f t="shared" ca="1" si="27"/>
        <v>1.9</v>
      </c>
      <c r="AA19" s="1">
        <f t="shared" ca="1" si="28"/>
        <v>0</v>
      </c>
      <c r="AB19" s="1">
        <f t="shared" ca="1" si="29"/>
        <v>0</v>
      </c>
      <c r="AC19" s="1">
        <f t="shared" ca="1" si="30"/>
        <v>0</v>
      </c>
      <c r="AD19" s="247">
        <f t="shared" ca="1" si="31"/>
        <v>1</v>
      </c>
      <c r="AE19" s="30">
        <f t="shared" ca="1" si="23"/>
        <v>513017</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4</v>
      </c>
      <c r="AG20" s="1">
        <f t="shared" ca="1" si="33"/>
        <v>4</v>
      </c>
      <c r="AH20" s="250">
        <f t="shared" ca="1" si="34"/>
        <v>4.0404099999999996</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4</v>
      </c>
      <c r="AG21" s="1">
        <f t="shared" ca="1" si="33"/>
        <v>4</v>
      </c>
      <c r="AH21" s="250">
        <f t="shared" ca="1" si="34"/>
        <v>4.0404099999999996</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4</v>
      </c>
      <c r="AG22" s="1">
        <f t="shared" ca="1" si="33"/>
        <v>4</v>
      </c>
      <c r="AH22" s="250">
        <f t="shared" ca="1" si="34"/>
        <v>4.0404099999999996</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FC Barcelona</v>
      </c>
      <c r="BT29" s="2" t="str">
        <f ca="1">$F$5</f>
        <v>Manchester City</v>
      </c>
      <c r="BU29" s="2" t="str">
        <f ca="1">$F$6</f>
        <v>Real Madrid</v>
      </c>
      <c r="BV29" s="2" t="str">
        <f>$F$7</f>
        <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FC Barcelona</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Manchester City</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Real Madrid</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Real Madrid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FC Barcelona</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Manchester City</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Real Madrid</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Real Madrid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FC Barcelona</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Manchester City</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Real Madrid</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IF(Vorrunde!$N$12="","",Vorrunde!$N$12)</f>
        <v>FC Barcelona</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IF(Vorrunde!$N$22="","",Vorrunde!$N$22)</f>
        <v>Manchester City</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IF(Vorrunde!$N$32="","",Vorrunde!$N$32)</f>
        <v>Real Madrid</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A96-102E-4C9C-BB86-4E199A11EA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Eintracht Frankfurt</v>
      </c>
      <c r="G4" s="1">
        <f t="shared" ref="G4:G12" ca="1" si="0">SUMIFS($X$64:$X$135,$V$64:$V$135,$F4)+SUMIFS($Y$64:$Y$135,$W$64:$W$135,$F4)</f>
        <v>12</v>
      </c>
      <c r="H4" s="1">
        <f t="shared" ref="H4:H12" ca="1" si="1">SUMIFS($Y$64:$Y$135,$V$64:$V$135,$F4)+SUMIFS($X$64:$X$135,$W$64:$W$135,$F4)</f>
        <v>5</v>
      </c>
      <c r="I4" s="13">
        <f t="shared" ref="I4:I12" ca="1" si="2">G4-H4</f>
        <v>7</v>
      </c>
      <c r="J4" s="1">
        <f ca="1">SUMIF($V$64:$V$135,F4,$AE$64:$AE$135)+SUMIF($W$64:$W$135,F4,$AF$64:$AF$135)</f>
        <v>9</v>
      </c>
      <c r="K4" s="1">
        <f t="shared" ref="K4:K12" ca="1" si="3">SUMPRODUCT(($V$64:$V$135=F4)*($X$64:$X$135&lt;&gt;""))+SUMPRODUCT(($W$64:$W$135=F4)*($Y$64:$Y$135&lt;&gt;""))</f>
        <v>4</v>
      </c>
      <c r="L4" s="1">
        <f t="shared" ref="L4:L12" ca="1" si="4">SUMPRODUCT(($V$64:$V$135=F4)*($X$64:$X$135&gt;$Y$64:$Y$135))+SUMPRODUCT(($W$64:$W$135=F4)*($X$64:$X$135&lt;$Y$64:$Y$135))</f>
        <v>3</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Inter Mailand</v>
      </c>
      <c r="G5" s="1">
        <f t="shared" ca="1" si="0"/>
        <v>13</v>
      </c>
      <c r="H5" s="1">
        <f t="shared" ca="1" si="1"/>
        <v>3</v>
      </c>
      <c r="I5" s="13">
        <f t="shared" ca="1" si="2"/>
        <v>10</v>
      </c>
      <c r="J5" s="1">
        <f t="shared" ref="J5:J12" ca="1" si="11">SUMIF($V$64:$V$135,F5,$AE$64:$AE$135)+SUMIF($W$64:$W$135,F5,$AF$64:$AF$135)</f>
        <v>9</v>
      </c>
      <c r="K5" s="1">
        <f t="shared" ca="1" si="3"/>
        <v>4</v>
      </c>
      <c r="L5" s="1">
        <f t="shared" ca="1" si="4"/>
        <v>3</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2</v>
      </c>
      <c r="D6" s="13">
        <f t="shared" ca="1" si="8"/>
        <v>2.0059999999999998</v>
      </c>
      <c r="E6" s="253">
        <f t="shared" ca="1" si="9"/>
        <v>2</v>
      </c>
      <c r="F6" s="1" t="str">
        <f t="shared" ca="1" si="10"/>
        <v>Borussia Dortmund</v>
      </c>
      <c r="G6" s="1">
        <f t="shared" ca="1" si="0"/>
        <v>15</v>
      </c>
      <c r="H6" s="1">
        <f t="shared" ca="1" si="1"/>
        <v>7</v>
      </c>
      <c r="I6" s="13">
        <f t="shared" ca="1" si="2"/>
        <v>8</v>
      </c>
      <c r="J6" s="1">
        <f t="shared" ca="1" si="11"/>
        <v>9</v>
      </c>
      <c r="K6" s="1">
        <f t="shared" ca="1" si="3"/>
        <v>4</v>
      </c>
      <c r="L6" s="1">
        <f t="shared" ca="1" si="4"/>
        <v>3</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Eintracht Frankfurt</v>
      </c>
      <c r="D17" s="1">
        <f t="shared" ref="D17:G25" ca="1" si="12">K4</f>
        <v>4</v>
      </c>
      <c r="E17" s="1">
        <f t="shared" ca="1" si="12"/>
        <v>3</v>
      </c>
      <c r="F17" s="1">
        <f t="shared" ca="1" si="12"/>
        <v>0</v>
      </c>
      <c r="G17" s="1">
        <f t="shared" ca="1" si="12"/>
        <v>1</v>
      </c>
      <c r="H17" s="1">
        <f t="shared" ref="H17:K25" ca="1" si="13">G4</f>
        <v>12</v>
      </c>
      <c r="I17" s="1">
        <f t="shared" ca="1" si="13"/>
        <v>5</v>
      </c>
      <c r="J17" s="13">
        <f t="shared" ca="1" si="13"/>
        <v>7</v>
      </c>
      <c r="K17" s="1">
        <f t="shared" ca="1" si="13"/>
        <v>9</v>
      </c>
      <c r="L17" s="30">
        <f t="shared" ref="L17:L25" ca="1" si="14">K17*$F$64+(J17+$H$65)*$F$65+H17*$F$66</f>
        <v>9507012</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IF(Vorrunde!$AI$13="",0,Vorrunde!$AI$13)</f>
        <v>0</v>
      </c>
      <c r="Z17" s="1">
        <f ca="1">RANK($W17,$W$17:$W$25)+(9-$Y17)/10</f>
        <v>1.9</v>
      </c>
      <c r="AA17" s="1">
        <f ca="1">SUM(E30:BP30)</f>
        <v>0</v>
      </c>
      <c r="AB17" s="1">
        <f ca="1">SUM(E41:BP41)</f>
        <v>0</v>
      </c>
      <c r="AC17" s="1">
        <f ca="1">SUM(E52:BP52)</f>
        <v>0</v>
      </c>
      <c r="AD17" s="247">
        <f ca="1">RANK($K17,$K$17:$K$25)</f>
        <v>1</v>
      </c>
      <c r="AE17" s="30">
        <f t="shared" ref="AE17:AE22" ca="1" si="23">(J17+$H$65)*$F$65+H17*$F$66</f>
        <v>507012</v>
      </c>
      <c r="AF17" s="1">
        <f ca="1">RANK($AE17,$AE$17:$AE$25)</f>
        <v>3</v>
      </c>
      <c r="AG17" s="1">
        <f ca="1">RANK($W17,$W$17:$W$25)</f>
        <v>1</v>
      </c>
      <c r="AH17" s="249">
        <f ca="1">AD17+AG17/100+AF17/10000+(10-Y17)/1000000</f>
        <v>1.01031</v>
      </c>
      <c r="AI17" s="1"/>
    </row>
    <row r="18" spans="2:80" s="2" customFormat="1" x14ac:dyDescent="0.2">
      <c r="C18" s="2" t="str">
        <f t="shared" ref="C18:C25" ca="1" si="24">$Q65</f>
        <v>Inter Mailand</v>
      </c>
      <c r="D18" s="1">
        <f t="shared" ca="1" si="12"/>
        <v>4</v>
      </c>
      <c r="E18" s="1">
        <f t="shared" ca="1" si="12"/>
        <v>3</v>
      </c>
      <c r="F18" s="1">
        <f t="shared" ca="1" si="12"/>
        <v>0</v>
      </c>
      <c r="G18" s="1">
        <f t="shared" ca="1" si="12"/>
        <v>1</v>
      </c>
      <c r="H18" s="1">
        <f t="shared" ca="1" si="13"/>
        <v>13</v>
      </c>
      <c r="I18" s="1">
        <f t="shared" ca="1" si="13"/>
        <v>3</v>
      </c>
      <c r="J18" s="13">
        <f t="shared" ca="1" si="13"/>
        <v>10</v>
      </c>
      <c r="K18" s="1">
        <f t="shared" ca="1" si="13"/>
        <v>9</v>
      </c>
      <c r="L18" s="30">
        <f t="shared" ca="1" si="14"/>
        <v>9510013</v>
      </c>
      <c r="M18" s="14">
        <f t="shared" ref="M18:M25" ca="1" si="25">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1.0108999999999999</v>
      </c>
      <c r="Y18" s="13">
        <f>IF(Vorrunde!$AI$23="",0,Vorrunde!$AI$23)</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510013</v>
      </c>
      <c r="AF18" s="1">
        <f t="shared" ref="AF18:AF25" ca="1" si="32">RANK($AE18,$AE$17:$AE$25)</f>
        <v>1</v>
      </c>
      <c r="AG18" s="1">
        <f t="shared" ref="AG18:AG25" ca="1" si="33">RANK($W18,$W$17:$W$25)</f>
        <v>1</v>
      </c>
      <c r="AH18" s="250">
        <f t="shared" ref="AH18:AH25" ca="1" si="34">AD18+AG18/100+AF18/10000+(10-Y18)/1000000</f>
        <v>1.0101100000000001</v>
      </c>
      <c r="AI18" s="1"/>
    </row>
    <row r="19" spans="2:80" s="2" customFormat="1" x14ac:dyDescent="0.2">
      <c r="C19" s="2" t="str">
        <f t="shared" ca="1" si="24"/>
        <v>Borussia Dortmund</v>
      </c>
      <c r="D19" s="1">
        <f t="shared" ca="1" si="12"/>
        <v>4</v>
      </c>
      <c r="E19" s="1">
        <f t="shared" ca="1" si="12"/>
        <v>3</v>
      </c>
      <c r="F19" s="1">
        <f t="shared" ca="1" si="12"/>
        <v>0</v>
      </c>
      <c r="G19" s="1">
        <f t="shared" ca="1" si="12"/>
        <v>1</v>
      </c>
      <c r="H19" s="1">
        <f t="shared" ca="1" si="13"/>
        <v>15</v>
      </c>
      <c r="I19" s="1">
        <f t="shared" ca="1" si="13"/>
        <v>7</v>
      </c>
      <c r="J19" s="13">
        <f t="shared" ca="1" si="13"/>
        <v>8</v>
      </c>
      <c r="K19" s="1">
        <f t="shared" ca="1" si="13"/>
        <v>9</v>
      </c>
      <c r="L19" s="30">
        <f t="shared" ca="1" si="14"/>
        <v>9508015</v>
      </c>
      <c r="M19" s="14">
        <f t="shared" ca="1" si="25"/>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2.0108999999999999</v>
      </c>
      <c r="Y19" s="13">
        <f>IF(Vorrunde!$AI$33="",0,Vorrunde!$AI$33)</f>
        <v>0</v>
      </c>
      <c r="Z19" s="1">
        <f t="shared" ca="1" si="27"/>
        <v>1.9</v>
      </c>
      <c r="AA19" s="1">
        <f t="shared" ca="1" si="28"/>
        <v>0</v>
      </c>
      <c r="AB19" s="1">
        <f t="shared" ca="1" si="29"/>
        <v>0</v>
      </c>
      <c r="AC19" s="1">
        <f t="shared" ca="1" si="30"/>
        <v>0</v>
      </c>
      <c r="AD19" s="247">
        <f t="shared" ca="1" si="31"/>
        <v>1</v>
      </c>
      <c r="AE19" s="30">
        <f t="shared" ca="1" si="23"/>
        <v>508015</v>
      </c>
      <c r="AF19" s="1">
        <f t="shared" ca="1" si="32"/>
        <v>2</v>
      </c>
      <c r="AG19" s="1">
        <f t="shared" ca="1" si="33"/>
        <v>1</v>
      </c>
      <c r="AH19" s="250">
        <f t="shared" ca="1" si="34"/>
        <v>1.0102100000000001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4</v>
      </c>
      <c r="AG20" s="1">
        <f t="shared" ca="1" si="33"/>
        <v>4</v>
      </c>
      <c r="AH20" s="250">
        <f t="shared" ca="1" si="34"/>
        <v>4.0404099999999996</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4</v>
      </c>
      <c r="AG21" s="1">
        <f t="shared" ca="1" si="33"/>
        <v>4</v>
      </c>
      <c r="AH21" s="250">
        <f t="shared" ca="1" si="34"/>
        <v>4.0404099999999996</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4</v>
      </c>
      <c r="AG22" s="1">
        <f t="shared" ca="1" si="33"/>
        <v>4</v>
      </c>
      <c r="AH22" s="250">
        <f t="shared" ca="1" si="34"/>
        <v>4.0404099999999996</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Eintracht Frankfurt</v>
      </c>
      <c r="BT29" s="2" t="str">
        <f ca="1">$F$5</f>
        <v>Inter Mailand</v>
      </c>
      <c r="BU29" s="2" t="str">
        <f ca="1">$F$6</f>
        <v>Borussia Dortmund</v>
      </c>
      <c r="BV29" s="2" t="str">
        <f>$F$7</f>
        <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Eintracht Frankfurt</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Inter Mailand</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Borussia Dortmund</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Borussia Dortmund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Eintracht Frankfurt</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Inter Mailand</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Borussia Dortmund</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Borussia Dortmund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Eintracht Frankfurt</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Inter Mailand</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Borussia Dortmund</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49"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IF(Vorrunde!$N$13="","",Vorrunde!$N$13)</f>
        <v>Eintracht Frankfurt</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IF(Vorrunde!$N$23="","",Vorrunde!$N$23)</f>
        <v>Inter Mailand</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IF(Vorrunde!$N$33="","",Vorrunde!$N$33)</f>
        <v>Borussia Dortmund</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97"/>
  <sheetViews>
    <sheetView workbookViewId="0"/>
  </sheetViews>
  <sheetFormatPr baseColWidth="10" defaultRowHeight="12.75" x14ac:dyDescent="0.2"/>
  <cols>
    <col min="2" max="2" width="11.42578125" style="168"/>
    <col min="3" max="3" width="21.85546875" style="105" customWidth="1"/>
    <col min="4" max="4" width="8.28515625" style="481" customWidth="1"/>
    <col min="5" max="5" width="16.140625" style="168" customWidth="1"/>
    <col min="6" max="6" width="14" style="168" customWidth="1"/>
    <col min="7" max="7" width="17.5703125" style="168" customWidth="1"/>
    <col min="8" max="8" width="5.7109375" style="168" customWidth="1"/>
    <col min="9" max="14" width="4.7109375" style="168" customWidth="1"/>
    <col min="15" max="15" width="10.42578125" style="168" customWidth="1"/>
    <col min="16" max="16" width="14.42578125" style="168" customWidth="1"/>
    <col min="17" max="17" width="12.140625" style="168" customWidth="1"/>
    <col min="18" max="44" width="4.7109375" customWidth="1"/>
  </cols>
  <sheetData>
    <row r="1" spans="2:44" ht="13.5" thickBot="1" x14ac:dyDescent="0.25"/>
    <row r="2" spans="2:44" ht="24.75" customHeight="1" thickTop="1" thickBot="1" x14ac:dyDescent="0.25">
      <c r="D2" s="487"/>
      <c r="E2" s="486">
        <f ca="1">COUNTIF($C$3:$C$92,"")</f>
        <v>0</v>
      </c>
      <c r="F2" s="486">
        <f t="array" aca="1" ref="F2" ca="1">SUMPRODUCT(($C$3:$C$92&lt;&gt;"")/($D$3:$D$92+($C$3:$C$92="")))</f>
        <v>90</v>
      </c>
      <c r="G2" s="499" t="str">
        <f ca="1">IF(E2+F2&lt;90,"FEHLER","okay")</f>
        <v>okay</v>
      </c>
      <c r="H2" s="486"/>
    </row>
    <row r="3" spans="2:44" ht="16.5" thickTop="1" x14ac:dyDescent="0.2">
      <c r="B3" s="168">
        <v>1</v>
      </c>
      <c r="C3" s="105" t="str">
        <f ca="1">IF(OR(Planung!$L6="",Planung!$N6=""),"Z"&amp;ROW($M6),Planung!$I6&amp;Planung!$F6)</f>
        <v>A50,375</v>
      </c>
      <c r="D3" s="122">
        <f t="array" aca="1" ref="D3:D92" ca="1">COUNTIF($C$3:$C$92,$C$3:$C$92)</f>
        <v>1</v>
      </c>
      <c r="E3" s="168" t="e">
        <f ca="1">IF($F$8&gt;45,$F$8-45,$F$8)</f>
        <v>#NUM!</v>
      </c>
      <c r="F3" s="405" t="s">
        <v>322</v>
      </c>
      <c r="G3" s="481"/>
    </row>
    <row r="4" spans="2:44" ht="15.75" x14ac:dyDescent="0.2">
      <c r="B4" s="168">
        <v>2</v>
      </c>
      <c r="C4" s="105" t="s">
        <v>320</v>
      </c>
      <c r="D4" s="122">
        <f ca="1"/>
        <v>1</v>
      </c>
      <c r="E4" s="168" t="e">
        <f ca="1">IF($F$9&gt;45,$F$9-45,$F$9)</f>
        <v>#NUM!</v>
      </c>
      <c r="F4" s="405" t="s">
        <v>323</v>
      </c>
    </row>
    <row r="5" spans="2:44" ht="15.75" x14ac:dyDescent="0.2">
      <c r="B5" s="168">
        <v>3</v>
      </c>
      <c r="C5" s="105" t="str">
        <f ca="1">IF(OR(Planung!$L8="",Planung!$N8=""),"Z"&amp;ROW($M8),Planung!$I8&amp;Planung!$F8)</f>
        <v>C50,375</v>
      </c>
      <c r="D5" s="122">
        <f ca="1"/>
        <v>1</v>
      </c>
      <c r="E5" s="405" t="str">
        <f t="array" aca="1" ref="E5" ca="1">VLOOKUP(MATCH($E$7,$D$3:$D$92,0),$B$3:$C$62,2,0)</f>
        <v>A50,375</v>
      </c>
      <c r="F5" s="508" t="s">
        <v>321</v>
      </c>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397"/>
      <c r="AO5" s="397"/>
      <c r="AP5" s="397"/>
      <c r="AQ5" s="397"/>
      <c r="AR5" s="397"/>
    </row>
    <row r="6" spans="2:44" ht="16.5" thickBot="1" x14ac:dyDescent="0.25">
      <c r="B6" s="168">
        <v>4</v>
      </c>
      <c r="C6" s="105" t="str">
        <f ca="1">IF(OR(Planung!$L9="",Planung!$N9=""),"Z"&amp;ROW($M9),Planung!$I9&amp;Planung!$F9)</f>
        <v>A30,399305555555556</v>
      </c>
      <c r="D6" s="122">
        <f ca="1"/>
        <v>1</v>
      </c>
      <c r="E6" s="168" t="str">
        <f ca="1">LEFT($E$5,2)</f>
        <v>A5</v>
      </c>
      <c r="H6" s="498"/>
      <c r="I6" s="498"/>
      <c r="J6" s="498"/>
      <c r="K6" s="498"/>
      <c r="L6" s="498"/>
      <c r="M6" s="498"/>
      <c r="N6" s="498"/>
      <c r="O6" s="498"/>
      <c r="P6" s="498"/>
      <c r="Q6" s="498"/>
      <c r="R6" s="498"/>
      <c r="S6" s="498"/>
      <c r="T6" s="498"/>
      <c r="U6" s="498"/>
      <c r="V6" s="498"/>
      <c r="W6" s="498"/>
      <c r="X6" s="498"/>
      <c r="Y6" s="498"/>
      <c r="Z6" s="498"/>
      <c r="AA6" s="498"/>
      <c r="AB6" s="498"/>
      <c r="AC6" s="498"/>
      <c r="AD6" s="498"/>
      <c r="AE6" s="498"/>
      <c r="AF6" s="498"/>
      <c r="AG6" s="498"/>
      <c r="AH6" s="498"/>
      <c r="AI6" s="498"/>
      <c r="AJ6" s="498"/>
      <c r="AK6" s="498"/>
      <c r="AL6" s="498"/>
      <c r="AM6" s="498"/>
      <c r="AN6" s="498"/>
      <c r="AO6" s="498"/>
      <c r="AP6" s="498"/>
      <c r="AQ6" s="498"/>
      <c r="AR6" s="498"/>
    </row>
    <row r="7" spans="2:44" ht="16.5" thickBot="1" x14ac:dyDescent="0.25">
      <c r="B7" s="168">
        <v>5</v>
      </c>
      <c r="C7" s="105" t="str">
        <f ca="1">IF(OR(Planung!$L10="",Planung!$N10=""),"Z"&amp;ROW($M10),Planung!$I10&amp;Planung!$F10)</f>
        <v>B30,399305555555556</v>
      </c>
      <c r="D7" s="122">
        <f ca="1"/>
        <v>1</v>
      </c>
      <c r="E7" s="544">
        <f ca="1">MAX($D$3:$D$92)</f>
        <v>1</v>
      </c>
      <c r="I7" s="500"/>
      <c r="J7" s="500"/>
      <c r="K7" s="500"/>
      <c r="L7" s="500"/>
      <c r="M7" s="500"/>
      <c r="N7" s="500"/>
      <c r="O7" s="500"/>
      <c r="P7" s="500"/>
      <c r="Q7" s="500"/>
      <c r="R7" s="500"/>
      <c r="S7" s="500"/>
      <c r="T7" s="500"/>
      <c r="U7" s="500"/>
      <c r="V7" s="500"/>
      <c r="W7" s="500"/>
      <c r="X7" s="500"/>
      <c r="Y7" s="500"/>
      <c r="Z7" s="500"/>
      <c r="AA7" s="500"/>
      <c r="AB7" s="500"/>
      <c r="AC7" s="500"/>
      <c r="AD7" s="500"/>
      <c r="AE7" s="500"/>
      <c r="AF7" s="500"/>
      <c r="AG7" s="500"/>
      <c r="AH7" s="500"/>
      <c r="AI7" s="500"/>
      <c r="AJ7" s="500"/>
      <c r="AK7" s="500"/>
      <c r="AL7" s="500"/>
      <c r="AM7" s="500"/>
      <c r="AN7" s="500"/>
      <c r="AO7" s="500"/>
      <c r="AP7" s="500"/>
      <c r="AQ7" s="500"/>
      <c r="AR7" s="500"/>
    </row>
    <row r="8" spans="2:44" ht="15.75" x14ac:dyDescent="0.2">
      <c r="B8" s="168">
        <v>6</v>
      </c>
      <c r="C8" s="105" t="str">
        <f ca="1">IF(OR(Planung!$L11="",Planung!$N11=""),"Z"&amp;ROW($M11),Planung!$I11&amp;Planung!$F11)</f>
        <v>C30,399305555555556</v>
      </c>
      <c r="D8" s="122">
        <f ca="1"/>
        <v>1</v>
      </c>
      <c r="E8" s="168">
        <f t="array" aca="1" ref="E8" ca="1">MATCH($E$7,$D$3:$D$92,0)</f>
        <v>1</v>
      </c>
      <c r="F8" s="168" t="e">
        <f ca="1">IF($E$8&lt;$E$9,$E$8,$E$9)</f>
        <v>#NUM!</v>
      </c>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c r="AI8" s="500"/>
      <c r="AJ8" s="500"/>
      <c r="AK8" s="500"/>
      <c r="AL8" s="500"/>
      <c r="AM8" s="500"/>
      <c r="AN8" s="500"/>
      <c r="AO8" s="500"/>
      <c r="AP8" s="500"/>
      <c r="AQ8" s="500"/>
      <c r="AR8" s="500"/>
    </row>
    <row r="9" spans="2:44" ht="15.75" x14ac:dyDescent="0.2">
      <c r="B9" s="168">
        <v>7</v>
      </c>
      <c r="C9" s="105" t="str">
        <f ca="1">IF(OR(Planung!$L12="",Planung!$N12=""),"Z"&amp;ROW($M12),Planung!$I12&amp;Planung!$F12)</f>
        <v>A50,423611111111111</v>
      </c>
      <c r="D9" s="122">
        <f ca="1"/>
        <v>1</v>
      </c>
      <c r="E9" s="168" t="e">
        <f t="array" aca="1" ref="E9" ca="1">INDEX($B$3:$B$92,SMALL(IF($E$5=$C$3:$C$92,ROW($C$3:$C$92)-ROW($C$3)+1),2))</f>
        <v>#NUM!</v>
      </c>
      <c r="F9" s="168" t="e">
        <f ca="1">IF($E$8&gt;$E$9,$E$8,$E$9)</f>
        <v>#NUM!</v>
      </c>
      <c r="H9" s="498"/>
      <c r="I9" s="500"/>
      <c r="J9" s="500"/>
      <c r="K9" s="500"/>
      <c r="L9" s="500"/>
      <c r="M9" s="500"/>
      <c r="N9" s="500"/>
      <c r="O9" s="500"/>
      <c r="P9" s="500"/>
      <c r="Q9" s="500"/>
      <c r="R9" s="500"/>
      <c r="S9" s="500"/>
      <c r="T9" s="500"/>
      <c r="U9" s="500"/>
      <c r="V9" s="500"/>
      <c r="W9" s="500"/>
      <c r="X9" s="500"/>
      <c r="Y9" s="500"/>
      <c r="Z9" s="500"/>
      <c r="AA9" s="500"/>
      <c r="AB9" s="500"/>
      <c r="AC9" s="500"/>
      <c r="AD9" s="500"/>
      <c r="AE9" s="500"/>
      <c r="AF9" s="500"/>
      <c r="AG9" s="500"/>
      <c r="AH9" s="500"/>
      <c r="AI9" s="500"/>
      <c r="AJ9" s="500"/>
      <c r="AK9" s="500"/>
      <c r="AL9" s="500"/>
      <c r="AM9" s="500"/>
      <c r="AN9" s="500"/>
      <c r="AO9" s="500"/>
      <c r="AP9" s="500"/>
      <c r="AQ9" s="500"/>
      <c r="AR9" s="500"/>
    </row>
    <row r="10" spans="2:44" ht="15.75" x14ac:dyDescent="0.2">
      <c r="B10" s="168">
        <v>8</v>
      </c>
      <c r="C10" s="105" t="str">
        <f ca="1">IF(OR(Planung!$L13="",Planung!$N13=""),"Z"&amp;ROW($M13),Planung!$I13&amp;Planung!$F13)</f>
        <v>B50,423611111111111</v>
      </c>
      <c r="D10" s="122">
        <f ca="1"/>
        <v>1</v>
      </c>
      <c r="H10" s="498"/>
      <c r="I10" s="500"/>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00"/>
      <c r="AI10" s="500"/>
      <c r="AJ10" s="500"/>
      <c r="AK10" s="500"/>
      <c r="AL10" s="500"/>
      <c r="AM10" s="500"/>
      <c r="AN10" s="500"/>
      <c r="AO10" s="500"/>
      <c r="AP10" s="500"/>
      <c r="AQ10" s="500"/>
      <c r="AR10" s="500"/>
    </row>
    <row r="11" spans="2:44" ht="15.75" x14ac:dyDescent="0.2">
      <c r="B11" s="168">
        <v>9</v>
      </c>
      <c r="C11" s="105" t="str">
        <f ca="1">IF(OR(Planung!$L14="",Planung!$N14=""),"Z"&amp;ROW($M14),Planung!$I14&amp;Planung!$F14)</f>
        <v>C50,423611111111111</v>
      </c>
      <c r="D11" s="122">
        <f ca="1"/>
        <v>1</v>
      </c>
      <c r="H11" s="498"/>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0"/>
      <c r="AN11" s="500"/>
      <c r="AO11" s="500"/>
      <c r="AP11" s="500"/>
      <c r="AQ11" s="500"/>
      <c r="AR11" s="500"/>
    </row>
    <row r="12" spans="2:44" ht="15.75" x14ac:dyDescent="0.2">
      <c r="B12" s="168">
        <v>10</v>
      </c>
      <c r="C12" s="105" t="str">
        <f ca="1">IF(OR(Planung!$L15="",Planung!$N15=""),"Z"&amp;ROW($M15),Planung!$I15&amp;Planung!$F15)</f>
        <v>A20,447916666666667</v>
      </c>
      <c r="D12" s="122">
        <f ca="1"/>
        <v>1</v>
      </c>
      <c r="H12" s="498"/>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row>
    <row r="13" spans="2:44" ht="15.75" x14ac:dyDescent="0.2">
      <c r="B13" s="168">
        <v>11</v>
      </c>
      <c r="C13" s="105" t="str">
        <f ca="1">IF(OR(Planung!$L16="",Planung!$N16=""),"Z"&amp;ROW($M16),Planung!$I16&amp;Planung!$F16)</f>
        <v>B20,447916666666667</v>
      </c>
      <c r="D13" s="122">
        <f ca="1"/>
        <v>1</v>
      </c>
    </row>
    <row r="14" spans="2:44" ht="15.75" x14ac:dyDescent="0.2">
      <c r="B14" s="168">
        <v>12</v>
      </c>
      <c r="C14" s="105" t="str">
        <f ca="1">IF(OR(Planung!$L17="",Planung!$N17=""),"Z"&amp;ROW($M17),Planung!$I17&amp;Planung!$F17)</f>
        <v>C20,447916666666667</v>
      </c>
      <c r="D14" s="122">
        <f ca="1"/>
        <v>1</v>
      </c>
    </row>
    <row r="15" spans="2:44" ht="15.75" x14ac:dyDescent="0.2">
      <c r="B15" s="168">
        <v>13</v>
      </c>
      <c r="C15" s="105" t="str">
        <f ca="1">IF(OR(Planung!$L18="",Planung!$N18=""),"Z"&amp;ROW($M18),Planung!$I18&amp;Planung!$F18)</f>
        <v>A10,472222222222222</v>
      </c>
      <c r="D15" s="122">
        <f ca="1"/>
        <v>1</v>
      </c>
    </row>
    <row r="16" spans="2:44" ht="15.75" x14ac:dyDescent="0.2">
      <c r="B16" s="168">
        <v>14</v>
      </c>
      <c r="C16" s="105" t="str">
        <f ca="1">IF(OR(Planung!$L19="",Planung!$N19=""),"Z"&amp;ROW($M19),Planung!$I19&amp;Planung!$F19)</f>
        <v>B10,472222222222222</v>
      </c>
      <c r="D16" s="122">
        <f ca="1"/>
        <v>1</v>
      </c>
    </row>
    <row r="17" spans="2:29" ht="15.75" x14ac:dyDescent="0.2">
      <c r="B17" s="168">
        <v>15</v>
      </c>
      <c r="C17" s="105" t="str">
        <f ca="1">IF(OR(Planung!$L20="",Planung!$N20=""),"Z"&amp;ROW($M20),Planung!$I20&amp;Planung!$F20)</f>
        <v>C10,472222222222222</v>
      </c>
      <c r="D17" s="122">
        <f ca="1"/>
        <v>1</v>
      </c>
      <c r="Q17" s="497"/>
      <c r="R17" s="397"/>
      <c r="S17" s="397"/>
      <c r="T17" s="397"/>
      <c r="U17" s="501"/>
      <c r="V17" s="397"/>
      <c r="W17" s="397"/>
      <c r="X17" s="397"/>
    </row>
    <row r="18" spans="2:29" ht="15.75" x14ac:dyDescent="0.2">
      <c r="B18" s="168">
        <v>16</v>
      </c>
      <c r="C18" s="105" t="str">
        <f ca="1">IF(OR(Planung!$L21="",Planung!$N21=""),"Z"&amp;ROW($M21),Planung!$I21&amp;Planung!$F21)</f>
        <v>A30,496527777777778</v>
      </c>
      <c r="D18" s="122">
        <f ca="1"/>
        <v>1</v>
      </c>
      <c r="F18" s="405"/>
      <c r="G18" s="506"/>
      <c r="H18" s="507"/>
      <c r="Q18" s="497"/>
      <c r="R18" s="397"/>
      <c r="S18" s="397"/>
      <c r="T18" s="397"/>
      <c r="U18" s="501"/>
      <c r="V18" s="397"/>
      <c r="W18" s="497"/>
      <c r="X18" s="497"/>
      <c r="Y18" s="304"/>
      <c r="Z18" s="304"/>
      <c r="AA18" s="304"/>
      <c r="AB18" s="304"/>
      <c r="AC18" s="304"/>
    </row>
    <row r="19" spans="2:29" ht="15.75" x14ac:dyDescent="0.2">
      <c r="B19" s="168">
        <v>17</v>
      </c>
      <c r="C19" s="105" t="str">
        <f ca="1">IF(OR(Planung!$L22="",Planung!$N22=""),"Z"&amp;ROW($M22),Planung!$I22&amp;Planung!$F22)</f>
        <v>B30,496527777777778</v>
      </c>
      <c r="D19" s="122">
        <f ca="1"/>
        <v>1</v>
      </c>
      <c r="Q19" s="497"/>
      <c r="R19" s="397"/>
      <c r="S19" s="397"/>
      <c r="T19" s="397"/>
      <c r="U19" s="501"/>
      <c r="V19" s="397"/>
      <c r="W19" s="397"/>
      <c r="X19" s="397"/>
      <c r="Y19" s="305"/>
      <c r="Z19" s="305"/>
      <c r="AA19" s="305"/>
      <c r="AB19" s="305"/>
      <c r="AC19" s="305"/>
    </row>
    <row r="20" spans="2:29" ht="15.75" x14ac:dyDescent="0.2">
      <c r="B20" s="168">
        <v>18</v>
      </c>
      <c r="C20" s="105" t="str">
        <f ca="1">IF(OR(Planung!$L23="",Planung!$N23=""),"Z"&amp;ROW($M23),Planung!$I23&amp;Planung!$F23)</f>
        <v>C30,496527777777778</v>
      </c>
      <c r="D20" s="122">
        <f ca="1"/>
        <v>1</v>
      </c>
      <c r="Q20" s="497"/>
      <c r="R20" s="397"/>
      <c r="S20" s="397"/>
      <c r="T20" s="397"/>
      <c r="U20" s="397"/>
      <c r="V20" s="397"/>
      <c r="W20" s="397"/>
      <c r="X20" s="397"/>
      <c r="Y20" s="305"/>
      <c r="Z20" s="305"/>
      <c r="AA20" s="305"/>
      <c r="AB20" s="305"/>
      <c r="AC20" s="305"/>
    </row>
    <row r="21" spans="2:29" ht="15.75" x14ac:dyDescent="0.2">
      <c r="B21" s="168">
        <v>19</v>
      </c>
      <c r="C21" s="105" t="str">
        <f ca="1">IF(OR(Planung!$L24="",Planung!$N24=""),"Z"&amp;ROW($M24),Planung!$I24&amp;Planung!$F24)</f>
        <v>A20,520833333333333</v>
      </c>
      <c r="D21" s="122">
        <f ca="1"/>
        <v>1</v>
      </c>
      <c r="G21" s="711" t="s">
        <v>257</v>
      </c>
      <c r="Q21" s="497"/>
      <c r="R21" s="397"/>
      <c r="S21" s="397"/>
      <c r="T21" s="397"/>
      <c r="U21" s="397"/>
      <c r="V21" s="397"/>
      <c r="W21" s="397"/>
      <c r="X21" s="397"/>
      <c r="Y21" s="305"/>
      <c r="Z21" s="305"/>
      <c r="AA21" s="305"/>
      <c r="AB21" s="305"/>
      <c r="AC21" s="305"/>
    </row>
    <row r="22" spans="2:29" ht="15.75" x14ac:dyDescent="0.2">
      <c r="B22" s="168">
        <v>20</v>
      </c>
      <c r="C22" s="105" t="str">
        <f ca="1">IF(OR(Planung!$L25="",Planung!$N25=""),"Z"&amp;ROW($M25),Planung!$I25&amp;Planung!$F25)</f>
        <v>B20,520833333333333</v>
      </c>
      <c r="D22" s="122">
        <f ca="1"/>
        <v>1</v>
      </c>
      <c r="G22" s="711"/>
      <c r="Q22" s="497"/>
      <c r="R22" s="397"/>
      <c r="S22" s="397"/>
      <c r="T22" s="397"/>
      <c r="U22" s="397"/>
      <c r="V22" s="397"/>
      <c r="W22" s="397"/>
      <c r="X22" s="397"/>
      <c r="Y22" s="305"/>
      <c r="Z22" s="305"/>
      <c r="AA22" s="305"/>
      <c r="AB22" s="305"/>
      <c r="AC22" s="305"/>
    </row>
    <row r="23" spans="2:29" ht="15.75" x14ac:dyDescent="0.2">
      <c r="B23" s="168">
        <v>21</v>
      </c>
      <c r="C23" s="105" t="str">
        <f ca="1">IF(OR(Planung!$L26="",Planung!$N26=""),"Z"&amp;ROW($M26),Planung!$I26&amp;Planung!$F26)</f>
        <v>C20,520833333333333</v>
      </c>
      <c r="D23" s="122">
        <f ca="1"/>
        <v>1</v>
      </c>
      <c r="G23" s="711" t="s">
        <v>258</v>
      </c>
      <c r="Q23" s="497"/>
      <c r="R23" s="397"/>
      <c r="S23" s="397"/>
      <c r="T23" s="397"/>
      <c r="U23" s="397"/>
      <c r="V23" s="397"/>
      <c r="W23" s="397"/>
      <c r="X23" s="397"/>
      <c r="Y23" s="305"/>
      <c r="Z23" s="305"/>
      <c r="AA23" s="305"/>
      <c r="AB23" s="305"/>
      <c r="AC23" s="305"/>
    </row>
    <row r="24" spans="2:29" ht="15.75" x14ac:dyDescent="0.2">
      <c r="B24" s="168">
        <v>22</v>
      </c>
      <c r="C24" s="105" t="str">
        <f ca="1">IF(OR(Planung!$L27="",Planung!$N27=""),"Z"&amp;ROW($M27),Planung!$I27&amp;Planung!$F27)</f>
        <v>A30,545138888888889</v>
      </c>
      <c r="D24" s="122">
        <f ca="1"/>
        <v>1</v>
      </c>
      <c r="G24" s="711"/>
      <c r="Q24" s="497"/>
      <c r="R24" s="397"/>
      <c r="S24" s="397"/>
      <c r="T24" s="397"/>
      <c r="U24" s="397"/>
      <c r="V24" s="397"/>
      <c r="W24" s="397"/>
      <c r="X24" s="397"/>
      <c r="Y24" s="305"/>
      <c r="Z24" s="305"/>
      <c r="AA24" s="305"/>
      <c r="AB24" s="305"/>
      <c r="AC24" s="305"/>
    </row>
    <row r="25" spans="2:29" ht="15.75" x14ac:dyDescent="0.2">
      <c r="B25" s="168">
        <v>23</v>
      </c>
      <c r="C25" s="105" t="str">
        <f ca="1">IF(OR(Planung!$L28="",Planung!$N28=""),"Z"&amp;ROW($M28),Planung!$I28&amp;Planung!$F28)</f>
        <v>B30,545138888888889</v>
      </c>
      <c r="D25" s="122">
        <f ca="1"/>
        <v>1</v>
      </c>
      <c r="G25" s="711" t="s">
        <v>259</v>
      </c>
      <c r="Q25" s="497"/>
      <c r="R25" s="397"/>
      <c r="S25" s="397"/>
      <c r="T25" s="397"/>
      <c r="U25" s="397"/>
      <c r="V25" s="397"/>
      <c r="W25" s="397"/>
      <c r="X25" s="397"/>
      <c r="Y25" s="305"/>
      <c r="Z25" s="305"/>
      <c r="AA25" s="305"/>
      <c r="AB25" s="305"/>
      <c r="AC25" s="305"/>
    </row>
    <row r="26" spans="2:29" ht="15.75" x14ac:dyDescent="0.2">
      <c r="B26" s="168">
        <v>24</v>
      </c>
      <c r="C26" s="105" t="str">
        <f ca="1">IF(OR(Planung!$L29="",Planung!$N29=""),"Z"&amp;ROW($M29),Planung!$I29&amp;Planung!$F29)</f>
        <v>C30,545138888888889</v>
      </c>
      <c r="D26" s="122">
        <f ca="1"/>
        <v>1</v>
      </c>
      <c r="G26" s="711"/>
      <c r="Q26" s="497"/>
      <c r="R26" s="397"/>
      <c r="S26" s="397"/>
      <c r="T26" s="397"/>
      <c r="U26" s="397"/>
      <c r="V26" s="397"/>
      <c r="W26" s="397"/>
      <c r="X26" s="397"/>
      <c r="Y26" s="305"/>
      <c r="Z26" s="305"/>
      <c r="AA26" s="305"/>
      <c r="AB26" s="305"/>
      <c r="AC26" s="305"/>
    </row>
    <row r="27" spans="2:29" ht="15.75" x14ac:dyDescent="0.2">
      <c r="B27" s="168">
        <v>25</v>
      </c>
      <c r="C27" s="105" t="str">
        <f ca="1">IF(OR(Planung!$L30="",Planung!$N30=""),"Z"&amp;ROW($M30),Planung!$I30&amp;Planung!$F30)</f>
        <v>A40,569444444444444</v>
      </c>
      <c r="D27" s="122">
        <f ca="1"/>
        <v>1</v>
      </c>
      <c r="G27" s="711" t="s">
        <v>260</v>
      </c>
    </row>
    <row r="28" spans="2:29" ht="15.75" x14ac:dyDescent="0.2">
      <c r="B28" s="168">
        <v>26</v>
      </c>
      <c r="C28" s="105" t="str">
        <f ca="1">IF(OR(Planung!$L31="",Planung!$N31=""),"Z"&amp;ROW($M31),Planung!$I31&amp;Planung!$F31)</f>
        <v>B40,569444444444444</v>
      </c>
      <c r="D28" s="122">
        <f ca="1"/>
        <v>1</v>
      </c>
      <c r="G28" s="711"/>
    </row>
    <row r="29" spans="2:29" ht="15.75" x14ac:dyDescent="0.2">
      <c r="B29" s="168">
        <v>27</v>
      </c>
      <c r="C29" s="105" t="str">
        <f ca="1">IF(OR(Planung!$L32="",Planung!$N32=""),"Z"&amp;ROW($M32),Planung!$I32&amp;Planung!$F32)</f>
        <v>C40,569444444444444</v>
      </c>
      <c r="D29" s="122">
        <f ca="1"/>
        <v>1</v>
      </c>
      <c r="G29" s="711" t="s">
        <v>261</v>
      </c>
    </row>
    <row r="30" spans="2:29" ht="15.75" x14ac:dyDescent="0.2">
      <c r="B30" s="168">
        <v>28</v>
      </c>
      <c r="C30" s="105" t="str">
        <f ca="1">IF(OR(Planung!$L33="",Planung!$N33=""),"Z"&amp;ROW($M33),Planung!$I33&amp;Planung!$F33)</f>
        <v>A10,59375</v>
      </c>
      <c r="D30" s="122">
        <f ca="1"/>
        <v>1</v>
      </c>
      <c r="G30" s="711"/>
    </row>
    <row r="31" spans="2:29" ht="15.75" x14ac:dyDescent="0.2">
      <c r="B31" s="168">
        <v>29</v>
      </c>
      <c r="C31" s="105" t="str">
        <f ca="1">IF(OR(Planung!$L34="",Planung!$N34=""),"Z"&amp;ROW($M34),Planung!$I34&amp;Planung!$F34)</f>
        <v>B10,59375</v>
      </c>
      <c r="D31" s="122">
        <f ca="1"/>
        <v>1</v>
      </c>
    </row>
    <row r="32" spans="2:29" ht="15.75" x14ac:dyDescent="0.2">
      <c r="B32" s="168">
        <v>30</v>
      </c>
      <c r="C32" s="105" t="str">
        <f ca="1">IF(OR(Planung!$L35="",Planung!$N35=""),"Z"&amp;ROW($M35),Planung!$I35&amp;Planung!$F35)</f>
        <v>C10,59375</v>
      </c>
      <c r="D32" s="122">
        <f ca="1"/>
        <v>1</v>
      </c>
    </row>
    <row r="33" spans="1:7" ht="15.75" x14ac:dyDescent="0.2">
      <c r="B33" s="168">
        <v>31</v>
      </c>
      <c r="C33" s="105" t="str">
        <f ca="1">IF(OR(Planung!$L36="",Planung!$N36=""),"Z"&amp;ROW($M36),Planung!$I36&amp;Planung!$F36)</f>
        <v>Z36</v>
      </c>
      <c r="D33" s="122">
        <f ca="1"/>
        <v>1</v>
      </c>
      <c r="G33" s="711" t="s">
        <v>262</v>
      </c>
    </row>
    <row r="34" spans="1:7" ht="15.75" x14ac:dyDescent="0.2">
      <c r="B34" s="168">
        <v>32</v>
      </c>
      <c r="C34" s="105" t="str">
        <f ca="1">IF(OR(Planung!$L37="",Planung!$N37=""),"Z"&amp;ROW($M37),Planung!$I37&amp;Planung!$F37)</f>
        <v>Z37</v>
      </c>
      <c r="D34" s="122">
        <f ca="1"/>
        <v>1</v>
      </c>
      <c r="G34" s="711"/>
    </row>
    <row r="35" spans="1:7" ht="15.75" x14ac:dyDescent="0.2">
      <c r="B35" s="168">
        <v>33</v>
      </c>
      <c r="C35" s="105" t="str">
        <f ca="1">IF(OR(Planung!$L38="",Planung!$N38=""),"Z"&amp;ROW($M38),Planung!$I38&amp;Planung!$F38)</f>
        <v>Z38</v>
      </c>
      <c r="D35" s="122">
        <f ca="1"/>
        <v>1</v>
      </c>
      <c r="G35" s="711" t="s">
        <v>263</v>
      </c>
    </row>
    <row r="36" spans="1:7" ht="15.75" x14ac:dyDescent="0.2">
      <c r="B36" s="168">
        <v>34</v>
      </c>
      <c r="C36" s="105" t="str">
        <f ca="1">IF(OR(Planung!$L39="",Planung!$N39=""),"Z"&amp;ROW($M39),Planung!$I39&amp;Planung!$F39)</f>
        <v>Z39</v>
      </c>
      <c r="D36" s="122">
        <f ca="1"/>
        <v>1</v>
      </c>
      <c r="G36" s="711"/>
    </row>
    <row r="37" spans="1:7" ht="15.75" x14ac:dyDescent="0.2">
      <c r="B37" s="168">
        <v>35</v>
      </c>
      <c r="C37" s="105" t="str">
        <f ca="1">IF(OR(Planung!$L40="",Planung!$N40=""),"Z"&amp;ROW($M40),Planung!$I40&amp;Planung!$F40)</f>
        <v>Z40</v>
      </c>
      <c r="D37" s="122">
        <f ca="1"/>
        <v>1</v>
      </c>
      <c r="G37" s="711" t="s">
        <v>265</v>
      </c>
    </row>
    <row r="38" spans="1:7" ht="15.75" x14ac:dyDescent="0.2">
      <c r="B38" s="168">
        <v>36</v>
      </c>
      <c r="C38" s="105" t="str">
        <f ca="1">IF(OR(Planung!$L41="",Planung!$N41=""),"Z"&amp;ROW($M41),Planung!$I41&amp;Planung!$F41)</f>
        <v>Z41</v>
      </c>
      <c r="D38" s="122">
        <f ca="1"/>
        <v>1</v>
      </c>
      <c r="G38" s="711"/>
    </row>
    <row r="39" spans="1:7" ht="15.75" x14ac:dyDescent="0.2">
      <c r="B39" s="168">
        <v>37</v>
      </c>
      <c r="C39" s="105" t="str">
        <f ca="1">IF(OR(Planung!$L42="",Planung!$N42=""),"Z"&amp;ROW($M42),Planung!$I42&amp;Planung!$F42)</f>
        <v>Z42</v>
      </c>
      <c r="D39" s="122">
        <f ca="1"/>
        <v>1</v>
      </c>
      <c r="G39" s="711" t="s">
        <v>264</v>
      </c>
    </row>
    <row r="40" spans="1:7" ht="15.75" x14ac:dyDescent="0.2">
      <c r="B40" s="168">
        <v>38</v>
      </c>
      <c r="C40" s="105" t="str">
        <f ca="1">IF(OR(Planung!$L43="",Planung!$N43=""),"Z"&amp;ROW($M43),Planung!$I43&amp;Planung!$F43)</f>
        <v>Z43</v>
      </c>
      <c r="D40" s="122">
        <f ca="1"/>
        <v>1</v>
      </c>
      <c r="G40" s="711"/>
    </row>
    <row r="41" spans="1:7" ht="15.75" x14ac:dyDescent="0.2">
      <c r="B41" s="168">
        <v>39</v>
      </c>
      <c r="C41" s="105" t="str">
        <f ca="1">IF(OR(Planung!$L44="",Planung!$N44=""),"Z"&amp;ROW($M44),Planung!$I44&amp;Planung!$F44)</f>
        <v>Z44</v>
      </c>
      <c r="D41" s="122">
        <f ca="1"/>
        <v>1</v>
      </c>
      <c r="G41" s="711" t="s">
        <v>266</v>
      </c>
    </row>
    <row r="42" spans="1:7" ht="15.75" x14ac:dyDescent="0.2">
      <c r="B42" s="168">
        <v>40</v>
      </c>
      <c r="C42" s="105" t="str">
        <f ca="1">IF(OR(Planung!$L45="",Planung!$N45=""),"Z"&amp;ROW($M45),Planung!$I45&amp;Planung!$F45)</f>
        <v>Z45</v>
      </c>
      <c r="D42" s="122">
        <f ca="1"/>
        <v>1</v>
      </c>
      <c r="G42" s="711"/>
    </row>
    <row r="43" spans="1:7" ht="15.75" x14ac:dyDescent="0.2">
      <c r="B43" s="168">
        <v>41</v>
      </c>
      <c r="C43" s="105" t="str">
        <f ca="1">IF(OR(Planung!$L46="",Planung!$N46=""),"Z"&amp;ROW($M46),Planung!$I46&amp;Planung!$F46)</f>
        <v>Z46</v>
      </c>
      <c r="D43" s="122">
        <f ca="1"/>
        <v>1</v>
      </c>
    </row>
    <row r="44" spans="1:7" ht="15.75" x14ac:dyDescent="0.2">
      <c r="B44" s="168">
        <v>42</v>
      </c>
      <c r="C44" s="105" t="str">
        <f ca="1">IF(OR(Planung!$L47="",Planung!$N47=""),"Z"&amp;ROW($M47),Planung!$I47&amp;Planung!$F47)</f>
        <v>Z47</v>
      </c>
      <c r="D44" s="122">
        <f ca="1"/>
        <v>1</v>
      </c>
    </row>
    <row r="45" spans="1:7" ht="15.75" x14ac:dyDescent="0.2">
      <c r="B45" s="168">
        <v>43</v>
      </c>
      <c r="C45" s="105" t="str">
        <f ca="1">IF(OR(Planung!$L48="",Planung!$N48=""),"Z"&amp;ROW($M48),Planung!$I48&amp;Planung!$F48)</f>
        <v>Z48</v>
      </c>
      <c r="D45" s="122">
        <f ca="1"/>
        <v>1</v>
      </c>
      <c r="G45" s="711" t="s">
        <v>279</v>
      </c>
    </row>
    <row r="46" spans="1:7" ht="15.75" x14ac:dyDescent="0.2">
      <c r="B46" s="168">
        <v>44</v>
      </c>
      <c r="C46" s="105" t="str">
        <f ca="1">IF(OR(Planung!$L49="",Planung!$N49=""),"Z"&amp;ROW($M49),Planung!$I49&amp;Planung!$F49)</f>
        <v>Z49</v>
      </c>
      <c r="D46" s="122">
        <f ca="1"/>
        <v>1</v>
      </c>
      <c r="G46" s="711"/>
    </row>
    <row r="47" spans="1:7" ht="16.5" thickBot="1" x14ac:dyDescent="0.25">
      <c r="A47" s="541"/>
      <c r="B47" s="542">
        <v>45</v>
      </c>
      <c r="C47" s="543" t="str">
        <f ca="1">IF(OR(Planung!$L50="",Planung!$N50=""),"Z"&amp;ROW($M50),Planung!$I50&amp;Planung!$F50)</f>
        <v>Z50</v>
      </c>
      <c r="D47" s="122">
        <f ca="1"/>
        <v>1</v>
      </c>
      <c r="G47" s="711" t="s">
        <v>280</v>
      </c>
    </row>
    <row r="48" spans="1:7" ht="15.75" x14ac:dyDescent="0.2">
      <c r="B48" s="168">
        <v>46</v>
      </c>
      <c r="C48" s="485" t="str">
        <f ca="1">IF(OR(Planung!$L6="",Planung!$N6=""),"ZZ"&amp;ROW($M6)+45,Planung!$K6&amp;Planung!$F6)</f>
        <v>A20,375</v>
      </c>
      <c r="D48" s="122">
        <f ca="1"/>
        <v>1</v>
      </c>
      <c r="G48" s="711"/>
    </row>
    <row r="49" spans="2:7" ht="15.75" x14ac:dyDescent="0.2">
      <c r="B49" s="168">
        <v>47</v>
      </c>
      <c r="C49" s="485" t="str">
        <f ca="1">IF(OR(Planung!$L7="",Planung!$N7=""),"ZZ"&amp;ROW($M7)+45,Planung!$K7&amp;Planung!$F7)</f>
        <v>B20,375</v>
      </c>
      <c r="D49" s="122">
        <f ca="1"/>
        <v>1</v>
      </c>
      <c r="G49" s="711" t="s">
        <v>281</v>
      </c>
    </row>
    <row r="50" spans="2:7" ht="15.75" x14ac:dyDescent="0.2">
      <c r="B50" s="168">
        <v>48</v>
      </c>
      <c r="C50" s="485" t="str">
        <f ca="1">IF(OR(Planung!$L8="",Planung!$N8=""),"ZZ"&amp;ROW($M8)+45,Planung!$K8&amp;Planung!$F8)</f>
        <v>C20,375</v>
      </c>
      <c r="D50" s="122">
        <f ca="1"/>
        <v>1</v>
      </c>
      <c r="G50" s="711"/>
    </row>
    <row r="51" spans="2:7" ht="15.75" x14ac:dyDescent="0.2">
      <c r="B51" s="168">
        <v>49</v>
      </c>
      <c r="C51" s="485" t="str">
        <f ca="1">IF(OR(Planung!$L9="",Planung!$N9=""),"ZZ"&amp;ROW($M9)+45,Planung!$K9&amp;Planung!$F9)</f>
        <v>A40,399305555555556</v>
      </c>
      <c r="D51" s="122">
        <f ca="1"/>
        <v>1</v>
      </c>
      <c r="G51" s="711" t="s">
        <v>282</v>
      </c>
    </row>
    <row r="52" spans="2:7" ht="15.75" x14ac:dyDescent="0.2">
      <c r="B52" s="168">
        <v>50</v>
      </c>
      <c r="C52" s="485" t="str">
        <f ca="1">IF(OR(Planung!$L10="",Planung!$N10=""),"ZZ"&amp;ROW($M10)+45,Planung!$K10&amp;Planung!$F10)</f>
        <v>B40,399305555555556</v>
      </c>
      <c r="D52" s="122">
        <f ca="1"/>
        <v>1</v>
      </c>
      <c r="G52" s="711"/>
    </row>
    <row r="53" spans="2:7" ht="15.75" x14ac:dyDescent="0.2">
      <c r="B53" s="168">
        <v>51</v>
      </c>
      <c r="C53" s="485" t="str">
        <f ca="1">IF(OR(Planung!$L11="",Planung!$N11=""),"ZZ"&amp;ROW($M11)+45,Planung!$K11&amp;Planung!$F11)</f>
        <v>C40,399305555555556</v>
      </c>
      <c r="D53" s="122">
        <f ca="1"/>
        <v>1</v>
      </c>
      <c r="G53" s="711" t="s">
        <v>283</v>
      </c>
    </row>
    <row r="54" spans="2:7" ht="15.75" x14ac:dyDescent="0.2">
      <c r="B54" s="168">
        <v>52</v>
      </c>
      <c r="C54" s="485" t="str">
        <f ca="1">IF(OR(Planung!$L12="",Planung!$N12=""),"ZZ"&amp;ROW($M12)+45,Planung!$K12&amp;Planung!$F12)</f>
        <v>A10,423611111111111</v>
      </c>
      <c r="D54" s="122">
        <f ca="1"/>
        <v>1</v>
      </c>
      <c r="G54" s="711"/>
    </row>
    <row r="55" spans="2:7" ht="15.75" x14ac:dyDescent="0.2">
      <c r="B55" s="168">
        <v>53</v>
      </c>
      <c r="C55" s="485" t="str">
        <f ca="1">IF(OR(Planung!$L13="",Planung!$N13=""),"ZZ"&amp;ROW($M13)+45,Planung!$K13&amp;Planung!$F13)</f>
        <v>B10,423611111111111</v>
      </c>
      <c r="D55" s="122">
        <f ca="1"/>
        <v>1</v>
      </c>
    </row>
    <row r="56" spans="2:7" ht="15.75" x14ac:dyDescent="0.2">
      <c r="B56" s="168">
        <v>54</v>
      </c>
      <c r="C56" s="485" t="str">
        <f ca="1">IF(OR(Planung!$L14="",Planung!$N14=""),"ZZ"&amp;ROW($M14)+45,Planung!$K14&amp;Planung!$F14)</f>
        <v>C10,423611111111111</v>
      </c>
      <c r="D56" s="122">
        <f ca="1"/>
        <v>1</v>
      </c>
    </row>
    <row r="57" spans="2:7" ht="15.75" x14ac:dyDescent="0.2">
      <c r="B57" s="168">
        <v>55</v>
      </c>
      <c r="C57" s="485" t="str">
        <f ca="1">IF(OR(Planung!$L15="",Planung!$N15=""),"ZZ"&amp;ROW($M15)+45,Planung!$K15&amp;Planung!$F15)</f>
        <v>A30,447916666666667</v>
      </c>
      <c r="D57" s="122">
        <f ca="1"/>
        <v>1</v>
      </c>
    </row>
    <row r="58" spans="2:7" ht="15.75" x14ac:dyDescent="0.2">
      <c r="B58" s="168">
        <v>56</v>
      </c>
      <c r="C58" s="485" t="str">
        <f ca="1">IF(OR(Planung!$L16="",Planung!$N16=""),"ZZ"&amp;ROW($M16)+45,Planung!$K16&amp;Planung!$F16)</f>
        <v>B30,447916666666667</v>
      </c>
      <c r="D58" s="122">
        <f ca="1"/>
        <v>1</v>
      </c>
    </row>
    <row r="59" spans="2:7" ht="15.75" x14ac:dyDescent="0.2">
      <c r="B59" s="168">
        <v>57</v>
      </c>
      <c r="C59" s="485" t="str">
        <f ca="1">IF(OR(Planung!$L17="",Planung!$N17=""),"ZZ"&amp;ROW($M17)+45,Planung!$K17&amp;Planung!$F17)</f>
        <v>C30,447916666666667</v>
      </c>
      <c r="D59" s="122">
        <f ca="1"/>
        <v>1</v>
      </c>
    </row>
    <row r="60" spans="2:7" ht="15.75" x14ac:dyDescent="0.2">
      <c r="B60" s="168">
        <v>58</v>
      </c>
      <c r="C60" s="485" t="str">
        <f ca="1">IF(OR(Planung!$L18="",Planung!$N18=""),"ZZ"&amp;ROW($M18)+45,Planung!$K18&amp;Planung!$F18)</f>
        <v>A40,472222222222222</v>
      </c>
      <c r="D60" s="122">
        <f ca="1"/>
        <v>1</v>
      </c>
    </row>
    <row r="61" spans="2:7" ht="15.75" x14ac:dyDescent="0.2">
      <c r="B61" s="168">
        <v>59</v>
      </c>
      <c r="C61" s="485" t="str">
        <f ca="1">IF(OR(Planung!$L19="",Planung!$N19=""),"ZZ"&amp;ROW($M19)+45,Planung!$K19&amp;Planung!$F19)</f>
        <v>B40,472222222222222</v>
      </c>
      <c r="D61" s="122">
        <f ca="1"/>
        <v>1</v>
      </c>
    </row>
    <row r="62" spans="2:7" ht="15.75" x14ac:dyDescent="0.2">
      <c r="B62" s="168">
        <v>60</v>
      </c>
      <c r="C62" s="485" t="str">
        <f ca="1">IF(OR(Planung!$L20="",Planung!$N20=""),"ZZ"&amp;ROW($M20)+45,Planung!$K20&amp;Planung!$F20)</f>
        <v>C40,472222222222222</v>
      </c>
      <c r="D62" s="122">
        <f ca="1"/>
        <v>1</v>
      </c>
    </row>
    <row r="63" spans="2:7" ht="15.75" x14ac:dyDescent="0.2">
      <c r="B63" s="168">
        <v>61</v>
      </c>
      <c r="C63" s="485" t="str">
        <f ca="1">IF(OR(Planung!$L21="",Planung!$N21=""),"ZZ"&amp;ROW($M21)+45,Planung!$K21&amp;Planung!$F21)</f>
        <v>A50,496527777777778</v>
      </c>
      <c r="D63" s="122">
        <f ca="1"/>
        <v>1</v>
      </c>
    </row>
    <row r="64" spans="2:7" ht="15.75" x14ac:dyDescent="0.2">
      <c r="B64" s="168">
        <v>62</v>
      </c>
      <c r="C64" s="485" t="str">
        <f ca="1">IF(OR(Planung!$L22="",Planung!$N22=""),"ZZ"&amp;ROW($M22)+45,Planung!$K22&amp;Planung!$F22)</f>
        <v>B50,496527777777778</v>
      </c>
      <c r="D64" s="122">
        <f ca="1"/>
        <v>1</v>
      </c>
    </row>
    <row r="65" spans="2:4" ht="15.75" x14ac:dyDescent="0.2">
      <c r="B65" s="168">
        <v>63</v>
      </c>
      <c r="C65" s="485" t="str">
        <f ca="1">IF(OR(Planung!$L23="",Planung!$N23=""),"ZZ"&amp;ROW($M23)+45,Planung!$K23&amp;Planung!$F23)</f>
        <v>C50,496527777777778</v>
      </c>
      <c r="D65" s="122">
        <f ca="1"/>
        <v>1</v>
      </c>
    </row>
    <row r="66" spans="2:4" ht="15.75" x14ac:dyDescent="0.2">
      <c r="B66" s="168">
        <v>64</v>
      </c>
      <c r="C66" s="485" t="str">
        <f ca="1">IF(OR(Planung!$L24="",Planung!$N24=""),"ZZ"&amp;ROW($M24)+45,Planung!$K24&amp;Planung!$F24)</f>
        <v>A40,520833333333333</v>
      </c>
      <c r="D66" s="122">
        <f ca="1"/>
        <v>1</v>
      </c>
    </row>
    <row r="67" spans="2:4" ht="15.75" x14ac:dyDescent="0.2">
      <c r="B67" s="168">
        <v>65</v>
      </c>
      <c r="C67" s="485" t="str">
        <f ca="1">IF(OR(Planung!$L25="",Planung!$N25=""),"ZZ"&amp;ROW($M25)+45,Planung!$K25&amp;Planung!$F25)</f>
        <v>B40,520833333333333</v>
      </c>
      <c r="D67" s="122">
        <f ca="1"/>
        <v>1</v>
      </c>
    </row>
    <row r="68" spans="2:4" ht="15.75" x14ac:dyDescent="0.2">
      <c r="B68" s="168">
        <v>66</v>
      </c>
      <c r="C68" s="485" t="str">
        <f ca="1">IF(OR(Planung!$L26="",Planung!$N26=""),"ZZ"&amp;ROW($M26)+45,Planung!$K26&amp;Planung!$F26)</f>
        <v>C40,520833333333333</v>
      </c>
      <c r="D68" s="122">
        <f ca="1"/>
        <v>1</v>
      </c>
    </row>
    <row r="69" spans="2:4" ht="15.75" x14ac:dyDescent="0.2">
      <c r="B69" s="168">
        <v>67</v>
      </c>
      <c r="C69" s="485" t="str">
        <f ca="1">IF(OR(Planung!$L27="",Planung!$N27=""),"ZZ"&amp;ROW($M27)+45,Planung!$K27&amp;Planung!$F27)</f>
        <v>A10,545138888888889</v>
      </c>
      <c r="D69" s="122">
        <f ca="1"/>
        <v>1</v>
      </c>
    </row>
    <row r="70" spans="2:4" ht="15.75" x14ac:dyDescent="0.2">
      <c r="B70" s="168">
        <v>68</v>
      </c>
      <c r="C70" s="485" t="str">
        <f ca="1">IF(OR(Planung!$L28="",Planung!$N28=""),"ZZ"&amp;ROW($M28)+45,Planung!$K28&amp;Planung!$F28)</f>
        <v>B10,545138888888889</v>
      </c>
      <c r="D70" s="122">
        <f ca="1"/>
        <v>1</v>
      </c>
    </row>
    <row r="71" spans="2:4" ht="15.75" x14ac:dyDescent="0.2">
      <c r="B71" s="168">
        <v>69</v>
      </c>
      <c r="C71" s="485" t="str">
        <f ca="1">IF(OR(Planung!$L29="",Planung!$N29=""),"ZZ"&amp;ROW($M29)+45,Planung!$K29&amp;Planung!$F29)</f>
        <v>C10,545138888888889</v>
      </c>
      <c r="D71" s="122">
        <f ca="1"/>
        <v>1</v>
      </c>
    </row>
    <row r="72" spans="2:4" ht="15.75" x14ac:dyDescent="0.2">
      <c r="B72" s="168">
        <v>70</v>
      </c>
      <c r="C72" s="485" t="str">
        <f ca="1">IF(OR(Planung!$L30="",Planung!$N30=""),"ZZ"&amp;ROW($M30)+45,Planung!$K30&amp;Planung!$F30)</f>
        <v>A50,569444444444444</v>
      </c>
      <c r="D72" s="122">
        <f ca="1"/>
        <v>1</v>
      </c>
    </row>
    <row r="73" spans="2:4" ht="15.75" x14ac:dyDescent="0.2">
      <c r="B73" s="168">
        <v>71</v>
      </c>
      <c r="C73" s="485" t="str">
        <f ca="1">IF(OR(Planung!$L31="",Planung!$N31=""),"ZZ"&amp;ROW($M31)+45,Planung!$K31&amp;Planung!$F31)</f>
        <v>B50,569444444444444</v>
      </c>
      <c r="D73" s="122">
        <f ca="1"/>
        <v>1</v>
      </c>
    </row>
    <row r="74" spans="2:4" ht="15.75" x14ac:dyDescent="0.2">
      <c r="B74" s="168">
        <v>72</v>
      </c>
      <c r="C74" s="485" t="str">
        <f ca="1">IF(OR(Planung!$L32="",Planung!$N32=""),"ZZ"&amp;ROW($M32)+45,Planung!$K32&amp;Planung!$F32)</f>
        <v>C50,569444444444444</v>
      </c>
      <c r="D74" s="122">
        <f ca="1"/>
        <v>1</v>
      </c>
    </row>
    <row r="75" spans="2:4" ht="15.75" x14ac:dyDescent="0.2">
      <c r="B75" s="168">
        <v>73</v>
      </c>
      <c r="C75" s="485" t="str">
        <f ca="1">IF(OR(Planung!$L33="",Planung!$N33=""),"ZZ"&amp;ROW($M33)+45,Planung!$K33&amp;Planung!$F33)</f>
        <v>A20,59375</v>
      </c>
      <c r="D75" s="122">
        <f ca="1"/>
        <v>1</v>
      </c>
    </row>
    <row r="76" spans="2:4" ht="15.75" x14ac:dyDescent="0.2">
      <c r="B76" s="168">
        <v>74</v>
      </c>
      <c r="C76" s="485" t="str">
        <f ca="1">IF(OR(Planung!$L34="",Planung!$N34=""),"ZZ"&amp;ROW($M34)+45,Planung!$K34&amp;Planung!$F34)</f>
        <v>B20,59375</v>
      </c>
      <c r="D76" s="122">
        <f ca="1"/>
        <v>1</v>
      </c>
    </row>
    <row r="77" spans="2:4" ht="15.75" x14ac:dyDescent="0.2">
      <c r="B77" s="168">
        <v>75</v>
      </c>
      <c r="C77" s="485" t="str">
        <f ca="1">IF(OR(Planung!$L35="",Planung!$N35=""),"ZZ"&amp;ROW($M35)+45,Planung!$K35&amp;Planung!$F35)</f>
        <v>C20,59375</v>
      </c>
      <c r="D77" s="122">
        <f ca="1"/>
        <v>1</v>
      </c>
    </row>
    <row r="78" spans="2:4" ht="15.75" x14ac:dyDescent="0.2">
      <c r="B78" s="168">
        <v>76</v>
      </c>
      <c r="C78" s="485" t="str">
        <f ca="1">IF(OR(Planung!$L36="",Planung!$N36=""),"ZZ"&amp;ROW($M36)+45,Planung!$K36&amp;Planung!$F36)</f>
        <v>ZZ81</v>
      </c>
      <c r="D78" s="122">
        <f ca="1"/>
        <v>1</v>
      </c>
    </row>
    <row r="79" spans="2:4" ht="15.75" x14ac:dyDescent="0.2">
      <c r="B79" s="168">
        <v>77</v>
      </c>
      <c r="C79" s="485" t="str">
        <f ca="1">IF(OR(Planung!$L37="",Planung!$N37=""),"ZZ"&amp;ROW($M37)+45,Planung!$K37&amp;Planung!$F37)</f>
        <v>ZZ82</v>
      </c>
      <c r="D79" s="122">
        <f ca="1"/>
        <v>1</v>
      </c>
    </row>
    <row r="80" spans="2:4" ht="15.75" x14ac:dyDescent="0.2">
      <c r="B80" s="168">
        <v>78</v>
      </c>
      <c r="C80" s="485" t="str">
        <f ca="1">IF(OR(Planung!$L38="",Planung!$N38=""),"ZZ"&amp;ROW($M38)+45,Planung!$K38&amp;Planung!$F38)</f>
        <v>ZZ83</v>
      </c>
      <c r="D80" s="122">
        <f ca="1"/>
        <v>1</v>
      </c>
    </row>
    <row r="81" spans="2:4" ht="15.75" x14ac:dyDescent="0.2">
      <c r="B81" s="168">
        <v>79</v>
      </c>
      <c r="C81" s="485" t="str">
        <f ca="1">IF(OR(Planung!$L39="",Planung!$N39=""),"ZZ"&amp;ROW($M39)+45,Planung!$K39&amp;Planung!$F39)</f>
        <v>ZZ84</v>
      </c>
      <c r="D81" s="122">
        <f ca="1"/>
        <v>1</v>
      </c>
    </row>
    <row r="82" spans="2:4" ht="15.75" x14ac:dyDescent="0.2">
      <c r="B82" s="168">
        <v>80</v>
      </c>
      <c r="C82" s="485" t="str">
        <f ca="1">IF(OR(Planung!$L40="",Planung!$N40=""),"ZZ"&amp;ROW($M40)+45,Planung!$K40&amp;Planung!$F40)</f>
        <v>ZZ85</v>
      </c>
      <c r="D82" s="122">
        <f ca="1"/>
        <v>1</v>
      </c>
    </row>
    <row r="83" spans="2:4" ht="15.75" x14ac:dyDescent="0.2">
      <c r="B83" s="168">
        <v>81</v>
      </c>
      <c r="C83" s="485" t="str">
        <f ca="1">IF(OR(Planung!$L41="",Planung!$N41=""),"ZZ"&amp;ROW($M41)+45,Planung!$K41&amp;Planung!$F41)</f>
        <v>ZZ86</v>
      </c>
      <c r="D83" s="122">
        <f ca="1"/>
        <v>1</v>
      </c>
    </row>
    <row r="84" spans="2:4" ht="15.75" x14ac:dyDescent="0.2">
      <c r="B84" s="168">
        <v>82</v>
      </c>
      <c r="C84" s="485" t="str">
        <f ca="1">IF(OR(Planung!$L42="",Planung!$N42=""),"ZZ"&amp;ROW($M42)+45,Planung!$K42&amp;Planung!$F42)</f>
        <v>ZZ87</v>
      </c>
      <c r="D84" s="122">
        <f ca="1"/>
        <v>1</v>
      </c>
    </row>
    <row r="85" spans="2:4" ht="15.75" x14ac:dyDescent="0.2">
      <c r="B85" s="168">
        <v>83</v>
      </c>
      <c r="C85" s="485" t="str">
        <f ca="1">IF(OR(Planung!$L43="",Planung!$N43=""),"ZZ"&amp;ROW($M43)+45,Planung!$K43&amp;Planung!$F43)</f>
        <v>ZZ88</v>
      </c>
      <c r="D85" s="122">
        <f ca="1"/>
        <v>1</v>
      </c>
    </row>
    <row r="86" spans="2:4" ht="15.75" x14ac:dyDescent="0.2">
      <c r="B86" s="168">
        <v>84</v>
      </c>
      <c r="C86" s="485" t="str">
        <f ca="1">IF(OR(Planung!$L44="",Planung!$N44=""),"ZZ"&amp;ROW($M44)+45,Planung!$K44&amp;Planung!$F44)</f>
        <v>ZZ89</v>
      </c>
      <c r="D86" s="122">
        <f ca="1"/>
        <v>1</v>
      </c>
    </row>
    <row r="87" spans="2:4" ht="15.75" x14ac:dyDescent="0.2">
      <c r="B87" s="168">
        <v>85</v>
      </c>
      <c r="C87" s="485" t="str">
        <f ca="1">IF(OR(Planung!$L45="",Planung!$N45=""),"ZZ"&amp;ROW($M45)+45,Planung!$K45&amp;Planung!$F45)</f>
        <v>ZZ90</v>
      </c>
      <c r="D87" s="122">
        <f ca="1"/>
        <v>1</v>
      </c>
    </row>
    <row r="88" spans="2:4" ht="15.75" x14ac:dyDescent="0.2">
      <c r="B88" s="168">
        <v>86</v>
      </c>
      <c r="C88" s="485" t="str">
        <f ca="1">IF(OR(Planung!$L46="",Planung!$N46=""),"ZZ"&amp;ROW($M46)+45,Planung!$K46&amp;Planung!$F46)</f>
        <v>ZZ91</v>
      </c>
      <c r="D88" s="122">
        <f ca="1"/>
        <v>1</v>
      </c>
    </row>
    <row r="89" spans="2:4" ht="15.75" x14ac:dyDescent="0.2">
      <c r="B89" s="168">
        <v>87</v>
      </c>
      <c r="C89" s="485" t="str">
        <f ca="1">IF(OR(Planung!$L47="",Planung!$N47=""),"ZZ"&amp;ROW($M47)+45,Planung!$K47&amp;Planung!$F47)</f>
        <v>ZZ92</v>
      </c>
      <c r="D89" s="122">
        <f ca="1"/>
        <v>1</v>
      </c>
    </row>
    <row r="90" spans="2:4" ht="15.75" x14ac:dyDescent="0.2">
      <c r="B90" s="168">
        <v>88</v>
      </c>
      <c r="C90" s="485" t="str">
        <f ca="1">IF(OR(Planung!$L48="",Planung!$N48=""),"ZZ"&amp;ROW($M48)+45,Planung!$K48&amp;Planung!$F48)</f>
        <v>ZZ93</v>
      </c>
      <c r="D90" s="122">
        <f ca="1"/>
        <v>1</v>
      </c>
    </row>
    <row r="91" spans="2:4" ht="15.75" x14ac:dyDescent="0.2">
      <c r="B91" s="168">
        <v>89</v>
      </c>
      <c r="C91" s="485" t="str">
        <f ca="1">IF(OR(Planung!$L49="",Planung!$N49=""),"ZZ"&amp;ROW($M49)+45,Planung!$K49&amp;Planung!$F49)</f>
        <v>ZZ94</v>
      </c>
      <c r="D91" s="122">
        <f ca="1"/>
        <v>1</v>
      </c>
    </row>
    <row r="92" spans="2:4" ht="15.75" x14ac:dyDescent="0.2">
      <c r="B92" s="168">
        <v>90</v>
      </c>
      <c r="C92" s="485" t="str">
        <f ca="1">IF(OR(Planung!$L50="",Planung!$N50=""),"ZZ"&amp;ROW($M50)+45,Planung!$K50&amp;Planung!$F50)</f>
        <v>ZZ95</v>
      </c>
      <c r="D92" s="122">
        <f ca="1"/>
        <v>1</v>
      </c>
    </row>
    <row r="93" spans="2:4" x14ac:dyDescent="0.2">
      <c r="C93" s="485"/>
    </row>
    <row r="94" spans="2:4" x14ac:dyDescent="0.2">
      <c r="C94" s="485"/>
    </row>
    <row r="95" spans="2:4" x14ac:dyDescent="0.2">
      <c r="C95" s="485"/>
    </row>
    <row r="96" spans="2:4" x14ac:dyDescent="0.2">
      <c r="C96" s="485"/>
    </row>
    <row r="97" spans="3:3" x14ac:dyDescent="0.2">
      <c r="C97" s="485"/>
    </row>
  </sheetData>
  <mergeCells count="15">
    <mergeCell ref="G49:G50"/>
    <mergeCell ref="G51:G52"/>
    <mergeCell ref="G53:G54"/>
    <mergeCell ref="G35:G36"/>
    <mergeCell ref="G37:G38"/>
    <mergeCell ref="G39:G40"/>
    <mergeCell ref="G41:G42"/>
    <mergeCell ref="G45:G46"/>
    <mergeCell ref="G47:G48"/>
    <mergeCell ref="G33:G34"/>
    <mergeCell ref="G21:G22"/>
    <mergeCell ref="G23:G24"/>
    <mergeCell ref="G25:G26"/>
    <mergeCell ref="G27:G28"/>
    <mergeCell ref="G29:G30"/>
  </mergeCells>
  <conditionalFormatting sqref="G2">
    <cfRule type="expression" dxfId="28" priority="9">
      <formula>G2="FEHLER"</formula>
    </cfRule>
  </conditionalFormatting>
  <conditionalFormatting sqref="C3:C92">
    <cfRule type="duplicateValues" dxfId="27" priority="6"/>
  </conditionalFormatting>
  <conditionalFormatting sqref="E3">
    <cfRule type="cellIs" dxfId="26" priority="3" operator="greaterThan">
      <formula>0</formula>
    </cfRule>
  </conditionalFormatting>
  <conditionalFormatting sqref="E4">
    <cfRule type="cellIs" dxfId="25" priority="2" operator="greaterThan">
      <formula>0</formula>
    </cfRule>
  </conditionalFormatting>
  <conditionalFormatting sqref="E7">
    <cfRule type="expression" dxfId="24" priority="1">
      <formula>E7="FEHLER"</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5E77-3846-4434-911E-D447F9D8ECC9}">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1. FC Riedwald</v>
      </c>
      <c r="G4" s="1">
        <f t="shared" ref="G4:G12" ca="1" si="0">SUMIFS($X$64:$X$135,$V$64:$V$135,$F4)+SUMIFS($Y$64:$Y$135,$W$64:$W$135,$F4)</f>
        <v>10</v>
      </c>
      <c r="H4" s="1">
        <f t="shared" ref="H4:H12" ca="1" si="1">SUMIFS($Y$64:$Y$135,$V$64:$V$135,$F4)+SUMIFS($X$64:$X$135,$W$64:$W$135,$F4)</f>
        <v>13</v>
      </c>
      <c r="I4" s="13">
        <f t="shared" ref="I4:I12" ca="1" si="2">G4-H4</f>
        <v>-3</v>
      </c>
      <c r="J4" s="1">
        <f ca="1">SUMIF($V$64:$V$135,F4,$AE$64:$AE$135)+SUMIF($W$64:$W$135,F4,$AF$64:$AF$135)</f>
        <v>4</v>
      </c>
      <c r="K4" s="1">
        <f t="shared" ref="K4:K12" ca="1" si="3">SUMPRODUCT(($V$64:$V$135=F4)*($X$64:$X$135&lt;&gt;""))+SUMPRODUCT(($W$64:$W$135=F4)*($Y$64:$Y$135&lt;&gt;""))</f>
        <v>4</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2</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Mainz 05</v>
      </c>
      <c r="G5" s="1">
        <f t="shared" ca="1" si="0"/>
        <v>5</v>
      </c>
      <c r="H5" s="1">
        <f t="shared" ca="1" si="1"/>
        <v>8</v>
      </c>
      <c r="I5" s="13">
        <f t="shared" ca="1" si="2"/>
        <v>-3</v>
      </c>
      <c r="J5" s="1">
        <f t="shared" ref="J5:J12" ca="1" si="11">SUMIF($V$64:$V$135,F5,$AE$64:$AE$135)+SUMIF($W$64:$W$135,F5,$AF$64:$AF$135)</f>
        <v>6</v>
      </c>
      <c r="K5" s="1">
        <f t="shared" ca="1" si="3"/>
        <v>4</v>
      </c>
      <c r="L5" s="1">
        <f t="shared" ca="1" si="4"/>
        <v>2</v>
      </c>
      <c r="M5" s="1">
        <f t="shared" ca="1" si="5"/>
        <v>0</v>
      </c>
      <c r="N5" s="1">
        <f t="shared" ca="1" si="6"/>
        <v>2</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1. FC Nürnberg</v>
      </c>
      <c r="G6" s="1">
        <f t="shared" ca="1" si="0"/>
        <v>9</v>
      </c>
      <c r="H6" s="1">
        <f t="shared" ca="1" si="1"/>
        <v>9</v>
      </c>
      <c r="I6" s="13">
        <f t="shared" ca="1" si="2"/>
        <v>0</v>
      </c>
      <c r="J6" s="1">
        <f t="shared" ca="1" si="11"/>
        <v>6</v>
      </c>
      <c r="K6" s="1">
        <f t="shared" ca="1" si="3"/>
        <v>4</v>
      </c>
      <c r="L6" s="1">
        <f t="shared" ca="1" si="4"/>
        <v>2</v>
      </c>
      <c r="M6" s="1">
        <f t="shared" ca="1" si="5"/>
        <v>0</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4</v>
      </c>
      <c r="E17" s="1">
        <f t="shared" ca="1" si="12"/>
        <v>1</v>
      </c>
      <c r="F17" s="1">
        <f t="shared" ca="1" si="12"/>
        <v>1</v>
      </c>
      <c r="G17" s="1">
        <f t="shared" ca="1" si="12"/>
        <v>2</v>
      </c>
      <c r="H17" s="1">
        <f t="shared" ref="H17:K25" ca="1" si="13">G4</f>
        <v>10</v>
      </c>
      <c r="I17" s="1">
        <f t="shared" ca="1" si="13"/>
        <v>13</v>
      </c>
      <c r="J17" s="13">
        <f t="shared" ca="1" si="13"/>
        <v>-3</v>
      </c>
      <c r="K17" s="1">
        <f t="shared" ca="1" si="13"/>
        <v>4</v>
      </c>
      <c r="L17" s="30">
        <f t="shared" ref="L17:L25" ca="1" si="14">K17*$F$64+(J17+$H$65)*$F$65+H17*$F$66</f>
        <v>4497010</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IF(Vorrunde!$AI$14="",0,Vorrunde!$AI$14)</f>
        <v>0</v>
      </c>
      <c r="Z17" s="1">
        <f ca="1">RANK($W17,$W$17:$W$25)+(9-$Y17)/10</f>
        <v>1.9</v>
      </c>
      <c r="AA17" s="1">
        <f ca="1">SUM(E30:BP30)</f>
        <v>0</v>
      </c>
      <c r="AB17" s="1">
        <f ca="1">SUM(E41:BP41)</f>
        <v>0</v>
      </c>
      <c r="AC17" s="1">
        <f ca="1">SUM(E52:BP52)</f>
        <v>0</v>
      </c>
      <c r="AD17" s="247">
        <f ca="1">RANK($K17,$K$17:$K$25)</f>
        <v>3</v>
      </c>
      <c r="AE17" s="30">
        <f t="shared" ref="AE17:AE22" ca="1" si="23">(J17+$H$65)*$F$65+H17*$F$66</f>
        <v>497010</v>
      </c>
      <c r="AF17" s="1">
        <f ca="1">RANK($AE17,$AE$17:$AE$25)</f>
        <v>5</v>
      </c>
      <c r="AG17" s="1">
        <f ca="1">RANK($W17,$W$17:$W$25)</f>
        <v>1</v>
      </c>
      <c r="AH17" s="249">
        <f ca="1">AD17+AG17/100+AF17/10000+(10-Y17)/1000000</f>
        <v>3.01051</v>
      </c>
      <c r="AI17" s="1"/>
    </row>
    <row r="18" spans="2:80" s="2" customFormat="1" x14ac:dyDescent="0.2">
      <c r="C18" s="2" t="str">
        <f t="shared" ref="C18:C25" ca="1" si="24">$Q65</f>
        <v>Mainz 05</v>
      </c>
      <c r="D18" s="1">
        <f t="shared" ca="1" si="12"/>
        <v>4</v>
      </c>
      <c r="E18" s="1">
        <f t="shared" ca="1" si="12"/>
        <v>2</v>
      </c>
      <c r="F18" s="1">
        <f t="shared" ca="1" si="12"/>
        <v>0</v>
      </c>
      <c r="G18" s="1">
        <f t="shared" ca="1" si="12"/>
        <v>2</v>
      </c>
      <c r="H18" s="1">
        <f t="shared" ca="1" si="13"/>
        <v>5</v>
      </c>
      <c r="I18" s="1">
        <f t="shared" ca="1" si="13"/>
        <v>8</v>
      </c>
      <c r="J18" s="13">
        <f t="shared" ca="1" si="13"/>
        <v>-3</v>
      </c>
      <c r="K18" s="1">
        <f t="shared" ca="1" si="13"/>
        <v>6</v>
      </c>
      <c r="L18" s="30">
        <f t="shared" ca="1" si="14"/>
        <v>6497005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IF(Vorrunde!$AI$24="",0,Vorrunde!$AI$24)</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497005</v>
      </c>
      <c r="AF18" s="1">
        <f t="shared" ref="AF18:AF25" ca="1" si="32">RANK($AE18,$AE$17:$AE$25)</f>
        <v>6</v>
      </c>
      <c r="AG18" s="1">
        <f t="shared" ref="AG18:AG25" ca="1" si="33">RANK($W18,$W$17:$W$25)</f>
        <v>1</v>
      </c>
      <c r="AH18" s="250">
        <f t="shared" ref="AH18:AH25" ca="1" si="34">AD18+AG18/100+AF18/10000+(10-Y18)/1000000</f>
        <v>1.01061</v>
      </c>
      <c r="AI18" s="1"/>
    </row>
    <row r="19" spans="2:80" s="2" customFormat="1" x14ac:dyDescent="0.2">
      <c r="C19" s="2" t="str">
        <f t="shared" ca="1" si="24"/>
        <v>1. FC Nürnberg</v>
      </c>
      <c r="D19" s="1">
        <f t="shared" ca="1" si="12"/>
        <v>4</v>
      </c>
      <c r="E19" s="1">
        <f t="shared" ca="1" si="12"/>
        <v>2</v>
      </c>
      <c r="F19" s="1">
        <f t="shared" ca="1" si="12"/>
        <v>0</v>
      </c>
      <c r="G19" s="1">
        <f t="shared" ca="1" si="12"/>
        <v>2</v>
      </c>
      <c r="H19" s="1">
        <f t="shared" ca="1" si="13"/>
        <v>9</v>
      </c>
      <c r="I19" s="1">
        <f t="shared" ca="1" si="13"/>
        <v>9</v>
      </c>
      <c r="J19" s="13">
        <f t="shared" ca="1" si="13"/>
        <v>0</v>
      </c>
      <c r="K19" s="1">
        <f t="shared" ca="1" si="13"/>
        <v>6</v>
      </c>
      <c r="L19" s="30">
        <f t="shared" ca="1" si="14"/>
        <v>6500009</v>
      </c>
      <c r="M19" s="14">
        <f t="shared" ca="1" si="25"/>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IF(Vorrunde!$AI$34="",0,Vorrunde!$AI$34)</f>
        <v>0</v>
      </c>
      <c r="Z19" s="1">
        <f t="shared" ca="1" si="27"/>
        <v>1.9</v>
      </c>
      <c r="AA19" s="1">
        <f t="shared" ca="1" si="28"/>
        <v>0</v>
      </c>
      <c r="AB19" s="1">
        <f t="shared" ca="1" si="29"/>
        <v>0</v>
      </c>
      <c r="AC19" s="1">
        <f t="shared" ca="1" si="30"/>
        <v>0</v>
      </c>
      <c r="AD19" s="247">
        <f t="shared" ca="1" si="31"/>
        <v>1</v>
      </c>
      <c r="AE19" s="30">
        <f t="shared" ca="1" si="23"/>
        <v>500009</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2</v>
      </c>
      <c r="AG20" s="1">
        <f t="shared" ca="1" si="33"/>
        <v>4</v>
      </c>
      <c r="AH20" s="250">
        <f t="shared" ca="1" si="34"/>
        <v>4.0402100000000001</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2</v>
      </c>
      <c r="AG21" s="1">
        <f t="shared" ca="1" si="33"/>
        <v>4</v>
      </c>
      <c r="AH21" s="250">
        <f t="shared" ca="1" si="34"/>
        <v>4.0402100000000001</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2</v>
      </c>
      <c r="AG22" s="1">
        <f t="shared" ca="1" si="33"/>
        <v>4</v>
      </c>
      <c r="AH22" s="250">
        <f t="shared" ca="1" si="34"/>
        <v>4.0402100000000001</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Mainz 05</v>
      </c>
      <c r="BU29" s="2" t="str">
        <f ca="1">$F$6</f>
        <v>1. FC Nürnberg</v>
      </c>
      <c r="BV29" s="2" t="str">
        <f>$F$7</f>
        <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1. FC Riedwald</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Mainz 05</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1. FC Nürnberg</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1. FC Riedwald</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Mainz 05</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1. FC Nürnberg</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1. FC Riedwald</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Mainz 05</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1. FC Nürnberg</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6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IF(Vorrunde!$N$14="","",Vorrunde!$N$14)</f>
        <v>1. FC Riedwald</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IF(Vorrunde!$N$24="","",Vorrunde!$N$24)</f>
        <v>Mainz 05</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IF(Vorrunde!$N$34="","",Vorrunde!$N$34)</f>
        <v>1. FC Nürnberg</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74FD-78B7-4766-819F-314ED830C4FC}">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Maibach 1822 eV</v>
      </c>
      <c r="G4" s="1">
        <f t="shared" ref="G4:G12" ca="1" si="0">SUMIFS($X$64:$X$135,$V$64:$V$135,$F4)+SUMIFS($Y$64:$Y$135,$W$64:$W$135,$F4)</f>
        <v>9</v>
      </c>
      <c r="H4" s="1">
        <f t="shared" ref="H4:H12" ca="1" si="1">SUMIFS($Y$64:$Y$135,$V$64:$V$135,$F4)+SUMIFS($X$64:$X$135,$W$64:$W$135,$F4)</f>
        <v>16</v>
      </c>
      <c r="I4" s="13">
        <f t="shared" ref="I4:I12" ca="1" si="2">G4-H4</f>
        <v>-7</v>
      </c>
      <c r="J4" s="1">
        <f ca="1">SUMIF($V$64:$V$135,F4,$AE$64:$AE$135)+SUMIF($W$64:$W$135,F4,$AF$64:$AF$135)</f>
        <v>3</v>
      </c>
      <c r="K4" s="1">
        <f t="shared" ref="K4:K12" ca="1" si="3">SUMPRODUCT(($V$64:$V$135=F4)*($X$64:$X$135&lt;&gt;""))+SUMPRODUCT(($W$64:$W$135=F4)*($Y$64:$Y$135&lt;&gt;""))</f>
        <v>4</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3</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FC Grönlingen</v>
      </c>
      <c r="G5" s="1">
        <f t="shared" ca="1" si="0"/>
        <v>5</v>
      </c>
      <c r="H5" s="1">
        <f t="shared" ca="1" si="1"/>
        <v>14</v>
      </c>
      <c r="I5" s="13">
        <f t="shared" ca="1" si="2"/>
        <v>-9</v>
      </c>
      <c r="J5" s="1">
        <f t="shared" ref="J5:J12" ca="1" si="11">SUMIF($V$64:$V$135,F5,$AE$64:$AE$135)+SUMIF($W$64:$W$135,F5,$AF$64:$AF$135)</f>
        <v>1</v>
      </c>
      <c r="K5" s="1">
        <f t="shared" ca="1" si="3"/>
        <v>4</v>
      </c>
      <c r="L5" s="1">
        <f t="shared" ca="1" si="4"/>
        <v>0</v>
      </c>
      <c r="M5" s="1">
        <f t="shared" ca="1" si="5"/>
        <v>1</v>
      </c>
      <c r="N5" s="1">
        <f t="shared" ca="1" si="6"/>
        <v>3</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2</v>
      </c>
      <c r="D6" s="13">
        <f t="shared" ca="1" si="8"/>
        <v>2.0059999999999998</v>
      </c>
      <c r="E6" s="253">
        <f t="shared" ca="1" si="9"/>
        <v>2</v>
      </c>
      <c r="F6" s="1" t="str">
        <f t="shared" ca="1" si="10"/>
        <v>FSV Rauen</v>
      </c>
      <c r="G6" s="1">
        <f t="shared" ca="1" si="0"/>
        <v>3</v>
      </c>
      <c r="H6" s="1">
        <f t="shared" ca="1" si="1"/>
        <v>11</v>
      </c>
      <c r="I6" s="13">
        <f t="shared" ca="1" si="2"/>
        <v>-8</v>
      </c>
      <c r="J6" s="1">
        <f t="shared" ca="1" si="11"/>
        <v>1</v>
      </c>
      <c r="K6" s="1">
        <f t="shared" ca="1" si="3"/>
        <v>4</v>
      </c>
      <c r="L6" s="1">
        <f t="shared" ca="1" si="4"/>
        <v>0</v>
      </c>
      <c r="M6" s="1">
        <f t="shared" ca="1" si="5"/>
        <v>1</v>
      </c>
      <c r="N6" s="1">
        <f t="shared" ca="1" si="6"/>
        <v>3</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Maibach 1822 eV</v>
      </c>
      <c r="D17" s="1">
        <f t="shared" ref="D17:G25" ca="1" si="12">K4</f>
        <v>4</v>
      </c>
      <c r="E17" s="1">
        <f t="shared" ca="1" si="12"/>
        <v>1</v>
      </c>
      <c r="F17" s="1">
        <f t="shared" ca="1" si="12"/>
        <v>0</v>
      </c>
      <c r="G17" s="1">
        <f t="shared" ca="1" si="12"/>
        <v>3</v>
      </c>
      <c r="H17" s="1">
        <f t="shared" ref="H17:K25" ca="1" si="13">G4</f>
        <v>9</v>
      </c>
      <c r="I17" s="1">
        <f t="shared" ca="1" si="13"/>
        <v>16</v>
      </c>
      <c r="J17" s="13">
        <f t="shared" ca="1" si="13"/>
        <v>-7</v>
      </c>
      <c r="K17" s="1">
        <f t="shared" ca="1" si="13"/>
        <v>3</v>
      </c>
      <c r="L17" s="30">
        <f t="shared" ref="L17:L25" ca="1" si="14">K17*$F$64+(J17+$H$65)*$F$65+H17*$F$66</f>
        <v>3493009</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IF(Vorrunde!$AI$15="",0,Vorrunde!$AI$15)</f>
        <v>0</v>
      </c>
      <c r="Z17" s="1">
        <f ca="1">RANK($W17,$W$17:$W$25)+(9-$Y17)/10</f>
        <v>1.9</v>
      </c>
      <c r="AA17" s="1">
        <f ca="1">SUM(E30:BP30)</f>
        <v>0</v>
      </c>
      <c r="AB17" s="1">
        <f ca="1">SUM(E41:BP41)</f>
        <v>0</v>
      </c>
      <c r="AC17" s="1">
        <f ca="1">SUM(E52:BP52)</f>
        <v>0</v>
      </c>
      <c r="AD17" s="247">
        <f ca="1">RANK($K17,$K$17:$K$25)</f>
        <v>1</v>
      </c>
      <c r="AE17" s="30">
        <f t="shared" ref="AE17:AE22" ca="1" si="23">(J17+$H$65)*$F$65+H17*$F$66</f>
        <v>493009</v>
      </c>
      <c r="AF17" s="1">
        <f ca="1">RANK($AE17,$AE$17:$AE$25)</f>
        <v>4</v>
      </c>
      <c r="AG17" s="1">
        <f ca="1">RANK($W17,$W$17:$W$25)</f>
        <v>1</v>
      </c>
      <c r="AH17" s="249">
        <f ca="1">AD17+AG17/100+AF17/10000+(10-Y17)/1000000</f>
        <v>1.01041</v>
      </c>
      <c r="AI17" s="1"/>
    </row>
    <row r="18" spans="2:80" s="2" customFormat="1" x14ac:dyDescent="0.2">
      <c r="C18" s="2" t="str">
        <f t="shared" ref="C18:C25" ca="1" si="24">$Q65</f>
        <v>FC Grönlingen</v>
      </c>
      <c r="D18" s="1">
        <f t="shared" ca="1" si="12"/>
        <v>4</v>
      </c>
      <c r="E18" s="1">
        <f t="shared" ca="1" si="12"/>
        <v>0</v>
      </c>
      <c r="F18" s="1">
        <f t="shared" ca="1" si="12"/>
        <v>1</v>
      </c>
      <c r="G18" s="1">
        <f t="shared" ca="1" si="12"/>
        <v>3</v>
      </c>
      <c r="H18" s="1">
        <f t="shared" ca="1" si="13"/>
        <v>5</v>
      </c>
      <c r="I18" s="1">
        <f t="shared" ca="1" si="13"/>
        <v>14</v>
      </c>
      <c r="J18" s="13">
        <f t="shared" ca="1" si="13"/>
        <v>-9</v>
      </c>
      <c r="K18" s="1">
        <f t="shared" ca="1" si="13"/>
        <v>1</v>
      </c>
      <c r="L18" s="30">
        <f t="shared" ca="1" si="14"/>
        <v>1491005</v>
      </c>
      <c r="M18" s="14">
        <f t="shared" ref="M18:M25" ca="1" si="25">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3.0108999999999999</v>
      </c>
      <c r="Y18" s="13">
        <f>IF(Vorrunde!$AI$25="",0,Vorrunde!$AI$25)</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2</v>
      </c>
      <c r="AE18" s="30">
        <f t="shared" ca="1" si="23"/>
        <v>491005</v>
      </c>
      <c r="AF18" s="1">
        <f t="shared" ref="AF18:AF25" ca="1" si="32">RANK($AE18,$AE$17:$AE$25)</f>
        <v>6</v>
      </c>
      <c r="AG18" s="1">
        <f t="shared" ref="AG18:AG25" ca="1" si="33">RANK($W18,$W$17:$W$25)</f>
        <v>1</v>
      </c>
      <c r="AH18" s="250">
        <f t="shared" ref="AH18:AH25" ca="1" si="34">AD18+AG18/100+AF18/10000+(10-Y18)/1000000</f>
        <v>2.0106099999999998</v>
      </c>
      <c r="AI18" s="1"/>
    </row>
    <row r="19" spans="2:80" s="2" customFormat="1" x14ac:dyDescent="0.2">
      <c r="C19" s="2" t="str">
        <f t="shared" ca="1" si="24"/>
        <v>FSV Rauen</v>
      </c>
      <c r="D19" s="1">
        <f t="shared" ca="1" si="12"/>
        <v>4</v>
      </c>
      <c r="E19" s="1">
        <f t="shared" ca="1" si="12"/>
        <v>0</v>
      </c>
      <c r="F19" s="1">
        <f t="shared" ca="1" si="12"/>
        <v>1</v>
      </c>
      <c r="G19" s="1">
        <f t="shared" ca="1" si="12"/>
        <v>3</v>
      </c>
      <c r="H19" s="1">
        <f t="shared" ca="1" si="13"/>
        <v>3</v>
      </c>
      <c r="I19" s="1">
        <f t="shared" ca="1" si="13"/>
        <v>11</v>
      </c>
      <c r="J19" s="13">
        <f t="shared" ca="1" si="13"/>
        <v>-8</v>
      </c>
      <c r="K19" s="1">
        <f t="shared" ca="1" si="13"/>
        <v>1</v>
      </c>
      <c r="L19" s="30">
        <f t="shared" ca="1" si="14"/>
        <v>1492003</v>
      </c>
      <c r="M19" s="14">
        <f t="shared" ca="1" si="25"/>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2.0108999999999999</v>
      </c>
      <c r="Y19" s="13">
        <f>IF(Vorrunde!$AI$35="",0,Vorrunde!$AI$35)</f>
        <v>0</v>
      </c>
      <c r="Z19" s="1">
        <f t="shared" ca="1" si="27"/>
        <v>1.9</v>
      </c>
      <c r="AA19" s="1">
        <f t="shared" ca="1" si="28"/>
        <v>0</v>
      </c>
      <c r="AB19" s="1">
        <f t="shared" ca="1" si="29"/>
        <v>0</v>
      </c>
      <c r="AC19" s="1">
        <f t="shared" ca="1" si="30"/>
        <v>0</v>
      </c>
      <c r="AD19" s="247">
        <f t="shared" ca="1" si="31"/>
        <v>2</v>
      </c>
      <c r="AE19" s="30">
        <f t="shared" ca="1" si="23"/>
        <v>492003</v>
      </c>
      <c r="AF19" s="1">
        <f t="shared" ca="1" si="32"/>
        <v>5</v>
      </c>
      <c r="AG19" s="1">
        <f t="shared" ca="1" si="33"/>
        <v>1</v>
      </c>
      <c r="AH19" s="250">
        <f t="shared" ca="1" si="34"/>
        <v>2.01051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1</v>
      </c>
      <c r="AG20" s="1">
        <f t="shared" ca="1" si="33"/>
        <v>4</v>
      </c>
      <c r="AH20" s="250">
        <f t="shared" ca="1" si="34"/>
        <v>4.0401099999999994</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1</v>
      </c>
      <c r="AG21" s="1">
        <f t="shared" ca="1" si="33"/>
        <v>4</v>
      </c>
      <c r="AH21" s="250">
        <f t="shared" ca="1" si="34"/>
        <v>4.0401099999999994</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1</v>
      </c>
      <c r="AG22" s="1">
        <f t="shared" ca="1" si="33"/>
        <v>4</v>
      </c>
      <c r="AH22" s="250">
        <f t="shared" ca="1" si="34"/>
        <v>4.0401099999999994</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Maibach 1822 eV</v>
      </c>
      <c r="BT29" s="2" t="str">
        <f ca="1">$F$5</f>
        <v>FC Grönlingen</v>
      </c>
      <c r="BU29" s="2" t="str">
        <f ca="1">$F$6</f>
        <v>FSV Rauen</v>
      </c>
      <c r="BV29" s="2" t="str">
        <f>$F$7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Maibach 1822 eV</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FC Grönlingen</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FSV Rauen</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FC Grönlingen</v>
      </c>
      <c r="BU40" s="2" t="str">
        <f ca="1">$F$6</f>
        <v>FSV Rauen</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Maibach 1822 eV</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FC Grönlingen</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FSV Rauen</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FC Grönlingen</v>
      </c>
      <c r="BU51" s="2" t="str">
        <f ca="1">$F$6</f>
        <v>FSV Rauen</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Maibach 1822 eV</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FC Grönlingen</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FSV Rauen</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IF(Vorrunde!$N$15="","",Vorrunde!$N$15)</f>
        <v>Maibach 1822 eV</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IF(Vorrunde!$N$25="","",Vorrunde!$N$25)</f>
        <v>FC Grönlingen</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IF(Vorrunde!$N$35="","",Vorrunde!$N$35)</f>
        <v>FSV Rauen</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391A-AEEC-4E30-A251-04DD776BF618}">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VFB Essenheim</v>
      </c>
      <c r="G4" s="1">
        <f t="shared" ref="G4:G12" ca="1" si="0">SUMIFS($X$64:$X$135,$V$64:$V$135,$F4)+SUMIFS($Y$64:$Y$135,$W$64:$W$135,$F4)</f>
        <v>8</v>
      </c>
      <c r="H4" s="1">
        <f t="shared" ref="H4:H12" ca="1" si="1">SUMIFS($Y$64:$Y$135,$V$64:$V$135,$F4)+SUMIFS($X$64:$X$135,$W$64:$W$135,$F4)</f>
        <v>16</v>
      </c>
      <c r="I4" s="13">
        <f t="shared" ref="I4:I12" ca="1" si="2">G4-H4</f>
        <v>-8</v>
      </c>
      <c r="J4" s="1">
        <f ca="1">SUMIF($V$64:$V$135,F4,$AE$64:$AE$135)+SUMIF($W$64:$W$135,F4,$AF$64:$AF$135)</f>
        <v>1</v>
      </c>
      <c r="K4" s="1">
        <f t="shared" ref="K4:K12" ca="1" si="3">SUMPRODUCT(($V$64:$V$135=F4)*($X$64:$X$135&lt;&gt;""))+SUMPRODUCT(($W$64:$W$135=F4)*($Y$64:$Y$135&lt;&gt;""))</f>
        <v>4</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3</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SSV Wildbach</v>
      </c>
      <c r="G5" s="1">
        <f t="shared" ca="1" si="0"/>
        <v>5</v>
      </c>
      <c r="H5" s="1">
        <f t="shared" ca="1" si="1"/>
        <v>16</v>
      </c>
      <c r="I5" s="13">
        <f t="shared" ca="1" si="2"/>
        <v>-11</v>
      </c>
      <c r="J5" s="1">
        <f t="shared" ref="J5:J12" ca="1" si="11">SUMIF($V$64:$V$135,F5,$AE$64:$AE$135)+SUMIF($W$64:$W$135,F5,$AF$64:$AF$135)</f>
        <v>1</v>
      </c>
      <c r="K5" s="1">
        <f t="shared" ca="1" si="3"/>
        <v>4</v>
      </c>
      <c r="L5" s="1">
        <f t="shared" ca="1" si="4"/>
        <v>0</v>
      </c>
      <c r="M5" s="1">
        <f t="shared" ca="1" si="5"/>
        <v>1</v>
      </c>
      <c r="N5" s="1">
        <f t="shared" ca="1" si="6"/>
        <v>3</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Kickers Rodendorf</v>
      </c>
      <c r="G6" s="1">
        <f t="shared" ca="1" si="0"/>
        <v>2</v>
      </c>
      <c r="H6" s="1">
        <f t="shared" ca="1" si="1"/>
        <v>15</v>
      </c>
      <c r="I6" s="13">
        <f t="shared" ca="1" si="2"/>
        <v>-13</v>
      </c>
      <c r="J6" s="1">
        <f t="shared" ca="1" si="11"/>
        <v>1</v>
      </c>
      <c r="K6" s="1">
        <f t="shared" ca="1" si="3"/>
        <v>4</v>
      </c>
      <c r="L6" s="1">
        <f t="shared" ca="1" si="4"/>
        <v>0</v>
      </c>
      <c r="M6" s="1">
        <f t="shared" ca="1" si="5"/>
        <v>1</v>
      </c>
      <c r="N6" s="1">
        <f t="shared" ca="1" si="6"/>
        <v>3</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4</v>
      </c>
      <c r="E17" s="1">
        <f t="shared" ca="1" si="12"/>
        <v>0</v>
      </c>
      <c r="F17" s="1">
        <f t="shared" ca="1" si="12"/>
        <v>1</v>
      </c>
      <c r="G17" s="1">
        <f t="shared" ca="1" si="12"/>
        <v>3</v>
      </c>
      <c r="H17" s="1">
        <f t="shared" ref="H17:K25" ca="1" si="13">G4</f>
        <v>8</v>
      </c>
      <c r="I17" s="1">
        <f t="shared" ca="1" si="13"/>
        <v>16</v>
      </c>
      <c r="J17" s="13">
        <f t="shared" ca="1" si="13"/>
        <v>-8</v>
      </c>
      <c r="K17" s="1">
        <f t="shared" ca="1" si="13"/>
        <v>1</v>
      </c>
      <c r="L17" s="30">
        <f t="shared" ref="L17:L25" ca="1" si="14">K17*$F$64+(J17+$H$65)*$F$65+H17*$F$66</f>
        <v>1492008</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IF(Vorrunde!$AI$16="",0,Vorrunde!$AI$16)</f>
        <v>0</v>
      </c>
      <c r="Z17" s="1">
        <f ca="1">RANK($W17,$W$17:$W$25)+(9-$Y17)/10</f>
        <v>1.9</v>
      </c>
      <c r="AA17" s="1">
        <f ca="1">SUM(E30:BP30)</f>
        <v>0</v>
      </c>
      <c r="AB17" s="1">
        <f ca="1">SUM(E41:BP41)</f>
        <v>0</v>
      </c>
      <c r="AC17" s="1">
        <f ca="1">SUM(E52:BP52)</f>
        <v>0</v>
      </c>
      <c r="AD17" s="247">
        <f ca="1">RANK($K17,$K$17:$K$25)</f>
        <v>1</v>
      </c>
      <c r="AE17" s="30">
        <f t="shared" ref="AE17:AE22" ca="1" si="23">(J17+$H$65)*$F$65+H17*$F$66</f>
        <v>492008</v>
      </c>
      <c r="AF17" s="1">
        <f ca="1">RANK($AE17,$AE$17:$AE$25)</f>
        <v>4</v>
      </c>
      <c r="AG17" s="1">
        <f ca="1">RANK($W17,$W$17:$W$25)</f>
        <v>1</v>
      </c>
      <c r="AH17" s="249">
        <f ca="1">AD17+AG17/100+AF17/10000+(10-Y17)/1000000</f>
        <v>1.01041</v>
      </c>
      <c r="AI17" s="1"/>
    </row>
    <row r="18" spans="2:80" s="2" customFormat="1" x14ac:dyDescent="0.2">
      <c r="C18" s="2" t="str">
        <f t="shared" ref="C18:C25" ca="1" si="24">$Q65</f>
        <v>SSV Wildbach</v>
      </c>
      <c r="D18" s="1">
        <f t="shared" ca="1" si="12"/>
        <v>4</v>
      </c>
      <c r="E18" s="1">
        <f t="shared" ca="1" si="12"/>
        <v>0</v>
      </c>
      <c r="F18" s="1">
        <f t="shared" ca="1" si="12"/>
        <v>1</v>
      </c>
      <c r="G18" s="1">
        <f t="shared" ca="1" si="12"/>
        <v>3</v>
      </c>
      <c r="H18" s="1">
        <f t="shared" ca="1" si="13"/>
        <v>5</v>
      </c>
      <c r="I18" s="1">
        <f t="shared" ca="1" si="13"/>
        <v>16</v>
      </c>
      <c r="J18" s="13">
        <f t="shared" ca="1" si="13"/>
        <v>-11</v>
      </c>
      <c r="K18" s="1">
        <f t="shared" ca="1" si="13"/>
        <v>1</v>
      </c>
      <c r="L18" s="30">
        <f t="shared" ca="1" si="14"/>
        <v>1489005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IF(Vorrunde!$AI$26="",0,Vorrunde!$AI$26)</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489005</v>
      </c>
      <c r="AF18" s="1">
        <f t="shared" ref="AF18:AF25" ca="1" si="32">RANK($AE18,$AE$17:$AE$25)</f>
        <v>5</v>
      </c>
      <c r="AG18" s="1">
        <f t="shared" ref="AG18:AG25" ca="1" si="33">RANK($W18,$W$17:$W$25)</f>
        <v>1</v>
      </c>
      <c r="AH18" s="250">
        <f t="shared" ref="AH18:AH25" ca="1" si="34">AD18+AG18/100+AF18/10000+(10-Y18)/1000000</f>
        <v>1.01051</v>
      </c>
      <c r="AI18" s="1"/>
    </row>
    <row r="19" spans="2:80" s="2" customFormat="1" x14ac:dyDescent="0.2">
      <c r="C19" s="2" t="str">
        <f t="shared" ca="1" si="24"/>
        <v>Kickers Rodendorf</v>
      </c>
      <c r="D19" s="1">
        <f t="shared" ca="1" si="12"/>
        <v>4</v>
      </c>
      <c r="E19" s="1">
        <f t="shared" ca="1" si="12"/>
        <v>0</v>
      </c>
      <c r="F19" s="1">
        <f t="shared" ca="1" si="12"/>
        <v>1</v>
      </c>
      <c r="G19" s="1">
        <f t="shared" ca="1" si="12"/>
        <v>3</v>
      </c>
      <c r="H19" s="1">
        <f t="shared" ca="1" si="13"/>
        <v>2</v>
      </c>
      <c r="I19" s="1">
        <f t="shared" ca="1" si="13"/>
        <v>15</v>
      </c>
      <c r="J19" s="13">
        <f t="shared" ca="1" si="13"/>
        <v>-13</v>
      </c>
      <c r="K19" s="1">
        <f t="shared" ca="1" si="13"/>
        <v>1</v>
      </c>
      <c r="L19" s="30">
        <f t="shared" ca="1" si="14"/>
        <v>1487002</v>
      </c>
      <c r="M19" s="14">
        <f t="shared" ca="1" si="25"/>
        <v>1</v>
      </c>
      <c r="N19" s="14">
        <f t="array" aca="1" ref="N19" ca="1">IF($AI$15,SUM(($K$17:$K$25&gt;=K19)/COUNTIF($K$17:$K$25,$K$17:$K$25)),SUM(($L$17:$L$25&gt;=L19)/COUNTIF($L$17:$L$25,$L$17:$L$25)))</f>
        <v>3</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3.0108999999999999</v>
      </c>
      <c r="Y19" s="13">
        <f>IF(Vorrunde!$AI$36="",0,Vorrunde!$AI$36)</f>
        <v>0</v>
      </c>
      <c r="Z19" s="1">
        <f t="shared" ca="1" si="27"/>
        <v>1.9</v>
      </c>
      <c r="AA19" s="1">
        <f t="shared" ca="1" si="28"/>
        <v>0</v>
      </c>
      <c r="AB19" s="1">
        <f t="shared" ca="1" si="29"/>
        <v>0</v>
      </c>
      <c r="AC19" s="1">
        <f t="shared" ca="1" si="30"/>
        <v>0</v>
      </c>
      <c r="AD19" s="247">
        <f t="shared" ca="1" si="31"/>
        <v>1</v>
      </c>
      <c r="AE19" s="30">
        <f t="shared" ca="1" si="23"/>
        <v>487002</v>
      </c>
      <c r="AF19" s="1">
        <f t="shared" ca="1" si="32"/>
        <v>6</v>
      </c>
      <c r="AG19" s="1">
        <f t="shared" ca="1" si="33"/>
        <v>1</v>
      </c>
      <c r="AH19" s="250">
        <f t="shared" ca="1" si="34"/>
        <v>1.01061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1</v>
      </c>
      <c r="AG20" s="1">
        <f t="shared" ca="1" si="33"/>
        <v>4</v>
      </c>
      <c r="AH20" s="250">
        <f t="shared" ca="1" si="34"/>
        <v>4.0401099999999994</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1</v>
      </c>
      <c r="AG21" s="1">
        <f t="shared" ca="1" si="33"/>
        <v>4</v>
      </c>
      <c r="AH21" s="250">
        <f t="shared" ca="1" si="34"/>
        <v>4.0401099999999994</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1</v>
      </c>
      <c r="AG22" s="1">
        <f t="shared" ca="1" si="33"/>
        <v>4</v>
      </c>
      <c r="AH22" s="250">
        <f t="shared" ca="1" si="34"/>
        <v>4.0401099999999994</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VFB Essenheim</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SSV Wildbach</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Kickers Rodendorf</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VFB Essenheim</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SSV Wildbach</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Kickers Rodendorf</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VFB Essenheim</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SSV Wildbach</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Kickers Rodendorf</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IF(Vorrunde!$N$16="","",Vorrunde!$N$16)</f>
        <v>VFB Essenheim</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IF(Vorrunde!$N$26="","",Vorrunde!$N$26)</f>
        <v>SSV Wildbach</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IF(Vorrunde!$N$36="","",Vorrunde!$N$36)</f>
        <v>Kickers Rodendorf</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AE5-D45F-46A4-8280-5A2A34715BF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SUM(K4:K12)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IF(Vorrunde!$AI$17="",0,Vorrunde!$AI$17)</f>
        <v>0</v>
      </c>
      <c r="Z17" s="1">
        <f ca="1">RANK($W17,$W$17:$W$25)+(9-$Y17)/10</f>
        <v>1.9</v>
      </c>
      <c r="AA17" s="1">
        <f ca="1">SUM(E30:BP30)</f>
        <v>0</v>
      </c>
      <c r="AB17" s="1">
        <f ca="1">SUM(E41:BP41)</f>
        <v>0</v>
      </c>
      <c r="AC17" s="1">
        <f ca="1">SUM(E52:BP52)</f>
        <v>0</v>
      </c>
      <c r="AD17" s="247">
        <f ca="1">RANK($K17,$K$17:$K$25)</f>
        <v>1</v>
      </c>
      <c r="AE17" s="30">
        <f t="shared" ref="AE17:AE22" ca="1" si="23">(J17+$H$65)*$F$65+H17*$F$66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4">$Q65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5">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1.0108999999999999</v>
      </c>
      <c r="Y18" s="13">
        <f>IF(Vorrunde!$AI$27="",0,Vorrunde!$AI$27)</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500000</v>
      </c>
      <c r="AF18" s="1">
        <f t="shared" ref="AF18:AF25" ca="1" si="32">RANK($AE18,$AE$17:$AE$25)</f>
        <v>1</v>
      </c>
      <c r="AG18" s="1">
        <f t="shared" ref="AG18:AG25" ca="1" si="33">RANK($W18,$W$17:$W$25)</f>
        <v>1</v>
      </c>
      <c r="AH18" s="250">
        <f t="shared" ref="AH18:AH25" ca="1" si="34">AD18+AG18/100+AF18/10000+(10-Y18)/1000000</f>
        <v>1.0101100000000001</v>
      </c>
      <c r="AI18" s="1"/>
    </row>
    <row r="19" spans="2:80" s="2" customFormat="1" x14ac:dyDescent="0.2">
      <c r="C19" s="2" t="str">
        <f t="shared" ca="1" si="24"/>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5"/>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IF(Vorrunde!$AI$37="",0,Vorrunde!$AI$37)</f>
        <v>0</v>
      </c>
      <c r="Z19" s="1">
        <f t="shared" ca="1" si="27"/>
        <v>1.9</v>
      </c>
      <c r="AA19" s="1">
        <f t="shared" ca="1" si="28"/>
        <v>0</v>
      </c>
      <c r="AB19" s="1">
        <f t="shared" ca="1" si="29"/>
        <v>0</v>
      </c>
      <c r="AC19" s="1">
        <f t="shared" ca="1" si="30"/>
        <v>0</v>
      </c>
      <c r="AD19" s="247">
        <f t="shared" ca="1" si="31"/>
        <v>1</v>
      </c>
      <c r="AE19" s="30">
        <f t="shared" ca="1" si="23"/>
        <v>500000</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1.0408999999999999</v>
      </c>
      <c r="Y20" s="13">
        <v>0</v>
      </c>
      <c r="Z20" s="1">
        <f t="shared" ca="1" si="27"/>
        <v>4.9000000000000004</v>
      </c>
      <c r="AA20" s="1">
        <f t="shared" ca="1" si="28"/>
        <v>0</v>
      </c>
      <c r="AB20" s="1">
        <f t="shared" ca="1" si="29"/>
        <v>0</v>
      </c>
      <c r="AC20" s="1">
        <f t="shared" ca="1" si="30"/>
        <v>0</v>
      </c>
      <c r="AD20" s="247">
        <f t="shared" ca="1" si="31"/>
        <v>1</v>
      </c>
      <c r="AE20" s="30">
        <f t="shared" ca="1" si="23"/>
        <v>500000</v>
      </c>
      <c r="AF20" s="1">
        <f t="shared" ca="1" si="32"/>
        <v>1</v>
      </c>
      <c r="AG20" s="1">
        <f t="shared" ca="1" si="33"/>
        <v>4</v>
      </c>
      <c r="AH20" s="250">
        <f t="shared" ca="1" si="34"/>
        <v>1.0401100000000001</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1.0408999999999999</v>
      </c>
      <c r="Y21" s="13">
        <v>0</v>
      </c>
      <c r="Z21" s="1">
        <f t="shared" ca="1" si="27"/>
        <v>4.9000000000000004</v>
      </c>
      <c r="AA21" s="1">
        <f t="shared" ca="1" si="28"/>
        <v>0</v>
      </c>
      <c r="AB21" s="1">
        <f t="shared" ca="1" si="29"/>
        <v>0</v>
      </c>
      <c r="AC21" s="1">
        <f t="shared" ca="1" si="30"/>
        <v>0</v>
      </c>
      <c r="AD21" s="247">
        <f t="shared" ca="1" si="31"/>
        <v>1</v>
      </c>
      <c r="AE21" s="30">
        <f t="shared" ca="1" si="23"/>
        <v>500000</v>
      </c>
      <c r="AF21" s="1">
        <f t="shared" ca="1" si="32"/>
        <v>1</v>
      </c>
      <c r="AG21" s="1">
        <f t="shared" ca="1" si="33"/>
        <v>4</v>
      </c>
      <c r="AH21" s="250">
        <f t="shared" ca="1" si="34"/>
        <v>1.0401100000000001</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1.0408999999999999</v>
      </c>
      <c r="Y22" s="13">
        <v>0</v>
      </c>
      <c r="Z22" s="1">
        <f t="shared" ca="1" si="27"/>
        <v>4.9000000000000004</v>
      </c>
      <c r="AA22" s="1">
        <f t="shared" ca="1" si="28"/>
        <v>0</v>
      </c>
      <c r="AB22" s="1">
        <f t="shared" ca="1" si="29"/>
        <v>0</v>
      </c>
      <c r="AC22" s="1">
        <f t="shared" ca="1" si="30"/>
        <v>0</v>
      </c>
      <c r="AD22" s="247">
        <f t="shared" ca="1" si="31"/>
        <v>1</v>
      </c>
      <c r="AE22" s="30">
        <f t="shared" ca="1" si="23"/>
        <v>500000</v>
      </c>
      <c r="AF22" s="1">
        <f t="shared" ca="1" si="32"/>
        <v>1</v>
      </c>
      <c r="AG22" s="1">
        <f t="shared" ca="1" si="33"/>
        <v>4</v>
      </c>
      <c r="AH22" s="250">
        <f t="shared" ca="1" si="34"/>
        <v>1.0401100000000001</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1.0408999999999999</v>
      </c>
      <c r="Y23" s="13">
        <v>0</v>
      </c>
      <c r="Z23" s="1">
        <f t="shared" ca="1" si="27"/>
        <v>4.9000000000000004</v>
      </c>
      <c r="AA23" s="1">
        <f t="shared" ca="1" si="28"/>
        <v>0</v>
      </c>
      <c r="AB23" s="1">
        <f t="shared" ca="1" si="29"/>
        <v>0</v>
      </c>
      <c r="AC23" s="1">
        <f t="shared" ca="1" si="30"/>
        <v>0</v>
      </c>
      <c r="AD23" s="247">
        <f t="shared" ca="1" si="31"/>
        <v>1</v>
      </c>
      <c r="AE23" s="30">
        <v>0</v>
      </c>
      <c r="AF23" s="1">
        <f t="shared" ca="1" si="32"/>
        <v>7</v>
      </c>
      <c r="AG23" s="1">
        <f t="shared" ca="1" si="33"/>
        <v>4</v>
      </c>
      <c r="AH23" s="250">
        <f t="shared" ca="1" si="34"/>
        <v>1.04071</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1.0408999999999999</v>
      </c>
      <c r="Y24" s="13">
        <v>0</v>
      </c>
      <c r="Z24" s="1">
        <f t="shared" ca="1" si="27"/>
        <v>4.9000000000000004</v>
      </c>
      <c r="AA24" s="1">
        <f t="shared" ca="1" si="28"/>
        <v>0</v>
      </c>
      <c r="AB24" s="1">
        <f t="shared" ca="1" si="29"/>
        <v>0</v>
      </c>
      <c r="AC24" s="1">
        <f t="shared" ca="1" si="30"/>
        <v>0</v>
      </c>
      <c r="AD24" s="247">
        <f t="shared" ca="1" si="31"/>
        <v>1</v>
      </c>
      <c r="AE24" s="30">
        <v>0</v>
      </c>
      <c r="AF24" s="1">
        <f t="shared" ca="1" si="32"/>
        <v>7</v>
      </c>
      <c r="AG24" s="1">
        <f t="shared" ca="1" si="33"/>
        <v>4</v>
      </c>
      <c r="AH24" s="250">
        <f t="shared" ca="1" si="34"/>
        <v>1.04071</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1.0408999999999999</v>
      </c>
      <c r="Y25" s="13">
        <v>0</v>
      </c>
      <c r="Z25" s="1">
        <f t="shared" ca="1" si="27"/>
        <v>4.9000000000000004</v>
      </c>
      <c r="AA25" s="1">
        <f t="shared" ca="1" si="28"/>
        <v>0</v>
      </c>
      <c r="AB25" s="1">
        <f t="shared" ca="1" si="29"/>
        <v>0</v>
      </c>
      <c r="AC25" s="1">
        <f t="shared" ca="1" si="30"/>
        <v>0</v>
      </c>
      <c r="AD25" s="247">
        <f t="shared" ca="1" si="31"/>
        <v>1</v>
      </c>
      <c r="AE25" s="30">
        <v>0</v>
      </c>
      <c r="AF25" s="1">
        <f t="shared" ca="1" si="32"/>
        <v>7</v>
      </c>
      <c r="AG25" s="1">
        <f t="shared" ca="1" si="33"/>
        <v>4</v>
      </c>
      <c r="AH25" s="251">
        <f t="shared" ca="1" si="34"/>
        <v>1.04071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 ca="1">$F$6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IF(Vorrunde!$N$17="","",Vorrunde!$N$17)</f>
        <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IF(AA64&gt;0,X64&amp;Sprache!$E$84&amp;Y64,"")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IF(Vorrunde!$N$27="","",Vorrunde!$N$27)</f>
        <v/>
      </c>
      <c r="U65" s="67" t="s">
        <v>8</v>
      </c>
      <c r="V65" s="41" t="str">
        <f ca="1">Planung!$L7</f>
        <v>FC Grönlingen</v>
      </c>
      <c r="W65" s="13" t="str">
        <f ca="1">Planung!$N7</f>
        <v>Inter Mailand</v>
      </c>
      <c r="X65" s="13">
        <f ca="1">IF(AND(Vorrunde!$I13&lt;&gt;"",Vorrunde!$K13&lt;&gt;"",Vorrunde!$F13&lt;&gt;Vorrunde!$H13,$V65&lt;&gt;"",$W65&lt;&gt;""),Vorrunde!$I13,"")</f>
        <v>1</v>
      </c>
      <c r="Y65" s="36">
        <f ca="1">IF(AND(Vorrunde!$I13&lt;&gt;"",Vorrunde!$K13&lt;&gt;"",Vorrunde!$F13&lt;&gt;Vorrunde!$H13,$V65&lt;&gt;"",$W65&lt;&gt;""),Vorrunde!$K13,"")</f>
        <v>4</v>
      </c>
      <c r="Z65" s="35" t="str">
        <f t="shared" ref="Z65:Z73" ca="1" si="44">V65&amp;W65</f>
        <v>FC GrönlingenInter Mailand</v>
      </c>
      <c r="AA65" s="13">
        <f t="shared" ref="AA65:AA128" ca="1" si="45">IF(AND(V65&lt;&gt;"",W65&lt;&gt;"",V65&lt;&gt;W65,X65&lt;&gt;"",Y65&lt;&gt;""),1,0)</f>
        <v>1</v>
      </c>
      <c r="AB65" s="13" t="str">
        <f ca="1">IF(AA65&gt;0,X65&amp;Sprache!$E$84&amp;Y65,"")</f>
        <v>1:4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IF(Vorrunde!$N$37="","",Vorrunde!$N$37)</f>
        <v/>
      </c>
      <c r="U66" s="67" t="s">
        <v>9</v>
      </c>
      <c r="V66" s="41" t="str">
        <f ca="1">Planung!$L8</f>
        <v>1. FC Nürnberg</v>
      </c>
      <c r="W66" s="13" t="str">
        <f ca="1">Planung!$N8</f>
        <v>Real Madrid</v>
      </c>
      <c r="X66" s="13">
        <f ca="1">IF(AND(Vorrunde!$I14&lt;&gt;"",Vorrunde!$K14&lt;&gt;"",Vorrunde!$F14&lt;&gt;Vorrunde!$H14,$V66&lt;&gt;"",$W66&lt;&gt;""),Vorrunde!$I14,"")</f>
        <v>1</v>
      </c>
      <c r="Y66" s="36">
        <f ca="1">IF(AND(Vorrunde!$I14&lt;&gt;"",Vorrunde!$K14&lt;&gt;"",Vorrunde!$F14&lt;&gt;Vorrunde!$H14,$V66&lt;&gt;"",$W66&lt;&gt;""),Vorrunde!$K14,"")</f>
        <v>4</v>
      </c>
      <c r="Z66" s="35" t="str">
        <f t="shared" ca="1" si="44"/>
        <v>1. FC NürnbergReal Madrid</v>
      </c>
      <c r="AA66" s="13">
        <f t="shared" ca="1" si="45"/>
        <v>1</v>
      </c>
      <c r="AB66" s="13" t="str">
        <f ca="1">IF(AA66&gt;0,X66&amp;Sprache!$E$84&amp;Y66,"")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c r="Q67" s="62" t="str">
        <f>""</f>
        <v/>
      </c>
      <c r="U67" s="67" t="s">
        <v>10</v>
      </c>
      <c r="V67" s="41" t="str">
        <f ca="1">Planung!$L9</f>
        <v>Eintracht Frankfurt</v>
      </c>
      <c r="W67" s="13" t="str">
        <f ca="1">Planung!$N9</f>
        <v>Maibach 1822 eV</v>
      </c>
      <c r="X67" s="13">
        <f ca="1">IF(AND(Vorrunde!$I15&lt;&gt;"",Vorrunde!$K15&lt;&gt;"",Vorrunde!$F15&lt;&gt;Vorrunde!$H15,$V67&lt;&gt;"",$W67&lt;&gt;""),Vorrunde!$I15,"")</f>
        <v>5</v>
      </c>
      <c r="Y67" s="36">
        <f ca="1">IF(AND(Vorrunde!$I15&lt;&gt;"",Vorrunde!$K15&lt;&gt;"",Vorrunde!$F15&lt;&gt;Vorrunde!$H15,$V67&lt;&gt;"",$W67&lt;&gt;""),Vorrunde!$K15,"")</f>
        <v>2</v>
      </c>
      <c r="Z67" s="35" t="str">
        <f t="shared" ca="1" si="44"/>
        <v>Eintracht FrankfurtMaibach 1822 eV</v>
      </c>
      <c r="AA67" s="13">
        <f t="shared" ca="1" si="45"/>
        <v>1</v>
      </c>
      <c r="AB67" s="13" t="str">
        <f ca="1">IF(AA67&gt;0,X67&amp;Sprache!$E$84&amp;Y67,"")</f>
        <v>5:2</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Planung!$L10</f>
        <v>SSV Wildbach</v>
      </c>
      <c r="W68" s="13" t="str">
        <f ca="1">Planung!$N10</f>
        <v>Manchester City</v>
      </c>
      <c r="X68" s="13">
        <f ca="1">IF(AND(Vorrunde!$I16&lt;&gt;"",Vorrunde!$K16&lt;&gt;"",Vorrunde!$F16&lt;&gt;Vorrunde!$H16,$V68&lt;&gt;"",$W68&lt;&gt;""),Vorrunde!$I16,"")</f>
        <v>2</v>
      </c>
      <c r="Y68" s="36">
        <f ca="1">IF(AND(Vorrunde!$I16&lt;&gt;"",Vorrunde!$K16&lt;&gt;"",Vorrunde!$F16&lt;&gt;Vorrunde!$H16,$V68&lt;&gt;"",$W68&lt;&gt;""),Vorrunde!$K16,"")</f>
        <v>6</v>
      </c>
      <c r="Z68" s="35" t="str">
        <f t="shared" ca="1" si="44"/>
        <v>SSV WildbachManchester City</v>
      </c>
      <c r="AA68" s="13">
        <f t="shared" ca="1" si="45"/>
        <v>1</v>
      </c>
      <c r="AB68" s="13" t="str">
        <f ca="1">IF(AA68&gt;0,X68&amp;Sprache!$E$84&amp;Y68,"")</f>
        <v>2:6</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Planung!$L11</f>
        <v>Borussia Dortmund</v>
      </c>
      <c r="W69" s="13" t="str">
        <f ca="1">Planung!$N11</f>
        <v>FSV Rauen</v>
      </c>
      <c r="X69" s="13">
        <f ca="1">IF(AND(Vorrunde!$I17&lt;&gt;"",Vorrunde!$K17&lt;&gt;"",Vorrunde!$F17&lt;&gt;Vorrunde!$H17,$V69&lt;&gt;"",$W69&lt;&gt;""),Vorrunde!$I17,"")</f>
        <v>3</v>
      </c>
      <c r="Y69" s="36">
        <f ca="1">IF(AND(Vorrunde!$I17&lt;&gt;"",Vorrunde!$K17&lt;&gt;"",Vorrunde!$F17&lt;&gt;Vorrunde!$H17,$V69&lt;&gt;"",$W69&lt;&gt;""),Vorrunde!$K17,"")</f>
        <v>0</v>
      </c>
      <c r="Z69" s="35" t="str">
        <f t="shared" ca="1" si="44"/>
        <v>Borussia DortmundFSV Rauen</v>
      </c>
      <c r="AA69" s="13">
        <f t="shared" ca="1" si="45"/>
        <v>1</v>
      </c>
      <c r="AB69" s="13" t="str">
        <f ca="1">IF(AA69&gt;0,X69&amp;Sprache!$E$84&amp;Y69,"")</f>
        <v>3:0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Planung!$L12</f>
        <v>VFB Essenheim</v>
      </c>
      <c r="W70" s="13" t="str">
        <f ca="1">Planung!$N12</f>
        <v>1. FC Riedwald</v>
      </c>
      <c r="X70" s="13">
        <f ca="1">IF(AND(Vorrunde!$I18&lt;&gt;"",Vorrunde!$K18&lt;&gt;"",Vorrunde!$F18&lt;&gt;Vorrunde!$H18,$V70&lt;&gt;"",$W70&lt;&gt;""),Vorrunde!$I18,"")</f>
        <v>4</v>
      </c>
      <c r="Y70" s="36">
        <f ca="1">IF(AND(Vorrunde!$I18&lt;&gt;"",Vorrunde!$K18&lt;&gt;"",Vorrunde!$F18&lt;&gt;Vorrunde!$H18,$V70&lt;&gt;"",$W70&lt;&gt;""),Vorrunde!$K18,"")</f>
        <v>4</v>
      </c>
      <c r="Z70" s="35" t="str">
        <f t="shared" ca="1" si="44"/>
        <v>VFB Essenheim1. FC Riedwald</v>
      </c>
      <c r="AA70" s="13">
        <f t="shared" ca="1" si="45"/>
        <v>1</v>
      </c>
      <c r="AB70" s="13" t="str">
        <f ca="1">IF(AA70&gt;0,X70&amp;Sprache!$E$84&amp;Y70,"")</f>
        <v>4:4</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FC Grönlingen</v>
      </c>
      <c r="W71" s="13" t="str">
        <f ca="1">Planung!$N13</f>
        <v>Mainz 05</v>
      </c>
      <c r="X71" s="13">
        <f ca="1">IF(AND(Vorrunde!$I19&lt;&gt;"",Vorrunde!$K19&lt;&gt;"",Vorrunde!$F19&lt;&gt;Vorrunde!$H19,$V71&lt;&gt;"",$W71&lt;&gt;""),Vorrunde!$I19,"")</f>
        <v>1</v>
      </c>
      <c r="Y71" s="36">
        <f ca="1">IF(AND(Vorrunde!$I19&lt;&gt;"",Vorrunde!$K19&lt;&gt;"",Vorrunde!$F19&lt;&gt;Vorrunde!$H19,$V71&lt;&gt;"",$W71&lt;&gt;""),Vorrunde!$K19,"")</f>
        <v>2</v>
      </c>
      <c r="Z71" s="35" t="str">
        <f t="shared" ca="1" si="44"/>
        <v>FC GrönlingenMainz 05</v>
      </c>
      <c r="AA71" s="13">
        <f t="shared" ca="1" si="45"/>
        <v>1</v>
      </c>
      <c r="AB71" s="13" t="str">
        <f ca="1">IF(AA71&gt;0,X71&amp;Sprache!$E$84&amp;Y71,"")</f>
        <v>1:2</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Nürnberg</v>
      </c>
      <c r="W72" s="13" t="str">
        <f ca="1">Planung!$N14</f>
        <v>Kickers Rodendorf</v>
      </c>
      <c r="X72" s="13">
        <f ca="1">IF(AND(Vorrunde!$I20&lt;&gt;"",Vorrunde!$K20&lt;&gt;"",Vorrunde!$F20&lt;&gt;Vorrunde!$H20,$V72&lt;&gt;"",$W72&lt;&gt;""),Vorrunde!$I20,"")</f>
        <v>2</v>
      </c>
      <c r="Y72" s="36">
        <f ca="1">IF(AND(Vorrunde!$I20&lt;&gt;"",Vorrunde!$K20&lt;&gt;"",Vorrunde!$F20&lt;&gt;Vorrunde!$H20,$V72&lt;&gt;"",$W72&lt;&gt;""),Vorrunde!$K20,"")</f>
        <v>0</v>
      </c>
      <c r="Z72" s="35" t="str">
        <f t="shared" ca="1" si="44"/>
        <v>1. FC NürnbergKickers Rodendorf</v>
      </c>
      <c r="AA72" s="13">
        <f t="shared" ca="1" si="45"/>
        <v>1</v>
      </c>
      <c r="AB72" s="13" t="str">
        <f ca="1">IF(AA72&gt;0,X72&amp;Sprache!$E$84&amp;Y72,"")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FC Barcelona</v>
      </c>
      <c r="W73" s="13" t="str">
        <f ca="1">Planung!$N15</f>
        <v>Eintracht Frankfurt</v>
      </c>
      <c r="X73" s="13">
        <f ca="1">IF(AND(Vorrunde!$I21&lt;&gt;"",Vorrunde!$K21&lt;&gt;"",Vorrunde!$F21&lt;&gt;Vorrunde!$H21,$V73&lt;&gt;"",$W73&lt;&gt;""),Vorrunde!$I21,"")</f>
        <v>1</v>
      </c>
      <c r="Y73" s="36">
        <f ca="1">IF(AND(Vorrunde!$I21&lt;&gt;"",Vorrunde!$K21&lt;&gt;"",Vorrunde!$F21&lt;&gt;Vorrunde!$H21,$V73&lt;&gt;"",$W73&lt;&gt;""),Vorrunde!$K21,"")</f>
        <v>0</v>
      </c>
      <c r="Z73" s="35" t="str">
        <f t="shared" ca="1" si="44"/>
        <v>FC BarcelonaEintracht Frankfurt</v>
      </c>
      <c r="AA73" s="13">
        <f t="shared" ca="1" si="45"/>
        <v>1</v>
      </c>
      <c r="AB73" s="13" t="str">
        <f ca="1">IF(AA73&gt;0,X73&amp;Sprache!$E$84&amp;Y73,"")</f>
        <v>1:0</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Inter Mailand</v>
      </c>
      <c r="W74" s="13" t="str">
        <f ca="1">Planung!$N16</f>
        <v>SSV Wildbach</v>
      </c>
      <c r="X74" s="13">
        <f ca="1">IF(AND(Vorrunde!$I22&lt;&gt;"",Vorrunde!$K22&lt;&gt;"",Vorrunde!$F22&lt;&gt;Vorrunde!$H22,$V74&lt;&gt;"",$W74&lt;&gt;""),Vorrunde!$I22,"")</f>
        <v>5</v>
      </c>
      <c r="Y74" s="36">
        <f ca="1">IF(AND(Vorrunde!$I22&lt;&gt;"",Vorrunde!$K22&lt;&gt;"",Vorrunde!$F22&lt;&gt;Vorrunde!$H22,$V74&lt;&gt;"",$W74&lt;&gt;""),Vorrunde!$K22,"")</f>
        <v>0</v>
      </c>
      <c r="Z74" s="35" t="str">
        <f ca="1">V74&amp;W74</f>
        <v>Inter MailandSSV Wildbach</v>
      </c>
      <c r="AA74" s="13">
        <f t="shared" ca="1" si="45"/>
        <v>1</v>
      </c>
      <c r="AB74" s="13" t="str">
        <f ca="1">IF(AA74&gt;0,X74&amp;Sprache!$E$84&amp;Y74,"")</f>
        <v>5:0</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Real Madrid</v>
      </c>
      <c r="W75" s="13" t="str">
        <f ca="1">Planung!$N17</f>
        <v>Borussia Dortmund</v>
      </c>
      <c r="X75" s="13">
        <f ca="1">IF(AND(Vorrunde!$I23&lt;&gt;"",Vorrunde!$K23&lt;&gt;"",Vorrunde!$F23&lt;&gt;Vorrunde!$H23,$V75&lt;&gt;"",$W75&lt;&gt;""),Vorrunde!$I23,"")</f>
        <v>3</v>
      </c>
      <c r="Y75" s="36">
        <f ca="1">IF(AND(Vorrunde!$I23&lt;&gt;"",Vorrunde!$K23&lt;&gt;"",Vorrunde!$F23&lt;&gt;Vorrunde!$H23,$V75&lt;&gt;"",$W75&lt;&gt;""),Vorrunde!$K23,"")</f>
        <v>2</v>
      </c>
      <c r="Z75" s="35" t="str">
        <f t="shared" ref="Z75:Z108" ca="1" si="46">V75&amp;W75</f>
        <v>Real MadridBorussia Dortmund</v>
      </c>
      <c r="AA75" s="13">
        <f t="shared" ca="1" si="45"/>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1. FC Riedwald</v>
      </c>
      <c r="W76" s="13" t="str">
        <f ca="1">Planung!$N18</f>
        <v>Maibach 1822 eV</v>
      </c>
      <c r="X76" s="13">
        <f ca="1">IF(AND(Vorrunde!$I24&lt;&gt;"",Vorrunde!$K24&lt;&gt;"",Vorrunde!$F24&lt;&gt;Vorrunde!$H24,$V76&lt;&gt;"",$W76&lt;&gt;""),Vorrunde!$I24,"")</f>
        <v>4</v>
      </c>
      <c r="Y76" s="36">
        <f ca="1">IF(AND(Vorrunde!$I24&lt;&gt;"",Vorrunde!$K24&lt;&gt;"",Vorrunde!$F24&lt;&gt;Vorrunde!$H24,$V76&lt;&gt;"",$W76&lt;&gt;""),Vorrunde!$K24,"")</f>
        <v>2</v>
      </c>
      <c r="Z76" s="35" t="str">
        <f t="shared" ca="1" si="46"/>
        <v>1. FC RiedwaldMaibach 1822 eV</v>
      </c>
      <c r="AA76" s="13">
        <f t="shared" ca="1" si="45"/>
        <v>1</v>
      </c>
      <c r="AB76" s="13" t="str">
        <f ca="1">IF(AA76&gt;0,X76&amp;Sprache!$E$84&amp;Y76,"")</f>
        <v>4:2</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Mainz 05</v>
      </c>
      <c r="W77" s="13" t="str">
        <f ca="1">Planung!$N19</f>
        <v>Manchester City</v>
      </c>
      <c r="X77" s="13">
        <f ca="1">IF(AND(Vorrunde!$I25&lt;&gt;"",Vorrunde!$K25&lt;&gt;"",Vorrunde!$F25&lt;&gt;Vorrunde!$H25,$V77&lt;&gt;"",$W77&lt;&gt;""),Vorrunde!$I25,"")</f>
        <v>0</v>
      </c>
      <c r="Y77" s="36">
        <f ca="1">IF(AND(Vorrunde!$I25&lt;&gt;"",Vorrunde!$K25&lt;&gt;"",Vorrunde!$F25&lt;&gt;Vorrunde!$H25,$V77&lt;&gt;"",$W77&lt;&gt;""),Vorrunde!$K25,"")</f>
        <v>3</v>
      </c>
      <c r="Z77" s="35" t="str">
        <f t="shared" ca="1" si="46"/>
        <v>Mainz 05Manchester City</v>
      </c>
      <c r="AA77" s="13">
        <f t="shared" ca="1" si="45"/>
        <v>1</v>
      </c>
      <c r="AB77" s="13" t="str">
        <f ca="1">IF(AA77&gt;0,X77&amp;Sprache!$E$84&amp;Y77,"")</f>
        <v>0:3</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Kickers Rodendorf</v>
      </c>
      <c r="W78" s="13" t="str">
        <f ca="1">Planung!$N20</f>
        <v>FSV Rauen</v>
      </c>
      <c r="X78" s="13">
        <f ca="1">IF(AND(Vorrunde!$I26&lt;&gt;"",Vorrunde!$K26&lt;&gt;"",Vorrunde!$F26&lt;&gt;Vorrunde!$H26,$V78&lt;&gt;"",$W78&lt;&gt;""),Vorrunde!$I26,"")</f>
        <v>1</v>
      </c>
      <c r="Y78" s="36">
        <f ca="1">IF(AND(Vorrunde!$I26&lt;&gt;"",Vorrunde!$K26&lt;&gt;"",Vorrunde!$F26&lt;&gt;Vorrunde!$H26,$V78&lt;&gt;"",$W78&lt;&gt;""),Vorrunde!$K26,"")</f>
        <v>1</v>
      </c>
      <c r="Z78" s="35" t="str">
        <f t="shared" ca="1" si="46"/>
        <v>Kickers RodendorfFSV Rauen</v>
      </c>
      <c r="AA78" s="13">
        <f t="shared" ca="1" si="45"/>
        <v>1</v>
      </c>
      <c r="AB78" s="13" t="str">
        <f ca="1">IF(AA78&gt;0,X78&amp;Sprache!$E$84&amp;Y78,"")</f>
        <v>1:1</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Planung!$L21</f>
        <v>Eintracht Frankfurt</v>
      </c>
      <c r="W79" s="13" t="str">
        <f ca="1">Planung!$N21</f>
        <v>VFB Essenheim</v>
      </c>
      <c r="X79" s="13">
        <f ca="1">IF(AND(Vorrunde!$I27&lt;&gt;"",Vorrunde!$K27&lt;&gt;"",Vorrunde!$F27&lt;&gt;Vorrunde!$H27,$V79&lt;&gt;"",$W79&lt;&gt;""),Vorrunde!$I27,"")</f>
        <v>2</v>
      </c>
      <c r="Y79" s="36">
        <f ca="1">IF(AND(Vorrunde!$I27&lt;&gt;"",Vorrunde!$K27&lt;&gt;"",Vorrunde!$F27&lt;&gt;Vorrunde!$H27,$V79&lt;&gt;"",$W79&lt;&gt;""),Vorrunde!$K27,"")</f>
        <v>0</v>
      </c>
      <c r="Z79" s="35" t="str">
        <f t="shared" ca="1" si="46"/>
        <v>Eintracht FrankfurtVFB Essenheim</v>
      </c>
      <c r="AA79" s="13">
        <f t="shared" ca="1" si="45"/>
        <v>1</v>
      </c>
      <c r="AB79" s="13" t="str">
        <f ca="1">IF(AA79&gt;0,X79&amp;Sprache!$E$84&amp;Y79,"")</f>
        <v>2:0</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SSV Wildbach</v>
      </c>
      <c r="W80" s="13" t="str">
        <f ca="1">Planung!$N22</f>
        <v>FC Grönlingen</v>
      </c>
      <c r="X80" s="13">
        <f ca="1">IF(AND(Vorrunde!$I28&lt;&gt;"",Vorrunde!$K28&lt;&gt;"",Vorrunde!$F28&lt;&gt;Vorrunde!$H28,$V80&lt;&gt;"",$W80&lt;&gt;""),Vorrunde!$I28,"")</f>
        <v>3</v>
      </c>
      <c r="Y80" s="36">
        <f ca="1">IF(AND(Vorrunde!$I28&lt;&gt;"",Vorrunde!$K28&lt;&gt;"",Vorrunde!$F28&lt;&gt;Vorrunde!$H28,$V80&lt;&gt;"",$W80&lt;&gt;""),Vorrunde!$K28,"")</f>
        <v>3</v>
      </c>
      <c r="Z80" s="35" t="str">
        <f t="shared" ca="1" si="46"/>
        <v>SSV WildbachFC Grönlingen</v>
      </c>
      <c r="AA80" s="13">
        <f t="shared" ca="1" si="45"/>
        <v>1</v>
      </c>
      <c r="AB80" s="13" t="str">
        <f ca="1">IF(AA80&gt;0,X80&amp;Sprache!$E$84&amp;Y80,"")</f>
        <v>3:3</v>
      </c>
      <c r="AD80" s="144"/>
      <c r="AE80" s="149">
        <f ca="1">IF($AA80=0,"",IF($X80&gt;$Y80,Einstellungen!$C$4,IF($X80=$Y80,1,0)))</f>
        <v>1</v>
      </c>
      <c r="AF80" s="144">
        <f ca="1">IF($AA80=0,"",IF($X80&lt;$Y80,Einstellungen!$C$4,IF($X80=$Y80,1,0)))</f>
        <v>1</v>
      </c>
    </row>
    <row r="81" spans="2:32" s="2" customFormat="1" x14ac:dyDescent="0.2">
      <c r="B81" s="4"/>
      <c r="C81" s="4"/>
      <c r="D81" s="4"/>
      <c r="E81" s="4"/>
      <c r="F81" s="13"/>
      <c r="G81" s="13"/>
      <c r="H81" s="13"/>
      <c r="I81" s="13"/>
      <c r="J81" s="13"/>
      <c r="K81" s="13"/>
      <c r="L81" s="13"/>
      <c r="M81" s="13"/>
      <c r="U81" s="67" t="s">
        <v>33</v>
      </c>
      <c r="V81" s="41" t="str">
        <f ca="1">Planung!$L23</f>
        <v>Borussia Dortmund</v>
      </c>
      <c r="W81" s="13" t="str">
        <f ca="1">Planung!$N23</f>
        <v>1. FC Nürnberg</v>
      </c>
      <c r="X81" s="13">
        <f ca="1">IF(AND(Vorrunde!$I29&lt;&gt;"",Vorrunde!$K29&lt;&gt;"",Vorrunde!$F29&lt;&gt;Vorrunde!$H29,$V81&lt;&gt;"",$W81&lt;&gt;""),Vorrunde!$I29,"")</f>
        <v>4</v>
      </c>
      <c r="Y81" s="36">
        <f ca="1">IF(AND(Vorrunde!$I29&lt;&gt;"",Vorrunde!$K29&lt;&gt;"",Vorrunde!$F29&lt;&gt;Vorrunde!$H29,$V81&lt;&gt;"",$W81&lt;&gt;""),Vorrunde!$K29,"")</f>
        <v>3</v>
      </c>
      <c r="Z81" s="35" t="str">
        <f t="shared" ca="1" si="46"/>
        <v>Borussia Dortmund1. FC Nürnberg</v>
      </c>
      <c r="AA81" s="13">
        <f t="shared" ca="1" si="45"/>
        <v>1</v>
      </c>
      <c r="AB81" s="13" t="str">
        <f ca="1">IF(AA81&gt;0,X81&amp;Sprache!$E$84&amp;Y81,"")</f>
        <v>4:3</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FC Barcelona</v>
      </c>
      <c r="W82" s="13" t="str">
        <f ca="1">Planung!$N24</f>
        <v>Maibach 1822 eV</v>
      </c>
      <c r="X82" s="13">
        <f ca="1">IF(AND(Vorrunde!$I30&lt;&gt;"",Vorrunde!$K30&lt;&gt;"",Vorrunde!$F30&lt;&gt;Vorrunde!$H30,$V82&lt;&gt;"",$W82&lt;&gt;""),Vorrunde!$I30,"")</f>
        <v>5</v>
      </c>
      <c r="Y82" s="36">
        <f ca="1">IF(AND(Vorrunde!$I30&lt;&gt;"",Vorrunde!$K30&lt;&gt;"",Vorrunde!$F30&lt;&gt;Vorrunde!$H30,$V82&lt;&gt;"",$W82&lt;&gt;""),Vorrunde!$K30,"")</f>
        <v>1</v>
      </c>
      <c r="Z82" s="35" t="str">
        <f t="shared" ca="1" si="46"/>
        <v>FC BarcelonaMaibach 1822 eV</v>
      </c>
      <c r="AA82" s="13">
        <f t="shared" ca="1" si="45"/>
        <v>1</v>
      </c>
      <c r="AB82" s="13" t="str">
        <f ca="1">IF(AA82&gt;0,X82&amp;Sprache!$E$84&amp;Y82,"")</f>
        <v>5:1</v>
      </c>
      <c r="AD82" s="144"/>
      <c r="AE82" s="149">
        <f ca="1">IF($AA82=0,"",IF($X82&gt;$Y82,Einstellungen!$C$4,IF($X82=$Y82,1,0)))</f>
        <v>3</v>
      </c>
      <c r="AF82" s="144">
        <f ca="1">IF($AA82=0,"",IF($X82&lt;$Y82,Einstellungen!$C$4,IF($X82=$Y82,1,0)))</f>
        <v>0</v>
      </c>
    </row>
    <row r="83" spans="2:32" s="2" customFormat="1" x14ac:dyDescent="0.2">
      <c r="B83" s="4"/>
      <c r="C83" s="4"/>
      <c r="D83" s="4"/>
      <c r="E83" s="4"/>
      <c r="F83" s="13"/>
      <c r="G83" s="13"/>
      <c r="H83" s="13"/>
      <c r="I83" s="13"/>
      <c r="J83" s="13"/>
      <c r="K83" s="13"/>
      <c r="L83" s="13"/>
      <c r="M83" s="13"/>
      <c r="U83" s="67" t="s">
        <v>35</v>
      </c>
      <c r="V83" s="41" t="str">
        <f ca="1">Planung!$L25</f>
        <v>Inter Mailand</v>
      </c>
      <c r="W83" s="13" t="str">
        <f ca="1">Planung!$N25</f>
        <v>Manchester City</v>
      </c>
      <c r="X83" s="13">
        <f ca="1">IF(AND(Vorrunde!$I31&lt;&gt;"",Vorrunde!$K31&lt;&gt;"",Vorrunde!$F31&lt;&gt;Vorrunde!$H31,$V83&lt;&gt;"",$W83&lt;&gt;""),Vorrunde!$I31,"")</f>
        <v>0</v>
      </c>
      <c r="Y83" s="36">
        <f ca="1">IF(AND(Vorrunde!$I31&lt;&gt;"",Vorrunde!$K31&lt;&gt;"",Vorrunde!$F31&lt;&gt;Vorrunde!$H31,$V83&lt;&gt;"",$W83&lt;&gt;""),Vorrunde!$K31,"")</f>
        <v>1</v>
      </c>
      <c r="Z83" s="35" t="str">
        <f t="shared" ca="1" si="46"/>
        <v>Inter MailandManchester City</v>
      </c>
      <c r="AA83" s="13">
        <f t="shared" ca="1" si="45"/>
        <v>1</v>
      </c>
      <c r="AB83" s="13" t="str">
        <f ca="1">IF(AA83&gt;0,X83&amp;Sprache!$E$84&amp;Y83,"")</f>
        <v>0:1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Planung!$L26</f>
        <v>Real Madrid</v>
      </c>
      <c r="W84" s="13" t="str">
        <f ca="1">Planung!$N26</f>
        <v>FSV Rauen</v>
      </c>
      <c r="X84" s="13">
        <f ca="1">IF(AND(Vorrunde!$I32&lt;&gt;"",Vorrunde!$K32&lt;&gt;"",Vorrunde!$F32&lt;&gt;Vorrunde!$H32,$V84&lt;&gt;"",$W84&lt;&gt;""),Vorrunde!$I32,"")</f>
        <v>4</v>
      </c>
      <c r="Y84" s="36">
        <f ca="1">IF(AND(Vorrunde!$I32&lt;&gt;"",Vorrunde!$K32&lt;&gt;"",Vorrunde!$F32&lt;&gt;Vorrunde!$H32,$V84&lt;&gt;"",$W84&lt;&gt;""),Vorrunde!$K32,"")</f>
        <v>1</v>
      </c>
      <c r="Z84" s="35" t="str">
        <f t="shared" ca="1" si="46"/>
        <v>Real MadridFSV Rauen</v>
      </c>
      <c r="AA84" s="13">
        <f t="shared" ca="1" si="45"/>
        <v>1</v>
      </c>
      <c r="AB84" s="13" t="str">
        <f ca="1">IF(AA84&gt;0,X84&amp;Sprache!$E$84&amp;Y84,"")</f>
        <v>4:1</v>
      </c>
      <c r="AD84" s="144"/>
      <c r="AE84" s="149">
        <f ca="1">IF($AA84=0,"",IF($X84&gt;$Y84,Einstellungen!$C$4,IF($X84=$Y84,1,0)))</f>
        <v>3</v>
      </c>
      <c r="AF84" s="144">
        <f ca="1">IF($AA84=0,"",IF($X84&lt;$Y84,Einstellungen!$C$4,IF($X84=$Y84,1,0)))</f>
        <v>0</v>
      </c>
    </row>
    <row r="85" spans="2:32" s="2" customFormat="1" x14ac:dyDescent="0.2">
      <c r="B85" s="4"/>
      <c r="C85" s="4"/>
      <c r="D85" s="4"/>
      <c r="E85" s="4"/>
      <c r="F85" s="13"/>
      <c r="G85" s="13"/>
      <c r="H85" s="13"/>
      <c r="I85" s="13"/>
      <c r="J85" s="13"/>
      <c r="K85" s="13"/>
      <c r="L85" s="13"/>
      <c r="M85" s="13"/>
      <c r="U85" s="67" t="s">
        <v>37</v>
      </c>
      <c r="V85" s="41" t="str">
        <f ca="1">Planung!$L27</f>
        <v>Eintracht Frankfurt</v>
      </c>
      <c r="W85" s="13" t="str">
        <f ca="1">Planung!$N27</f>
        <v>1. FC Riedwald</v>
      </c>
      <c r="X85" s="13">
        <f ca="1">IF(AND(Vorrunde!$I33&lt;&gt;"",Vorrunde!$K33&lt;&gt;"",Vorrunde!$F33&lt;&gt;Vorrunde!$H33,$V85&lt;&gt;"",$W85&lt;&gt;""),Vorrunde!$I33,"")</f>
        <v>5</v>
      </c>
      <c r="Y85" s="36">
        <f ca="1">IF(AND(Vorrunde!$I33&lt;&gt;"",Vorrunde!$K33&lt;&gt;"",Vorrunde!$F33&lt;&gt;Vorrunde!$H33,$V85&lt;&gt;"",$W85&lt;&gt;""),Vorrunde!$K33,"")</f>
        <v>2</v>
      </c>
      <c r="Z85" s="35" t="str">
        <f t="shared" ca="1" si="46"/>
        <v>Eintracht Frankfurt1. FC Riedwald</v>
      </c>
      <c r="AA85" s="13">
        <f t="shared" ca="1" si="45"/>
        <v>1</v>
      </c>
      <c r="AB85" s="13" t="str">
        <f ca="1">IF(AA85&gt;0,X85&amp;Sprache!$E$84&amp;Y85,"")</f>
        <v>5:2</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Planung!$L28</f>
        <v>SSV Wildbach</v>
      </c>
      <c r="W86" s="13" t="str">
        <f ca="1">Planung!$N28</f>
        <v>Mainz 05</v>
      </c>
      <c r="X86" s="13">
        <f ca="1">IF(AND(Vorrunde!$I34&lt;&gt;"",Vorrunde!$K34&lt;&gt;"",Vorrunde!$F34&lt;&gt;Vorrunde!$H34,$V86&lt;&gt;"",$W86&lt;&gt;""),Vorrunde!$I34,"")</f>
        <v>0</v>
      </c>
      <c r="Y86" s="36">
        <f ca="1">IF(AND(Vorrunde!$I34&lt;&gt;"",Vorrunde!$K34&lt;&gt;"",Vorrunde!$F34&lt;&gt;Vorrunde!$H34,$V86&lt;&gt;"",$W86&lt;&gt;""),Vorrunde!$K34,"")</f>
        <v>2</v>
      </c>
      <c r="Z86" s="35" t="str">
        <f t="shared" ca="1" si="46"/>
        <v>SSV WildbachMainz 05</v>
      </c>
      <c r="AA86" s="13">
        <f t="shared" ca="1" si="45"/>
        <v>1</v>
      </c>
      <c r="AB86" s="13" t="str">
        <f ca="1">IF(AA86&gt;0,X86&amp;Sprache!$E$84&amp;Y86,"")</f>
        <v>0:2</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Planung!$L29</f>
        <v>Borussia Dortmund</v>
      </c>
      <c r="W87" s="13" t="str">
        <f ca="1">Planung!$N29</f>
        <v>Kickers Rodendorf</v>
      </c>
      <c r="X87" s="13">
        <f ca="1">IF(AND(Vorrunde!$I35&lt;&gt;"",Vorrunde!$K35&lt;&gt;"",Vorrunde!$F35&lt;&gt;Vorrunde!$H35,$V87&lt;&gt;"",$W87&lt;&gt;""),Vorrunde!$I35,"")</f>
        <v>6</v>
      </c>
      <c r="Y87" s="36">
        <f ca="1">IF(AND(Vorrunde!$I35&lt;&gt;"",Vorrunde!$K35&lt;&gt;"",Vorrunde!$F35&lt;&gt;Vorrunde!$H35,$V87&lt;&gt;"",$W87&lt;&gt;""),Vorrunde!$K35,"")</f>
        <v>1</v>
      </c>
      <c r="Z87" s="35" t="str">
        <f t="shared" ca="1" si="46"/>
        <v>Borussia DortmundKickers Rodendorf</v>
      </c>
      <c r="AA87" s="13">
        <f t="shared" ca="1" si="45"/>
        <v>1</v>
      </c>
      <c r="AB87" s="13" t="str">
        <f ca="1">IF(AA87&gt;0,X87&amp;Sprache!$E$84&amp;Y87,"")</f>
        <v>6:1</v>
      </c>
      <c r="AD87" s="144"/>
      <c r="AE87" s="149">
        <f ca="1">IF($AA87=0,"",IF($X87&gt;$Y87,Einstellungen!$C$4,IF($X87=$Y87,1,0)))</f>
        <v>3</v>
      </c>
      <c r="AF87" s="144">
        <f ca="1">IF($AA87=0,"",IF($X87&lt;$Y87,Einstellungen!$C$4,IF($X87=$Y87,1,0)))</f>
        <v>0</v>
      </c>
    </row>
    <row r="88" spans="2:32" s="2" customFormat="1" x14ac:dyDescent="0.2">
      <c r="B88" s="4"/>
      <c r="C88" s="4"/>
      <c r="D88" s="4"/>
      <c r="E88" s="4"/>
      <c r="F88" s="13"/>
      <c r="G88" s="13"/>
      <c r="H88" s="13"/>
      <c r="I88" s="13"/>
      <c r="J88" s="13"/>
      <c r="K88" s="13"/>
      <c r="L88" s="13"/>
      <c r="M88" s="13"/>
      <c r="U88" s="67" t="s">
        <v>40</v>
      </c>
      <c r="V88" s="41" t="str">
        <f ca="1">Planung!$L30</f>
        <v>Maibach 1822 eV</v>
      </c>
      <c r="W88" s="13" t="str">
        <f ca="1">Planung!$N30</f>
        <v>VFB Essenheim</v>
      </c>
      <c r="X88" s="13">
        <f ca="1">IF(AND(Vorrunde!$I36&lt;&gt;"",Vorrunde!$K36&lt;&gt;"",Vorrunde!$F36&lt;&gt;Vorrunde!$H36,$V88&lt;&gt;"",$W88&lt;&gt;""),Vorrunde!$I36,"")</f>
        <v>4</v>
      </c>
      <c r="Y88" s="36">
        <f ca="1">IF(AND(Vorrunde!$I36&lt;&gt;"",Vorrunde!$K36&lt;&gt;"",Vorrunde!$F36&lt;&gt;Vorrunde!$H36,$V88&lt;&gt;"",$W88&lt;&gt;""),Vorrunde!$K36,"")</f>
        <v>2</v>
      </c>
      <c r="Z88" s="35" t="str">
        <f t="shared" ca="1" si="46"/>
        <v>Maibach 1822 eVVFB Essenheim</v>
      </c>
      <c r="AA88" s="13">
        <f t="shared" ca="1" si="45"/>
        <v>1</v>
      </c>
      <c r="AB88" s="13" t="str">
        <f ca="1">IF(AA88&gt;0,X88&amp;Sprache!$E$84&amp;Y88,"")</f>
        <v>4:2</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 ca="1">Planung!$L31</f>
        <v>Manchester City</v>
      </c>
      <c r="W89" s="13" t="str">
        <f ca="1">Planung!$N31</f>
        <v>FC Grönlingen</v>
      </c>
      <c r="X89" s="13">
        <f ca="1">IF(AND(Vorrunde!$I37&lt;&gt;"",Vorrunde!$K37&lt;&gt;"",Vorrunde!$F37&lt;&gt;Vorrunde!$H37,$V89&lt;&gt;"",$W89&lt;&gt;""),Vorrunde!$I37,"")</f>
        <v>5</v>
      </c>
      <c r="Y89" s="36">
        <f ca="1">IF(AND(Vorrunde!$I37&lt;&gt;"",Vorrunde!$K37&lt;&gt;"",Vorrunde!$F37&lt;&gt;Vorrunde!$H37,$V89&lt;&gt;"",$W89&lt;&gt;""),Vorrunde!$K37,"")</f>
        <v>0</v>
      </c>
      <c r="Z89" s="35" t="str">
        <f t="shared" ca="1" si="46"/>
        <v>Manchester CityFC Grönlingen</v>
      </c>
      <c r="AA89" s="13">
        <f t="shared" ca="1" si="45"/>
        <v>1</v>
      </c>
      <c r="AB89" s="13" t="str">
        <f ca="1">IF(AA89&gt;0,X89&amp;Sprache!$E$84&amp;Y89,"")</f>
        <v>5:0</v>
      </c>
      <c r="AD89" s="144"/>
      <c r="AE89" s="149">
        <f ca="1">IF($AA89=0,"",IF($X89&gt;$Y89,Einstellungen!$C$4,IF($X89=$Y89,1,0)))</f>
        <v>3</v>
      </c>
      <c r="AF89" s="144">
        <f ca="1">IF($AA89=0,"",IF($X89&lt;$Y89,Einstellungen!$C$4,IF($X89=$Y89,1,0)))</f>
        <v>0</v>
      </c>
    </row>
    <row r="90" spans="2:32" s="2" customFormat="1" x14ac:dyDescent="0.2">
      <c r="B90" s="4"/>
      <c r="C90" s="4"/>
      <c r="D90" s="4"/>
      <c r="E90" s="4"/>
      <c r="F90" s="13"/>
      <c r="G90" s="13"/>
      <c r="H90" s="13"/>
      <c r="I90" s="13"/>
      <c r="J90" s="13"/>
      <c r="K90" s="13"/>
      <c r="L90" s="13"/>
      <c r="M90" s="13"/>
      <c r="U90" s="67" t="s">
        <v>42</v>
      </c>
      <c r="V90" s="41" t="str">
        <f ca="1">Planung!$L32</f>
        <v>FSV Rauen</v>
      </c>
      <c r="W90" s="13" t="str">
        <f ca="1">Planung!$N32</f>
        <v>1. FC Nürnberg</v>
      </c>
      <c r="X90" s="13">
        <f ca="1">IF(AND(Vorrunde!$I38&lt;&gt;"",Vorrunde!$K38&lt;&gt;"",Vorrunde!$F38&lt;&gt;Vorrunde!$H38,$V90&lt;&gt;"",$W90&lt;&gt;""),Vorrunde!$I38,"")</f>
        <v>1</v>
      </c>
      <c r="Y90" s="36">
        <f ca="1">IF(AND(Vorrunde!$I38&lt;&gt;"",Vorrunde!$K38&lt;&gt;"",Vorrunde!$F38&lt;&gt;Vorrunde!$H38,$V90&lt;&gt;"",$W90&lt;&gt;""),Vorrunde!$K38,"")</f>
        <v>3</v>
      </c>
      <c r="Z90" s="35" t="str">
        <f t="shared" ca="1" si="46"/>
        <v>FSV Rauen1. FC Nürnberg</v>
      </c>
      <c r="AA90" s="13">
        <f t="shared" ca="1" si="45"/>
        <v>1</v>
      </c>
      <c r="AB90" s="13" t="str">
        <f ca="1">IF(AA90&gt;0,X90&amp;Sprache!$E$84&amp;Y90,"")</f>
        <v>1:3</v>
      </c>
      <c r="AD90" s="144"/>
      <c r="AE90" s="149">
        <f ca="1">IF($AA90=0,"",IF($X90&gt;$Y90,Einstellungen!$C$4,IF($X90=$Y90,1,0)))</f>
        <v>0</v>
      </c>
      <c r="AF90" s="144">
        <f ca="1">IF($AA90=0,"",IF($X90&lt;$Y90,Einstellungen!$C$4,IF($X90=$Y90,1,0)))</f>
        <v>3</v>
      </c>
    </row>
    <row r="91" spans="2:32" s="2" customFormat="1" x14ac:dyDescent="0.2">
      <c r="B91" s="4"/>
      <c r="C91" s="4"/>
      <c r="D91" s="4"/>
      <c r="E91" s="4"/>
      <c r="F91" s="13"/>
      <c r="G91" s="13"/>
      <c r="H91" s="13"/>
      <c r="I91" s="13"/>
      <c r="J91" s="13"/>
      <c r="K91" s="13"/>
      <c r="L91" s="13"/>
      <c r="M91" s="13"/>
      <c r="U91" s="67" t="s">
        <v>43</v>
      </c>
      <c r="V91" s="41" t="str">
        <f ca="1">Planung!$L33</f>
        <v>1. FC Riedwald</v>
      </c>
      <c r="W91" s="13" t="str">
        <f ca="1">Planung!$N33</f>
        <v>FC Barcelona</v>
      </c>
      <c r="X91" s="13">
        <f ca="1">IF(AND(Vorrunde!$I39&lt;&gt;"",Vorrunde!$K39&lt;&gt;"",Vorrunde!$F39&lt;&gt;Vorrunde!$H39,$V91&lt;&gt;"",$W91&lt;&gt;""),Vorrunde!$I39,"")</f>
        <v>0</v>
      </c>
      <c r="Y91" s="36">
        <f ca="1">IF(AND(Vorrunde!$I39&lt;&gt;"",Vorrunde!$K39&lt;&gt;"",Vorrunde!$F39&lt;&gt;Vorrunde!$H39,$V91&lt;&gt;"",$W91&lt;&gt;""),Vorrunde!$K39,"")</f>
        <v>2</v>
      </c>
      <c r="Z91" s="35" t="str">
        <f t="shared" ca="1" si="46"/>
        <v>1. FC RiedwaldFC Barcelona</v>
      </c>
      <c r="AA91" s="13">
        <f t="shared" ca="1" si="45"/>
        <v>1</v>
      </c>
      <c r="AB91" s="13" t="str">
        <f ca="1">IF(AA91&gt;0,X91&amp;Sprache!$E$84&amp;Y91,"")</f>
        <v>0:2</v>
      </c>
      <c r="AD91" s="144"/>
      <c r="AE91" s="149">
        <f ca="1">IF($AA91=0,"",IF($X91&gt;$Y91,Einstellungen!$C$4,IF($X91=$Y91,1,0)))</f>
        <v>0</v>
      </c>
      <c r="AF91" s="144">
        <f ca="1">IF($AA91=0,"",IF($X91&lt;$Y91,Einstellungen!$C$4,IF($X91=$Y91,1,0)))</f>
        <v>3</v>
      </c>
    </row>
    <row r="92" spans="2:32" s="2" customFormat="1" x14ac:dyDescent="0.2">
      <c r="B92" s="4"/>
      <c r="C92" s="4"/>
      <c r="D92" s="4"/>
      <c r="E92" s="4"/>
      <c r="F92" s="13"/>
      <c r="G92" s="13"/>
      <c r="H92" s="13"/>
      <c r="I92" s="13"/>
      <c r="J92" s="13"/>
      <c r="K92" s="13"/>
      <c r="L92" s="13"/>
      <c r="M92" s="13"/>
      <c r="U92" s="67" t="s">
        <v>44</v>
      </c>
      <c r="V92" s="41" t="str">
        <f ca="1">Planung!$L34</f>
        <v>Mainz 05</v>
      </c>
      <c r="W92" s="13" t="str">
        <f ca="1">Planung!$N34</f>
        <v>Inter Mailand</v>
      </c>
      <c r="X92" s="13">
        <f ca="1">IF(AND(Vorrunde!$I40&lt;&gt;"",Vorrunde!$K40&lt;&gt;"",Vorrunde!$F40&lt;&gt;Vorrunde!$H40,$V92&lt;&gt;"",$W92&lt;&gt;""),Vorrunde!$I40,"")</f>
        <v>1</v>
      </c>
      <c r="Y92" s="36">
        <f ca="1">IF(AND(Vorrunde!$I40&lt;&gt;"",Vorrunde!$K40&lt;&gt;"",Vorrunde!$F40&lt;&gt;Vorrunde!$H40,$V92&lt;&gt;"",$W92&lt;&gt;""),Vorrunde!$K40,"")</f>
        <v>4</v>
      </c>
      <c r="Z92" s="35" t="str">
        <f t="shared" ca="1" si="46"/>
        <v>Mainz 05Inter Mailand</v>
      </c>
      <c r="AA92" s="13">
        <f t="shared" ca="1" si="45"/>
        <v>1</v>
      </c>
      <c r="AB92" s="13" t="str">
        <f ca="1">IF(AA92&gt;0,X92&amp;Sprache!$E$84&amp;Y92,"")</f>
        <v>1:4</v>
      </c>
      <c r="AD92" s="144"/>
      <c r="AE92" s="149">
        <f ca="1">IF($AA92=0,"",IF($X92&gt;$Y92,Einstellungen!$C$4,IF($X92=$Y92,1,0)))</f>
        <v>0</v>
      </c>
      <c r="AF92" s="144">
        <f ca="1">IF($AA92=0,"",IF($X92&lt;$Y92,Einstellungen!$C$4,IF($X92=$Y92,1,0)))</f>
        <v>3</v>
      </c>
    </row>
    <row r="93" spans="2:32" s="2" customFormat="1" x14ac:dyDescent="0.2">
      <c r="B93" s="4"/>
      <c r="C93" s="4"/>
      <c r="D93" s="4"/>
      <c r="E93" s="4"/>
      <c r="F93" s="13"/>
      <c r="G93" s="13"/>
      <c r="H93" s="13"/>
      <c r="I93" s="13"/>
      <c r="J93" s="13"/>
      <c r="K93" s="13"/>
      <c r="L93" s="13"/>
      <c r="M93" s="13"/>
      <c r="U93" s="67" t="s">
        <v>45</v>
      </c>
      <c r="V93" s="41" t="str">
        <f ca="1">Planung!$L35</f>
        <v>Kickers Rodendorf</v>
      </c>
      <c r="W93" s="13" t="str">
        <f ca="1">Planung!$N35</f>
        <v>Real Madrid</v>
      </c>
      <c r="X93" s="13">
        <f ca="1">IF(AND(Vorrunde!$I41&lt;&gt;"",Vorrunde!$K41&lt;&gt;"",Vorrunde!$F41&lt;&gt;Vorrunde!$H41,$V93&lt;&gt;"",$W93&lt;&gt;""),Vorrunde!$I41,"")</f>
        <v>0</v>
      </c>
      <c r="Y93" s="36">
        <f ca="1">IF(AND(Vorrunde!$I41&lt;&gt;"",Vorrunde!$K41&lt;&gt;"",Vorrunde!$F41&lt;&gt;Vorrunde!$H41,$V93&lt;&gt;"",$W93&lt;&gt;""),Vorrunde!$K41,"")</f>
        <v>6</v>
      </c>
      <c r="Z93" s="35" t="str">
        <f t="shared" ca="1" si="46"/>
        <v>Kickers RodendorfReal Madrid</v>
      </c>
      <c r="AA93" s="13">
        <f t="shared" ca="1" si="45"/>
        <v>1</v>
      </c>
      <c r="AB93" s="13" t="str">
        <f ca="1">IF(AA93&gt;0,X93&amp;Sprache!$E$84&amp;Y93,"")</f>
        <v>0:6</v>
      </c>
      <c r="AD93" s="144"/>
      <c r="AE93" s="149">
        <f ca="1">IF($AA93=0,"",IF($X93&gt;$Y93,Einstellungen!$C$4,IF($X93=$Y93,1,0)))</f>
        <v>0</v>
      </c>
      <c r="AF93" s="144">
        <f ca="1">IF($AA93=0,"",IF($X93&lt;$Y93,Einstellungen!$C$4,IF($X93=$Y93,1,0)))</f>
        <v>3</v>
      </c>
    </row>
    <row r="94" spans="2:32" s="2" customFormat="1" x14ac:dyDescent="0.2">
      <c r="B94" s="4"/>
      <c r="C94" s="4"/>
      <c r="D94" s="4"/>
      <c r="E94" s="4"/>
      <c r="F94" s="13"/>
      <c r="G94" s="13"/>
      <c r="H94" s="13"/>
      <c r="I94" s="13"/>
      <c r="J94" s="13"/>
      <c r="K94" s="13"/>
      <c r="L94" s="13"/>
      <c r="M94" s="13"/>
      <c r="U94" s="67" t="s">
        <v>46</v>
      </c>
      <c r="V94" s="41" t="str">
        <f ca="1">Planung!$L36</f>
        <v/>
      </c>
      <c r="W94" s="13" t="str">
        <f ca="1">Planung!$N36</f>
        <v/>
      </c>
      <c r="X94" s="13" t="str">
        <f ca="1">IF(AND(Vorrunde!$I42&lt;&gt;"",Vorrunde!$K42&lt;&gt;"",Vorrunde!$F42&lt;&gt;Vorrunde!$H42,$V94&lt;&gt;"",$W94&lt;&gt;""),Vorrunde!$I42,"")</f>
        <v/>
      </c>
      <c r="Y94" s="36" t="str">
        <f ca="1">IF(AND(Vorrunde!$I42&lt;&gt;"",Vorrunde!$K42&lt;&gt;"",Vorrunde!$F42&lt;&gt;Vorrunde!$H42,$V94&lt;&gt;"",$W94&lt;&gt;""),Vorrunde!$K42,"")</f>
        <v/>
      </c>
      <c r="Z94" s="35" t="str">
        <f t="shared" ca="1" si="46"/>
        <v/>
      </c>
      <c r="AA94" s="13">
        <f t="shared" ca="1" si="45"/>
        <v>0</v>
      </c>
      <c r="AB94" s="13" t="str">
        <f ca="1">IF(AA94&gt;0,X94&amp;Sprache!$E$84&amp;Y94,"")</f>
        <v/>
      </c>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
      </c>
      <c r="W95" s="13" t="str">
        <f ca="1">Planung!$N37</f>
        <v/>
      </c>
      <c r="X95" s="13" t="str">
        <f ca="1">IF(AND(Vorrunde!$I43&lt;&gt;"",Vorrunde!$K43&lt;&gt;"",Vorrunde!$F43&lt;&gt;Vorrunde!$H43,$V95&lt;&gt;"",$W95&lt;&gt;""),Vorrunde!$I43,"")</f>
        <v/>
      </c>
      <c r="Y95" s="36" t="str">
        <f ca="1">IF(AND(Vorrunde!$I43&lt;&gt;"",Vorrunde!$K43&lt;&gt;"",Vorrunde!$F43&lt;&gt;Vorrunde!$H43,$V95&lt;&gt;"",$W95&lt;&gt;""),Vorrunde!$K43,"")</f>
        <v/>
      </c>
      <c r="Z95" s="35" t="str">
        <f t="shared" ca="1" si="46"/>
        <v/>
      </c>
      <c r="AA95" s="13">
        <f t="shared" ca="1" si="45"/>
        <v>0</v>
      </c>
      <c r="AB95" s="13" t="str">
        <f ca="1">IF(AA95&gt;0,X95&amp;Sprache!$E$84&amp;Y95,"")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
      </c>
      <c r="W96" s="13" t="str">
        <f ca="1">Planung!$N38</f>
        <v/>
      </c>
      <c r="X96" s="13" t="str">
        <f ca="1">IF(AND(Vorrunde!$I44&lt;&gt;"",Vorrunde!$K44&lt;&gt;"",Vorrunde!$F44&lt;&gt;Vorrunde!$H44,$V96&lt;&gt;"",$W96&lt;&gt;""),Vorrunde!$I44,"")</f>
        <v/>
      </c>
      <c r="Y96" s="36" t="str">
        <f ca="1">IF(AND(Vorrunde!$I44&lt;&gt;"",Vorrunde!$K44&lt;&gt;"",Vorrunde!$F44&lt;&gt;Vorrunde!$H44,$V96&lt;&gt;"",$W96&lt;&gt;""),Vorrunde!$K44,"")</f>
        <v/>
      </c>
      <c r="Z96" s="35" t="str">
        <f t="shared" ca="1" si="46"/>
        <v/>
      </c>
      <c r="AA96" s="13">
        <f t="shared" ca="1" si="45"/>
        <v>0</v>
      </c>
      <c r="AB96" s="13" t="str">
        <f ca="1">IF(AA96&gt;0,X96&amp;Sprache!$E$84&amp;Y96,"")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
      </c>
      <c r="W97" s="13" t="str">
        <f ca="1">Planung!$N39</f>
        <v/>
      </c>
      <c r="X97" s="13" t="str">
        <f ca="1">IF(AND(Vorrunde!$I45&lt;&gt;"",Vorrunde!$K45&lt;&gt;"",Vorrunde!$F45&lt;&gt;Vorrunde!$H45,$V97&lt;&gt;"",$W97&lt;&gt;""),Vorrunde!$I45,"")</f>
        <v/>
      </c>
      <c r="Y97" s="36" t="str">
        <f ca="1">IF(AND(Vorrunde!$I45&lt;&gt;"",Vorrunde!$K45&lt;&gt;"",Vorrunde!$F45&lt;&gt;Vorrunde!$H45,$V97&lt;&gt;"",$W97&lt;&gt;""),Vorrunde!$K45,"")</f>
        <v/>
      </c>
      <c r="Z97" s="35" t="str">
        <f t="shared" ca="1" si="46"/>
        <v/>
      </c>
      <c r="AA97" s="13">
        <f t="shared" ca="1" si="45"/>
        <v>0</v>
      </c>
      <c r="AB97" s="13" t="str">
        <f ca="1">IF(AA97&gt;0,X97&amp;Sprache!$E$84&amp;Y97,"")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
      </c>
      <c r="W98" s="13" t="str">
        <f ca="1">Planung!$N40</f>
        <v/>
      </c>
      <c r="X98" s="13" t="str">
        <f ca="1">IF(AND(Vorrunde!$I46&lt;&gt;"",Vorrunde!$K46&lt;&gt;"",Vorrunde!$F46&lt;&gt;Vorrunde!$H46,$V98&lt;&gt;"",$W98&lt;&gt;""),Vorrunde!$I46,"")</f>
        <v/>
      </c>
      <c r="Y98" s="36" t="str">
        <f ca="1">IF(AND(Vorrunde!$I46&lt;&gt;"",Vorrunde!$K46&lt;&gt;"",Vorrunde!$F46&lt;&gt;Vorrunde!$H46,$V98&lt;&gt;"",$W98&lt;&gt;""),Vorrunde!$K46,"")</f>
        <v/>
      </c>
      <c r="Z98" s="35" t="str">
        <f t="shared" ca="1" si="46"/>
        <v/>
      </c>
      <c r="AA98" s="13">
        <f t="shared" ca="1" si="45"/>
        <v>0</v>
      </c>
      <c r="AB98" s="13" t="str">
        <f ca="1">IF(AA98&gt;0,X98&amp;Sprache!$E$84&amp;Y98,"")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
      </c>
      <c r="W99" s="13" t="str">
        <f ca="1">Planung!$N41</f>
        <v/>
      </c>
      <c r="X99" s="13" t="str">
        <f ca="1">IF(AND(Vorrunde!$I47&lt;&gt;"",Vorrunde!$K47&lt;&gt;"",Vorrunde!$F47&lt;&gt;Vorrunde!$H47,$V99&lt;&gt;"",$W99&lt;&gt;""),Vorrunde!$I47,"")</f>
        <v/>
      </c>
      <c r="Y99" s="36" t="str">
        <f ca="1">IF(AND(Vorrunde!$I47&lt;&gt;"",Vorrunde!$K47&lt;&gt;"",Vorrunde!$F47&lt;&gt;Vorrunde!$H47,$V99&lt;&gt;"",$W99&lt;&gt;""),Vorrunde!$K47,"")</f>
        <v/>
      </c>
      <c r="Z99" s="35" t="str">
        <f t="shared" ca="1" si="46"/>
        <v/>
      </c>
      <c r="AA99" s="13">
        <f t="shared" ca="1" si="45"/>
        <v>0</v>
      </c>
      <c r="AB99" s="13" t="str">
        <f ca="1">IF(AA99&gt;0,X99&amp;Sprache!$E$84&amp;Y99,"")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
      </c>
      <c r="W100" s="13" t="str">
        <f ca="1">Planung!$N42</f>
        <v/>
      </c>
      <c r="X100" s="13" t="str">
        <f ca="1">IF(AND(Vorrunde!$I48&lt;&gt;"",Vorrunde!$K48&lt;&gt;"",Vorrunde!$F48&lt;&gt;Vorrunde!$H48,$V100&lt;&gt;"",$W100&lt;&gt;""),Vorrunde!$I48,"")</f>
        <v/>
      </c>
      <c r="Y100" s="36" t="str">
        <f ca="1">IF(AND(Vorrunde!$I48&lt;&gt;"",Vorrunde!$K48&lt;&gt;"",Vorrunde!$F48&lt;&gt;Vorrunde!$H48,$V100&lt;&gt;"",$W100&lt;&gt;""),Vorrunde!$K48,"")</f>
        <v/>
      </c>
      <c r="Z100" s="35" t="str">
        <f t="shared" ca="1" si="46"/>
        <v/>
      </c>
      <c r="AA100" s="13">
        <f t="shared" ca="1" si="45"/>
        <v>0</v>
      </c>
      <c r="AB100" s="13" t="str">
        <f ca="1">IF(AA100&gt;0,X100&amp;Sprache!$E$84&amp;Y100,"")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
      </c>
      <c r="W101" s="13" t="str">
        <f ca="1">Planung!$N43</f>
        <v/>
      </c>
      <c r="X101" s="13" t="str">
        <f ca="1">IF(AND(Vorrunde!$I49&lt;&gt;"",Vorrunde!$K49&lt;&gt;"",Vorrunde!$F49&lt;&gt;Vorrunde!$H49,$V101&lt;&gt;"",$W101&lt;&gt;""),Vorrunde!$I49,"")</f>
        <v/>
      </c>
      <c r="Y101" s="36" t="str">
        <f ca="1">IF(AND(Vorrunde!$I49&lt;&gt;"",Vorrunde!$K49&lt;&gt;"",Vorrunde!$F49&lt;&gt;Vorrunde!$H49,$V101&lt;&gt;"",$W101&lt;&gt;""),Vorrunde!$K49,"")</f>
        <v/>
      </c>
      <c r="Z101" s="35" t="str">
        <f t="shared" ca="1" si="46"/>
        <v/>
      </c>
      <c r="AA101" s="13">
        <f t="shared" ca="1" si="45"/>
        <v>0</v>
      </c>
      <c r="AB101" s="13" t="str">
        <f ca="1">IF(AA101&gt;0,X101&amp;Sprache!$E$84&amp;Y101,"")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
      </c>
      <c r="W102" s="13" t="str">
        <f ca="1">Planung!$N44</f>
        <v/>
      </c>
      <c r="X102" s="13" t="str">
        <f ca="1">IF(AND(Vorrunde!$I50&lt;&gt;"",Vorrunde!$K50&lt;&gt;"",Vorrunde!$F50&lt;&gt;Vorrunde!$H50,$V102&lt;&gt;"",$W102&lt;&gt;""),Vorrunde!$I50,"")</f>
        <v/>
      </c>
      <c r="Y102" s="36" t="str">
        <f ca="1">IF(AND(Vorrunde!$I50&lt;&gt;"",Vorrunde!$K50&lt;&gt;"",Vorrunde!$F50&lt;&gt;Vorrunde!$H50,$V102&lt;&gt;"",$W102&lt;&gt;""),Vorrunde!$K50,"")</f>
        <v/>
      </c>
      <c r="Z102" s="35" t="str">
        <f t="shared" ca="1" si="46"/>
        <v/>
      </c>
      <c r="AA102" s="13">
        <f t="shared" ca="1" si="45"/>
        <v>0</v>
      </c>
      <c r="AB102" s="13" t="str">
        <f ca="1">IF(AA102&gt;0,X102&amp;Sprache!$E$84&amp;Y102,"")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
      </c>
      <c r="W103" s="13" t="str">
        <f ca="1">Planung!$N45</f>
        <v/>
      </c>
      <c r="X103" s="13" t="str">
        <f ca="1">IF(AND(Vorrunde!$I51&lt;&gt;"",Vorrunde!$K51&lt;&gt;"",Vorrunde!$F51&lt;&gt;Vorrunde!$H51,$V103&lt;&gt;"",$W103&lt;&gt;""),Vorrunde!$I51,"")</f>
        <v/>
      </c>
      <c r="Y103" s="36" t="str">
        <f ca="1">IF(AND(Vorrunde!$I51&lt;&gt;"",Vorrunde!$K51&lt;&gt;"",Vorrunde!$F51&lt;&gt;Vorrunde!$H51,$V103&lt;&gt;"",$W103&lt;&gt;""),Vorrunde!$K51,"")</f>
        <v/>
      </c>
      <c r="Z103" s="35" t="str">
        <f t="shared" ca="1" si="46"/>
        <v/>
      </c>
      <c r="AA103" s="13">
        <f t="shared" ca="1" si="45"/>
        <v>0</v>
      </c>
      <c r="AB103" s="13" t="str">
        <f ca="1">IF(AA103&gt;0,X103&amp;Sprache!$E$84&amp;Y103,"")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
      </c>
      <c r="W104" s="13" t="str">
        <f ca="1">Planung!$N46</f>
        <v/>
      </c>
      <c r="X104" s="13" t="str">
        <f ca="1">IF(AND(Vorrunde!$I52&lt;&gt;"",Vorrunde!$K52&lt;&gt;"",Vorrunde!$F52&lt;&gt;Vorrunde!$H52,$V104&lt;&gt;"",$W104&lt;&gt;""),Vorrunde!$I52,"")</f>
        <v/>
      </c>
      <c r="Y104" s="36" t="str">
        <f ca="1">IF(AND(Vorrunde!$I52&lt;&gt;"",Vorrunde!$K52&lt;&gt;"",Vorrunde!$F52&lt;&gt;Vorrunde!$H52,$V104&lt;&gt;"",$W104&lt;&gt;""),Vorrunde!$K52,"")</f>
        <v/>
      </c>
      <c r="Z104" s="35" t="str">
        <f t="shared" ca="1" si="46"/>
        <v/>
      </c>
      <c r="AA104" s="13">
        <f t="shared" ca="1" si="45"/>
        <v>0</v>
      </c>
      <c r="AB104" s="13" t="str">
        <f ca="1">IF(AA104&gt;0,X104&amp;Sprache!$E$84&amp;Y104,"")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
      </c>
      <c r="W105" s="13" t="str">
        <f ca="1">Planung!$N47</f>
        <v/>
      </c>
      <c r="X105" s="13" t="str">
        <f ca="1">IF(AND(Vorrunde!$I53&lt;&gt;"",Vorrunde!$K53&lt;&gt;"",Vorrunde!$F53&lt;&gt;Vorrunde!$H53,$V105&lt;&gt;"",$W105&lt;&gt;""),Vorrunde!$I53,"")</f>
        <v/>
      </c>
      <c r="Y105" s="36" t="str">
        <f ca="1">IF(AND(Vorrunde!$I53&lt;&gt;"",Vorrunde!$K53&lt;&gt;"",Vorrunde!$F53&lt;&gt;Vorrunde!$H53,$V105&lt;&gt;"",$W105&lt;&gt;""),Vorrunde!$K53,"")</f>
        <v/>
      </c>
      <c r="Z105" s="35" t="str">
        <f t="shared" ca="1" si="46"/>
        <v/>
      </c>
      <c r="AA105" s="13">
        <f t="shared" ca="1" si="45"/>
        <v>0</v>
      </c>
      <c r="AB105" s="13" t="str">
        <f ca="1">IF(AA105&gt;0,X105&amp;Sprache!$E$84&amp;Y105,"")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
      </c>
      <c r="W106" s="13" t="str">
        <f ca="1">Planung!$N48</f>
        <v/>
      </c>
      <c r="X106" s="13" t="str">
        <f ca="1">IF(AND(Vorrunde!$I54&lt;&gt;"",Vorrunde!$K54&lt;&gt;"",Vorrunde!$F54&lt;&gt;Vorrunde!$H54,$V106&lt;&gt;"",$W106&lt;&gt;""),Vorrunde!$I54,"")</f>
        <v/>
      </c>
      <c r="Y106" s="36" t="str">
        <f ca="1">IF(AND(Vorrunde!$I54&lt;&gt;"",Vorrunde!$K54&lt;&gt;"",Vorrunde!$F54&lt;&gt;Vorrunde!$H54,$V106&lt;&gt;"",$W106&lt;&gt;""),Vorrunde!$K54,"")</f>
        <v/>
      </c>
      <c r="Z106" s="35" t="str">
        <f t="shared" ca="1" si="46"/>
        <v/>
      </c>
      <c r="AA106" s="13">
        <f t="shared" ca="1" si="45"/>
        <v>0</v>
      </c>
      <c r="AB106" s="13" t="str">
        <f ca="1">IF(AA106&gt;0,X106&amp;Sprache!$E$84&amp;Y106,"")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
      </c>
      <c r="W107" s="13" t="str">
        <f ca="1">Planung!$N49</f>
        <v/>
      </c>
      <c r="X107" s="13" t="str">
        <f ca="1">IF(AND(Vorrunde!$I55&lt;&gt;"",Vorrunde!$K55&lt;&gt;"",Vorrunde!$F55&lt;&gt;Vorrunde!$H55,$V107&lt;&gt;"",$W107&lt;&gt;""),Vorrunde!$I55,"")</f>
        <v/>
      </c>
      <c r="Y107" s="36" t="str">
        <f ca="1">IF(AND(Vorrunde!$I55&lt;&gt;"",Vorrunde!$K55&lt;&gt;"",Vorrunde!$F55&lt;&gt;Vorrunde!$H55,$V107&lt;&gt;"",$W107&lt;&gt;""),Vorrunde!$K55,"")</f>
        <v/>
      </c>
      <c r="Z107" s="35" t="str">
        <f t="shared" ca="1" si="46"/>
        <v/>
      </c>
      <c r="AA107" s="13">
        <f t="shared" ca="1" si="45"/>
        <v>0</v>
      </c>
      <c r="AB107" s="13" t="str">
        <f ca="1">IF(AA107&gt;0,X107&amp;Sprache!$E$84&amp;Y107,"")</f>
        <v/>
      </c>
      <c r="AD107" s="144"/>
      <c r="AE107" s="149" t="str">
        <f ca="1">IF($AA107=0,"",IF($X107&gt;$Y107,Einstellungen!$C$4,IF($X107=$Y107,1,0)))</f>
        <v/>
      </c>
      <c r="AF107" s="144" t="str">
        <f ca="1">IF($AA107=0,"",IF($X107&lt;$Y107,Einstellungen!$C$4,IF($X107=$Y107,1,0)))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Planung!$L50</f>
        <v/>
      </c>
      <c r="W108" s="13" t="str">
        <f ca="1">Planung!$N50</f>
        <v/>
      </c>
      <c r="X108" s="13" t="str">
        <f ca="1">IF(AND(Vorrunde!$I56&lt;&gt;"",Vorrunde!$K56&lt;&gt;"",Vorrunde!$F56&lt;&gt;Vorrunde!$H56,$V108&lt;&gt;"",$W108&lt;&gt;""),Vorrunde!$I56,"")</f>
        <v/>
      </c>
      <c r="Y108" s="36" t="str">
        <f ca="1">IF(AND(Vorrunde!$I56&lt;&gt;"",Vorrunde!$K56&lt;&gt;"",Vorrunde!$F56&lt;&gt;Vorrunde!$H56,$V108&lt;&gt;"",$W108&lt;&gt;""),Vorrunde!$K56,"")</f>
        <v/>
      </c>
      <c r="Z108" s="35" t="str">
        <f t="shared" ca="1" si="46"/>
        <v/>
      </c>
      <c r="AA108" s="13">
        <f t="shared" ca="1" si="45"/>
        <v>0</v>
      </c>
      <c r="AB108" s="13" t="str">
        <f ca="1">IF(AA108&gt;0,X108&amp;Sprache!$E$84&amp;Y108,"")</f>
        <v/>
      </c>
      <c r="AD108" s="144"/>
      <c r="AE108" s="149" t="str">
        <f ca="1">IF($AA108=0,"",IF($X108&gt;$Y108,Einstellungen!$C$4,IF($X108=$Y108,1,0)))</f>
        <v/>
      </c>
      <c r="AF108" s="144" t="str">
        <f ca="1">IF($AA108=0,"",IF($X108&lt;$Y108,Einstellungen!$C$4,IF($X108=$Y108,1,0)))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IF($AA109=0,"",IF($X109&gt;$Y109,Einstellungen!$C$4,IF($X109=$Y109,1,0)))</f>
        <v/>
      </c>
      <c r="AF109" s="556"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IF(AA136&gt;0,Y64&amp;Sprache!$E$84&amp;X64,"")</f>
        <v>6:2</v>
      </c>
      <c r="AD136" s="144"/>
    </row>
    <row r="137" spans="2:32" x14ac:dyDescent="0.2">
      <c r="Y137" s="67" t="s">
        <v>8</v>
      </c>
      <c r="Z137" s="35" t="str">
        <f ca="1">W65&amp;V65</f>
        <v>Inter MailandFC Grönlingen</v>
      </c>
      <c r="AA137" s="13">
        <f t="shared" ref="AA137:AA200" ca="1" si="48">AA65</f>
        <v>1</v>
      </c>
      <c r="AB137" s="13" t="str">
        <f ca="1">IF(AA137&gt;0,Y65&amp;Sprache!$E$84&amp;X65,"")</f>
        <v>4:1</v>
      </c>
      <c r="AC137" s="2"/>
      <c r="AD137" s="144"/>
    </row>
    <row r="138" spans="2:32" x14ac:dyDescent="0.2">
      <c r="Y138" s="67" t="s">
        <v>9</v>
      </c>
      <c r="Z138" s="35" t="str">
        <f t="shared" ref="Z138:Z201" ca="1" si="49">W66&amp;V66</f>
        <v>Real Madrid1. FC Nürnberg</v>
      </c>
      <c r="AA138" s="13">
        <f t="shared" ca="1" si="48"/>
        <v>1</v>
      </c>
      <c r="AB138" s="13" t="str">
        <f ca="1">IF(AA138&gt;0,Y66&amp;Sprache!$E$84&amp;X66,"")</f>
        <v>4:1</v>
      </c>
      <c r="AC138" s="2"/>
      <c r="AD138" s="144"/>
    </row>
    <row r="139" spans="2:32" x14ac:dyDescent="0.2">
      <c r="Y139" s="67" t="s">
        <v>10</v>
      </c>
      <c r="Z139" s="35" t="str">
        <f t="shared" ca="1" si="49"/>
        <v>Maibach 1822 eVEintracht Frankfurt</v>
      </c>
      <c r="AA139" s="13">
        <f t="shared" ca="1" si="48"/>
        <v>1</v>
      </c>
      <c r="AB139" s="13" t="str">
        <f ca="1">IF(AA139&gt;0,Y67&amp;Sprache!$E$84&amp;X67,"")</f>
        <v>2:5</v>
      </c>
      <c r="AC139" s="2"/>
      <c r="AD139" s="144"/>
    </row>
    <row r="140" spans="2:32" x14ac:dyDescent="0.2">
      <c r="Y140" s="67" t="s">
        <v>11</v>
      </c>
      <c r="Z140" s="35" t="str">
        <f t="shared" ca="1" si="49"/>
        <v>Manchester CitySSV Wildbach</v>
      </c>
      <c r="AA140" s="13">
        <f t="shared" ca="1" si="48"/>
        <v>1</v>
      </c>
      <c r="AB140" s="13" t="str">
        <f ca="1">IF(AA140&gt;0,Y68&amp;Sprache!$E$84&amp;X68,"")</f>
        <v>6:2</v>
      </c>
      <c r="AC140" s="2"/>
      <c r="AD140" s="144"/>
    </row>
    <row r="141" spans="2:32" x14ac:dyDescent="0.2">
      <c r="Y141" s="67" t="s">
        <v>12</v>
      </c>
      <c r="Z141" s="35" t="str">
        <f t="shared" ca="1" si="49"/>
        <v>FSV RauenBorussia Dortmund</v>
      </c>
      <c r="AA141" s="13">
        <f t="shared" ca="1" si="48"/>
        <v>1</v>
      </c>
      <c r="AB141" s="13" t="str">
        <f ca="1">IF(AA141&gt;0,Y69&amp;Sprache!$E$84&amp;X69,"")</f>
        <v>0:3</v>
      </c>
      <c r="AC141" s="2"/>
      <c r="AD141" s="144"/>
    </row>
    <row r="142" spans="2:32" x14ac:dyDescent="0.2">
      <c r="Y142" s="67" t="s">
        <v>17</v>
      </c>
      <c r="Z142" s="35" t="str">
        <f t="shared" ca="1" si="49"/>
        <v>1. FC RiedwaldVFB Essenheim</v>
      </c>
      <c r="AA142" s="13">
        <f t="shared" ca="1" si="48"/>
        <v>1</v>
      </c>
      <c r="AB142" s="13" t="str">
        <f ca="1">IF(AA142&gt;0,Y70&amp;Sprache!$E$84&amp;X70,"")</f>
        <v>4:4</v>
      </c>
      <c r="AC142" s="2"/>
      <c r="AD142" s="144"/>
    </row>
    <row r="143" spans="2:32" x14ac:dyDescent="0.2">
      <c r="Y143" s="67" t="s">
        <v>18</v>
      </c>
      <c r="Z143" s="35" t="str">
        <f t="shared" ca="1" si="49"/>
        <v>Mainz 05FC Grönlingen</v>
      </c>
      <c r="AA143" s="13">
        <f t="shared" ca="1" si="48"/>
        <v>1</v>
      </c>
      <c r="AB143" s="13" t="str">
        <f ca="1">IF(AA143&gt;0,Y71&amp;Sprache!$E$84&amp;X71,"")</f>
        <v>2:1</v>
      </c>
      <c r="AC143" s="2"/>
      <c r="AD143" s="144"/>
    </row>
    <row r="144" spans="2:32" x14ac:dyDescent="0.2">
      <c r="Y144" s="67" t="s">
        <v>19</v>
      </c>
      <c r="Z144" s="35" t="str">
        <f t="shared" ca="1" si="49"/>
        <v>Kickers Rodendorf1. FC Nürnberg</v>
      </c>
      <c r="AA144" s="13">
        <f t="shared" ca="1" si="48"/>
        <v>1</v>
      </c>
      <c r="AB144" s="13" t="str">
        <f ca="1">IF(AA144&gt;0,Y72&amp;Sprache!$E$84&amp;X72,"")</f>
        <v>0:2</v>
      </c>
      <c r="AC144" s="2"/>
      <c r="AD144" s="144"/>
    </row>
    <row r="145" spans="25:30" x14ac:dyDescent="0.2">
      <c r="Y145" s="67" t="s">
        <v>25</v>
      </c>
      <c r="Z145" s="35" t="str">
        <f t="shared" ca="1" si="49"/>
        <v>Eintracht FrankfurtFC Barcelona</v>
      </c>
      <c r="AA145" s="13">
        <f t="shared" ca="1" si="48"/>
        <v>1</v>
      </c>
      <c r="AB145" s="13" t="str">
        <f ca="1">IF(AA145&gt;0,Y73&amp;Sprache!$E$84&amp;X73,"")</f>
        <v>0:1</v>
      </c>
      <c r="AC145" s="2"/>
      <c r="AD145" s="144"/>
    </row>
    <row r="146" spans="25:30" x14ac:dyDescent="0.2">
      <c r="Y146" s="67" t="s">
        <v>26</v>
      </c>
      <c r="Z146" s="35" t="str">
        <f t="shared" ca="1" si="49"/>
        <v>SSV WildbachInter Mailand</v>
      </c>
      <c r="AA146" s="13">
        <f t="shared" ca="1" si="48"/>
        <v>1</v>
      </c>
      <c r="AB146" s="13" t="str">
        <f ca="1">IF(AA146&gt;0,Y74&amp;Sprache!$E$84&amp;X74,"")</f>
        <v>0:5</v>
      </c>
      <c r="AC146" s="2"/>
      <c r="AD146" s="144"/>
    </row>
    <row r="147" spans="25:30" x14ac:dyDescent="0.2">
      <c r="Y147" s="67" t="s">
        <v>27</v>
      </c>
      <c r="Z147" s="35" t="str">
        <f t="shared" ca="1" si="49"/>
        <v>Borussia DortmundReal Madrid</v>
      </c>
      <c r="AA147" s="13">
        <f t="shared" ca="1" si="48"/>
        <v>1</v>
      </c>
      <c r="AB147" s="13" t="str">
        <f ca="1">IF(AA147&gt;0,Y75&amp;Sprache!$E$84&amp;X75,"")</f>
        <v>2:3</v>
      </c>
      <c r="AC147" s="2"/>
      <c r="AD147" s="144"/>
    </row>
    <row r="148" spans="25:30" x14ac:dyDescent="0.2">
      <c r="Y148" s="67" t="s">
        <v>28</v>
      </c>
      <c r="Z148" s="35" t="str">
        <f t="shared" ca="1" si="49"/>
        <v>Maibach 1822 eV1. FC Riedwald</v>
      </c>
      <c r="AA148" s="13">
        <f t="shared" ca="1" si="48"/>
        <v>1</v>
      </c>
      <c r="AB148" s="13" t="str">
        <f ca="1">IF(AA148&gt;0,Y76&amp;Sprache!$E$84&amp;X76,"")</f>
        <v>2:4</v>
      </c>
      <c r="AC148" s="2"/>
      <c r="AD148" s="144"/>
    </row>
    <row r="149" spans="25:30" x14ac:dyDescent="0.2">
      <c r="Y149" s="67" t="s">
        <v>29</v>
      </c>
      <c r="Z149" s="35" t="str">
        <f t="shared" ca="1" si="49"/>
        <v>Manchester CityMainz 05</v>
      </c>
      <c r="AA149" s="13">
        <f t="shared" ca="1" si="48"/>
        <v>1</v>
      </c>
      <c r="AB149" s="13" t="str">
        <f ca="1">IF(AA149&gt;0,Y77&amp;Sprache!$E$84&amp;X77,"")</f>
        <v>3:0</v>
      </c>
      <c r="AC149" s="2"/>
      <c r="AD149" s="144"/>
    </row>
    <row r="150" spans="25:30" x14ac:dyDescent="0.2">
      <c r="Y150" s="67" t="s">
        <v>30</v>
      </c>
      <c r="Z150" s="35" t="str">
        <f t="shared" ca="1" si="49"/>
        <v>FSV RauenKickers Rodendorf</v>
      </c>
      <c r="AA150" s="13">
        <f t="shared" ca="1" si="48"/>
        <v>1</v>
      </c>
      <c r="AB150" s="13" t="str">
        <f ca="1">IF(AA150&gt;0,Y78&amp;Sprache!$E$84&amp;X78,"")</f>
        <v>1:1</v>
      </c>
      <c r="AC150" s="2"/>
      <c r="AD150" s="144"/>
    </row>
    <row r="151" spans="25:30" x14ac:dyDescent="0.2">
      <c r="Y151" s="67" t="s">
        <v>31</v>
      </c>
      <c r="Z151" s="35" t="str">
        <f t="shared" ca="1" si="49"/>
        <v>VFB EssenheimEintracht Frankfurt</v>
      </c>
      <c r="AA151" s="13">
        <f t="shared" ca="1" si="48"/>
        <v>1</v>
      </c>
      <c r="AB151" s="13" t="str">
        <f ca="1">IF(AA151&gt;0,Y79&amp;Sprache!$E$84&amp;X79,"")</f>
        <v>0:2</v>
      </c>
      <c r="AC151" s="2"/>
      <c r="AD151" s="144"/>
    </row>
    <row r="152" spans="25:30" x14ac:dyDescent="0.2">
      <c r="Y152" s="67" t="s">
        <v>32</v>
      </c>
      <c r="Z152" s="35" t="str">
        <f t="shared" ca="1" si="49"/>
        <v>FC GrönlingenSSV Wildbach</v>
      </c>
      <c r="AA152" s="13">
        <f t="shared" ca="1" si="48"/>
        <v>1</v>
      </c>
      <c r="AB152" s="13" t="str">
        <f ca="1">IF(AA152&gt;0,Y80&amp;Sprache!$E$84&amp;X80,"")</f>
        <v>3:3</v>
      </c>
      <c r="AC152" s="2"/>
      <c r="AD152" s="144"/>
    </row>
    <row r="153" spans="25:30" x14ac:dyDescent="0.2">
      <c r="Y153" s="67" t="s">
        <v>33</v>
      </c>
      <c r="Z153" s="35" t="str">
        <f t="shared" ca="1" si="49"/>
        <v>1. FC NürnbergBorussia Dortmund</v>
      </c>
      <c r="AA153" s="13">
        <f t="shared" ca="1" si="48"/>
        <v>1</v>
      </c>
      <c r="AB153" s="13" t="str">
        <f ca="1">IF(AA153&gt;0,Y81&amp;Sprache!$E$84&amp;X81,"")</f>
        <v>3:4</v>
      </c>
      <c r="AC153" s="2"/>
      <c r="AD153" s="144"/>
    </row>
    <row r="154" spans="25:30" x14ac:dyDescent="0.2">
      <c r="Y154" s="67" t="s">
        <v>34</v>
      </c>
      <c r="Z154" s="35" t="str">
        <f t="shared" ca="1" si="49"/>
        <v>Maibach 1822 eVFC Barcelona</v>
      </c>
      <c r="AA154" s="13">
        <f t="shared" ca="1" si="48"/>
        <v>1</v>
      </c>
      <c r="AB154" s="13" t="str">
        <f ca="1">IF(AA154&gt;0,Y82&amp;Sprache!$E$84&amp;X82,"")</f>
        <v>1:5</v>
      </c>
      <c r="AC154" s="2"/>
      <c r="AD154" s="144"/>
    </row>
    <row r="155" spans="25:30" x14ac:dyDescent="0.2">
      <c r="Y155" s="67" t="s">
        <v>35</v>
      </c>
      <c r="Z155" s="35" t="str">
        <f t="shared" ca="1" si="49"/>
        <v>Manchester CityInter Mailand</v>
      </c>
      <c r="AA155" s="13">
        <f t="shared" ca="1" si="48"/>
        <v>1</v>
      </c>
      <c r="AB155" s="13" t="str">
        <f ca="1">IF(AA155&gt;0,Y83&amp;Sprache!$E$84&amp;X83,"")</f>
        <v>1:0</v>
      </c>
      <c r="AC155" s="2"/>
      <c r="AD155" s="144"/>
    </row>
    <row r="156" spans="25:30" x14ac:dyDescent="0.2">
      <c r="Y156" s="67" t="s">
        <v>36</v>
      </c>
      <c r="Z156" s="35" t="str">
        <f t="shared" ca="1" si="49"/>
        <v>FSV RauenReal Madrid</v>
      </c>
      <c r="AA156" s="13">
        <f t="shared" ca="1" si="48"/>
        <v>1</v>
      </c>
      <c r="AB156" s="13" t="str">
        <f ca="1">IF(AA156&gt;0,Y84&amp;Sprache!$E$84&amp;X84,"")</f>
        <v>1:4</v>
      </c>
      <c r="AC156" s="2"/>
      <c r="AD156" s="144"/>
    </row>
    <row r="157" spans="25:30" x14ac:dyDescent="0.2">
      <c r="Y157" s="67" t="s">
        <v>37</v>
      </c>
      <c r="Z157" s="35" t="str">
        <f t="shared" ca="1" si="49"/>
        <v>1. FC RiedwaldEintracht Frankfurt</v>
      </c>
      <c r="AA157" s="13">
        <f t="shared" ca="1" si="48"/>
        <v>1</v>
      </c>
      <c r="AB157" s="13" t="str">
        <f ca="1">IF(AA157&gt;0,Y85&amp;Sprache!$E$84&amp;X85,"")</f>
        <v>2:5</v>
      </c>
      <c r="AC157" s="2"/>
      <c r="AD157" s="144"/>
    </row>
    <row r="158" spans="25:30" x14ac:dyDescent="0.2">
      <c r="Y158" s="67" t="s">
        <v>38</v>
      </c>
      <c r="Z158" s="35" t="str">
        <f t="shared" ca="1" si="49"/>
        <v>Mainz 05SSV Wildbach</v>
      </c>
      <c r="AA158" s="13">
        <f t="shared" ca="1" si="48"/>
        <v>1</v>
      </c>
      <c r="AB158" s="13" t="str">
        <f ca="1">IF(AA158&gt;0,Y86&amp;Sprache!$E$84&amp;X86,"")</f>
        <v>2:0</v>
      </c>
      <c r="AC158" s="2"/>
      <c r="AD158" s="144"/>
    </row>
    <row r="159" spans="25:30" x14ac:dyDescent="0.2">
      <c r="Y159" s="67" t="s">
        <v>39</v>
      </c>
      <c r="Z159" s="35" t="str">
        <f t="shared" ca="1" si="49"/>
        <v>Kickers RodendorfBorussia Dortmund</v>
      </c>
      <c r="AA159" s="13">
        <f t="shared" ca="1" si="48"/>
        <v>1</v>
      </c>
      <c r="AB159" s="13" t="str">
        <f ca="1">IF(AA159&gt;0,Y87&amp;Sprache!$E$84&amp;X87,"")</f>
        <v>1:6</v>
      </c>
      <c r="AC159" s="2"/>
      <c r="AD159" s="144"/>
    </row>
    <row r="160" spans="25:30" x14ac:dyDescent="0.2">
      <c r="Y160" s="67" t="s">
        <v>40</v>
      </c>
      <c r="Z160" s="35" t="str">
        <f t="shared" ca="1" si="49"/>
        <v>VFB EssenheimMaibach 1822 eV</v>
      </c>
      <c r="AA160" s="13">
        <f t="shared" ca="1" si="48"/>
        <v>1</v>
      </c>
      <c r="AB160" s="13" t="str">
        <f ca="1">IF(AA160&gt;0,Y88&amp;Sprache!$E$84&amp;X88,"")</f>
        <v>2:4</v>
      </c>
      <c r="AC160" s="2"/>
      <c r="AD160" s="144"/>
    </row>
    <row r="161" spans="25:30" x14ac:dyDescent="0.2">
      <c r="Y161" s="67" t="s">
        <v>41</v>
      </c>
      <c r="Z161" s="35" t="str">
        <f t="shared" ca="1" si="49"/>
        <v>FC GrönlingenManchester City</v>
      </c>
      <c r="AA161" s="13">
        <f t="shared" ca="1" si="48"/>
        <v>1</v>
      </c>
      <c r="AB161" s="13" t="str">
        <f ca="1">IF(AA161&gt;0,Y89&amp;Sprache!$E$84&amp;X89,"")</f>
        <v>0:5</v>
      </c>
      <c r="AC161" s="2"/>
      <c r="AD161" s="144"/>
    </row>
    <row r="162" spans="25:30" x14ac:dyDescent="0.2">
      <c r="Y162" s="67" t="s">
        <v>42</v>
      </c>
      <c r="Z162" s="35" t="str">
        <f t="shared" ca="1" si="49"/>
        <v>1. FC NürnbergFSV Rauen</v>
      </c>
      <c r="AA162" s="13">
        <f t="shared" ca="1" si="48"/>
        <v>1</v>
      </c>
      <c r="AB162" s="13" t="str">
        <f ca="1">IF(AA162&gt;0,Y90&amp;Sprache!$E$84&amp;X90,"")</f>
        <v>3:1</v>
      </c>
      <c r="AC162" s="2"/>
      <c r="AD162" s="144"/>
    </row>
    <row r="163" spans="25:30" x14ac:dyDescent="0.2">
      <c r="Y163" s="67" t="s">
        <v>43</v>
      </c>
      <c r="Z163" s="35" t="str">
        <f t="shared" ca="1" si="49"/>
        <v>FC Barcelona1. FC Riedwald</v>
      </c>
      <c r="AA163" s="13">
        <f t="shared" ca="1" si="48"/>
        <v>1</v>
      </c>
      <c r="AB163" s="13" t="str">
        <f ca="1">IF(AA163&gt;0,Y91&amp;Sprache!$E$84&amp;X91,"")</f>
        <v>2:0</v>
      </c>
      <c r="AC163" s="2"/>
      <c r="AD163" s="144"/>
    </row>
    <row r="164" spans="25:30" x14ac:dyDescent="0.2">
      <c r="Y164" s="67" t="s">
        <v>44</v>
      </c>
      <c r="Z164" s="35" t="str">
        <f t="shared" ca="1" si="49"/>
        <v>Inter MailandMainz 05</v>
      </c>
      <c r="AA164" s="13">
        <f t="shared" ca="1" si="48"/>
        <v>1</v>
      </c>
      <c r="AB164" s="13" t="str">
        <f ca="1">IF(AA164&gt;0,Y92&amp;Sprache!$E$84&amp;X92,"")</f>
        <v>4:1</v>
      </c>
      <c r="AC164" s="2"/>
      <c r="AD164" s="144"/>
    </row>
    <row r="165" spans="25:30" x14ac:dyDescent="0.2">
      <c r="Y165" s="67" t="s">
        <v>45</v>
      </c>
      <c r="Z165" s="35" t="str">
        <f t="shared" ca="1" si="49"/>
        <v>Real MadridKickers Rodendorf</v>
      </c>
      <c r="AA165" s="13">
        <f t="shared" ca="1" si="48"/>
        <v>1</v>
      </c>
      <c r="AB165" s="13" t="str">
        <f ca="1">IF(AA165&gt;0,Y93&amp;Sprache!$E$84&amp;X93,"")</f>
        <v>6:0</v>
      </c>
      <c r="AC165" s="2"/>
      <c r="AD165" s="144"/>
    </row>
    <row r="166" spans="25:30" x14ac:dyDescent="0.2">
      <c r="Y166" s="67" t="s">
        <v>46</v>
      </c>
      <c r="Z166" s="35" t="str">
        <f t="shared" ca="1" si="49"/>
        <v/>
      </c>
      <c r="AA166" s="13">
        <f t="shared" ca="1" si="48"/>
        <v>0</v>
      </c>
      <c r="AB166" s="13" t="str">
        <f ca="1">IF(AA166&gt;0,Y94&amp;Sprache!$E$84&amp;X94,"")</f>
        <v/>
      </c>
      <c r="AC166" s="2"/>
      <c r="AD166" s="144"/>
    </row>
    <row r="167" spans="25:30" x14ac:dyDescent="0.2">
      <c r="Y167" s="67" t="s">
        <v>47</v>
      </c>
      <c r="Z167" s="35" t="str">
        <f t="shared" ca="1" si="49"/>
        <v/>
      </c>
      <c r="AA167" s="13">
        <f t="shared" ca="1" si="48"/>
        <v>0</v>
      </c>
      <c r="AB167" s="13" t="str">
        <f ca="1">IF(AA167&gt;0,Y95&amp;Sprache!$E$84&amp;X95,"")</f>
        <v/>
      </c>
      <c r="AC167" s="2"/>
      <c r="AD167" s="144"/>
    </row>
    <row r="168" spans="25:30" x14ac:dyDescent="0.2">
      <c r="Y168" s="67" t="s">
        <v>48</v>
      </c>
      <c r="Z168" s="35" t="str">
        <f t="shared" ca="1" si="49"/>
        <v/>
      </c>
      <c r="AA168" s="13">
        <f t="shared" ca="1" si="48"/>
        <v>0</v>
      </c>
      <c r="AB168" s="13" t="str">
        <f ca="1">IF(AA168&gt;0,Y96&amp;Sprache!$E$84&amp;X96,"")</f>
        <v/>
      </c>
      <c r="AC168" s="2"/>
      <c r="AD168" s="144"/>
    </row>
    <row r="169" spans="25:30" x14ac:dyDescent="0.2">
      <c r="Y169" s="67" t="s">
        <v>49</v>
      </c>
      <c r="Z169" s="35" t="str">
        <f t="shared" ca="1" si="49"/>
        <v/>
      </c>
      <c r="AA169" s="13">
        <f t="shared" ca="1" si="48"/>
        <v>0</v>
      </c>
      <c r="AB169" s="13" t="str">
        <f ca="1">IF(AA169&gt;0,Y97&amp;Sprache!$E$84&amp;X97,"")</f>
        <v/>
      </c>
      <c r="AC169" s="2"/>
      <c r="AD169" s="144"/>
    </row>
    <row r="170" spans="25:30" x14ac:dyDescent="0.2">
      <c r="Y170" s="67" t="s">
        <v>50</v>
      </c>
      <c r="Z170" s="35" t="str">
        <f t="shared" ca="1" si="49"/>
        <v/>
      </c>
      <c r="AA170" s="13">
        <f t="shared" ca="1" si="48"/>
        <v>0</v>
      </c>
      <c r="AB170" s="13" t="str">
        <f ca="1">IF(AA170&gt;0,Y98&amp;Sprache!$E$84&amp;X98,"")</f>
        <v/>
      </c>
      <c r="AC170" s="2"/>
      <c r="AD170" s="144"/>
    </row>
    <row r="171" spans="25:30" x14ac:dyDescent="0.2">
      <c r="Y171" s="67" t="s">
        <v>51</v>
      </c>
      <c r="Z171" s="35" t="str">
        <f t="shared" ca="1" si="49"/>
        <v/>
      </c>
      <c r="AA171" s="13">
        <f t="shared" ca="1" si="48"/>
        <v>0</v>
      </c>
      <c r="AB171" s="13" t="str">
        <f ca="1">IF(AA171&gt;0,Y99&amp;Sprache!$E$84&amp;X99,"")</f>
        <v/>
      </c>
      <c r="AC171" s="2"/>
      <c r="AD171" s="144"/>
    </row>
    <row r="172" spans="25:30" x14ac:dyDescent="0.2">
      <c r="Y172" s="67" t="s">
        <v>60</v>
      </c>
      <c r="Z172" s="35" t="str">
        <f t="shared" ca="1" si="49"/>
        <v/>
      </c>
      <c r="AA172" s="13">
        <f t="shared" ca="1" si="48"/>
        <v>0</v>
      </c>
      <c r="AB172" s="13" t="str">
        <f ca="1">IF(AA172&gt;0,Y100&amp;Sprache!$E$84&amp;X100,"")</f>
        <v/>
      </c>
      <c r="AC172" s="2"/>
      <c r="AD172" s="144"/>
    </row>
    <row r="173" spans="25:30" x14ac:dyDescent="0.2">
      <c r="Y173" s="67" t="s">
        <v>61</v>
      </c>
      <c r="Z173" s="35" t="str">
        <f t="shared" ca="1" si="49"/>
        <v/>
      </c>
      <c r="AA173" s="13">
        <f t="shared" ca="1" si="48"/>
        <v>0</v>
      </c>
      <c r="AB173" s="13" t="str">
        <f ca="1">IF(AA173&gt;0,Y101&amp;Sprache!$E$84&amp;X101,"")</f>
        <v/>
      </c>
      <c r="AC173" s="2"/>
      <c r="AD173" s="144"/>
    </row>
    <row r="174" spans="25:30" x14ac:dyDescent="0.2">
      <c r="Y174" s="67" t="s">
        <v>62</v>
      </c>
      <c r="Z174" s="35" t="str">
        <f t="shared" ca="1" si="49"/>
        <v/>
      </c>
      <c r="AA174" s="13">
        <f t="shared" ca="1" si="48"/>
        <v>0</v>
      </c>
      <c r="AB174" s="13" t="str">
        <f ca="1">IF(AA174&gt;0,Y102&amp;Sprache!$E$84&amp;X102,"")</f>
        <v/>
      </c>
      <c r="AC174" s="2"/>
      <c r="AD174" s="144"/>
    </row>
    <row r="175" spans="25:30" x14ac:dyDescent="0.2">
      <c r="Y175" s="67" t="s">
        <v>63</v>
      </c>
      <c r="Z175" s="35" t="str">
        <f t="shared" ca="1" si="49"/>
        <v/>
      </c>
      <c r="AA175" s="13">
        <f t="shared" ca="1" si="48"/>
        <v>0</v>
      </c>
      <c r="AB175" s="13" t="str">
        <f ca="1">IF(AA175&gt;0,Y103&amp;Sprache!$E$84&amp;X103,"")</f>
        <v/>
      </c>
      <c r="AC175" s="2"/>
      <c r="AD175" s="144"/>
    </row>
    <row r="176" spans="25:30" x14ac:dyDescent="0.2">
      <c r="Y176" s="67" t="s">
        <v>64</v>
      </c>
      <c r="Z176" s="35" t="str">
        <f t="shared" ca="1" si="49"/>
        <v/>
      </c>
      <c r="AA176" s="13">
        <f t="shared" ca="1" si="48"/>
        <v>0</v>
      </c>
      <c r="AB176" s="13" t="str">
        <f ca="1">IF(AA176&gt;0,Y104&amp;Sprache!$E$84&amp;X104,"")</f>
        <v/>
      </c>
      <c r="AC176" s="2"/>
      <c r="AD176" s="144"/>
    </row>
    <row r="177" spans="25:30" x14ac:dyDescent="0.2">
      <c r="Y177" s="67" t="s">
        <v>65</v>
      </c>
      <c r="Z177" s="35" t="str">
        <f t="shared" ca="1" si="49"/>
        <v/>
      </c>
      <c r="AA177" s="13">
        <f t="shared" ca="1" si="48"/>
        <v>0</v>
      </c>
      <c r="AB177" s="13" t="str">
        <f ca="1">IF(AA177&gt;0,Y105&amp;Sprache!$E$84&amp;X105,"")</f>
        <v/>
      </c>
      <c r="AC177" s="2"/>
      <c r="AD177" s="144"/>
    </row>
    <row r="178" spans="25:30" x14ac:dyDescent="0.2">
      <c r="Y178" s="67" t="s">
        <v>66</v>
      </c>
      <c r="Z178" s="35" t="str">
        <f t="shared" ca="1" si="49"/>
        <v/>
      </c>
      <c r="AA178" s="13">
        <f t="shared" ca="1" si="48"/>
        <v>0</v>
      </c>
      <c r="AB178" s="13" t="str">
        <f ca="1">IF(AA178&gt;0,Y106&amp;Sprache!$E$84&amp;X106,"")</f>
        <v/>
      </c>
      <c r="AC178" s="2"/>
      <c r="AD178" s="144"/>
    </row>
    <row r="179" spans="25:30" x14ac:dyDescent="0.2">
      <c r="Y179" s="67" t="s">
        <v>67</v>
      </c>
      <c r="Z179" s="35" t="str">
        <f t="shared" ca="1" si="49"/>
        <v/>
      </c>
      <c r="AA179" s="13">
        <f t="shared" ca="1" si="48"/>
        <v>0</v>
      </c>
      <c r="AB179" s="13" t="str">
        <f ca="1">IF(AA179&gt;0,Y107&amp;Sprache!$E$84&amp;X107,"")</f>
        <v/>
      </c>
      <c r="AC179" s="2"/>
      <c r="AD179" s="144"/>
    </row>
    <row r="180" spans="25:30" x14ac:dyDescent="0.2">
      <c r="Y180" s="67" t="s">
        <v>68</v>
      </c>
      <c r="Z180" s="35" t="str">
        <f t="shared" ca="1" si="49"/>
        <v/>
      </c>
      <c r="AA180" s="13">
        <f t="shared" ca="1" si="48"/>
        <v>0</v>
      </c>
      <c r="AB180" s="13" t="str">
        <f ca="1">IF(AA180&gt;0,Y108&amp;Sprache!$E$84&amp;X108,"")</f>
        <v/>
      </c>
      <c r="AC180" s="2"/>
      <c r="AD180" s="144"/>
    </row>
    <row r="181" spans="25:30" x14ac:dyDescent="0.2">
      <c r="Y181" s="67" t="s">
        <v>69</v>
      </c>
      <c r="Z181" s="35" t="str">
        <f t="shared" si="49"/>
        <v/>
      </c>
      <c r="AA181" s="13">
        <f t="shared" si="48"/>
        <v>0</v>
      </c>
      <c r="AB181" s="13" t="str">
        <f>IF(AA181&gt;0,Y109&amp;Sprache!$E$84&amp;X109,"")</f>
        <v/>
      </c>
      <c r="AC181" s="2"/>
      <c r="AD181" s="144"/>
    </row>
    <row r="182" spans="25:30" x14ac:dyDescent="0.2">
      <c r="Y182" s="67" t="s">
        <v>70</v>
      </c>
      <c r="Z182" s="35" t="str">
        <f t="shared" si="49"/>
        <v/>
      </c>
      <c r="AA182" s="13">
        <f t="shared" si="48"/>
        <v>0</v>
      </c>
      <c r="AB182" s="13" t="str">
        <f>IF(AA182&gt;0,Y110&amp;Sprache!$E$84&amp;X110,"")</f>
        <v/>
      </c>
      <c r="AC182" s="2"/>
      <c r="AD182" s="144"/>
    </row>
    <row r="183" spans="25:30" x14ac:dyDescent="0.2">
      <c r="Y183" s="67" t="s">
        <v>71</v>
      </c>
      <c r="Z183" s="35" t="str">
        <f t="shared" si="49"/>
        <v/>
      </c>
      <c r="AA183" s="13">
        <f t="shared" si="48"/>
        <v>0</v>
      </c>
      <c r="AB183" s="13" t="str">
        <f>IF(AA183&gt;0,Y111&amp;Sprache!$E$84&amp;X111,"")</f>
        <v/>
      </c>
      <c r="AC183" s="2"/>
      <c r="AD183" s="144"/>
    </row>
    <row r="184" spans="25:30" x14ac:dyDescent="0.2">
      <c r="Y184" s="67" t="s">
        <v>72</v>
      </c>
      <c r="Z184" s="35" t="str">
        <f t="shared" si="49"/>
        <v/>
      </c>
      <c r="AA184" s="13">
        <f t="shared" si="48"/>
        <v>0</v>
      </c>
      <c r="AB184" s="13" t="str">
        <f>IF(AA184&gt;0,Y112&amp;Sprache!$E$84&amp;X112,"")</f>
        <v/>
      </c>
      <c r="AC184" s="2"/>
      <c r="AD184" s="144"/>
    </row>
    <row r="185" spans="25:30" x14ac:dyDescent="0.2">
      <c r="Y185" s="67" t="s">
        <v>73</v>
      </c>
      <c r="Z185" s="35" t="str">
        <f t="shared" si="49"/>
        <v/>
      </c>
      <c r="AA185" s="13">
        <f t="shared" si="48"/>
        <v>0</v>
      </c>
      <c r="AB185" s="13" t="str">
        <f>IF(AA185&gt;0,Y113&amp;Sprache!$E$84&amp;X113,"")</f>
        <v/>
      </c>
      <c r="AC185" s="2"/>
      <c r="AD185" s="144"/>
    </row>
    <row r="186" spans="25:30" x14ac:dyDescent="0.2">
      <c r="Y186" s="67" t="s">
        <v>74</v>
      </c>
      <c r="Z186" s="35" t="str">
        <f t="shared" si="49"/>
        <v/>
      </c>
      <c r="AA186" s="13">
        <f t="shared" si="48"/>
        <v>0</v>
      </c>
      <c r="AB186" s="13" t="str">
        <f>IF(AA186&gt;0,Y114&amp;Sprache!$E$84&amp;X114,"")</f>
        <v/>
      </c>
      <c r="AC186" s="2"/>
      <c r="AD186" s="144"/>
    </row>
    <row r="187" spans="25:30" x14ac:dyDescent="0.2">
      <c r="Y187" s="67" t="s">
        <v>75</v>
      </c>
      <c r="Z187" s="35" t="str">
        <f t="shared" si="49"/>
        <v/>
      </c>
      <c r="AA187" s="13">
        <f t="shared" si="48"/>
        <v>0</v>
      </c>
      <c r="AB187" s="13" t="str">
        <f>IF(AA187&gt;0,Y115&amp;Sprache!$E$84&amp;X115,"")</f>
        <v/>
      </c>
      <c r="AC187" s="2"/>
      <c r="AD187" s="144"/>
    </row>
    <row r="188" spans="25:30" x14ac:dyDescent="0.2">
      <c r="Y188" s="67" t="s">
        <v>76</v>
      </c>
      <c r="Z188" s="35" t="str">
        <f t="shared" si="49"/>
        <v/>
      </c>
      <c r="AA188" s="13">
        <f t="shared" si="48"/>
        <v>0</v>
      </c>
      <c r="AB188" s="13" t="str">
        <f>IF(AA188&gt;0,Y116&amp;Sprache!$E$84&amp;X116,"")</f>
        <v/>
      </c>
      <c r="AC188" s="2"/>
      <c r="AD188" s="144"/>
    </row>
    <row r="189" spans="25:30" x14ac:dyDescent="0.2">
      <c r="Y189" s="67" t="s">
        <v>77</v>
      </c>
      <c r="Z189" s="35" t="str">
        <f t="shared" si="49"/>
        <v/>
      </c>
      <c r="AA189" s="13">
        <f t="shared" si="48"/>
        <v>0</v>
      </c>
      <c r="AB189" s="13" t="str">
        <f>IF(AA189&gt;0,Y117&amp;Sprache!$E$84&amp;X117,"")</f>
        <v/>
      </c>
      <c r="AC189" s="2"/>
      <c r="AD189" s="144"/>
    </row>
    <row r="190" spans="25:30" x14ac:dyDescent="0.2">
      <c r="Y190" s="67" t="s">
        <v>78</v>
      </c>
      <c r="Z190" s="35" t="str">
        <f t="shared" si="49"/>
        <v/>
      </c>
      <c r="AA190" s="13">
        <f t="shared" si="48"/>
        <v>0</v>
      </c>
      <c r="AB190" s="13" t="str">
        <f>IF(AA190&gt;0,Y118&amp;Sprache!$E$84&amp;X118,"")</f>
        <v/>
      </c>
      <c r="AC190" s="2"/>
      <c r="AD190" s="144"/>
    </row>
    <row r="191" spans="25:30" x14ac:dyDescent="0.2">
      <c r="Y191" s="67" t="s">
        <v>79</v>
      </c>
      <c r="Z191" s="35" t="str">
        <f t="shared" si="49"/>
        <v/>
      </c>
      <c r="AA191" s="13">
        <f t="shared" si="48"/>
        <v>0</v>
      </c>
      <c r="AB191" s="13" t="str">
        <f>IF(AA191&gt;0,Y119&amp;Sprache!$E$84&amp;X119,"")</f>
        <v/>
      </c>
      <c r="AC191" s="2"/>
      <c r="AD191" s="144"/>
    </row>
    <row r="192" spans="25:30" x14ac:dyDescent="0.2">
      <c r="Y192" s="67" t="s">
        <v>80</v>
      </c>
      <c r="Z192" s="35" t="str">
        <f t="shared" si="49"/>
        <v/>
      </c>
      <c r="AA192" s="13">
        <f t="shared" si="48"/>
        <v>0</v>
      </c>
      <c r="AB192" s="13" t="str">
        <f>IF(AA192&gt;0,Y120&amp;Sprache!$E$84&amp;X120,"")</f>
        <v/>
      </c>
      <c r="AC192" s="2"/>
      <c r="AD192" s="144"/>
    </row>
    <row r="193" spans="25:30" x14ac:dyDescent="0.2">
      <c r="Y193" s="67" t="s">
        <v>81</v>
      </c>
      <c r="Z193" s="35" t="str">
        <f t="shared" si="49"/>
        <v/>
      </c>
      <c r="AA193" s="13">
        <f t="shared" si="48"/>
        <v>0</v>
      </c>
      <c r="AB193" s="13" t="str">
        <f>IF(AA193&gt;0,Y121&amp;Sprache!$E$84&amp;X121,"")</f>
        <v/>
      </c>
      <c r="AC193" s="2"/>
      <c r="AD193" s="144"/>
    </row>
    <row r="194" spans="25:30" x14ac:dyDescent="0.2">
      <c r="Y194" s="67" t="s">
        <v>82</v>
      </c>
      <c r="Z194" s="35" t="str">
        <f t="shared" si="49"/>
        <v/>
      </c>
      <c r="AA194" s="13">
        <f t="shared" si="48"/>
        <v>0</v>
      </c>
      <c r="AB194" s="13" t="str">
        <f>IF(AA194&gt;0,Y122&amp;Sprache!$E$84&amp;X122,"")</f>
        <v/>
      </c>
      <c r="AC194" s="2"/>
      <c r="AD194" s="144"/>
    </row>
    <row r="195" spans="25:30" x14ac:dyDescent="0.2">
      <c r="Y195" s="67" t="s">
        <v>83</v>
      </c>
      <c r="Z195" s="35" t="str">
        <f t="shared" si="49"/>
        <v/>
      </c>
      <c r="AA195" s="13">
        <f t="shared" si="48"/>
        <v>0</v>
      </c>
      <c r="AB195" s="13" t="str">
        <f>IF(AA195&gt;0,Y123&amp;Sprache!$E$84&amp;X123,"")</f>
        <v/>
      </c>
      <c r="AC195" s="2"/>
      <c r="AD195" s="144"/>
    </row>
    <row r="196" spans="25:30" x14ac:dyDescent="0.2">
      <c r="Y196" s="67" t="s">
        <v>84</v>
      </c>
      <c r="Z196" s="35" t="str">
        <f t="shared" si="49"/>
        <v/>
      </c>
      <c r="AA196" s="13">
        <f t="shared" si="48"/>
        <v>0</v>
      </c>
      <c r="AB196" s="13" t="str">
        <f>IF(AA196&gt;0,Y124&amp;Sprache!$E$84&amp;X124,"")</f>
        <v/>
      </c>
      <c r="AC196" s="2"/>
      <c r="AD196" s="144"/>
    </row>
    <row r="197" spans="25:30" x14ac:dyDescent="0.2">
      <c r="Y197" s="67" t="s">
        <v>85</v>
      </c>
      <c r="Z197" s="35" t="str">
        <f t="shared" si="49"/>
        <v/>
      </c>
      <c r="AA197" s="13">
        <f t="shared" si="48"/>
        <v>0</v>
      </c>
      <c r="AB197" s="13" t="str">
        <f>IF(AA197&gt;0,Y125&amp;Sprache!$E$84&amp;X125,"")</f>
        <v/>
      </c>
      <c r="AC197" s="2"/>
      <c r="AD197" s="144"/>
    </row>
    <row r="198" spans="25:30" x14ac:dyDescent="0.2">
      <c r="Y198" s="67" t="s">
        <v>86</v>
      </c>
      <c r="Z198" s="35" t="str">
        <f t="shared" si="49"/>
        <v/>
      </c>
      <c r="AA198" s="13">
        <f t="shared" si="48"/>
        <v>0</v>
      </c>
      <c r="AB198" s="13" t="str">
        <f>IF(AA198&gt;0,Y126&amp;Sprache!$E$84&amp;X126,"")</f>
        <v/>
      </c>
      <c r="AC198" s="2"/>
      <c r="AD198" s="144"/>
    </row>
    <row r="199" spans="25:30" x14ac:dyDescent="0.2">
      <c r="Y199" s="67" t="s">
        <v>87</v>
      </c>
      <c r="Z199" s="35" t="str">
        <f t="shared" si="49"/>
        <v/>
      </c>
      <c r="AA199" s="13">
        <f t="shared" si="48"/>
        <v>0</v>
      </c>
      <c r="AB199" s="13" t="str">
        <f>IF(AA199&gt;0,Y127&amp;Sprache!$E$84&amp;X127,"")</f>
        <v/>
      </c>
      <c r="AC199" s="2"/>
      <c r="AD199" s="144"/>
    </row>
    <row r="200" spans="25:30" x14ac:dyDescent="0.2">
      <c r="Y200" s="67" t="s">
        <v>88</v>
      </c>
      <c r="Z200" s="35" t="str">
        <f t="shared" si="49"/>
        <v/>
      </c>
      <c r="AA200" s="13">
        <f t="shared" si="48"/>
        <v>0</v>
      </c>
      <c r="AB200" s="13" t="str">
        <f>IF(AA200&gt;0,Y128&amp;Sprache!$E$84&amp;X128,"")</f>
        <v/>
      </c>
      <c r="AC200" s="2"/>
      <c r="AD200" s="144"/>
    </row>
    <row r="201" spans="25:30" x14ac:dyDescent="0.2">
      <c r="Y201" s="67" t="s">
        <v>89</v>
      </c>
      <c r="Z201" s="35" t="str">
        <f t="shared" si="49"/>
        <v/>
      </c>
      <c r="AA201" s="13">
        <f t="shared" ref="AA201:AA207" si="50">AA129</f>
        <v>0</v>
      </c>
      <c r="AB201" s="13" t="str">
        <f>IF(AA201&gt;0,Y129&amp;Sprache!$E$84&amp;X129,"")</f>
        <v/>
      </c>
      <c r="AC201" s="2"/>
      <c r="AD201" s="144"/>
    </row>
    <row r="202" spans="25:30" x14ac:dyDescent="0.2">
      <c r="Y202" s="67" t="s">
        <v>90</v>
      </c>
      <c r="Z202" s="35" t="str">
        <f t="shared" ref="Z202:Z206" si="51">W130&amp;V130</f>
        <v/>
      </c>
      <c r="AA202" s="13">
        <f t="shared" si="50"/>
        <v>0</v>
      </c>
      <c r="AB202" s="13" t="str">
        <f>IF(AA202&gt;0,Y130&amp;Sprache!$E$84&amp;X130,"")</f>
        <v/>
      </c>
      <c r="AC202" s="2"/>
      <c r="AD202" s="144"/>
    </row>
    <row r="203" spans="25:30" x14ac:dyDescent="0.2">
      <c r="Y203" s="67" t="s">
        <v>91</v>
      </c>
      <c r="Z203" s="35" t="str">
        <f t="shared" si="51"/>
        <v/>
      </c>
      <c r="AA203" s="13">
        <f t="shared" si="50"/>
        <v>0</v>
      </c>
      <c r="AB203" s="13" t="str">
        <f>IF(AA203&gt;0,Y131&amp;Sprache!$E$84&amp;X131,"")</f>
        <v/>
      </c>
      <c r="AC203" s="2"/>
      <c r="AD203" s="144"/>
    </row>
    <row r="204" spans="25:30" x14ac:dyDescent="0.2">
      <c r="Y204" s="67" t="s">
        <v>92</v>
      </c>
      <c r="Z204" s="35" t="str">
        <f t="shared" si="51"/>
        <v/>
      </c>
      <c r="AA204" s="13">
        <f t="shared" si="50"/>
        <v>0</v>
      </c>
      <c r="AB204" s="13" t="str">
        <f>IF(AA204&gt;0,Y132&amp;Sprache!$E$84&amp;X132,"")</f>
        <v/>
      </c>
      <c r="AC204" s="2"/>
      <c r="AD204" s="144"/>
    </row>
    <row r="205" spans="25:30" x14ac:dyDescent="0.2">
      <c r="Y205" s="67" t="s">
        <v>93</v>
      </c>
      <c r="Z205" s="35" t="str">
        <f t="shared" si="51"/>
        <v/>
      </c>
      <c r="AA205" s="13">
        <f t="shared" si="50"/>
        <v>0</v>
      </c>
      <c r="AB205" s="13" t="str">
        <f>IF(AA205&gt;0,Y133&amp;Sprache!$E$84&amp;X133,"")</f>
        <v/>
      </c>
      <c r="AC205" s="2"/>
      <c r="AD205" s="144"/>
    </row>
    <row r="206" spans="25:30" x14ac:dyDescent="0.2">
      <c r="Y206" s="67" t="s">
        <v>94</v>
      </c>
      <c r="Z206" s="35" t="str">
        <f t="shared" si="51"/>
        <v/>
      </c>
      <c r="AA206" s="13">
        <f t="shared" si="50"/>
        <v>0</v>
      </c>
      <c r="AB206" s="13" t="str">
        <f>IF(AA206&gt;0,Y134&amp;Sprache!$E$84&amp;X134,"")</f>
        <v/>
      </c>
      <c r="AC206" s="2"/>
      <c r="AD206" s="144"/>
    </row>
    <row r="207" spans="25:30" ht="12.75" thickBot="1" x14ac:dyDescent="0.25">
      <c r="Y207" s="68" t="s">
        <v>95</v>
      </c>
      <c r="Z207" s="37" t="str">
        <f>W135&amp;V135</f>
        <v/>
      </c>
      <c r="AA207" s="38">
        <f t="shared" si="50"/>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FC Barcelona</v>
      </c>
      <c r="G4" s="1">
        <f t="shared" ref="G4:G12" ca="1" si="0">SUMIFS($X$64:$X$135,$V$64:$V$135,$F4)+SUMIFS($Y$64:$Y$135,$W$64:$W$135,$F4)</f>
        <v>6</v>
      </c>
      <c r="H4" s="1">
        <f t="shared" ref="H4:H12" ca="1" si="1">SUMIFS($Y$64:$Y$135,$V$64:$V$135,$F4)+SUMIFS($X$64:$X$135,$W$64:$W$135,$F4)</f>
        <v>7</v>
      </c>
      <c r="I4" s="13">
        <f t="shared" ref="I4:I12" ca="1" si="2">G4-H4</f>
        <v>-1</v>
      </c>
      <c r="J4" s="1">
        <f ca="1">SUMIF($V$64:$V$135,F4,$AE$64:$AE$135)+SUMIF($W$64:$W$135,F4,$AF$64:$AF$135)</f>
        <v>1</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Manchester City</v>
      </c>
      <c r="G5" s="1">
        <f t="shared" ca="1" si="0"/>
        <v>6</v>
      </c>
      <c r="H5" s="1">
        <f t="shared" ca="1" si="1"/>
        <v>6</v>
      </c>
      <c r="I5" s="13">
        <f t="shared" ca="1" si="2"/>
        <v>0</v>
      </c>
      <c r="J5" s="1">
        <f t="shared" ref="J5:J12" ca="1" si="11">SUMIF($V$64:$V$135,F5,$AE$64:$AE$135)+SUMIF($W$64:$W$135,F5,$AF$64:$AF$135)</f>
        <v>2</v>
      </c>
      <c r="K5" s="1">
        <f t="shared" ca="1" si="3"/>
        <v>2</v>
      </c>
      <c r="L5" s="1">
        <f t="shared" ca="1" si="4"/>
        <v>0</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Real Madrid</v>
      </c>
      <c r="G6" s="1">
        <f t="shared" ca="1" si="0"/>
        <v>5</v>
      </c>
      <c r="H6" s="1">
        <f t="shared" ca="1" si="1"/>
        <v>4</v>
      </c>
      <c r="I6" s="13">
        <f t="shared" ca="1" si="2"/>
        <v>1</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FC Barcelona</v>
      </c>
      <c r="D17" s="1">
        <f t="shared" ref="D17:G25" ca="1" si="12">K4</f>
        <v>2</v>
      </c>
      <c r="E17" s="1">
        <f t="shared" ca="1" si="12"/>
        <v>0</v>
      </c>
      <c r="F17" s="1">
        <f t="shared" ca="1" si="12"/>
        <v>1</v>
      </c>
      <c r="G17" s="1">
        <f t="shared" ca="1" si="12"/>
        <v>1</v>
      </c>
      <c r="H17" s="1">
        <f t="shared" ref="H17:K25" ca="1" si="13">G4</f>
        <v>6</v>
      </c>
      <c r="I17" s="1">
        <f t="shared" ca="1" si="13"/>
        <v>7</v>
      </c>
      <c r="J17" s="13">
        <f t="shared" ca="1" si="13"/>
        <v>-1</v>
      </c>
      <c r="K17" s="1">
        <f t="shared" ca="1" si="13"/>
        <v>1</v>
      </c>
      <c r="L17" s="30">
        <f t="shared" ref="L17:L25" ca="1" si="14">K17*$F$64+(J17+$H$65)*$F$65+H17*$F$66</f>
        <v>1499006</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'Endrunde 1'!$AF12</f>
        <v>0</v>
      </c>
      <c r="Z17" s="1">
        <f ca="1">RANK($W17,$W$17:$W$25)+(9-$Y17)/10</f>
        <v>1.9</v>
      </c>
      <c r="AA17" s="1">
        <f ca="1">SUM(E30:BP30)</f>
        <v>0</v>
      </c>
      <c r="AB17" s="1">
        <f ca="1">SUM(E41:BP41)</f>
        <v>0</v>
      </c>
      <c r="AC17" s="1">
        <f ca="1">SUM(E52:BP52)</f>
        <v>0</v>
      </c>
      <c r="AD17" s="247">
        <f ca="1">RANK($K17,$K$17:$K$25)</f>
        <v>3</v>
      </c>
      <c r="AE17" s="30">
        <f t="shared" ref="AE17:AE22" ca="1" si="24">(J17+$H$65)*$F$65+H17*$F$66</f>
        <v>499006</v>
      </c>
      <c r="AF17" s="1">
        <f ca="1">RANK($AE17,$AE$17:$AE$25)</f>
        <v>6</v>
      </c>
      <c r="AG17" s="1">
        <f ca="1">RANK($W17,$W$17:$W$25)</f>
        <v>1</v>
      </c>
      <c r="AH17" s="249">
        <f ca="1">AD17+AG17/100+AF17/10000+(10-Y17)/1000000</f>
        <v>3.0106099999999998</v>
      </c>
      <c r="AI17" s="1"/>
    </row>
    <row r="18" spans="2:80" s="2" customFormat="1" x14ac:dyDescent="0.2">
      <c r="C18" s="2" t="str">
        <f t="shared" ref="C18:C25" ca="1" si="25">$Q65</f>
        <v>Manchester City</v>
      </c>
      <c r="D18" s="1">
        <f t="shared" ca="1" si="12"/>
        <v>2</v>
      </c>
      <c r="E18" s="1">
        <f t="shared" ca="1" si="12"/>
        <v>0</v>
      </c>
      <c r="F18" s="1">
        <f t="shared" ca="1" si="12"/>
        <v>2</v>
      </c>
      <c r="G18" s="1">
        <f t="shared" ca="1" si="12"/>
        <v>0</v>
      </c>
      <c r="H18" s="1">
        <f t="shared" ca="1" si="13"/>
        <v>6</v>
      </c>
      <c r="I18" s="1">
        <f t="shared" ca="1" si="13"/>
        <v>6</v>
      </c>
      <c r="J18" s="13">
        <f t="shared" ca="1" si="13"/>
        <v>0</v>
      </c>
      <c r="K18" s="1">
        <f t="shared" ca="1" si="13"/>
        <v>2</v>
      </c>
      <c r="L18" s="30">
        <f t="shared" ca="1" si="14"/>
        <v>2500006</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'Endrunde 1'!$AF13</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500006</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Real Madrid</v>
      </c>
      <c r="D19" s="1">
        <f t="shared" ca="1" si="12"/>
        <v>2</v>
      </c>
      <c r="E19" s="1">
        <f t="shared" ca="1" si="12"/>
        <v>1</v>
      </c>
      <c r="F19" s="1">
        <f t="shared" ca="1" si="12"/>
        <v>1</v>
      </c>
      <c r="G19" s="1">
        <f t="shared" ca="1" si="12"/>
        <v>0</v>
      </c>
      <c r="H19" s="1">
        <f t="shared" ca="1" si="13"/>
        <v>5</v>
      </c>
      <c r="I19" s="1">
        <f t="shared" ca="1" si="13"/>
        <v>4</v>
      </c>
      <c r="J19" s="13">
        <f t="shared" ca="1" si="13"/>
        <v>1</v>
      </c>
      <c r="K19" s="1">
        <f t="shared" ca="1" si="13"/>
        <v>4</v>
      </c>
      <c r="L19" s="30">
        <f t="shared" ca="1" si="14"/>
        <v>4501005</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1'!$AF14</f>
        <v>0</v>
      </c>
      <c r="Z19" s="1">
        <f t="shared" ca="1" si="28"/>
        <v>1.9</v>
      </c>
      <c r="AA19" s="1">
        <f t="shared" ca="1" si="29"/>
        <v>0</v>
      </c>
      <c r="AB19" s="1">
        <f t="shared" ca="1" si="30"/>
        <v>0</v>
      </c>
      <c r="AC19" s="1">
        <f t="shared" ca="1" si="31"/>
        <v>0</v>
      </c>
      <c r="AD19" s="247">
        <f t="shared" ca="1" si="32"/>
        <v>1</v>
      </c>
      <c r="AE19" s="30">
        <f t="shared" ca="1" si="24"/>
        <v>501005</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FC Barcelona</v>
      </c>
      <c r="BT29" s="2" t="str">
        <f ca="1">$F$5</f>
        <v>Manchester City</v>
      </c>
      <c r="BU29" s="2" t="str">
        <f ca="1">$F$6</f>
        <v>Real Madrid</v>
      </c>
      <c r="BV29" s="2" t="str">
        <f>$F$7</f>
        <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FC Barcelona</v>
      </c>
      <c r="BS30" s="7"/>
      <c r="BT30" s="8">
        <f t="shared" ref="BT30:CA32" ca="1" si="37">SUMIFS($X$64:$X$135,$V$64:$V$135,$BR30,$W$64:$W$135,BT$29)+SUMIFS($Y$64:$Y$135,$W$64:$W$135,$BR30,$V$64:$V$135,BT$29)</f>
        <v>4</v>
      </c>
      <c r="BU30" s="8">
        <f t="shared" ca="1" si="37"/>
        <v>2</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Manchester City</v>
      </c>
      <c r="BS31" s="9">
        <f t="shared" ref="BS31:BU38" ca="1" si="39">SUMIFS($X$64:$X$135,$V$64:$V$135,$BR31,$W$64:$W$135,BS$29)+SUMIFS($Y$64:$Y$135,$W$64:$W$135,$BR31,$V$64:$V$135,BS$29)</f>
        <v>4</v>
      </c>
      <c r="BT31" s="7"/>
      <c r="BU31" s="8">
        <f t="shared" ca="1" si="37"/>
        <v>2</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Real Madrid</v>
      </c>
      <c r="BS32" s="9">
        <f t="shared" ca="1" si="39"/>
        <v>3</v>
      </c>
      <c r="BT32" s="9">
        <f t="shared" ca="1" si="39"/>
        <v>2</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Real Madrid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FC Barcelona</v>
      </c>
      <c r="BS41" s="7"/>
      <c r="BT41" s="8">
        <f ca="1">BT30-BS31</f>
        <v>0</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Manchester City</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Real Madrid</v>
      </c>
      <c r="BS43" s="9">
        <f ca="1">IF(BU41="","",-1*BU41)</f>
        <v>1</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Real Madrid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FC Barcelona</v>
      </c>
      <c r="BS52" s="7"/>
      <c r="BT52" s="8">
        <f t="shared" ref="BT52:CA58" ca="1" si="43">SUMIFS($AE$64:$AE$135,$V$64:$V$135,$BR52,$W$64:$W$135,BT$51)+SUMIFS($AF$64:$AF$135,$W$64:$W$135,$BR52,$V$64:$V$135,BT$51)</f>
        <v>1</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Manchester City</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Real Madrid</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1'!$AE12="","",'Endrunde 1'!$AE12)</f>
        <v>FC Barcelona</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1'!$AE13="","",'Endrunde 1'!$AE13)</f>
        <v>Manchester City</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1'!$AE14="","",'Endrunde 1'!$AE14)</f>
        <v>Real Madrid</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Eintracht Frankfurt</v>
      </c>
      <c r="G4" s="1">
        <f t="shared" ref="G4:G12" ca="1" si="0">SUMIFS($X$64:$X$135,$V$64:$V$135,$F4)+SUMIFS($Y$64:$Y$135,$W$64:$W$135,$F4)</f>
        <v>3</v>
      </c>
      <c r="H4" s="1">
        <f t="shared" ref="H4:H12" ca="1" si="1">SUMIFS($Y$64:$Y$135,$V$64:$V$135,$F4)+SUMIFS($X$64:$X$135,$W$64:$W$135,$F4)</f>
        <v>4</v>
      </c>
      <c r="I4" s="13">
        <f t="shared" ref="I4:I12" ca="1" si="2">G4-H4</f>
        <v>-1</v>
      </c>
      <c r="J4" s="1">
        <f ca="1">SUMIF($V$64:$V$135,F4,$AE$64:$AE$135)+SUMIF($W$64:$W$135,F4,$AF$64:$AF$135)</f>
        <v>1</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Inter Mailand</v>
      </c>
      <c r="G5" s="1">
        <f t="shared" ca="1" si="0"/>
        <v>3</v>
      </c>
      <c r="H5" s="1">
        <f t="shared" ca="1" si="1"/>
        <v>3</v>
      </c>
      <c r="I5" s="13">
        <f t="shared" ca="1" si="2"/>
        <v>0</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Borussia Dortmund</v>
      </c>
      <c r="G6" s="1">
        <f t="shared" ca="1" si="0"/>
        <v>2</v>
      </c>
      <c r="H6" s="1">
        <f t="shared" ca="1" si="1"/>
        <v>1</v>
      </c>
      <c r="I6" s="13">
        <f t="shared" ca="1" si="2"/>
        <v>1</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Eintracht Frankfurt</v>
      </c>
      <c r="D17" s="1">
        <f t="shared" ref="D17:G25" ca="1" si="12">K4</f>
        <v>2</v>
      </c>
      <c r="E17" s="1">
        <f t="shared" ca="1" si="12"/>
        <v>0</v>
      </c>
      <c r="F17" s="1">
        <f t="shared" ca="1" si="12"/>
        <v>1</v>
      </c>
      <c r="G17" s="1">
        <f t="shared" ca="1" si="12"/>
        <v>1</v>
      </c>
      <c r="H17" s="1">
        <f t="shared" ref="H17:K25" ca="1" si="13">G4</f>
        <v>3</v>
      </c>
      <c r="I17" s="1">
        <f t="shared" ca="1" si="13"/>
        <v>4</v>
      </c>
      <c r="J17" s="13">
        <f t="shared" ca="1" si="13"/>
        <v>-1</v>
      </c>
      <c r="K17" s="1">
        <f t="shared" ca="1" si="13"/>
        <v>1</v>
      </c>
      <c r="L17" s="30">
        <f t="shared" ref="L17:L25" ca="1" si="14">K17*$F$64+(J17+$H$65)*$F$65+H17*$F$66</f>
        <v>1499003</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'Endrunde 1'!$AF19</f>
        <v>0</v>
      </c>
      <c r="Z17" s="1">
        <f ca="1">RANK($W17,$W$17:$W$25)+(9-$Y17)/10</f>
        <v>1.9</v>
      </c>
      <c r="AA17" s="1">
        <f ca="1">SUM(E30:BP30)</f>
        <v>0</v>
      </c>
      <c r="AB17" s="1">
        <f ca="1">SUM(E41:BP41)</f>
        <v>0</v>
      </c>
      <c r="AC17" s="1">
        <f ca="1">SUM(E52:BP52)</f>
        <v>0</v>
      </c>
      <c r="AD17" s="247">
        <f ca="1">RANK($K17,$K$17:$K$25)</f>
        <v>3</v>
      </c>
      <c r="AE17" s="30">
        <f t="shared" ref="AE17:AE22" ca="1" si="24">(J17+$H$65)*$F$65+H17*$F$66</f>
        <v>499003</v>
      </c>
      <c r="AF17" s="1">
        <f ca="1">RANK($AE17,$AE$17:$AE$25)</f>
        <v>6</v>
      </c>
      <c r="AG17" s="1">
        <f ca="1">RANK($W17,$W$17:$W$25)</f>
        <v>1</v>
      </c>
      <c r="AH17" s="249">
        <f ca="1">AD17+AG17/100+AF17/10000+(10-Y17)/1000000</f>
        <v>3.0106099999999998</v>
      </c>
      <c r="AI17" s="1"/>
    </row>
    <row r="18" spans="2:80" s="2" customFormat="1" x14ac:dyDescent="0.2">
      <c r="C18" s="2" t="str">
        <f t="shared" ref="C18:C25" ca="1" si="25">$Q65</f>
        <v>Inter Mailand</v>
      </c>
      <c r="D18" s="1">
        <f t="shared" ca="1" si="12"/>
        <v>2</v>
      </c>
      <c r="E18" s="1">
        <f t="shared" ca="1" si="12"/>
        <v>1</v>
      </c>
      <c r="F18" s="1">
        <f t="shared" ca="1" si="12"/>
        <v>0</v>
      </c>
      <c r="G18" s="1">
        <f t="shared" ca="1" si="12"/>
        <v>1</v>
      </c>
      <c r="H18" s="1">
        <f t="shared" ca="1" si="13"/>
        <v>3</v>
      </c>
      <c r="I18" s="1">
        <f t="shared" ca="1" si="13"/>
        <v>3</v>
      </c>
      <c r="J18" s="13">
        <f t="shared" ca="1" si="13"/>
        <v>0</v>
      </c>
      <c r="K18" s="1">
        <f t="shared" ca="1" si="13"/>
        <v>3</v>
      </c>
      <c r="L18" s="30">
        <f t="shared" ca="1" si="14"/>
        <v>3500003</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'Endrunde 1'!$AF20</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500003</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Borussia Dortmund</v>
      </c>
      <c r="D19" s="1">
        <f t="shared" ca="1" si="12"/>
        <v>2</v>
      </c>
      <c r="E19" s="1">
        <f t="shared" ca="1" si="12"/>
        <v>1</v>
      </c>
      <c r="F19" s="1">
        <f t="shared" ca="1" si="12"/>
        <v>1</v>
      </c>
      <c r="G19" s="1">
        <f t="shared" ca="1" si="12"/>
        <v>0</v>
      </c>
      <c r="H19" s="1">
        <f t="shared" ca="1" si="13"/>
        <v>2</v>
      </c>
      <c r="I19" s="1">
        <f t="shared" ca="1" si="13"/>
        <v>1</v>
      </c>
      <c r="J19" s="13">
        <f t="shared" ca="1" si="13"/>
        <v>1</v>
      </c>
      <c r="K19" s="1">
        <f t="shared" ca="1" si="13"/>
        <v>4</v>
      </c>
      <c r="L19" s="30">
        <f t="shared" ca="1" si="14"/>
        <v>4501002</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1'!$AF21</f>
        <v>0</v>
      </c>
      <c r="Z19" s="1">
        <f t="shared" ca="1" si="28"/>
        <v>1.9</v>
      </c>
      <c r="AA19" s="1">
        <f t="shared" ca="1" si="29"/>
        <v>0</v>
      </c>
      <c r="AB19" s="1">
        <f t="shared" ca="1" si="30"/>
        <v>0</v>
      </c>
      <c r="AC19" s="1">
        <f t="shared" ca="1" si="31"/>
        <v>0</v>
      </c>
      <c r="AD19" s="247">
        <f t="shared" ca="1" si="32"/>
        <v>1</v>
      </c>
      <c r="AE19" s="30">
        <f t="shared" ca="1" si="24"/>
        <v>501002</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Eintracht Frankfurt</v>
      </c>
      <c r="BT29" s="2" t="str">
        <f ca="1">$F$5</f>
        <v>Inter Mailand</v>
      </c>
      <c r="BU29" s="2" t="str">
        <f ca="1">$F$6</f>
        <v>Borussia Dortmund</v>
      </c>
      <c r="BV29" s="2" t="str">
        <f>$F$7</f>
        <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Eintracht Frankfurt</v>
      </c>
      <c r="BS30" s="7"/>
      <c r="BT30" s="8">
        <f t="shared" ref="BT30:CA32" ca="1" si="37">SUMIFS($X$64:$X$135,$V$64:$V$135,$BR30,$W$64:$W$135,BT$29)+SUMIFS($Y$64:$Y$135,$W$64:$W$135,$BR30,$V$64:$V$135,BT$29)</f>
        <v>2</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Inter Mailand</v>
      </c>
      <c r="BS31" s="9">
        <f t="shared" ref="BS31:BU38" ca="1" si="39">SUMIFS($X$64:$X$135,$V$64:$V$135,$BR31,$W$64:$W$135,BS$29)+SUMIFS($Y$64:$Y$135,$W$64:$W$135,$BR31,$V$64:$V$135,BS$29)</f>
        <v>3</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Borussia Dortmund</v>
      </c>
      <c r="BS32" s="9">
        <f t="shared" ca="1" si="39"/>
        <v>1</v>
      </c>
      <c r="BT32" s="9">
        <f t="shared" ca="1" si="39"/>
        <v>1</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Borussia Dortmund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Eintracht Frankfurt</v>
      </c>
      <c r="BS41" s="7"/>
      <c r="BT41" s="8">
        <f ca="1">BT30-BS31</f>
        <v>-1</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Inter Mailand</v>
      </c>
      <c r="BS42" s="9">
        <f ca="1">IF(BT41="","",-1*BT41)</f>
        <v>1</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Borussia Dortmund</v>
      </c>
      <c r="BS43" s="9">
        <f ca="1">IF(BU41="","",-1*BU41)</f>
        <v>0</v>
      </c>
      <c r="BT43" s="9">
        <f ca="1">IF(BU42="","",-1*BU42)</f>
        <v>1</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Borussia Dortmund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Eintracht Frankfurt</v>
      </c>
      <c r="BS52" s="7"/>
      <c r="BT52" s="8">
        <f t="shared" ref="BT52:CA58" ca="1" si="43">SUMIFS($AE$64:$AE$135,$V$64:$V$135,$BR52,$W$64:$W$135,BT$51)+SUMIFS($AF$64:$AF$135,$W$64:$W$135,$BR52,$V$64:$V$135,BT$51)</f>
        <v>0</v>
      </c>
      <c r="BU52" s="8">
        <f t="shared" ca="1" si="43"/>
        <v>1</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Inter Mailand</v>
      </c>
      <c r="BS53" s="9">
        <f t="shared" ref="BS53:BU60" ca="1" si="44">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Borussia Dortmund</v>
      </c>
      <c r="BS54" s="9">
        <f t="shared" ca="1" si="44"/>
        <v>1</v>
      </c>
      <c r="BT54" s="9">
        <f t="shared" ca="1" si="44"/>
        <v>3</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1'!$AE19="","",'Endrunde 1'!$AE19)</f>
        <v>Eintracht Frankfurt</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1'!$AE20="","",'Endrunde 1'!$AE20)</f>
        <v>Inter Mailand</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1'!$AE21="","",'Endrunde 1'!$AE21)</f>
        <v>Borussia Dortmund</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9.0039999999999996</v>
      </c>
      <c r="E4" s="253">
        <f ca="1">IF($AI$15,RANK(AH17,AH$17:AH$25,1),RANK(X17,X$17:X$25,1))</f>
        <v>9</v>
      </c>
      <c r="F4" s="1" t="str">
        <f ca="1">$Q64</f>
        <v>1. FC Riedwald</v>
      </c>
      <c r="G4" s="1">
        <f t="shared" ref="G4:G12" ca="1" si="0">SUMIFS($X$64:$X$135,$V$64:$V$135,$F4)+SUMIFS($Y$64:$Y$135,$W$64:$W$135,$F4)</f>
        <v>2</v>
      </c>
      <c r="H4" s="1">
        <f t="shared" ref="H4:H12" ca="1" si="1">SUMIFS($Y$64:$Y$135,$V$64:$V$135,$F4)+SUMIFS($X$64:$X$135,$W$64:$W$135,$F4)</f>
        <v>7</v>
      </c>
      <c r="I4" s="13">
        <f t="shared" ref="I4:I12" ca="1" si="2">G4-H4</f>
        <v>-5</v>
      </c>
      <c r="J4" s="1">
        <f ca="1">SUMIF($V$64:$V$135,F4,$AE$64:$AE$135)+SUMIF($W$64:$W$135,F4,$AF$64:$AF$135)</f>
        <v>0</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2</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Mainz 05</v>
      </c>
      <c r="G5" s="1">
        <f t="shared" ca="1" si="0"/>
        <v>6</v>
      </c>
      <c r="H5" s="1">
        <f t="shared" ca="1" si="1"/>
        <v>4</v>
      </c>
      <c r="I5" s="13">
        <f t="shared" ca="1" si="2"/>
        <v>2</v>
      </c>
      <c r="J5" s="1">
        <f t="shared" ref="J5:J12" ca="1" si="11">SUMIF($V$64:$V$135,F5,$AE$64:$AE$135)+SUMIF($W$64:$W$135,F5,$AF$64:$AF$135)</f>
        <v>4</v>
      </c>
      <c r="K5" s="1">
        <f t="shared" ca="1" si="3"/>
        <v>2</v>
      </c>
      <c r="L5" s="1">
        <f t="shared" ca="1" si="4"/>
        <v>1</v>
      </c>
      <c r="M5" s="1">
        <f t="shared" ca="1" si="5"/>
        <v>1</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1. FC Nürnberg</v>
      </c>
      <c r="G6" s="1">
        <f t="shared" ca="1" si="0"/>
        <v>7</v>
      </c>
      <c r="H6" s="1">
        <f t="shared" ca="1" si="1"/>
        <v>4</v>
      </c>
      <c r="I6" s="13">
        <f t="shared" ca="1" si="2"/>
        <v>3</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13.007</v>
      </c>
      <c r="E7" s="253">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13.007999999999999</v>
      </c>
      <c r="E8" s="253">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13.009</v>
      </c>
      <c r="E9" s="253">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16.009999999999998</v>
      </c>
      <c r="E10" s="253">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16.010999999999999</v>
      </c>
      <c r="E11" s="253">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16.012</v>
      </c>
      <c r="E12" s="253">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2</v>
      </c>
      <c r="E17" s="1">
        <f t="shared" ca="1" si="12"/>
        <v>0</v>
      </c>
      <c r="F17" s="1">
        <f t="shared" ca="1" si="12"/>
        <v>0</v>
      </c>
      <c r="G17" s="1">
        <f t="shared" ca="1" si="12"/>
        <v>2</v>
      </c>
      <c r="H17" s="1">
        <f t="shared" ref="H17:K25" ca="1" si="13">G4</f>
        <v>2</v>
      </c>
      <c r="I17" s="1">
        <f t="shared" ca="1" si="13"/>
        <v>7</v>
      </c>
      <c r="J17" s="13">
        <f t="shared" ca="1" si="13"/>
        <v>-5</v>
      </c>
      <c r="K17" s="1">
        <f t="shared" ca="1" si="13"/>
        <v>0</v>
      </c>
      <c r="L17" s="30">
        <f t="shared" ref="L17:L25" ca="1" si="14">K17*$F$64+(J17+$H$65)*$F$65+H17*$F$66</f>
        <v>495002</v>
      </c>
      <c r="M17" s="14">
        <f ca="1">IF($AI$15,COUNTIF($K$17:$K$25,K17),COUNTIF($L$17:$L$25,L17))</f>
        <v>1</v>
      </c>
      <c r="N17" s="14">
        <f t="array" aca="1" ref="N17" ca="1">IF($AI$15,SUM(($K$17:$K$25&gt;=K17)/COUNTIF($K$17:$K$25,$K$17:$K$25)),SUM(($L$17:$L$25&gt;=L17)/COUNTIF($L$17:$L$25,$L$17:$L$25)))</f>
        <v>3.9999999999999991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9.0108999999999995</v>
      </c>
      <c r="Y17" s="13">
        <f>'Endrunde 1'!$AF26</f>
        <v>0</v>
      </c>
      <c r="Z17" s="1">
        <f ca="1">RANK($W17,$W$17:$W$25)+(9-$Y17)/10</f>
        <v>1.9</v>
      </c>
      <c r="AA17" s="1">
        <f ca="1">SUM(E30:BP30)</f>
        <v>0</v>
      </c>
      <c r="AB17" s="1">
        <f ca="1">SUM(E41:BP41)</f>
        <v>0</v>
      </c>
      <c r="AC17" s="1">
        <f ca="1">SUM(E52:BP52)</f>
        <v>0</v>
      </c>
      <c r="AD17" s="247">
        <f ca="1">RANK($K17,$K$17:$K$25)</f>
        <v>3</v>
      </c>
      <c r="AE17" s="30">
        <f t="shared" ref="AE17:AE22" ca="1" si="24">(J17+$H$65)*$F$65+H17*$F$66</f>
        <v>495002</v>
      </c>
      <c r="AF17" s="1">
        <f ca="1">RANK($AE17,$AE$17:$AE$25)</f>
        <v>6</v>
      </c>
      <c r="AG17" s="1">
        <f ca="1">RANK($W17,$W$17:$W$25)</f>
        <v>1</v>
      </c>
      <c r="AH17" s="249">
        <f ca="1">AD17+AG17/100+AF17/10000+(10-Y17)/1000000</f>
        <v>3.0106099999999998</v>
      </c>
      <c r="AI17" s="1"/>
    </row>
    <row r="18" spans="2:80" s="2" customFormat="1" x14ac:dyDescent="0.2">
      <c r="C18" s="2" t="str">
        <f t="shared" ref="C18:C25" ca="1" si="25">$Q65</f>
        <v>Mainz 05</v>
      </c>
      <c r="D18" s="1">
        <f t="shared" ca="1" si="12"/>
        <v>2</v>
      </c>
      <c r="E18" s="1">
        <f t="shared" ca="1" si="12"/>
        <v>1</v>
      </c>
      <c r="F18" s="1">
        <f t="shared" ca="1" si="12"/>
        <v>1</v>
      </c>
      <c r="G18" s="1">
        <f t="shared" ca="1" si="12"/>
        <v>0</v>
      </c>
      <c r="H18" s="1">
        <f t="shared" ca="1" si="13"/>
        <v>6</v>
      </c>
      <c r="I18" s="1">
        <f t="shared" ca="1" si="13"/>
        <v>4</v>
      </c>
      <c r="J18" s="13">
        <f t="shared" ca="1" si="13"/>
        <v>2</v>
      </c>
      <c r="K18" s="1">
        <f t="shared" ca="1" si="13"/>
        <v>4</v>
      </c>
      <c r="L18" s="30">
        <f t="shared" ca="1" si="14"/>
        <v>4502006</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'Endrunde 1'!$AF27</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502006</v>
      </c>
      <c r="AF18" s="1">
        <f t="shared" ref="AF18:AF25" ca="1" si="33">RANK($AE18,$AE$17:$AE$25)</f>
        <v>2</v>
      </c>
      <c r="AG18" s="1">
        <f t="shared" ref="AG18:AG25" ca="1" si="34">RANK($W18,$W$17:$W$25)</f>
        <v>1</v>
      </c>
      <c r="AH18" s="250">
        <f t="shared" ref="AH18:AH25" ca="1" si="35">AD18+AG18/100+AF18/10000+(10-Y18)/1000000</f>
        <v>1.0102100000000001</v>
      </c>
      <c r="AI18" s="1"/>
    </row>
    <row r="19" spans="2:80" s="2" customFormat="1" x14ac:dyDescent="0.2">
      <c r="C19" s="2" t="str">
        <f t="shared" ca="1" si="25"/>
        <v>1. FC Nürnberg</v>
      </c>
      <c r="D19" s="1">
        <f t="shared" ca="1" si="12"/>
        <v>2</v>
      </c>
      <c r="E19" s="1">
        <f t="shared" ca="1" si="12"/>
        <v>1</v>
      </c>
      <c r="F19" s="1">
        <f t="shared" ca="1" si="12"/>
        <v>1</v>
      </c>
      <c r="G19" s="1">
        <f t="shared" ca="1" si="12"/>
        <v>0</v>
      </c>
      <c r="H19" s="1">
        <f t="shared" ca="1" si="13"/>
        <v>7</v>
      </c>
      <c r="I19" s="1">
        <f t="shared" ca="1" si="13"/>
        <v>4</v>
      </c>
      <c r="J19" s="13">
        <f t="shared" ca="1" si="13"/>
        <v>3</v>
      </c>
      <c r="K19" s="1">
        <f t="shared" ca="1" si="13"/>
        <v>4</v>
      </c>
      <c r="L19" s="30">
        <f t="shared" ca="1" si="14"/>
        <v>4503007</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1'!$AF28</f>
        <v>0</v>
      </c>
      <c r="Z19" s="1">
        <f t="shared" ca="1" si="28"/>
        <v>1.9</v>
      </c>
      <c r="AA19" s="1">
        <f t="shared" ca="1" si="29"/>
        <v>0</v>
      </c>
      <c r="AB19" s="1">
        <f t="shared" ca="1" si="30"/>
        <v>0</v>
      </c>
      <c r="AC19" s="1">
        <f t="shared" ca="1" si="31"/>
        <v>0</v>
      </c>
      <c r="AD19" s="247">
        <f t="shared" ca="1" si="32"/>
        <v>1</v>
      </c>
      <c r="AE19" s="30">
        <f t="shared" ca="1" si="24"/>
        <v>503007</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2.9999999999999991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v>0</v>
      </c>
      <c r="Z20" s="1">
        <f t="shared" ca="1" si="28"/>
        <v>1.9</v>
      </c>
      <c r="AA20" s="1">
        <f t="shared" ca="1" si="29"/>
        <v>0</v>
      </c>
      <c r="AB20" s="1">
        <f t="shared" ca="1" si="30"/>
        <v>0</v>
      </c>
      <c r="AC20" s="1">
        <f t="shared" ca="1" si="31"/>
        <v>0</v>
      </c>
      <c r="AD20" s="247">
        <f t="shared" ca="1" si="32"/>
        <v>3</v>
      </c>
      <c r="AE20" s="30">
        <f t="shared" ca="1" si="24"/>
        <v>500000</v>
      </c>
      <c r="AF20" s="1">
        <f t="shared" ca="1" si="33"/>
        <v>3</v>
      </c>
      <c r="AG20" s="1">
        <f t="shared" ca="1" si="34"/>
        <v>1</v>
      </c>
      <c r="AH20" s="250">
        <f t="shared" ca="1" si="35"/>
        <v>3.01031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2.9999999999999991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3.0108999999999999</v>
      </c>
      <c r="Y21" s="13">
        <v>0</v>
      </c>
      <c r="Z21" s="1">
        <f t="shared" ca="1" si="28"/>
        <v>1.9</v>
      </c>
      <c r="AA21" s="1">
        <f t="shared" ca="1" si="29"/>
        <v>0</v>
      </c>
      <c r="AB21" s="1">
        <f t="shared" ca="1" si="30"/>
        <v>0</v>
      </c>
      <c r="AC21" s="1">
        <f t="shared" ca="1" si="31"/>
        <v>0</v>
      </c>
      <c r="AD21" s="247">
        <f t="shared" ca="1" si="32"/>
        <v>3</v>
      </c>
      <c r="AE21" s="30">
        <f t="shared" ca="1" si="24"/>
        <v>500000</v>
      </c>
      <c r="AF21" s="1">
        <f t="shared" ca="1" si="33"/>
        <v>3</v>
      </c>
      <c r="AG21" s="1">
        <f t="shared" ca="1" si="34"/>
        <v>1</v>
      </c>
      <c r="AH21" s="250">
        <f t="shared" ca="1" si="35"/>
        <v>3.01031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2.9999999999999991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3.0108999999999999</v>
      </c>
      <c r="Y22" s="13">
        <v>0</v>
      </c>
      <c r="Z22" s="1">
        <f t="shared" ca="1" si="28"/>
        <v>1.9</v>
      </c>
      <c r="AA22" s="1">
        <f t="shared" ca="1" si="29"/>
        <v>0</v>
      </c>
      <c r="AB22" s="1">
        <f t="shared" ca="1" si="30"/>
        <v>0</v>
      </c>
      <c r="AC22" s="1">
        <f t="shared" ca="1" si="31"/>
        <v>0</v>
      </c>
      <c r="AD22" s="247">
        <f t="shared" ca="1" si="32"/>
        <v>3</v>
      </c>
      <c r="AE22" s="30">
        <f t="shared" ca="1" si="24"/>
        <v>500000</v>
      </c>
      <c r="AF22" s="1">
        <f t="shared" ca="1" si="33"/>
        <v>3</v>
      </c>
      <c r="AG22" s="1">
        <f t="shared" ca="1" si="34"/>
        <v>1</v>
      </c>
      <c r="AH22" s="250">
        <f t="shared" ca="1" si="35"/>
        <v>3.01031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2.9999999999999991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3.0709</v>
      </c>
      <c r="Y23" s="13">
        <v>0</v>
      </c>
      <c r="Z23" s="1">
        <f t="shared" ca="1" si="28"/>
        <v>7.9</v>
      </c>
      <c r="AA23" s="1">
        <f t="shared" ca="1" si="29"/>
        <v>0</v>
      </c>
      <c r="AB23" s="1">
        <f t="shared" ca="1" si="30"/>
        <v>0</v>
      </c>
      <c r="AC23" s="1">
        <f t="shared" ca="1" si="31"/>
        <v>0</v>
      </c>
      <c r="AD23" s="247">
        <f t="shared" ca="1" si="32"/>
        <v>3</v>
      </c>
      <c r="AE23" s="30">
        <v>0</v>
      </c>
      <c r="AF23" s="1">
        <f t="shared" ca="1" si="33"/>
        <v>7</v>
      </c>
      <c r="AG23" s="1">
        <f t="shared" ca="1" si="34"/>
        <v>7</v>
      </c>
      <c r="AH23" s="250">
        <f t="shared" ca="1" si="35"/>
        <v>3.0707100000000001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2.9999999999999991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3.0709</v>
      </c>
      <c r="Y24" s="13">
        <v>0</v>
      </c>
      <c r="Z24" s="1">
        <f t="shared" ca="1" si="28"/>
        <v>7.9</v>
      </c>
      <c r="AA24" s="1">
        <f t="shared" ca="1" si="29"/>
        <v>0</v>
      </c>
      <c r="AB24" s="1">
        <f t="shared" ca="1" si="30"/>
        <v>0</v>
      </c>
      <c r="AC24" s="1">
        <f t="shared" ca="1" si="31"/>
        <v>0</v>
      </c>
      <c r="AD24" s="247">
        <f t="shared" ca="1" si="32"/>
        <v>3</v>
      </c>
      <c r="AE24" s="30">
        <v>0</v>
      </c>
      <c r="AF24" s="1">
        <f t="shared" ca="1" si="33"/>
        <v>7</v>
      </c>
      <c r="AG24" s="1">
        <f t="shared" ca="1" si="34"/>
        <v>7</v>
      </c>
      <c r="AH24" s="250">
        <f t="shared" ca="1" si="35"/>
        <v>3.0707100000000001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2.9999999999999991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3.0709</v>
      </c>
      <c r="Y25" s="13">
        <v>0</v>
      </c>
      <c r="Z25" s="1">
        <f t="shared" ca="1" si="28"/>
        <v>7.9</v>
      </c>
      <c r="AA25" s="1">
        <f t="shared" ca="1" si="29"/>
        <v>0</v>
      </c>
      <c r="AB25" s="1">
        <f t="shared" ca="1" si="30"/>
        <v>0</v>
      </c>
      <c r="AC25" s="1">
        <f t="shared" ca="1" si="31"/>
        <v>0</v>
      </c>
      <c r="AD25" s="247">
        <f t="shared" ca="1" si="32"/>
        <v>3</v>
      </c>
      <c r="AE25" s="30">
        <v>0</v>
      </c>
      <c r="AF25" s="1">
        <f t="shared" ca="1" si="33"/>
        <v>7</v>
      </c>
      <c r="AG25" s="1">
        <f t="shared" ca="1" si="34"/>
        <v>7</v>
      </c>
      <c r="AH25" s="251">
        <f t="shared" ca="1" si="35"/>
        <v>3.0707100000000001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Mainz 05</v>
      </c>
      <c r="BU29" s="2" t="str">
        <f ca="1">$F$6</f>
        <v>1. FC Nürnberg</v>
      </c>
      <c r="BV29" s="2" t="str">
        <f>$F$7</f>
        <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1</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Mainz 05</v>
      </c>
      <c r="BS31" s="9">
        <f t="shared" ref="BS31:BU38" ca="1" si="39">SUMIFS($X$64:$X$135,$V$64:$V$135,$BR31,$W$64:$W$135,BS$29)+SUMIFS($Y$64:$Y$135,$W$64:$W$135,$BR31,$V$64:$V$135,BS$29)</f>
        <v>3</v>
      </c>
      <c r="BT31" s="7"/>
      <c r="BU31" s="8">
        <f t="shared" ca="1" si="37"/>
        <v>3</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4</v>
      </c>
      <c r="BT32" s="9">
        <f t="shared" ca="1" si="39"/>
        <v>3</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-2</v>
      </c>
      <c r="BU41" s="8">
        <f ca="1">BU30-BS32</f>
        <v>-3</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Mainz 05</v>
      </c>
      <c r="BS42" s="9">
        <f ca="1">IF(BT41="","",-1*BT41)</f>
        <v>2</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3</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Mainz 05</v>
      </c>
      <c r="BS53" s="9">
        <f t="shared" ref="BS53:BU60" ca="1" si="44">SUMIFS($AE$64:$AE$135,$V$64:$V$135,$BR53,$W$64:$W$135,BS$51)+SUMIFS($AF$64:$AF$135,$W$64:$W$135,$BR53,$V$64:$V$135,BS$51)</f>
        <v>3</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1'!$AE26="","",'Endrunde 1'!$AE26)</f>
        <v>1. FC Riedwald</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1'!$AE27="","",'Endrunde 1'!$AE27)</f>
        <v>Mainz 05</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1'!$AE28="","",'Endrunde 1'!$AE28)</f>
        <v>1. FC Nürnberg</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Maibach 1822 eV</v>
      </c>
      <c r="G4" s="1">
        <f t="shared" ref="G4:G12" ca="1" si="0">SUMIFS($X$64:$X$135,$V$64:$V$135,$F4)+SUMIFS($Y$64:$Y$135,$W$64:$W$135,$F4)</f>
        <v>2</v>
      </c>
      <c r="H4" s="1">
        <f t="shared" ref="H4:H12" ca="1" si="1">SUMIFS($Y$64:$Y$135,$V$64:$V$135,$F4)+SUMIFS($X$64:$X$135,$W$64:$W$135,$F4)</f>
        <v>2</v>
      </c>
      <c r="I4" s="13">
        <f t="shared" ref="I4:I12" ca="1" si="2">G4-H4</f>
        <v>0</v>
      </c>
      <c r="J4" s="1">
        <f ca="1">SUMIF($V$64:$V$135,F4,$AE$64:$AE$135)+SUMIF($W$64:$W$135,F4,$AF$64:$AF$135)</f>
        <v>3</v>
      </c>
      <c r="K4" s="1">
        <f t="shared" ref="K4:K12" ca="1" si="3">SUMPRODUCT(($V$64:$V$135=F4)*($X$64:$X$135&lt;&gt;""))+SUMPRODUCT(($W$64:$W$135=F4)*($Y$64:$Y$135&lt;&gt;""))</f>
        <v>2</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FC Grönlingen</v>
      </c>
      <c r="G5" s="1">
        <f t="shared" ca="1" si="0"/>
        <v>3</v>
      </c>
      <c r="H5" s="1">
        <f t="shared" ca="1" si="1"/>
        <v>2</v>
      </c>
      <c r="I5" s="13">
        <f t="shared" ca="1" si="2"/>
        <v>1</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FSV Rauen</v>
      </c>
      <c r="G6" s="1">
        <f t="shared" ca="1" si="0"/>
        <v>3</v>
      </c>
      <c r="H6" s="1">
        <f t="shared" ca="1" si="1"/>
        <v>4</v>
      </c>
      <c r="I6" s="13">
        <f t="shared" ca="1" si="2"/>
        <v>-1</v>
      </c>
      <c r="J6" s="1">
        <f t="shared" ca="1" si="11"/>
        <v>3</v>
      </c>
      <c r="K6" s="1">
        <f t="shared" ca="1" si="3"/>
        <v>2</v>
      </c>
      <c r="L6" s="1">
        <f t="shared" ca="1" si="4"/>
        <v>1</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Maibach 1822 eV</v>
      </c>
      <c r="D17" s="1">
        <f t="shared" ref="D17:G25" ca="1" si="12">K4</f>
        <v>2</v>
      </c>
      <c r="E17" s="1">
        <f t="shared" ca="1" si="12"/>
        <v>1</v>
      </c>
      <c r="F17" s="1">
        <f t="shared" ca="1" si="12"/>
        <v>0</v>
      </c>
      <c r="G17" s="1">
        <f t="shared" ca="1" si="12"/>
        <v>1</v>
      </c>
      <c r="H17" s="1">
        <f t="shared" ref="H17:K25" ca="1" si="13">G4</f>
        <v>2</v>
      </c>
      <c r="I17" s="1">
        <f t="shared" ca="1" si="13"/>
        <v>2</v>
      </c>
      <c r="J17" s="13">
        <f t="shared" ca="1" si="13"/>
        <v>0</v>
      </c>
      <c r="K17" s="1">
        <f t="shared" ca="1" si="13"/>
        <v>3</v>
      </c>
      <c r="L17" s="30">
        <f t="shared" ref="L17:L25" ca="1" si="14">K17*$F$64+(J17+$H$65)*$F$65+H17*$F$66</f>
        <v>3500002</v>
      </c>
      <c r="M17" s="14">
        <f ca="1">IF($AI$15,COUNTIF($K$17:$K$25,K17),COUNTIF($L$17:$L$25,L17))</f>
        <v>1</v>
      </c>
      <c r="N17" s="14">
        <f t="array" aca="1" ref="N17" ca="1">IF($AI$15,SUM(($K$17:$K$25&gt;=K17)/COUNTIF($K$17:$K$25,$K$17:$K$25)),SUM(($L$17:$L$25&gt;=L17)/COUNTIF($L$17:$L$25,$L$17:$L$25)))</f>
        <v>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2.0108999999999999</v>
      </c>
      <c r="Y17" s="13">
        <f>'Endrunde 1'!$AF33</f>
        <v>0</v>
      </c>
      <c r="Z17" s="1">
        <f ca="1">RANK($W17,$W$17:$W$25)+(9-$Y17)/10</f>
        <v>1.9</v>
      </c>
      <c r="AA17" s="1">
        <f ca="1">SUM(E30:BP30)</f>
        <v>0</v>
      </c>
      <c r="AB17" s="1">
        <f ca="1">SUM(E41:BP41)</f>
        <v>0</v>
      </c>
      <c r="AC17" s="1">
        <f ca="1">SUM(E52:BP52)</f>
        <v>0</v>
      </c>
      <c r="AD17" s="247">
        <f ca="1">RANK($K17,$K$17:$K$25)</f>
        <v>1</v>
      </c>
      <c r="AE17" s="30">
        <f t="shared" ref="AE17:AE22" ca="1" si="24">(J17+$H$65)*$F$65+H17*$F$66</f>
        <v>500002</v>
      </c>
      <c r="AF17" s="1">
        <f ca="1">RANK($AE17,$AE$17:$AE$25)</f>
        <v>2</v>
      </c>
      <c r="AG17" s="1">
        <f ca="1">RANK($W17,$W$17:$W$25)</f>
        <v>1</v>
      </c>
      <c r="AH17" s="249">
        <f ca="1">AD17+AG17/100+AF17/10000+(10-Y17)/1000000</f>
        <v>1.0102100000000001</v>
      </c>
      <c r="AI17" s="1"/>
    </row>
    <row r="18" spans="2:80" s="2" customFormat="1" x14ac:dyDescent="0.2">
      <c r="C18" s="2" t="str">
        <f t="shared" ref="C18:C25" ca="1" si="25">$Q65</f>
        <v>FC Grönlingen</v>
      </c>
      <c r="D18" s="1">
        <f t="shared" ca="1" si="12"/>
        <v>2</v>
      </c>
      <c r="E18" s="1">
        <f t="shared" ca="1" si="12"/>
        <v>1</v>
      </c>
      <c r="F18" s="1">
        <f t="shared" ca="1" si="12"/>
        <v>0</v>
      </c>
      <c r="G18" s="1">
        <f t="shared" ca="1" si="12"/>
        <v>1</v>
      </c>
      <c r="H18" s="1">
        <f t="shared" ca="1" si="13"/>
        <v>3</v>
      </c>
      <c r="I18" s="1">
        <f t="shared" ca="1" si="13"/>
        <v>2</v>
      </c>
      <c r="J18" s="13">
        <f t="shared" ca="1" si="13"/>
        <v>1</v>
      </c>
      <c r="K18" s="1">
        <f t="shared" ca="1" si="13"/>
        <v>3</v>
      </c>
      <c r="L18" s="30">
        <f t="shared" ca="1" si="14"/>
        <v>3501003</v>
      </c>
      <c r="M18" s="14">
        <f t="shared" ref="M18:M25" ca="1" si="26">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'Endrunde 1'!$AF34</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501003</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ca="1" si="25"/>
        <v>FSV Rauen</v>
      </c>
      <c r="D19" s="1">
        <f t="shared" ca="1" si="12"/>
        <v>2</v>
      </c>
      <c r="E19" s="1">
        <f t="shared" ca="1" si="12"/>
        <v>1</v>
      </c>
      <c r="F19" s="1">
        <f t="shared" ca="1" si="12"/>
        <v>0</v>
      </c>
      <c r="G19" s="1">
        <f t="shared" ca="1" si="12"/>
        <v>1</v>
      </c>
      <c r="H19" s="1">
        <f t="shared" ca="1" si="13"/>
        <v>3</v>
      </c>
      <c r="I19" s="1">
        <f t="shared" ca="1" si="13"/>
        <v>4</v>
      </c>
      <c r="J19" s="13">
        <f t="shared" ca="1" si="13"/>
        <v>-1</v>
      </c>
      <c r="K19" s="1">
        <f t="shared" ca="1" si="13"/>
        <v>3</v>
      </c>
      <c r="L19" s="30">
        <f t="shared" ca="1" si="14"/>
        <v>3499003</v>
      </c>
      <c r="M19" s="14">
        <f t="shared" ca="1" si="26"/>
        <v>1</v>
      </c>
      <c r="N19" s="14">
        <f t="array" aca="1" ref="N19" ca="1">IF($AI$15,SUM(($K$17:$K$25&gt;=K19)/COUNTIF($K$17:$K$25,$K$17:$K$25)),SUM(($L$17:$L$25&gt;=L19)/COUNTIF($L$17:$L$25,$L$17:$L$25)))</f>
        <v>3</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3.0108999999999999</v>
      </c>
      <c r="Y19" s="13">
        <f>'Endrunde 1'!$AF35</f>
        <v>0</v>
      </c>
      <c r="Z19" s="1">
        <f t="shared" ca="1" si="28"/>
        <v>1.9</v>
      </c>
      <c r="AA19" s="1">
        <f t="shared" ca="1" si="29"/>
        <v>0</v>
      </c>
      <c r="AB19" s="1">
        <f t="shared" ca="1" si="30"/>
        <v>0</v>
      </c>
      <c r="AC19" s="1">
        <f t="shared" ca="1" si="31"/>
        <v>0</v>
      </c>
      <c r="AD19" s="247">
        <f t="shared" ca="1" si="32"/>
        <v>1</v>
      </c>
      <c r="AE19" s="30">
        <f t="shared" ca="1" si="24"/>
        <v>499003</v>
      </c>
      <c r="AF19" s="1">
        <f t="shared" ca="1" si="33"/>
        <v>6</v>
      </c>
      <c r="AG19" s="1">
        <f t="shared" ca="1" si="34"/>
        <v>1</v>
      </c>
      <c r="AH19" s="250">
        <f t="shared" ca="1" si="35"/>
        <v>1.01061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Maibach 1822 eV</v>
      </c>
      <c r="BT29" s="2" t="str">
        <f ca="1">$F$5</f>
        <v>FC Grönlingen</v>
      </c>
      <c r="BU29" s="2" t="str">
        <f ca="1">$F$6</f>
        <v>FSV Rauen</v>
      </c>
      <c r="BV29" s="2" t="str">
        <f>$F$7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Maibach 1822 eV</v>
      </c>
      <c r="BS30" s="7"/>
      <c r="BT30" s="8">
        <f t="shared" ref="BT30:CA32" ca="1" si="37">SUMIFS($X$64:$X$135,$V$64:$V$135,$BR30,$W$64:$W$135,BT$29)+SUMIFS($Y$64:$Y$135,$W$64:$W$135,$BR30,$V$64:$V$135,BT$29)</f>
        <v>1</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FC Grönlingen</v>
      </c>
      <c r="BS31" s="9">
        <f t="shared" ref="BS31:BU38" ca="1" si="39">SUMIFS($X$64:$X$135,$V$64:$V$135,$BR31,$W$64:$W$135,BS$29)+SUMIFS($Y$64:$Y$135,$W$64:$W$135,$BR31,$V$64:$V$135,BS$29)</f>
        <v>0</v>
      </c>
      <c r="BT31" s="7"/>
      <c r="BU31" s="8">
        <f t="shared" ca="1" si="37"/>
        <v>3</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2</v>
      </c>
      <c r="BT32" s="9">
        <f t="shared" ca="1" si="39"/>
        <v>1</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FC Grönlingen</v>
      </c>
      <c r="BU40" s="2" t="str">
        <f ca="1">$F$6</f>
        <v>FSV Rauen</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Maibach 1822 eV</v>
      </c>
      <c r="BS41" s="7"/>
      <c r="BT41" s="8">
        <f ca="1">BT30-BS31</f>
        <v>1</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FC Grönlingen</v>
      </c>
      <c r="BS42" s="9">
        <f ca="1">IF(BT41="","",-1*BT41)</f>
        <v>-1</v>
      </c>
      <c r="BT42" s="7"/>
      <c r="BU42" s="8">
        <f ca="1">BU31-BT32</f>
        <v>2</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1</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FC Grönlingen</v>
      </c>
      <c r="BU51" s="2" t="str">
        <f ca="1">$F$6</f>
        <v>FSV Rauen</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Maibach 1822 eV</v>
      </c>
      <c r="BS52" s="7"/>
      <c r="BT52" s="8">
        <f t="shared" ref="BT52:CA58" ca="1" si="43">SUMIFS($AE$64:$AE$135,$V$64:$V$135,$BR52,$W$64:$W$135,BT$51)+SUMIFS($AF$64:$AF$135,$W$64:$W$135,$BR52,$V$64:$V$135,BT$51)</f>
        <v>3</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FC Grönlingen</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1'!$AE33="","",'Endrunde 1'!$AE33)</f>
        <v>Maibach 1822 eV</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1'!$AE34="","",'Endrunde 1'!$AE34)</f>
        <v>FC Grönlingen</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1'!$AE35="","",'Endrunde 1'!$AE35)</f>
        <v>FSV Rauen</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VFB Essenheim</v>
      </c>
      <c r="G4" s="1">
        <f t="shared" ref="G4:G12" ca="1" si="0">SUMIFS($X$64:$X$135,$V$64:$V$135,$F4)+SUMIFS($Y$64:$Y$135,$W$64:$W$135,$F4)</f>
        <v>5</v>
      </c>
      <c r="H4" s="1">
        <f t="shared" ref="H4:H12" ca="1" si="1">SUMIFS($Y$64:$Y$135,$V$64:$V$135,$F4)+SUMIFS($X$64:$X$135,$W$64:$W$135,$F4)</f>
        <v>2</v>
      </c>
      <c r="I4" s="13">
        <f t="shared" ref="I4:I12" ca="1" si="2">G4-H4</f>
        <v>3</v>
      </c>
      <c r="J4" s="1">
        <f ca="1">SUMIF($V$64:$V$135,F4,$AE$64:$AE$135)+SUMIF($W$64:$W$135,F4,$AF$64:$AF$135)</f>
        <v>6</v>
      </c>
      <c r="K4" s="1">
        <f t="shared" ref="K4:K12" ca="1" si="3">SUMPRODUCT(($V$64:$V$135=F4)*($X$64:$X$135&lt;&gt;""))+SUMPRODUCT(($W$64:$W$135=F4)*($Y$64:$Y$135&lt;&gt;""))</f>
        <v>2</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SSV Wildbach</v>
      </c>
      <c r="G5" s="1">
        <f t="shared" ca="1" si="0"/>
        <v>5</v>
      </c>
      <c r="H5" s="1">
        <f t="shared" ca="1" si="1"/>
        <v>4</v>
      </c>
      <c r="I5" s="13">
        <f t="shared" ca="1" si="2"/>
        <v>1</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9.0060000000000002</v>
      </c>
      <c r="E6" s="253">
        <f t="shared" ca="1" si="9"/>
        <v>9</v>
      </c>
      <c r="F6" s="1" t="str">
        <f t="shared" ca="1" si="10"/>
        <v>Kickers Rodendorf</v>
      </c>
      <c r="G6" s="1">
        <f t="shared" ca="1" si="0"/>
        <v>3</v>
      </c>
      <c r="H6" s="1">
        <f t="shared" ca="1" si="1"/>
        <v>7</v>
      </c>
      <c r="I6" s="13">
        <f t="shared" ca="1" si="2"/>
        <v>-4</v>
      </c>
      <c r="J6" s="1">
        <f t="shared" ca="1" si="11"/>
        <v>0</v>
      </c>
      <c r="K6" s="1">
        <f t="shared" ca="1" si="3"/>
        <v>2</v>
      </c>
      <c r="L6" s="1">
        <f t="shared" ca="1" si="4"/>
        <v>0</v>
      </c>
      <c r="M6" s="1">
        <f t="shared" ca="1" si="5"/>
        <v>0</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13.007</v>
      </c>
      <c r="E7" s="253">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13.007999999999999</v>
      </c>
      <c r="E8" s="253">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13.009</v>
      </c>
      <c r="E9" s="253">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16.009999999999998</v>
      </c>
      <c r="E10" s="253">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16.010999999999999</v>
      </c>
      <c r="E11" s="253">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16.012</v>
      </c>
      <c r="E12" s="253">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2</v>
      </c>
      <c r="E17" s="1">
        <f t="shared" ca="1" si="12"/>
        <v>2</v>
      </c>
      <c r="F17" s="1">
        <f t="shared" ca="1" si="12"/>
        <v>0</v>
      </c>
      <c r="G17" s="1">
        <f t="shared" ca="1" si="12"/>
        <v>0</v>
      </c>
      <c r="H17" s="1">
        <f t="shared" ref="H17:K25" ca="1" si="13">G4</f>
        <v>5</v>
      </c>
      <c r="I17" s="1">
        <f t="shared" ca="1" si="13"/>
        <v>2</v>
      </c>
      <c r="J17" s="13">
        <f t="shared" ca="1" si="13"/>
        <v>3</v>
      </c>
      <c r="K17" s="1">
        <f t="shared" ca="1" si="13"/>
        <v>6</v>
      </c>
      <c r="L17" s="30">
        <f t="shared" ref="L17:L25" ca="1" si="14">K17*$F$64+(J17+$H$65)*$F$65+H17*$F$66</f>
        <v>6503005</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'Endrunde 1'!$AF40</f>
        <v>0</v>
      </c>
      <c r="Z17" s="1">
        <f ca="1">RANK($W17,$W$17:$W$25)+(9-$Y17)/10</f>
        <v>1.9</v>
      </c>
      <c r="AA17" s="1">
        <f ca="1">SUM(E30:BP30)</f>
        <v>0</v>
      </c>
      <c r="AB17" s="1">
        <f ca="1">SUM(E41:BP41)</f>
        <v>0</v>
      </c>
      <c r="AC17" s="1">
        <f ca="1">SUM(E52:BP52)</f>
        <v>0</v>
      </c>
      <c r="AD17" s="247">
        <f ca="1">RANK($K17,$K$17:$K$25)</f>
        <v>1</v>
      </c>
      <c r="AE17" s="30">
        <f t="shared" ref="AE17:AE22" ca="1" si="24">(J17+$H$65)*$F$65+H17*$F$66</f>
        <v>503005</v>
      </c>
      <c r="AF17" s="1">
        <f ca="1">RANK($AE17,$AE$17:$AE$25)</f>
        <v>1</v>
      </c>
      <c r="AG17" s="1">
        <f ca="1">RANK($W17,$W$17:$W$25)</f>
        <v>1</v>
      </c>
      <c r="AH17" s="249">
        <f ca="1">AD17+AG17/100+AF17/10000+(10-Y17)/1000000</f>
        <v>1.0101100000000001</v>
      </c>
      <c r="AI17" s="1"/>
    </row>
    <row r="18" spans="2:80" s="2" customFormat="1" x14ac:dyDescent="0.2">
      <c r="C18" s="2" t="str">
        <f t="shared" ref="C18:C25" ca="1" si="25">$Q65</f>
        <v>SSV Wildbach</v>
      </c>
      <c r="D18" s="1">
        <f t="shared" ca="1" si="12"/>
        <v>2</v>
      </c>
      <c r="E18" s="1">
        <f t="shared" ca="1" si="12"/>
        <v>1</v>
      </c>
      <c r="F18" s="1">
        <f t="shared" ca="1" si="12"/>
        <v>0</v>
      </c>
      <c r="G18" s="1">
        <f t="shared" ca="1" si="12"/>
        <v>1</v>
      </c>
      <c r="H18" s="1">
        <f t="shared" ca="1" si="13"/>
        <v>5</v>
      </c>
      <c r="I18" s="1">
        <f t="shared" ca="1" si="13"/>
        <v>4</v>
      </c>
      <c r="J18" s="13">
        <f t="shared" ca="1" si="13"/>
        <v>1</v>
      </c>
      <c r="K18" s="1">
        <f t="shared" ca="1" si="13"/>
        <v>3</v>
      </c>
      <c r="L18" s="30">
        <f t="shared" ca="1" si="14"/>
        <v>3501005</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'Endrunde 1'!$AF41</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501005</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Kickers Rodendorf</v>
      </c>
      <c r="D19" s="1">
        <f t="shared" ca="1" si="12"/>
        <v>2</v>
      </c>
      <c r="E19" s="1">
        <f t="shared" ca="1" si="12"/>
        <v>0</v>
      </c>
      <c r="F19" s="1">
        <f t="shared" ca="1" si="12"/>
        <v>0</v>
      </c>
      <c r="G19" s="1">
        <f t="shared" ca="1" si="12"/>
        <v>2</v>
      </c>
      <c r="H19" s="1">
        <f t="shared" ca="1" si="13"/>
        <v>3</v>
      </c>
      <c r="I19" s="1">
        <f t="shared" ca="1" si="13"/>
        <v>7</v>
      </c>
      <c r="J19" s="13">
        <f t="shared" ca="1" si="13"/>
        <v>-4</v>
      </c>
      <c r="K19" s="1">
        <f t="shared" ca="1" si="13"/>
        <v>0</v>
      </c>
      <c r="L19" s="30">
        <f t="shared" ca="1" si="14"/>
        <v>496003</v>
      </c>
      <c r="M19" s="14">
        <f t="shared" ca="1" si="26"/>
        <v>1</v>
      </c>
      <c r="N19" s="14">
        <f t="array" aca="1" ref="N19" ca="1">IF($AI$15,SUM(($K$17:$K$25&gt;=K19)/COUNTIF($K$17:$K$25,$K$17:$K$25)),SUM(($L$17:$L$25&gt;=L19)/COUNTIF($L$17:$L$25,$L$17:$L$25)))</f>
        <v>3.9999999999999991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9.0108999999999995</v>
      </c>
      <c r="Y19" s="13">
        <f>'Endrunde 1'!$AF42</f>
        <v>0</v>
      </c>
      <c r="Z19" s="1">
        <f t="shared" ca="1" si="28"/>
        <v>1.9</v>
      </c>
      <c r="AA19" s="1">
        <f t="shared" ca="1" si="29"/>
        <v>0</v>
      </c>
      <c r="AB19" s="1">
        <f t="shared" ca="1" si="30"/>
        <v>0</v>
      </c>
      <c r="AC19" s="1">
        <f t="shared" ca="1" si="31"/>
        <v>0</v>
      </c>
      <c r="AD19" s="247">
        <f t="shared" ca="1" si="32"/>
        <v>3</v>
      </c>
      <c r="AE19" s="30">
        <f t="shared" ca="1" si="24"/>
        <v>496003</v>
      </c>
      <c r="AF19" s="1">
        <f t="shared" ca="1" si="33"/>
        <v>6</v>
      </c>
      <c r="AG19" s="1">
        <f t="shared" ca="1" si="34"/>
        <v>1</v>
      </c>
      <c r="AH19" s="250">
        <f t="shared" ca="1" si="35"/>
        <v>3.0106099999999998</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2.9999999999999991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v>0</v>
      </c>
      <c r="Z20" s="1">
        <f t="shared" ca="1" si="28"/>
        <v>1.9</v>
      </c>
      <c r="AA20" s="1">
        <f t="shared" ca="1" si="29"/>
        <v>0</v>
      </c>
      <c r="AB20" s="1">
        <f t="shared" ca="1" si="30"/>
        <v>0</v>
      </c>
      <c r="AC20" s="1">
        <f t="shared" ca="1" si="31"/>
        <v>0</v>
      </c>
      <c r="AD20" s="247">
        <f t="shared" ca="1" si="32"/>
        <v>3</v>
      </c>
      <c r="AE20" s="30">
        <f t="shared" ca="1" si="24"/>
        <v>500000</v>
      </c>
      <c r="AF20" s="1">
        <f t="shared" ca="1" si="33"/>
        <v>3</v>
      </c>
      <c r="AG20" s="1">
        <f t="shared" ca="1" si="34"/>
        <v>1</v>
      </c>
      <c r="AH20" s="250">
        <f t="shared" ca="1" si="35"/>
        <v>3.01031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2.9999999999999991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3.0108999999999999</v>
      </c>
      <c r="Y21" s="13">
        <v>0</v>
      </c>
      <c r="Z21" s="1">
        <f t="shared" ca="1" si="28"/>
        <v>1.9</v>
      </c>
      <c r="AA21" s="1">
        <f t="shared" ca="1" si="29"/>
        <v>0</v>
      </c>
      <c r="AB21" s="1">
        <f t="shared" ca="1" si="30"/>
        <v>0</v>
      </c>
      <c r="AC21" s="1">
        <f t="shared" ca="1" si="31"/>
        <v>0</v>
      </c>
      <c r="AD21" s="247">
        <f t="shared" ca="1" si="32"/>
        <v>3</v>
      </c>
      <c r="AE21" s="30">
        <f t="shared" ca="1" si="24"/>
        <v>500000</v>
      </c>
      <c r="AF21" s="1">
        <f t="shared" ca="1" si="33"/>
        <v>3</v>
      </c>
      <c r="AG21" s="1">
        <f t="shared" ca="1" si="34"/>
        <v>1</v>
      </c>
      <c r="AH21" s="250">
        <f t="shared" ca="1" si="35"/>
        <v>3.01031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2.9999999999999991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3.0108999999999999</v>
      </c>
      <c r="Y22" s="13">
        <v>0</v>
      </c>
      <c r="Z22" s="1">
        <f t="shared" ca="1" si="28"/>
        <v>1.9</v>
      </c>
      <c r="AA22" s="1">
        <f t="shared" ca="1" si="29"/>
        <v>0</v>
      </c>
      <c r="AB22" s="1">
        <f t="shared" ca="1" si="30"/>
        <v>0</v>
      </c>
      <c r="AC22" s="1">
        <f t="shared" ca="1" si="31"/>
        <v>0</v>
      </c>
      <c r="AD22" s="247">
        <f t="shared" ca="1" si="32"/>
        <v>3</v>
      </c>
      <c r="AE22" s="30">
        <f t="shared" ca="1" si="24"/>
        <v>500000</v>
      </c>
      <c r="AF22" s="1">
        <f t="shared" ca="1" si="33"/>
        <v>3</v>
      </c>
      <c r="AG22" s="1">
        <f t="shared" ca="1" si="34"/>
        <v>1</v>
      </c>
      <c r="AH22" s="250">
        <f t="shared" ca="1" si="35"/>
        <v>3.01031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2.9999999999999991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3.0709</v>
      </c>
      <c r="Y23" s="13">
        <v>0</v>
      </c>
      <c r="Z23" s="1">
        <f t="shared" ca="1" si="28"/>
        <v>7.9</v>
      </c>
      <c r="AA23" s="1">
        <f t="shared" ca="1" si="29"/>
        <v>0</v>
      </c>
      <c r="AB23" s="1">
        <f t="shared" ca="1" si="30"/>
        <v>0</v>
      </c>
      <c r="AC23" s="1">
        <f t="shared" ca="1" si="31"/>
        <v>0</v>
      </c>
      <c r="AD23" s="247">
        <f t="shared" ca="1" si="32"/>
        <v>3</v>
      </c>
      <c r="AE23" s="30">
        <v>0</v>
      </c>
      <c r="AF23" s="1">
        <f t="shared" ca="1" si="33"/>
        <v>7</v>
      </c>
      <c r="AG23" s="1">
        <f t="shared" ca="1" si="34"/>
        <v>7</v>
      </c>
      <c r="AH23" s="250">
        <f t="shared" ca="1" si="35"/>
        <v>3.0707100000000001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2.9999999999999991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3.0709</v>
      </c>
      <c r="Y24" s="13">
        <v>0</v>
      </c>
      <c r="Z24" s="1">
        <f t="shared" ca="1" si="28"/>
        <v>7.9</v>
      </c>
      <c r="AA24" s="1">
        <f t="shared" ca="1" si="29"/>
        <v>0</v>
      </c>
      <c r="AB24" s="1">
        <f t="shared" ca="1" si="30"/>
        <v>0</v>
      </c>
      <c r="AC24" s="1">
        <f t="shared" ca="1" si="31"/>
        <v>0</v>
      </c>
      <c r="AD24" s="247">
        <f t="shared" ca="1" si="32"/>
        <v>3</v>
      </c>
      <c r="AE24" s="30">
        <v>0</v>
      </c>
      <c r="AF24" s="1">
        <f t="shared" ca="1" si="33"/>
        <v>7</v>
      </c>
      <c r="AG24" s="1">
        <f t="shared" ca="1" si="34"/>
        <v>7</v>
      </c>
      <c r="AH24" s="250">
        <f t="shared" ca="1" si="35"/>
        <v>3.0707100000000001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2.9999999999999991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3.0709</v>
      </c>
      <c r="Y25" s="13">
        <v>0</v>
      </c>
      <c r="Z25" s="1">
        <f t="shared" ca="1" si="28"/>
        <v>7.9</v>
      </c>
      <c r="AA25" s="1">
        <f t="shared" ca="1" si="29"/>
        <v>0</v>
      </c>
      <c r="AB25" s="1">
        <f t="shared" ca="1" si="30"/>
        <v>0</v>
      </c>
      <c r="AC25" s="1">
        <f t="shared" ca="1" si="31"/>
        <v>0</v>
      </c>
      <c r="AD25" s="247">
        <f t="shared" ca="1" si="32"/>
        <v>3</v>
      </c>
      <c r="AE25" s="30">
        <v>0</v>
      </c>
      <c r="AF25" s="1">
        <f t="shared" ca="1" si="33"/>
        <v>7</v>
      </c>
      <c r="AG25" s="1">
        <f t="shared" ca="1" si="34"/>
        <v>7</v>
      </c>
      <c r="AH25" s="251">
        <f t="shared" ca="1" si="35"/>
        <v>3.0707100000000001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2</v>
      </c>
      <c r="BU30" s="8">
        <f t="shared" ca="1" si="37"/>
        <v>3</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1</v>
      </c>
      <c r="BT31" s="7"/>
      <c r="BU31" s="8">
        <f t="shared" ca="1" si="37"/>
        <v>4</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1</v>
      </c>
      <c r="BT32" s="9">
        <f t="shared" ca="1" si="39"/>
        <v>2</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2</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-1</v>
      </c>
      <c r="BT42" s="7"/>
      <c r="BU42" s="8">
        <f ca="1">BU31-BT32</f>
        <v>2</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-2</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3</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1'!$AE40="","",'Endrunde 1'!$AE40)</f>
        <v>VFB Essenheim</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1'!$AE41="","",'Endrunde 1'!$AE41)</f>
        <v>SSV Wildbach</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1'!$AE42="","",'Endrunde 1'!$AE42)</f>
        <v>Kickers Rodendorf</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11.007</v>
      </c>
      <c r="E7" s="253">
        <f t="shared" ca="1" si="9"/>
        <v>1</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11.007999999999999</v>
      </c>
      <c r="E8" s="253">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11.009</v>
      </c>
      <c r="E9" s="253">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'Endrunde 1'!$AF47</f>
        <v>0</v>
      </c>
      <c r="Z17" s="1">
        <f ca="1">RANK($W17,$W$17:$W$25)+(9-$Y17)/10</f>
        <v>1.9</v>
      </c>
      <c r="AA17" s="1">
        <f ca="1">SUM(E30:BP30)</f>
        <v>0</v>
      </c>
      <c r="AB17" s="1">
        <f ca="1">SUM(E41:BP41)</f>
        <v>0</v>
      </c>
      <c r="AC17" s="1">
        <f ca="1">SUM(E52:BP52)</f>
        <v>0</v>
      </c>
      <c r="AD17" s="247">
        <f ca="1">RANK($K17,$K$17:$K$25)</f>
        <v>1</v>
      </c>
      <c r="AE17" s="30">
        <f t="shared" ref="AE17:AE22" ca="1" si="24">(J17+$H$65)*$F$65+H17*$F$66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5">$Q65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6">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'Endrunde 1'!$AF48</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500000</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ca="1" si="25"/>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6"/>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'Endrunde 1'!$AF49</f>
        <v>0</v>
      </c>
      <c r="Z19" s="1">
        <f t="shared" ca="1" si="28"/>
        <v>1.9</v>
      </c>
      <c r="AA19" s="1">
        <f t="shared" ca="1" si="29"/>
        <v>0</v>
      </c>
      <c r="AB19" s="1">
        <f t="shared" ca="1" si="30"/>
        <v>0</v>
      </c>
      <c r="AC19" s="1">
        <f t="shared" ca="1" si="31"/>
        <v>0</v>
      </c>
      <c r="AD19" s="247">
        <f t="shared" ca="1" si="32"/>
        <v>1</v>
      </c>
      <c r="AE19" s="30">
        <f t="shared" ca="1" si="24"/>
        <v>500000</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v>0</v>
      </c>
      <c r="Z20" s="1">
        <f t="shared" ca="1" si="28"/>
        <v>1.9</v>
      </c>
      <c r="AA20" s="1">
        <f t="shared" ca="1" si="29"/>
        <v>0</v>
      </c>
      <c r="AB20" s="1">
        <f t="shared" ca="1" si="30"/>
        <v>0</v>
      </c>
      <c r="AC20" s="1">
        <f t="shared" ca="1" si="31"/>
        <v>0</v>
      </c>
      <c r="AD20" s="247">
        <f t="shared" ca="1" si="32"/>
        <v>1</v>
      </c>
      <c r="AE20" s="30">
        <f t="shared" ca="1" si="24"/>
        <v>500000</v>
      </c>
      <c r="AF20" s="1">
        <f t="shared" ca="1" si="33"/>
        <v>1</v>
      </c>
      <c r="AG20" s="1">
        <f t="shared" ca="1" si="34"/>
        <v>1</v>
      </c>
      <c r="AH20" s="250">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1.0108999999999999</v>
      </c>
      <c r="Y21" s="13">
        <v>0</v>
      </c>
      <c r="Z21" s="1">
        <f t="shared" ca="1" si="28"/>
        <v>1.9</v>
      </c>
      <c r="AA21" s="1">
        <f t="shared" ca="1" si="29"/>
        <v>0</v>
      </c>
      <c r="AB21" s="1">
        <f t="shared" ca="1" si="30"/>
        <v>0</v>
      </c>
      <c r="AC21" s="1">
        <f t="shared" ca="1" si="31"/>
        <v>0</v>
      </c>
      <c r="AD21" s="247">
        <f t="shared" ca="1" si="32"/>
        <v>1</v>
      </c>
      <c r="AE21" s="30">
        <f t="shared" ca="1" si="24"/>
        <v>500000</v>
      </c>
      <c r="AF21" s="1">
        <f t="shared" ca="1" si="33"/>
        <v>1</v>
      </c>
      <c r="AG21" s="1">
        <f t="shared" ca="1" si="34"/>
        <v>1</v>
      </c>
      <c r="AH21" s="250">
        <f t="shared" ca="1" si="35"/>
        <v>1.0101100000000001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1.0108999999999999</v>
      </c>
      <c r="Y22" s="13">
        <v>0</v>
      </c>
      <c r="Z22" s="1">
        <f t="shared" ca="1" si="28"/>
        <v>1.9</v>
      </c>
      <c r="AA22" s="1">
        <f t="shared" ca="1" si="29"/>
        <v>0</v>
      </c>
      <c r="AB22" s="1">
        <f t="shared" ca="1" si="30"/>
        <v>0</v>
      </c>
      <c r="AC22" s="1">
        <f t="shared" ca="1" si="31"/>
        <v>0</v>
      </c>
      <c r="AD22" s="247">
        <f t="shared" ca="1" si="32"/>
        <v>1</v>
      </c>
      <c r="AE22" s="30">
        <f t="shared" ca="1" si="24"/>
        <v>500000</v>
      </c>
      <c r="AF22" s="1">
        <f t="shared" ca="1" si="33"/>
        <v>1</v>
      </c>
      <c r="AG22" s="1">
        <f t="shared" ca="1" si="34"/>
        <v>1</v>
      </c>
      <c r="AH22" s="250">
        <f t="shared" ca="1" si="35"/>
        <v>1.0101100000000001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1.0709</v>
      </c>
      <c r="Y23" s="13">
        <v>0</v>
      </c>
      <c r="Z23" s="1">
        <f t="shared" ca="1" si="28"/>
        <v>7.9</v>
      </c>
      <c r="AA23" s="1">
        <f t="shared" ca="1" si="29"/>
        <v>0</v>
      </c>
      <c r="AB23" s="1">
        <f t="shared" ca="1" si="30"/>
        <v>0</v>
      </c>
      <c r="AC23" s="1">
        <f t="shared" ca="1" si="31"/>
        <v>0</v>
      </c>
      <c r="AD23" s="247">
        <f t="shared" ca="1" si="32"/>
        <v>1</v>
      </c>
      <c r="AE23" s="30">
        <v>0</v>
      </c>
      <c r="AF23" s="1">
        <f t="shared" ca="1" si="33"/>
        <v>7</v>
      </c>
      <c r="AG23" s="1">
        <f t="shared" ca="1" si="34"/>
        <v>7</v>
      </c>
      <c r="AH23" s="250">
        <f t="shared" ca="1" si="35"/>
        <v>1.0707100000000001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1.0709</v>
      </c>
      <c r="Y24" s="13">
        <v>0</v>
      </c>
      <c r="Z24" s="1">
        <f t="shared" ca="1" si="28"/>
        <v>7.9</v>
      </c>
      <c r="AA24" s="1">
        <f t="shared" ca="1" si="29"/>
        <v>0</v>
      </c>
      <c r="AB24" s="1">
        <f t="shared" ca="1" si="30"/>
        <v>0</v>
      </c>
      <c r="AC24" s="1">
        <f t="shared" ca="1" si="31"/>
        <v>0</v>
      </c>
      <c r="AD24" s="247">
        <f t="shared" ca="1" si="32"/>
        <v>1</v>
      </c>
      <c r="AE24" s="30">
        <v>0</v>
      </c>
      <c r="AF24" s="1">
        <f t="shared" ca="1" si="33"/>
        <v>7</v>
      </c>
      <c r="AG24" s="1">
        <f t="shared" ca="1" si="34"/>
        <v>7</v>
      </c>
      <c r="AH24" s="250">
        <f t="shared" ca="1" si="35"/>
        <v>1.0707100000000001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1.0709</v>
      </c>
      <c r="Y25" s="13">
        <v>0</v>
      </c>
      <c r="Z25" s="1">
        <f t="shared" ca="1" si="28"/>
        <v>7.9</v>
      </c>
      <c r="AA25" s="1">
        <f t="shared" ca="1" si="29"/>
        <v>0</v>
      </c>
      <c r="AB25" s="1">
        <f t="shared" ca="1" si="30"/>
        <v>0</v>
      </c>
      <c r="AC25" s="1">
        <f t="shared" ca="1" si="31"/>
        <v>0</v>
      </c>
      <c r="AD25" s="247">
        <f t="shared" ca="1" si="32"/>
        <v>1</v>
      </c>
      <c r="AE25" s="30">
        <v>0</v>
      </c>
      <c r="AF25" s="1">
        <f t="shared" ca="1" si="33"/>
        <v>7</v>
      </c>
      <c r="AG25" s="1">
        <f t="shared" ca="1" si="34"/>
        <v>7</v>
      </c>
      <c r="AH25" s="251">
        <f t="shared" ca="1" si="35"/>
        <v>1.0707100000000001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 ca="1">$F$6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1'!$AE47="","",'Endrunde 1'!$AE47)</f>
        <v/>
      </c>
      <c r="U64" s="66" t="s">
        <v>7</v>
      </c>
      <c r="V64" s="40" t="str">
        <f ca="1">'Endrunde 1'!$I12</f>
        <v/>
      </c>
      <c r="W64" s="33" t="str">
        <f ca="1">'Endrunde 1'!$K12</f>
        <v/>
      </c>
      <c r="X64" s="33" t="str">
        <f ca="1">IF(AND('Endrunde 1'!$L12&lt;&gt;"",'Endrunde 1'!$N12&lt;&gt;"",$V64&lt;&gt;$W64,$V64&lt;&gt;"",$W64&lt;&gt;""),'Endrunde 1'!$L12,"")</f>
        <v/>
      </c>
      <c r="Y64" s="34" t="str">
        <f ca="1">IF(AND('Endrunde 1'!$L12&lt;&gt;"",'Endrunde 1'!$N12&lt;&gt;"",$V64&lt;&gt;$W64,$V64&lt;&gt;"",$W64&lt;&gt;""),'Endrunde 1'!$N12,"")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1'!$AE48="","",'Endrunde 1'!$AE48)</f>
        <v/>
      </c>
      <c r="U65" s="67" t="s">
        <v>8</v>
      </c>
      <c r="V65" s="41" t="str">
        <f ca="1">'Endrunde 1'!$I13</f>
        <v>VFB Essenheim</v>
      </c>
      <c r="W65" s="13" t="str">
        <f ca="1">'Endrunde 1'!$K13</f>
        <v>SSV Wildbach</v>
      </c>
      <c r="X65" s="13">
        <f ca="1">IF(AND('Endrunde 1'!$L13&lt;&gt;"",'Endrunde 1'!$N13&lt;&gt;"",$V65&lt;&gt;$W65,$V65&lt;&gt;"",$W65&lt;&gt;""),'Endrunde 1'!$L13,"")</f>
        <v>2</v>
      </c>
      <c r="Y65" s="36">
        <f ca="1">IF(AND('Endrunde 1'!$L13&lt;&gt;"",'Endrunde 1'!$N13&lt;&gt;"",$V65&lt;&gt;$W65,$V65&lt;&gt;"",$W65&lt;&gt;""),'Endrunde 1'!$N13,"")</f>
        <v>1</v>
      </c>
      <c r="Z65" s="35" t="str">
        <f t="shared" ref="Z65:Z73" ca="1" si="45">V65&amp;W65</f>
        <v>VFB EssenheimSSV Wildbach</v>
      </c>
      <c r="AA65" s="13">
        <f t="shared" ref="AA65:AA128" ca="1" si="46">IF(AND(V65&lt;&gt;"",W65&lt;&gt;"",V65&lt;&gt;W65,X65&lt;&gt;"",Y65&lt;&gt;""),1,0)</f>
        <v>1</v>
      </c>
      <c r="AB65" s="13" t="str">
        <f ca="1">IF(AA65&gt;0,X65&amp;Sprache!$E$84&amp;Y65,"")</f>
        <v>2:1</v>
      </c>
      <c r="AD65" s="144"/>
      <c r="AE65" s="149">
        <f ca="1">IF($AA65=0,"",IF($X65&gt;$Y65,Einstellungen!$C$4,IF($X65=$Y65,1,0)))</f>
        <v>3</v>
      </c>
      <c r="AF65" s="144">
        <f ca="1">IF($AA65=0,"",IF($X65&lt;$Y65,Einstellungen!$C$4,IF($X65=$Y65,1,0)))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1'!$AE49="","",'Endrunde 1'!$AE49)</f>
        <v/>
      </c>
      <c r="U66" s="67" t="s">
        <v>9</v>
      </c>
      <c r="V66" s="41" t="str">
        <f ca="1">'Endrunde 1'!$I14</f>
        <v>Maibach 1822 eV</v>
      </c>
      <c r="W66" s="13" t="str">
        <f ca="1">'Endrunde 1'!$K14</f>
        <v>FC Grönlingen</v>
      </c>
      <c r="X66" s="13">
        <f ca="1">IF(AND('Endrunde 1'!$L14&lt;&gt;"",'Endrunde 1'!$N14&lt;&gt;"",$V66&lt;&gt;$W66,$V66&lt;&gt;"",$W66&lt;&gt;""),'Endrunde 1'!$L14,"")</f>
        <v>1</v>
      </c>
      <c r="Y66" s="36">
        <f ca="1">IF(AND('Endrunde 1'!$L14&lt;&gt;"",'Endrunde 1'!$N14&lt;&gt;"",$V66&lt;&gt;$W66,$V66&lt;&gt;"",$W66&lt;&gt;""),'Endrunde 1'!$N14,"")</f>
        <v>0</v>
      </c>
      <c r="Z66" s="35" t="str">
        <f t="shared" ca="1" si="45"/>
        <v>Maibach 1822 eVFC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1'!$I15</f>
        <v>1. FC Riedwald</v>
      </c>
      <c r="W67" s="13" t="str">
        <f ca="1">'Endrunde 1'!$K15</f>
        <v>Mainz 05</v>
      </c>
      <c r="X67" s="13">
        <f ca="1">IF(AND('Endrunde 1'!$L15&lt;&gt;"",'Endrunde 1'!$N15&lt;&gt;"",$V67&lt;&gt;$W67,$V67&lt;&gt;"",$W67&lt;&gt;""),'Endrunde 1'!$L15,"")</f>
        <v>1</v>
      </c>
      <c r="Y67" s="36">
        <f ca="1">IF(AND('Endrunde 1'!$L15&lt;&gt;"",'Endrunde 1'!$N15&lt;&gt;"",$V67&lt;&gt;$W67,$V67&lt;&gt;"",$W67&lt;&gt;""),'Endrunde 1'!$N15,"")</f>
        <v>3</v>
      </c>
      <c r="Z67" s="35" t="str">
        <f t="shared" ca="1" si="45"/>
        <v>1. FC RiedwaldMainz 05</v>
      </c>
      <c r="AA67" s="13">
        <f t="shared" ca="1" si="46"/>
        <v>1</v>
      </c>
      <c r="AB67" s="13" t="str">
        <f ca="1">IF(AA67&gt;0,X67&amp;Sprache!$E$84&amp;Y67,"")</f>
        <v>1:3</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c r="Q68" s="62" t="str">
        <f>""</f>
        <v/>
      </c>
      <c r="U68" s="67" t="s">
        <v>11</v>
      </c>
      <c r="V68" s="41" t="str">
        <f ca="1">'Endrunde 1'!$I16</f>
        <v>Eintracht Frankfurt</v>
      </c>
      <c r="W68" s="13" t="str">
        <f ca="1">'Endrunde 1'!$K16</f>
        <v>Inter Mailand</v>
      </c>
      <c r="X68" s="13">
        <f ca="1">IF(AND('Endrunde 1'!$L16&lt;&gt;"",'Endrunde 1'!$N16&lt;&gt;"",$V68&lt;&gt;$W68,$V68&lt;&gt;"",$W68&lt;&gt;""),'Endrunde 1'!$L16,"")</f>
        <v>2</v>
      </c>
      <c r="Y68" s="36">
        <f ca="1">IF(AND('Endrunde 1'!$L16&lt;&gt;"",'Endrunde 1'!$N16&lt;&gt;"",$V68&lt;&gt;$W68,$V68&lt;&gt;"",$W68&lt;&gt;""),'Endrunde 1'!$N16,"")</f>
        <v>3</v>
      </c>
      <c r="Z68" s="35" t="str">
        <f t="shared" ca="1" si="45"/>
        <v>Eintracht FrankfurtInter Mailand</v>
      </c>
      <c r="AA68" s="13">
        <f t="shared" ca="1" si="46"/>
        <v>1</v>
      </c>
      <c r="AB68" s="13" t="str">
        <f ca="1">IF(AA68&gt;0,X68&amp;Sprache!$E$84&amp;Y68,"")</f>
        <v>2:3</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1'!$I17</f>
        <v>FC Barcelona</v>
      </c>
      <c r="W69" s="13" t="str">
        <f ca="1">'Endrunde 1'!$K17</f>
        <v>Manchester City</v>
      </c>
      <c r="X69" s="13">
        <f ca="1">IF(AND('Endrunde 1'!$L17&lt;&gt;"",'Endrunde 1'!$N17&lt;&gt;"",$V69&lt;&gt;$W69,$V69&lt;&gt;"",$W69&lt;&gt;""),'Endrunde 1'!$L17,"")</f>
        <v>4</v>
      </c>
      <c r="Y69" s="36">
        <f ca="1">IF(AND('Endrunde 1'!$L17&lt;&gt;"",'Endrunde 1'!$N17&lt;&gt;"",$V69&lt;&gt;$W69,$V69&lt;&gt;"",$W69&lt;&gt;""),'Endrunde 1'!$N17,"")</f>
        <v>4</v>
      </c>
      <c r="Z69" s="35" t="str">
        <f t="shared" ca="1" si="45"/>
        <v>FC BarcelonaManchester City</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1'!$I18</f>
        <v/>
      </c>
      <c r="W70" s="13" t="str">
        <f ca="1">'Endrunde 1'!$K18</f>
        <v/>
      </c>
      <c r="X70" s="13" t="str">
        <f ca="1">IF(AND('Endrunde 1'!$L18&lt;&gt;"",'Endrunde 1'!$N18&lt;&gt;"",$V70&lt;&gt;$W70,$V70&lt;&gt;"",$W70&lt;&gt;""),'Endrunde 1'!$L18,"")</f>
        <v/>
      </c>
      <c r="Y70" s="36" t="str">
        <f ca="1">IF(AND('Endrunde 1'!$L18&lt;&gt;"",'Endrunde 1'!$N18&lt;&gt;"",$V70&lt;&gt;$W70,$V70&lt;&gt;"",$W70&lt;&gt;""),'Endrunde 1'!$N18,"")</f>
        <v/>
      </c>
      <c r="Z70" s="35" t="str">
        <f t="shared" ca="1" si="45"/>
        <v/>
      </c>
      <c r="AA70" s="13">
        <f t="shared" ca="1" si="46"/>
        <v>0</v>
      </c>
      <c r="AB70" s="13" t="str">
        <f ca="1">IF(AA70&gt;0,X70&amp;Sprache!$E$84&amp;Y70,"")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1'!$I19</f>
        <v>Kickers Rodendorf</v>
      </c>
      <c r="W71" s="13" t="str">
        <f ca="1">'Endrunde 1'!$K19</f>
        <v>VFB Essenheim</v>
      </c>
      <c r="X71" s="13">
        <f ca="1">IF(AND('Endrunde 1'!$L19&lt;&gt;"",'Endrunde 1'!$N19&lt;&gt;"",$V71&lt;&gt;$W71,$V71&lt;&gt;"",$W71&lt;&gt;""),'Endrunde 1'!$L19,"")</f>
        <v>1</v>
      </c>
      <c r="Y71" s="36">
        <f ca="1">IF(AND('Endrunde 1'!$L19&lt;&gt;"",'Endrunde 1'!$N19&lt;&gt;"",$V71&lt;&gt;$W71,$V71&lt;&gt;"",$W71&lt;&gt;""),'Endrunde 1'!$N19,"")</f>
        <v>3</v>
      </c>
      <c r="Z71" s="35" t="str">
        <f t="shared" ca="1" si="45"/>
        <v>Kickers RodendorfVFB Essenheim</v>
      </c>
      <c r="AA71" s="13">
        <f t="shared" ca="1" si="46"/>
        <v>1</v>
      </c>
      <c r="AB71" s="13" t="str">
        <f ca="1">IF(AA71&gt;0,X71&amp;Sprache!$E$84&amp;Y71,"")</f>
        <v>1:3</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1'!$I20</f>
        <v>FSV Rauen</v>
      </c>
      <c r="W72" s="13" t="str">
        <f ca="1">'Endrunde 1'!$K20</f>
        <v>Maibach 1822 eV</v>
      </c>
      <c r="X72" s="13">
        <f ca="1">IF(AND('Endrunde 1'!$L20&lt;&gt;"",'Endrunde 1'!$N20&lt;&gt;"",$V72&lt;&gt;$W72,$V72&lt;&gt;"",$W72&lt;&gt;""),'Endrunde 1'!$L20,"")</f>
        <v>2</v>
      </c>
      <c r="Y72" s="36">
        <f ca="1">IF(AND('Endrunde 1'!$L20&lt;&gt;"",'Endrunde 1'!$N20&lt;&gt;"",$V72&lt;&gt;$W72,$V72&lt;&gt;"",$W72&lt;&gt;""),'Endrunde 1'!$N20,"")</f>
        <v>1</v>
      </c>
      <c r="Z72" s="35" t="str">
        <f t="shared" ca="1" si="45"/>
        <v>FSV RauenMaibach 1822 eV</v>
      </c>
      <c r="AA72" s="13">
        <f t="shared" ca="1" si="46"/>
        <v>1</v>
      </c>
      <c r="AB72" s="13" t="str">
        <f ca="1">IF(AA72&gt;0,X72&amp;Sprache!$E$84&amp;Y72,"")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1'!$I21</f>
        <v>1. FC Nürnberg</v>
      </c>
      <c r="W73" s="13" t="str">
        <f ca="1">'Endrunde 1'!$K21</f>
        <v>1. FC Riedwald</v>
      </c>
      <c r="X73" s="13">
        <f ca="1">IF(AND('Endrunde 1'!$L21&lt;&gt;"",'Endrunde 1'!$N21&lt;&gt;"",$V73&lt;&gt;$W73,$V73&lt;&gt;"",$W73&lt;&gt;""),'Endrunde 1'!$L21,"")</f>
        <v>4</v>
      </c>
      <c r="Y73" s="36">
        <f ca="1">IF(AND('Endrunde 1'!$L21&lt;&gt;"",'Endrunde 1'!$N21&lt;&gt;"",$V73&lt;&gt;$W73,$V73&lt;&gt;"",$W73&lt;&gt;""),'Endrunde 1'!$N21,"")</f>
        <v>1</v>
      </c>
      <c r="Z73" s="35" t="str">
        <f t="shared" ca="1" si="45"/>
        <v>1. FC Nürnberg1. FC Riedwald</v>
      </c>
      <c r="AA73" s="13">
        <f t="shared" ca="1" si="46"/>
        <v>1</v>
      </c>
      <c r="AB73" s="13" t="str">
        <f ca="1">IF(AA73&gt;0,X73&amp;Sprache!$E$84&amp;Y73,"")</f>
        <v>4:1</v>
      </c>
      <c r="AD73" s="144"/>
      <c r="AE73" s="149">
        <f ca="1">IF($AA73=0,"",IF($X73&gt;$Y73,Einstellungen!$C$4,IF($X73=$Y73,1,0)))</f>
        <v>3</v>
      </c>
      <c r="AF73" s="144">
        <f ca="1">IF($AA73=0,"",IF($X73&lt;$Y73,Einstellungen!$C$4,IF($X73=$Y73,1,0)))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1'!$I22</f>
        <v>Borussia Dortmund</v>
      </c>
      <c r="W74" s="13" t="str">
        <f ca="1">'Endrunde 1'!$K22</f>
        <v>Eintracht Frankfurt</v>
      </c>
      <c r="X74" s="13">
        <f ca="1">IF(AND('Endrunde 1'!$L22&lt;&gt;"",'Endrunde 1'!$N22&lt;&gt;"",$V74&lt;&gt;$W74,$V74&lt;&gt;"",$W74&lt;&gt;""),'Endrunde 1'!$L22,"")</f>
        <v>1</v>
      </c>
      <c r="Y74" s="36">
        <f ca="1">IF(AND('Endrunde 1'!$L22&lt;&gt;"",'Endrunde 1'!$N22&lt;&gt;"",$V74&lt;&gt;$W74,$V74&lt;&gt;"",$W74&lt;&gt;""),'Endrunde 1'!$N22,"")</f>
        <v>1</v>
      </c>
      <c r="Z74" s="35" t="str">
        <f ca="1">V74&amp;W74</f>
        <v>Borussia DortmundEintracht Frankfurt</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1'!$I23</f>
        <v>Real Madrid</v>
      </c>
      <c r="W75" s="13" t="str">
        <f ca="1">'Endrunde 1'!$K23</f>
        <v>FC Barcelona</v>
      </c>
      <c r="X75" s="13">
        <f ca="1">IF(AND('Endrunde 1'!$L23&lt;&gt;"",'Endrunde 1'!$N23&lt;&gt;"",$V75&lt;&gt;$W75,$V75&lt;&gt;"",$W75&lt;&gt;""),'Endrunde 1'!$L23,"")</f>
        <v>3</v>
      </c>
      <c r="Y75" s="36">
        <f ca="1">IF(AND('Endrunde 1'!$L23&lt;&gt;"",'Endrunde 1'!$N23&lt;&gt;"",$V75&lt;&gt;$W75,$V75&lt;&gt;"",$W75&lt;&gt;""),'Endrunde 1'!$N23,"")</f>
        <v>2</v>
      </c>
      <c r="Z75" s="35" t="str">
        <f t="shared" ref="Z75:Z108" ca="1" si="47">V75&amp;W75</f>
        <v>Real MadridFC Barcelona</v>
      </c>
      <c r="AA75" s="13">
        <f t="shared" ca="1" si="46"/>
        <v>1</v>
      </c>
      <c r="AB75" s="13" t="str">
        <f ca="1">IF(AA75&gt;0,X75&amp;Sprache!$E$84&amp;Y75,"")</f>
        <v>3:2</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1'!$I24</f>
        <v/>
      </c>
      <c r="W76" s="13" t="str">
        <f ca="1">'Endrunde 1'!$K24</f>
        <v/>
      </c>
      <c r="X76" s="13" t="str">
        <f ca="1">IF(AND('Endrunde 1'!$L24&lt;&gt;"",'Endrunde 1'!$N24&lt;&gt;"",$V76&lt;&gt;$W76,$V76&lt;&gt;"",$W76&lt;&gt;""),'Endrunde 1'!$L24,"")</f>
        <v/>
      </c>
      <c r="Y76" s="36" t="str">
        <f ca="1">IF(AND('Endrunde 1'!$L24&lt;&gt;"",'Endrunde 1'!$N24&lt;&gt;"",$V76&lt;&gt;$W76,$V76&lt;&gt;"",$W76&lt;&gt;""),'Endrunde 1'!$N24,"")</f>
        <v/>
      </c>
      <c r="Z76" s="35" t="str">
        <f t="shared" ca="1" si="47"/>
        <v/>
      </c>
      <c r="AA76" s="13">
        <f t="shared" ca="1" si="46"/>
        <v>0</v>
      </c>
      <c r="AB76" s="13" t="str">
        <f ca="1">IF(AA76&gt;0,X76&amp;Sprache!$E$84&amp;Y76,"")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1'!$I25</f>
        <v>SSV Wildbach</v>
      </c>
      <c r="W77" s="13" t="str">
        <f ca="1">'Endrunde 1'!$K25</f>
        <v>Kickers Rodendorf</v>
      </c>
      <c r="X77" s="13">
        <f ca="1">IF(AND('Endrunde 1'!$L25&lt;&gt;"",'Endrunde 1'!$N25&lt;&gt;"",$V77&lt;&gt;$W77,$V77&lt;&gt;"",$W77&lt;&gt;""),'Endrunde 1'!$L25,"")</f>
        <v>4</v>
      </c>
      <c r="Y77" s="36">
        <f ca="1">IF(AND('Endrunde 1'!$L25&lt;&gt;"",'Endrunde 1'!$N25&lt;&gt;"",$V77&lt;&gt;$W77,$V77&lt;&gt;"",$W77&lt;&gt;""),'Endrunde 1'!$N25,"")</f>
        <v>2</v>
      </c>
      <c r="Z77" s="35" t="str">
        <f t="shared" ca="1" si="47"/>
        <v>SSV WildbachKickers Rodendorf</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1'!$I26</f>
        <v>FC Grönlingen</v>
      </c>
      <c r="W78" s="13" t="str">
        <f ca="1">'Endrunde 1'!$K26</f>
        <v>FSV Rauen</v>
      </c>
      <c r="X78" s="13">
        <f ca="1">IF(AND('Endrunde 1'!$L26&lt;&gt;"",'Endrunde 1'!$N26&lt;&gt;"",$V78&lt;&gt;$W78,$V78&lt;&gt;"",$W78&lt;&gt;""),'Endrunde 1'!$L26,"")</f>
        <v>3</v>
      </c>
      <c r="Y78" s="36">
        <f ca="1">IF(AND('Endrunde 1'!$L26&lt;&gt;"",'Endrunde 1'!$N26&lt;&gt;"",$V78&lt;&gt;$W78,$V78&lt;&gt;"",$W78&lt;&gt;""),'Endrunde 1'!$N26,"")</f>
        <v>1</v>
      </c>
      <c r="Z78" s="35" t="str">
        <f t="shared" ca="1" si="47"/>
        <v>FC GrönlingenFSV Rauen</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1'!$I27</f>
        <v>Mainz 05</v>
      </c>
      <c r="W79" s="13" t="str">
        <f ca="1">'Endrunde 1'!$K27</f>
        <v>1. FC Nürnberg</v>
      </c>
      <c r="X79" s="13">
        <f ca="1">IF(AND('Endrunde 1'!$L27&lt;&gt;"",'Endrunde 1'!$N27&lt;&gt;"",$V79&lt;&gt;$W79,$V79&lt;&gt;"",$W79&lt;&gt;""),'Endrunde 1'!$L27,"")</f>
        <v>3</v>
      </c>
      <c r="Y79" s="36">
        <f ca="1">IF(AND('Endrunde 1'!$L27&lt;&gt;"",'Endrunde 1'!$N27&lt;&gt;"",$V79&lt;&gt;$W79,$V79&lt;&gt;"",$W79&lt;&gt;""),'Endrunde 1'!$N27,"")</f>
        <v>3</v>
      </c>
      <c r="Z79" s="35" t="str">
        <f t="shared" ca="1" si="47"/>
        <v>Mainz 051. FC Nürnberg</v>
      </c>
      <c r="AA79" s="13">
        <f t="shared" ca="1" si="46"/>
        <v>1</v>
      </c>
      <c r="AB79" s="13" t="str">
        <f ca="1">IF(AA79&gt;0,X79&amp;Sprache!$E$84&amp;Y79,"")</f>
        <v>3:3</v>
      </c>
      <c r="AD79" s="144"/>
      <c r="AE79" s="149">
        <f ca="1">IF($AA79=0,"",IF($X79&gt;$Y79,Einstellungen!$C$4,IF($X79=$Y79,1,0)))</f>
        <v>1</v>
      </c>
      <c r="AF79" s="144">
        <f ca="1">IF($AA79=0,"",IF($X79&lt;$Y79,Einstellungen!$C$4,IF($X79=$Y79,1,0)))</f>
        <v>1</v>
      </c>
    </row>
    <row r="80" spans="2:43" s="2" customFormat="1" x14ac:dyDescent="0.2">
      <c r="B80" s="4"/>
      <c r="C80" s="4"/>
      <c r="D80" s="4"/>
      <c r="E80" s="4"/>
      <c r="F80" s="13"/>
      <c r="G80" s="13"/>
      <c r="H80" s="13"/>
      <c r="I80" s="13"/>
      <c r="J80" s="13"/>
      <c r="K80" s="13"/>
      <c r="L80" s="13"/>
      <c r="M80" s="13"/>
      <c r="U80" s="67" t="s">
        <v>32</v>
      </c>
      <c r="V80" s="41" t="str">
        <f ca="1">'Endrunde 1'!$I28</f>
        <v>Inter Mailand</v>
      </c>
      <c r="W80" s="13" t="str">
        <f ca="1">'Endrunde 1'!$K28</f>
        <v>Borussia Dortmund</v>
      </c>
      <c r="X80" s="13">
        <f ca="1">IF(AND('Endrunde 1'!$L28&lt;&gt;"",'Endrunde 1'!$N28&lt;&gt;"",$V80&lt;&gt;$W80,$V80&lt;&gt;"",$W80&lt;&gt;""),'Endrunde 1'!$L28,"")</f>
        <v>0</v>
      </c>
      <c r="Y80" s="36">
        <f ca="1">IF(AND('Endrunde 1'!$L28&lt;&gt;"",'Endrunde 1'!$N28&lt;&gt;"",$V80&lt;&gt;$W80,$V80&lt;&gt;"",$W80&lt;&gt;""),'Endrunde 1'!$N28,"")</f>
        <v>1</v>
      </c>
      <c r="Z80" s="35" t="str">
        <f t="shared" ca="1" si="47"/>
        <v>Inter MailandBorussia Dortmund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67" t="s">
        <v>33</v>
      </c>
      <c r="V81" s="41" t="str">
        <f ca="1">'Endrunde 1'!$I29</f>
        <v>Manchester City</v>
      </c>
      <c r="W81" s="13" t="str">
        <f ca="1">'Endrunde 1'!$K29</f>
        <v>Real Madrid</v>
      </c>
      <c r="X81" s="13">
        <f ca="1">IF(AND('Endrunde 1'!$L29&lt;&gt;"",'Endrunde 1'!$N29&lt;&gt;"",$V81&lt;&gt;$W81,$V81&lt;&gt;"",$W81&lt;&gt;""),'Endrunde 1'!$L29,"")</f>
        <v>2</v>
      </c>
      <c r="Y81" s="36">
        <f ca="1">IF(AND('Endrunde 1'!$L29&lt;&gt;"",'Endrunde 1'!$N29&lt;&gt;"",$V81&lt;&gt;$W81,$V81&lt;&gt;"",$W81&lt;&gt;""),'Endrunde 1'!$N29,"")</f>
        <v>2</v>
      </c>
      <c r="Z81" s="35" t="str">
        <f t="shared" ca="1" si="47"/>
        <v>Manchester CityReal Madrid</v>
      </c>
      <c r="AA81" s="13">
        <f t="shared" ca="1" si="46"/>
        <v>1</v>
      </c>
      <c r="AB81" s="13" t="str">
        <f ca="1">IF(AA81&gt;0,X81&amp;Sprache!$E$84&amp;Y81,"")</f>
        <v>2:2</v>
      </c>
      <c r="AD81" s="144"/>
      <c r="AE81" s="149">
        <f ca="1">IF($AA81=0,"",IF($X81&gt;$Y81,Einstellungen!$C$4,IF($X81=$Y81,1,0)))</f>
        <v>1</v>
      </c>
      <c r="AF81" s="144">
        <f ca="1">IF($AA81=0,"",IF($X81&lt;$Y81,Einstellungen!$C$4,IF($X81=$Y81,1,0)))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IF(AA82&gt;0,X82&amp;Sprache!$E$84&amp;Y82,"")</f>
        <v/>
      </c>
      <c r="AC82" s="298"/>
      <c r="AD82" s="299"/>
      <c r="AE82" s="300" t="str">
        <f>IF($AA82=0,"",IF($X82&gt;$Y82,Einstellungen!$C$4,IF($X82=$Y82,1,0)))</f>
        <v/>
      </c>
      <c r="AF82" s="299"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IF(AA83&gt;0,X83&amp;Sprache!$E$84&amp;Y83,"")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IF(AA84&gt;0,X84&amp;Sprache!$E$84&amp;Y84,"")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IF(AA85&gt;0,X85&amp;Sprache!$E$84&amp;Y85,"")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IF(AA86&gt;0,X86&amp;Sprache!$E$84&amp;Y86,"")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IF(AA87&gt;0,X87&amp;Sprache!$E$84&amp;Y87,"")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IF(AA88&gt;0,X88&amp;Sprache!$E$84&amp;Y88,"")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IF(AA89&gt;0,X89&amp;Sprache!$E$84&amp;Y89,"")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SSV WildbachVFB Essenheim</v>
      </c>
      <c r="AA137" s="13">
        <f t="shared" ref="AA137:AA200" ca="1" si="49">AA65</f>
        <v>1</v>
      </c>
      <c r="AB137" s="13" t="str">
        <f ca="1">IF(AA137&gt;0,Y65&amp;Sprache!$E$84&amp;X65,"")</f>
        <v>1:2</v>
      </c>
      <c r="AC137" s="2"/>
      <c r="AD137" s="144"/>
    </row>
    <row r="138" spans="2:32" x14ac:dyDescent="0.2">
      <c r="Y138" s="67" t="s">
        <v>9</v>
      </c>
      <c r="Z138" s="35" t="str">
        <f t="shared" ref="Z138:Z201" ca="1" si="50">W66&amp;V66</f>
        <v>FC GrönlingenMaibach 1822 eV</v>
      </c>
      <c r="AA138" s="13">
        <f t="shared" ca="1" si="49"/>
        <v>1</v>
      </c>
      <c r="AB138" s="13" t="str">
        <f ca="1">IF(AA138&gt;0,Y66&amp;Sprache!$E$84&amp;X66,"")</f>
        <v>0:1</v>
      </c>
      <c r="AC138" s="2"/>
      <c r="AD138" s="144"/>
    </row>
    <row r="139" spans="2:32" x14ac:dyDescent="0.2">
      <c r="Y139" s="67" t="s">
        <v>10</v>
      </c>
      <c r="Z139" s="35" t="str">
        <f t="shared" ca="1" si="50"/>
        <v>Mainz 051. FC Riedwald</v>
      </c>
      <c r="AA139" s="13">
        <f t="shared" ca="1" si="49"/>
        <v>1</v>
      </c>
      <c r="AB139" s="13" t="str">
        <f ca="1">IF(AA139&gt;0,Y67&amp;Sprache!$E$84&amp;X67,"")</f>
        <v>3:1</v>
      </c>
      <c r="AC139" s="2"/>
      <c r="AD139" s="144"/>
    </row>
    <row r="140" spans="2:32" x14ac:dyDescent="0.2">
      <c r="Y140" s="67" t="s">
        <v>11</v>
      </c>
      <c r="Z140" s="35" t="str">
        <f t="shared" ca="1" si="50"/>
        <v>Inter MailandEintracht Frankfurt</v>
      </c>
      <c r="AA140" s="13">
        <f t="shared" ca="1" si="49"/>
        <v>1</v>
      </c>
      <c r="AB140" s="13" t="str">
        <f ca="1">IF(AA140&gt;0,Y68&amp;Sprache!$E$84&amp;X68,"")</f>
        <v>3:2</v>
      </c>
      <c r="AC140" s="2"/>
      <c r="AD140" s="144"/>
    </row>
    <row r="141" spans="2:32" x14ac:dyDescent="0.2">
      <c r="Y141" s="67" t="s">
        <v>12</v>
      </c>
      <c r="Z141" s="35" t="str">
        <f t="shared" ca="1" si="50"/>
        <v>Manchester CityFC Barcelona</v>
      </c>
      <c r="AA141" s="13">
        <f t="shared" ca="1" si="49"/>
        <v>1</v>
      </c>
      <c r="AB141" s="13" t="str">
        <f ca="1">IF(AA141&gt;0,Y69&amp;Sprache!$E$84&amp;X69,"")</f>
        <v>4:4</v>
      </c>
      <c r="AC141" s="2"/>
      <c r="AD141" s="144"/>
    </row>
    <row r="142" spans="2:32" x14ac:dyDescent="0.2">
      <c r="Y142" s="67" t="s">
        <v>17</v>
      </c>
      <c r="Z142" s="35" t="str">
        <f t="shared" ca="1" si="50"/>
        <v/>
      </c>
      <c r="AA142" s="13">
        <f t="shared" ca="1" si="49"/>
        <v>0</v>
      </c>
      <c r="AB142" s="13" t="str">
        <f ca="1">IF(AA142&gt;0,Y70&amp;Sprache!$E$84&amp;X70,"")</f>
        <v/>
      </c>
      <c r="AC142" s="2"/>
      <c r="AD142" s="144"/>
    </row>
    <row r="143" spans="2:32" x14ac:dyDescent="0.2">
      <c r="Y143" s="67" t="s">
        <v>18</v>
      </c>
      <c r="Z143" s="35" t="str">
        <f t="shared" ca="1" si="50"/>
        <v>VFB EssenheimKickers Rodendorf</v>
      </c>
      <c r="AA143" s="13">
        <f t="shared" ca="1" si="49"/>
        <v>1</v>
      </c>
      <c r="AB143" s="13" t="str">
        <f ca="1">IF(AA143&gt;0,Y71&amp;Sprache!$E$84&amp;X71,"")</f>
        <v>3:1</v>
      </c>
      <c r="AC143" s="2"/>
      <c r="AD143" s="144"/>
    </row>
    <row r="144" spans="2:32" x14ac:dyDescent="0.2">
      <c r="Y144" s="67" t="s">
        <v>19</v>
      </c>
      <c r="Z144" s="35" t="str">
        <f t="shared" ca="1" si="50"/>
        <v>Maibach 1822 eVFSV Rauen</v>
      </c>
      <c r="AA144" s="13">
        <f t="shared" ca="1" si="49"/>
        <v>1</v>
      </c>
      <c r="AB144" s="13" t="str">
        <f ca="1">IF(AA144&gt;0,Y72&amp;Sprache!$E$84&amp;X72,"")</f>
        <v>1:2</v>
      </c>
      <c r="AC144" s="2"/>
      <c r="AD144" s="144"/>
    </row>
    <row r="145" spans="25:30" x14ac:dyDescent="0.2">
      <c r="Y145" s="67" t="s">
        <v>25</v>
      </c>
      <c r="Z145" s="35" t="str">
        <f t="shared" ca="1" si="50"/>
        <v>1. FC Riedwald1. FC Nürnberg</v>
      </c>
      <c r="AA145" s="13">
        <f t="shared" ca="1" si="49"/>
        <v>1</v>
      </c>
      <c r="AB145" s="13" t="str">
        <f ca="1">IF(AA145&gt;0,Y73&amp;Sprache!$E$84&amp;X73,"")</f>
        <v>1:4</v>
      </c>
      <c r="AC145" s="2"/>
      <c r="AD145" s="144"/>
    </row>
    <row r="146" spans="25:30" x14ac:dyDescent="0.2">
      <c r="Y146" s="67" t="s">
        <v>26</v>
      </c>
      <c r="Z146" s="35" t="str">
        <f t="shared" ca="1" si="50"/>
        <v>Eintracht FrankfurtBorussia Dortmund</v>
      </c>
      <c r="AA146" s="13">
        <f t="shared" ca="1" si="49"/>
        <v>1</v>
      </c>
      <c r="AB146" s="13" t="str">
        <f ca="1">IF(AA146&gt;0,Y74&amp;Sprache!$E$84&amp;X74,"")</f>
        <v>1:1</v>
      </c>
      <c r="AC146" s="2"/>
      <c r="AD146" s="144"/>
    </row>
    <row r="147" spans="25:30" x14ac:dyDescent="0.2">
      <c r="Y147" s="67" t="s">
        <v>27</v>
      </c>
      <c r="Z147" s="35" t="str">
        <f t="shared" ca="1" si="50"/>
        <v>FC BarcelonaReal Madrid</v>
      </c>
      <c r="AA147" s="13">
        <f t="shared" ca="1" si="49"/>
        <v>1</v>
      </c>
      <c r="AB147" s="13" t="str">
        <f ca="1">IF(AA147&gt;0,Y75&amp;Sprache!$E$84&amp;X75,"")</f>
        <v>2:3</v>
      </c>
      <c r="AC147" s="2"/>
      <c r="AD147" s="144"/>
    </row>
    <row r="148" spans="25:30" x14ac:dyDescent="0.2">
      <c r="Y148" s="67" t="s">
        <v>28</v>
      </c>
      <c r="Z148" s="35" t="str">
        <f t="shared" ca="1" si="50"/>
        <v/>
      </c>
      <c r="AA148" s="13">
        <f t="shared" ca="1" si="49"/>
        <v>0</v>
      </c>
      <c r="AB148" s="13" t="str">
        <f ca="1">IF(AA148&gt;0,Y76&amp;Sprache!$E$84&amp;X76,"")</f>
        <v/>
      </c>
      <c r="AC148" s="2"/>
      <c r="AD148" s="144"/>
    </row>
    <row r="149" spans="25:30" x14ac:dyDescent="0.2">
      <c r="Y149" s="67" t="s">
        <v>29</v>
      </c>
      <c r="Z149" s="35" t="str">
        <f t="shared" ca="1" si="50"/>
        <v>Kickers RodendorfSSV Wildbach</v>
      </c>
      <c r="AA149" s="13">
        <f t="shared" ca="1" si="49"/>
        <v>1</v>
      </c>
      <c r="AB149" s="13" t="str">
        <f ca="1">IF(AA149&gt;0,Y77&amp;Sprache!$E$84&amp;X77,"")</f>
        <v>2:4</v>
      </c>
      <c r="AC149" s="2"/>
      <c r="AD149" s="144"/>
    </row>
    <row r="150" spans="25:30" x14ac:dyDescent="0.2">
      <c r="Y150" s="67" t="s">
        <v>30</v>
      </c>
      <c r="Z150" s="35" t="str">
        <f t="shared" ca="1" si="50"/>
        <v>FSV RauenFC Grönlingen</v>
      </c>
      <c r="AA150" s="13">
        <f t="shared" ca="1" si="49"/>
        <v>1</v>
      </c>
      <c r="AB150" s="13" t="str">
        <f ca="1">IF(AA150&gt;0,Y78&amp;Sprache!$E$84&amp;X78,"")</f>
        <v>1:3</v>
      </c>
      <c r="AC150" s="2"/>
      <c r="AD150" s="144"/>
    </row>
    <row r="151" spans="25:30" x14ac:dyDescent="0.2">
      <c r="Y151" s="67" t="s">
        <v>31</v>
      </c>
      <c r="Z151" s="35" t="str">
        <f t="shared" ca="1" si="50"/>
        <v>1. FC NürnbergMainz 05</v>
      </c>
      <c r="AA151" s="13">
        <f t="shared" ca="1" si="49"/>
        <v>1</v>
      </c>
      <c r="AB151" s="13" t="str">
        <f ca="1">IF(AA151&gt;0,Y79&amp;Sprache!$E$84&amp;X79,"")</f>
        <v>3:3</v>
      </c>
      <c r="AC151" s="2"/>
      <c r="AD151" s="144"/>
    </row>
    <row r="152" spans="25:30" x14ac:dyDescent="0.2">
      <c r="Y152" s="67" t="s">
        <v>32</v>
      </c>
      <c r="Z152" s="35" t="str">
        <f t="shared" ca="1" si="50"/>
        <v>Borussia DortmundInter Mailand</v>
      </c>
      <c r="AA152" s="13">
        <f t="shared" ca="1" si="49"/>
        <v>1</v>
      </c>
      <c r="AB152" s="13" t="str">
        <f ca="1">IF(AA152&gt;0,Y80&amp;Sprache!$E$84&amp;X80,"")</f>
        <v>1:0</v>
      </c>
      <c r="AC152" s="2"/>
      <c r="AD152" s="144"/>
    </row>
    <row r="153" spans="25:30" x14ac:dyDescent="0.2">
      <c r="Y153" s="67" t="s">
        <v>33</v>
      </c>
      <c r="Z153" s="35" t="str">
        <f t="shared" ca="1" si="50"/>
        <v>Real MadridManchester City</v>
      </c>
      <c r="AA153" s="13">
        <f t="shared" ca="1" si="49"/>
        <v>1</v>
      </c>
      <c r="AB153" s="13" t="str">
        <f ca="1">IF(AA153&gt;0,Y81&amp;Sprache!$E$84&amp;X81,"")</f>
        <v>2:2</v>
      </c>
      <c r="AC153" s="2"/>
      <c r="AD153" s="144"/>
    </row>
    <row r="154" spans="25:30" x14ac:dyDescent="0.2">
      <c r="Y154" s="67" t="s">
        <v>34</v>
      </c>
      <c r="Z154" s="35" t="str">
        <f t="shared" si="50"/>
        <v/>
      </c>
      <c r="AA154" s="13">
        <f t="shared" si="49"/>
        <v>0</v>
      </c>
      <c r="AB154" s="13" t="str">
        <f>IF(AA154&gt;0,Y82&amp;Sprache!$E$84&amp;X82,"")</f>
        <v/>
      </c>
      <c r="AC154" s="2"/>
      <c r="AD154" s="144"/>
    </row>
    <row r="155" spans="25:30" x14ac:dyDescent="0.2">
      <c r="Y155" s="67" t="s">
        <v>35</v>
      </c>
      <c r="Z155" s="35" t="str">
        <f t="shared" si="50"/>
        <v/>
      </c>
      <c r="AA155" s="13">
        <f t="shared" si="49"/>
        <v>0</v>
      </c>
      <c r="AB155" s="13" t="str">
        <f>IF(AA155&gt;0,Y83&amp;Sprache!$E$84&amp;X83,"")</f>
        <v/>
      </c>
      <c r="AC155" s="2"/>
      <c r="AD155" s="144"/>
    </row>
    <row r="156" spans="25:30" x14ac:dyDescent="0.2">
      <c r="Y156" s="67" t="s">
        <v>36</v>
      </c>
      <c r="Z156" s="35" t="str">
        <f t="shared" si="50"/>
        <v/>
      </c>
      <c r="AA156" s="13">
        <f t="shared" si="49"/>
        <v>0</v>
      </c>
      <c r="AB156" s="13" t="str">
        <f>IF(AA156&gt;0,Y84&amp;Sprache!$E$84&amp;X84,"")</f>
        <v/>
      </c>
      <c r="AC156" s="2"/>
      <c r="AD156" s="144"/>
    </row>
    <row r="157" spans="25:30" x14ac:dyDescent="0.2">
      <c r="Y157" s="67" t="s">
        <v>37</v>
      </c>
      <c r="Z157" s="35" t="str">
        <f t="shared" si="50"/>
        <v/>
      </c>
      <c r="AA157" s="13">
        <f t="shared" si="49"/>
        <v>0</v>
      </c>
      <c r="AB157" s="13" t="str">
        <f>IF(AA157&gt;0,Y85&amp;Sprache!$E$84&amp;X85,"")</f>
        <v/>
      </c>
      <c r="AC157" s="2"/>
      <c r="AD157" s="144"/>
    </row>
    <row r="158" spans="25:30" x14ac:dyDescent="0.2">
      <c r="Y158" s="67" t="s">
        <v>38</v>
      </c>
      <c r="Z158" s="35" t="str">
        <f t="shared" si="50"/>
        <v/>
      </c>
      <c r="AA158" s="13">
        <f t="shared" si="49"/>
        <v>0</v>
      </c>
      <c r="AB158" s="13" t="str">
        <f>IF(AA158&gt;0,Y86&amp;Sprache!$E$84&amp;X86,"")</f>
        <v/>
      </c>
      <c r="AC158" s="2"/>
      <c r="AD158" s="144"/>
    </row>
    <row r="159" spans="25:30" x14ac:dyDescent="0.2">
      <c r="Y159" s="67" t="s">
        <v>39</v>
      </c>
      <c r="Z159" s="35" t="str">
        <f t="shared" si="50"/>
        <v/>
      </c>
      <c r="AA159" s="13">
        <f t="shared" si="49"/>
        <v>0</v>
      </c>
      <c r="AB159" s="13" t="str">
        <f>IF(AA159&gt;0,Y87&amp;Sprache!$E$84&amp;X87,"")</f>
        <v/>
      </c>
      <c r="AC159" s="2"/>
      <c r="AD159" s="144"/>
    </row>
    <row r="160" spans="25:30" x14ac:dyDescent="0.2">
      <c r="Y160" s="67" t="s">
        <v>40</v>
      </c>
      <c r="Z160" s="35" t="str">
        <f t="shared" si="50"/>
        <v/>
      </c>
      <c r="AA160" s="13">
        <f t="shared" si="49"/>
        <v>0</v>
      </c>
      <c r="AB160" s="13" t="str">
        <f>IF(AA160&gt;0,Y88&amp;Sprache!$E$84&amp;X88,"")</f>
        <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58"/>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12" t="str">
        <f>Sprache!$E$50</f>
        <v>Spielpaarungen</v>
      </c>
      <c r="C1" s="239" t="s">
        <v>187</v>
      </c>
      <c r="D1" s="245" t="s">
        <v>206</v>
      </c>
      <c r="E1" s="245" t="s">
        <v>210</v>
      </c>
      <c r="G1" s="239" t="s">
        <v>178</v>
      </c>
      <c r="H1" s="75" t="s">
        <v>208</v>
      </c>
      <c r="I1" s="75" t="s">
        <v>212</v>
      </c>
      <c r="K1" s="239" t="s">
        <v>179</v>
      </c>
      <c r="L1" s="75" t="s">
        <v>214</v>
      </c>
      <c r="M1" s="75" t="s">
        <v>210</v>
      </c>
      <c r="O1" s="239" t="s">
        <v>180</v>
      </c>
      <c r="P1" s="75" t="s">
        <v>208</v>
      </c>
      <c r="Q1" s="75" t="s">
        <v>216</v>
      </c>
    </row>
    <row r="2" spans="1:17" x14ac:dyDescent="0.2">
      <c r="A2" s="712"/>
      <c r="C2" s="306"/>
      <c r="D2" s="245" t="s">
        <v>207</v>
      </c>
      <c r="E2" s="245" t="s">
        <v>211</v>
      </c>
      <c r="G2" s="306"/>
      <c r="H2" s="75" t="s">
        <v>209</v>
      </c>
      <c r="I2" s="75" t="s">
        <v>213</v>
      </c>
      <c r="K2" s="306"/>
      <c r="L2" s="75" t="s">
        <v>215</v>
      </c>
      <c r="M2" s="75" t="s">
        <v>211</v>
      </c>
      <c r="O2" s="306"/>
      <c r="P2" s="75" t="s">
        <v>209</v>
      </c>
      <c r="Q2" s="75" t="s">
        <v>217</v>
      </c>
    </row>
    <row r="3" spans="1:17" x14ac:dyDescent="0.2">
      <c r="A3" s="712"/>
      <c r="C3" s="306"/>
      <c r="D3" s="245" t="s">
        <v>284</v>
      </c>
      <c r="E3" s="245" t="s">
        <v>285</v>
      </c>
      <c r="G3" s="306"/>
      <c r="H3" s="75" t="s">
        <v>286</v>
      </c>
      <c r="I3" s="75" t="s">
        <v>287</v>
      </c>
      <c r="K3" s="306"/>
      <c r="L3" s="75" t="s">
        <v>288</v>
      </c>
      <c r="M3" s="75" t="s">
        <v>285</v>
      </c>
      <c r="O3" s="306"/>
      <c r="P3" s="75" t="s">
        <v>286</v>
      </c>
      <c r="Q3" s="75" t="s">
        <v>289</v>
      </c>
    </row>
    <row r="4" spans="1:17" ht="12.75" customHeight="1" x14ac:dyDescent="0.2">
      <c r="A4" s="712"/>
      <c r="C4" s="303"/>
      <c r="D4" s="245" t="s">
        <v>206</v>
      </c>
      <c r="E4" s="245" t="s">
        <v>208</v>
      </c>
      <c r="G4" s="303"/>
      <c r="H4" s="75" t="s">
        <v>206</v>
      </c>
      <c r="I4" s="75" t="s">
        <v>210</v>
      </c>
      <c r="K4" s="304"/>
      <c r="L4" s="75" t="s">
        <v>206</v>
      </c>
      <c r="M4" s="75" t="s">
        <v>212</v>
      </c>
      <c r="N4" s="75"/>
      <c r="O4" s="168"/>
      <c r="P4" s="75" t="s">
        <v>214</v>
      </c>
      <c r="Q4" s="75" t="s">
        <v>210</v>
      </c>
    </row>
    <row r="5" spans="1:17" ht="12.75" customHeight="1" x14ac:dyDescent="0.2">
      <c r="A5" s="712"/>
      <c r="C5" s="303"/>
      <c r="D5" s="245" t="s">
        <v>207</v>
      </c>
      <c r="E5" s="245" t="s">
        <v>209</v>
      </c>
      <c r="G5" s="303"/>
      <c r="H5" s="75" t="s">
        <v>207</v>
      </c>
      <c r="I5" s="75" t="s">
        <v>211</v>
      </c>
      <c r="K5" s="304"/>
      <c r="L5" s="75" t="s">
        <v>207</v>
      </c>
      <c r="M5" s="75" t="s">
        <v>213</v>
      </c>
      <c r="O5" s="168"/>
      <c r="P5" s="75" t="s">
        <v>215</v>
      </c>
      <c r="Q5" s="75" t="s">
        <v>211</v>
      </c>
    </row>
    <row r="6" spans="1:17" ht="12.75" customHeight="1" x14ac:dyDescent="0.2">
      <c r="A6" s="712"/>
      <c r="C6" s="303"/>
      <c r="D6" s="245" t="s">
        <v>284</v>
      </c>
      <c r="E6" s="245" t="s">
        <v>286</v>
      </c>
      <c r="G6" s="303"/>
      <c r="H6" s="75" t="s">
        <v>284</v>
      </c>
      <c r="I6" s="75" t="s">
        <v>285</v>
      </c>
      <c r="K6" s="304"/>
      <c r="L6" s="75" t="s">
        <v>284</v>
      </c>
      <c r="M6" s="75" t="s">
        <v>287</v>
      </c>
      <c r="O6" s="168"/>
      <c r="P6" s="75" t="s">
        <v>288</v>
      </c>
      <c r="Q6" s="75" t="s">
        <v>285</v>
      </c>
    </row>
    <row r="7" spans="1:17" x14ac:dyDescent="0.2">
      <c r="A7" s="712"/>
      <c r="C7" s="303"/>
      <c r="D7" s="245" t="s">
        <v>208</v>
      </c>
      <c r="E7" s="245" t="s">
        <v>210</v>
      </c>
      <c r="G7" s="303"/>
      <c r="H7" s="75" t="s">
        <v>206</v>
      </c>
      <c r="I7" s="75" t="s">
        <v>208</v>
      </c>
      <c r="K7" s="305"/>
      <c r="L7" s="75" t="s">
        <v>214</v>
      </c>
      <c r="M7" s="75" t="s">
        <v>208</v>
      </c>
      <c r="P7" s="75" t="s">
        <v>206</v>
      </c>
      <c r="Q7" s="75" t="s">
        <v>212</v>
      </c>
    </row>
    <row r="8" spans="1:17" x14ac:dyDescent="0.2">
      <c r="A8" s="712"/>
      <c r="C8" s="303"/>
      <c r="D8" s="245" t="s">
        <v>209</v>
      </c>
      <c r="E8" s="245" t="s">
        <v>211</v>
      </c>
      <c r="G8" s="303"/>
      <c r="H8" s="75" t="s">
        <v>207</v>
      </c>
      <c r="I8" s="75" t="s">
        <v>209</v>
      </c>
      <c r="K8" s="305"/>
      <c r="L8" s="75" t="s">
        <v>215</v>
      </c>
      <c r="M8" s="75" t="s">
        <v>209</v>
      </c>
      <c r="P8" s="75" t="s">
        <v>207</v>
      </c>
      <c r="Q8" s="75" t="s">
        <v>213</v>
      </c>
    </row>
    <row r="9" spans="1:17" x14ac:dyDescent="0.2">
      <c r="A9" s="712"/>
      <c r="C9" s="303"/>
      <c r="D9" s="245" t="s">
        <v>286</v>
      </c>
      <c r="E9" s="245" t="s">
        <v>285</v>
      </c>
      <c r="G9" s="303"/>
      <c r="H9" s="75" t="s">
        <v>284</v>
      </c>
      <c r="I9" s="75" t="s">
        <v>286</v>
      </c>
      <c r="K9" s="305"/>
      <c r="L9" s="75" t="s">
        <v>288</v>
      </c>
      <c r="M9" s="75" t="s">
        <v>286</v>
      </c>
      <c r="P9" s="75" t="s">
        <v>284</v>
      </c>
      <c r="Q9" s="75" t="s">
        <v>287</v>
      </c>
    </row>
    <row r="10" spans="1:17" ht="12.75" customHeight="1" x14ac:dyDescent="0.2">
      <c r="A10" s="712"/>
      <c r="C10" s="303"/>
      <c r="D10" s="245"/>
      <c r="E10" s="245"/>
      <c r="G10" s="303"/>
      <c r="H10" s="75" t="s">
        <v>210</v>
      </c>
      <c r="I10" s="75" t="s">
        <v>212</v>
      </c>
      <c r="K10" s="305"/>
      <c r="L10" s="75" t="s">
        <v>210</v>
      </c>
      <c r="M10" s="75" t="s">
        <v>206</v>
      </c>
      <c r="P10" s="75" t="s">
        <v>214</v>
      </c>
      <c r="Q10" s="75" t="s">
        <v>208</v>
      </c>
    </row>
    <row r="11" spans="1:17" ht="12.75" customHeight="1" x14ac:dyDescent="0.2">
      <c r="A11" s="712"/>
      <c r="C11" s="303"/>
      <c r="D11" s="245"/>
      <c r="E11" s="245"/>
      <c r="G11" s="303"/>
      <c r="H11" s="75" t="s">
        <v>211</v>
      </c>
      <c r="I11" s="75" t="s">
        <v>213</v>
      </c>
      <c r="K11" s="305"/>
      <c r="L11" s="75" t="s">
        <v>211</v>
      </c>
      <c r="M11" s="75" t="s">
        <v>207</v>
      </c>
      <c r="P11" s="75" t="s">
        <v>215</v>
      </c>
      <c r="Q11" s="75" t="s">
        <v>209</v>
      </c>
    </row>
    <row r="12" spans="1:17" ht="12.75" customHeight="1" x14ac:dyDescent="0.2">
      <c r="A12" s="712"/>
      <c r="C12" s="303"/>
      <c r="D12" s="245"/>
      <c r="E12" s="245"/>
      <c r="G12" s="303"/>
      <c r="H12" s="75" t="s">
        <v>285</v>
      </c>
      <c r="I12" s="75" t="s">
        <v>287</v>
      </c>
      <c r="K12" s="305"/>
      <c r="L12" s="75" t="s">
        <v>285</v>
      </c>
      <c r="M12" s="75" t="s">
        <v>284</v>
      </c>
      <c r="P12" s="75" t="s">
        <v>288</v>
      </c>
      <c r="Q12" s="75" t="s">
        <v>286</v>
      </c>
    </row>
    <row r="13" spans="1:17" x14ac:dyDescent="0.2">
      <c r="A13" s="712"/>
      <c r="C13" s="303"/>
      <c r="D13" s="245"/>
      <c r="E13" s="245"/>
      <c r="G13" s="303"/>
      <c r="H13" s="75" t="s">
        <v>208</v>
      </c>
      <c r="I13" s="75" t="s">
        <v>210</v>
      </c>
      <c r="K13" s="305"/>
      <c r="L13" s="75" t="s">
        <v>208</v>
      </c>
      <c r="M13" s="75" t="s">
        <v>212</v>
      </c>
      <c r="P13" s="75" t="s">
        <v>212</v>
      </c>
      <c r="Q13" s="75" t="s">
        <v>216</v>
      </c>
    </row>
    <row r="14" spans="1:17" x14ac:dyDescent="0.2">
      <c r="A14" s="712"/>
      <c r="C14" s="303"/>
      <c r="D14" s="245"/>
      <c r="E14" s="245"/>
      <c r="G14" s="303"/>
      <c r="H14" s="75" t="s">
        <v>209</v>
      </c>
      <c r="I14" s="75" t="s">
        <v>211</v>
      </c>
      <c r="K14" s="305"/>
      <c r="L14" s="75" t="s">
        <v>209</v>
      </c>
      <c r="M14" s="75" t="s">
        <v>213</v>
      </c>
      <c r="P14" s="75" t="s">
        <v>213</v>
      </c>
      <c r="Q14" s="75" t="s">
        <v>217</v>
      </c>
    </row>
    <row r="15" spans="1:17" x14ac:dyDescent="0.2">
      <c r="A15" s="712"/>
      <c r="C15" s="303"/>
      <c r="D15" s="245"/>
      <c r="E15" s="245"/>
      <c r="G15" s="303"/>
      <c r="H15" s="75" t="s">
        <v>286</v>
      </c>
      <c r="I15" s="75" t="s">
        <v>285</v>
      </c>
      <c r="K15" s="305"/>
      <c r="L15" s="75" t="s">
        <v>286</v>
      </c>
      <c r="M15" s="75" t="s">
        <v>287</v>
      </c>
      <c r="P15" s="75" t="s">
        <v>287</v>
      </c>
      <c r="Q15" s="75" t="s">
        <v>289</v>
      </c>
    </row>
    <row r="16" spans="1:17" ht="13.5" customHeight="1" x14ac:dyDescent="0.2">
      <c r="A16" s="712"/>
      <c r="C16" s="303"/>
      <c r="D16" s="245"/>
      <c r="E16" s="245"/>
      <c r="G16" s="303"/>
      <c r="H16" s="75" t="s">
        <v>212</v>
      </c>
      <c r="I16" s="75" t="s">
        <v>206</v>
      </c>
      <c r="K16" s="303"/>
      <c r="L16" s="75" t="s">
        <v>206</v>
      </c>
      <c r="M16" s="75" t="s">
        <v>214</v>
      </c>
      <c r="P16" s="75" t="s">
        <v>210</v>
      </c>
      <c r="Q16" s="75" t="s">
        <v>206</v>
      </c>
    </row>
    <row r="17" spans="1:17" ht="13.5" customHeight="1" x14ac:dyDescent="0.2">
      <c r="A17" s="712"/>
      <c r="C17" s="303"/>
      <c r="D17" s="245"/>
      <c r="E17" s="245"/>
      <c r="G17" s="303"/>
      <c r="H17" s="75" t="s">
        <v>213</v>
      </c>
      <c r="I17" s="75" t="s">
        <v>207</v>
      </c>
      <c r="K17" s="303"/>
      <c r="L17" s="75" t="s">
        <v>207</v>
      </c>
      <c r="M17" s="75" t="s">
        <v>215</v>
      </c>
      <c r="P17" s="75" t="s">
        <v>211</v>
      </c>
      <c r="Q17" s="75" t="s">
        <v>207</v>
      </c>
    </row>
    <row r="18" spans="1:17" ht="13.5" customHeight="1" x14ac:dyDescent="0.2">
      <c r="A18" s="712"/>
      <c r="C18" s="303"/>
      <c r="D18" s="245"/>
      <c r="E18" s="245"/>
      <c r="G18" s="303"/>
      <c r="H18" s="75" t="s">
        <v>287</v>
      </c>
      <c r="I18" s="75" t="s">
        <v>284</v>
      </c>
      <c r="K18" s="303"/>
      <c r="L18" s="75" t="s">
        <v>284</v>
      </c>
      <c r="M18" s="75" t="s">
        <v>288</v>
      </c>
      <c r="P18" s="75" t="s">
        <v>285</v>
      </c>
      <c r="Q18" s="75" t="s">
        <v>284</v>
      </c>
    </row>
    <row r="19" spans="1:17" ht="12.75" customHeight="1" x14ac:dyDescent="0.2">
      <c r="A19" s="712"/>
      <c r="D19" s="75"/>
      <c r="E19" s="75"/>
      <c r="G19" s="303"/>
      <c r="H19" s="75"/>
      <c r="I19" s="75"/>
      <c r="K19" s="303"/>
      <c r="L19" s="75" t="s">
        <v>210</v>
      </c>
      <c r="M19" s="75" t="s">
        <v>212</v>
      </c>
      <c r="P19" s="75" t="s">
        <v>208</v>
      </c>
      <c r="Q19" s="75" t="s">
        <v>212</v>
      </c>
    </row>
    <row r="20" spans="1:17" ht="12.75" customHeight="1" x14ac:dyDescent="0.2">
      <c r="A20" s="712"/>
      <c r="D20" s="75"/>
      <c r="E20" s="75"/>
      <c r="G20" s="303"/>
      <c r="H20" s="75"/>
      <c r="I20" s="75"/>
      <c r="K20" s="303"/>
      <c r="L20" s="75" t="s">
        <v>211</v>
      </c>
      <c r="M20" s="75" t="s">
        <v>213</v>
      </c>
      <c r="P20" s="75" t="s">
        <v>209</v>
      </c>
      <c r="Q20" s="75" t="s">
        <v>213</v>
      </c>
    </row>
    <row r="21" spans="1:17" ht="12.75" customHeight="1" x14ac:dyDescent="0.2">
      <c r="A21" s="712"/>
      <c r="D21" s="75"/>
      <c r="E21" s="75"/>
      <c r="G21" s="303"/>
      <c r="H21" s="75"/>
      <c r="I21" s="75"/>
      <c r="K21" s="303"/>
      <c r="L21" s="75" t="s">
        <v>285</v>
      </c>
      <c r="M21" s="75" t="s">
        <v>287</v>
      </c>
      <c r="P21" s="75" t="s">
        <v>286</v>
      </c>
      <c r="Q21" s="75" t="s">
        <v>287</v>
      </c>
    </row>
    <row r="22" spans="1:17" x14ac:dyDescent="0.2">
      <c r="A22" s="712"/>
      <c r="C22" s="246"/>
      <c r="D22" s="75"/>
      <c r="E22" s="75"/>
      <c r="G22" s="303"/>
      <c r="H22" s="75"/>
      <c r="I22" s="75"/>
      <c r="K22" s="303"/>
      <c r="L22" s="75" t="s">
        <v>206</v>
      </c>
      <c r="M22" s="75" t="s">
        <v>208</v>
      </c>
      <c r="P22" s="75" t="s">
        <v>206</v>
      </c>
      <c r="Q22" s="75" t="s">
        <v>214</v>
      </c>
    </row>
    <row r="23" spans="1:17" x14ac:dyDescent="0.2">
      <c r="A23" s="712"/>
      <c r="C23" s="246"/>
      <c r="D23" s="75"/>
      <c r="E23" s="75"/>
      <c r="G23" s="303"/>
      <c r="H23" s="75"/>
      <c r="I23" s="75"/>
      <c r="K23" s="303"/>
      <c r="L23" s="75" t="s">
        <v>207</v>
      </c>
      <c r="M23" s="75" t="s">
        <v>209</v>
      </c>
      <c r="P23" s="75" t="s">
        <v>207</v>
      </c>
      <c r="Q23" s="75" t="s">
        <v>215</v>
      </c>
    </row>
    <row r="24" spans="1:17" x14ac:dyDescent="0.2">
      <c r="A24" s="712"/>
      <c r="C24" s="246"/>
      <c r="D24" s="75"/>
      <c r="E24" s="75"/>
      <c r="G24" s="303"/>
      <c r="H24" s="75"/>
      <c r="I24" s="75"/>
      <c r="K24" s="303"/>
      <c r="L24" s="75" t="s">
        <v>284</v>
      </c>
      <c r="M24" s="75" t="s">
        <v>286</v>
      </c>
      <c r="P24" s="75" t="s">
        <v>284</v>
      </c>
      <c r="Q24" s="75" t="s">
        <v>288</v>
      </c>
    </row>
    <row r="25" spans="1:17" x14ac:dyDescent="0.2">
      <c r="A25" s="712"/>
      <c r="C25" s="246"/>
      <c r="D25" s="75"/>
      <c r="E25" s="75"/>
      <c r="G25" s="303"/>
      <c r="H25" s="75"/>
      <c r="I25" s="75"/>
      <c r="K25" s="303"/>
      <c r="L25" s="75" t="s">
        <v>212</v>
      </c>
      <c r="M25" s="75" t="s">
        <v>214</v>
      </c>
      <c r="P25" s="75" t="s">
        <v>216</v>
      </c>
      <c r="Q25" s="75" t="s">
        <v>210</v>
      </c>
    </row>
    <row r="26" spans="1:17" x14ac:dyDescent="0.2">
      <c r="A26" s="712"/>
      <c r="C26" s="246"/>
      <c r="D26" s="75"/>
      <c r="E26" s="75"/>
      <c r="G26" s="303"/>
      <c r="H26" s="75"/>
      <c r="I26" s="75"/>
      <c r="K26" s="303"/>
      <c r="L26" s="75" t="s">
        <v>213</v>
      </c>
      <c r="M26" s="75" t="s">
        <v>215</v>
      </c>
      <c r="P26" s="75" t="s">
        <v>217</v>
      </c>
      <c r="Q26" s="75" t="s">
        <v>211</v>
      </c>
    </row>
    <row r="27" spans="1:17" x14ac:dyDescent="0.2">
      <c r="A27" s="712"/>
      <c r="C27" s="246"/>
      <c r="D27" s="75"/>
      <c r="E27" s="75"/>
      <c r="G27" s="303"/>
      <c r="H27" s="75"/>
      <c r="I27" s="75"/>
      <c r="K27" s="303"/>
      <c r="L27" s="75" t="s">
        <v>287</v>
      </c>
      <c r="M27" s="75" t="s">
        <v>288</v>
      </c>
      <c r="P27" s="75" t="s">
        <v>289</v>
      </c>
      <c r="Q27" s="75" t="s">
        <v>285</v>
      </c>
    </row>
    <row r="28" spans="1:17" x14ac:dyDescent="0.2">
      <c r="A28" s="712"/>
      <c r="C28" s="246"/>
      <c r="D28" s="75"/>
      <c r="E28" s="75"/>
      <c r="G28" s="303"/>
      <c r="H28" s="75"/>
      <c r="I28" s="75"/>
      <c r="K28" s="303"/>
      <c r="L28" s="75" t="s">
        <v>208</v>
      </c>
      <c r="M28" s="75" t="s">
        <v>210</v>
      </c>
      <c r="P28" s="75" t="s">
        <v>206</v>
      </c>
      <c r="Q28" s="75" t="s">
        <v>208</v>
      </c>
    </row>
    <row r="29" spans="1:17" x14ac:dyDescent="0.2">
      <c r="A29" s="712"/>
      <c r="C29" s="246"/>
      <c r="D29" s="75"/>
      <c r="E29" s="75"/>
      <c r="G29" s="303"/>
      <c r="H29" s="75"/>
      <c r="I29" s="75"/>
      <c r="K29" s="303"/>
      <c r="L29" s="75" t="s">
        <v>209</v>
      </c>
      <c r="M29" s="75" t="s">
        <v>211</v>
      </c>
      <c r="P29" s="75" t="s">
        <v>207</v>
      </c>
      <c r="Q29" s="75" t="s">
        <v>209</v>
      </c>
    </row>
    <row r="30" spans="1:17" x14ac:dyDescent="0.2">
      <c r="A30" s="712"/>
      <c r="C30" s="246"/>
      <c r="D30" s="75"/>
      <c r="E30" s="75"/>
      <c r="G30" s="303"/>
      <c r="H30" s="75"/>
      <c r="I30" s="75"/>
      <c r="K30" s="303"/>
      <c r="L30" s="75" t="s">
        <v>286</v>
      </c>
      <c r="M30" s="75" t="s">
        <v>285</v>
      </c>
      <c r="P30" s="75" t="s">
        <v>284</v>
      </c>
      <c r="Q30" s="75" t="s">
        <v>286</v>
      </c>
    </row>
    <row r="31" spans="1:17" x14ac:dyDescent="0.2">
      <c r="A31" s="712"/>
      <c r="C31" s="246"/>
      <c r="D31" s="75"/>
      <c r="E31" s="75"/>
      <c r="G31" s="303"/>
      <c r="H31" s="75"/>
      <c r="I31" s="75"/>
      <c r="K31" s="303"/>
      <c r="L31" s="75"/>
      <c r="M31" s="75"/>
      <c r="O31" s="303"/>
      <c r="P31" s="75" t="s">
        <v>210</v>
      </c>
      <c r="Q31" s="75" t="s">
        <v>212</v>
      </c>
    </row>
    <row r="32" spans="1:17" x14ac:dyDescent="0.2">
      <c r="A32" s="712"/>
      <c r="C32" s="246"/>
      <c r="D32" s="75"/>
      <c r="E32" s="75"/>
      <c r="G32" s="303"/>
      <c r="H32" s="75"/>
      <c r="I32" s="75"/>
      <c r="K32" s="303"/>
      <c r="L32" s="75"/>
      <c r="M32" s="75"/>
      <c r="O32" s="303"/>
      <c r="P32" s="75" t="s">
        <v>211</v>
      </c>
      <c r="Q32" s="75" t="s">
        <v>213</v>
      </c>
    </row>
    <row r="33" spans="1:17" x14ac:dyDescent="0.2">
      <c r="A33" s="712"/>
      <c r="C33" s="246"/>
      <c r="D33" s="75"/>
      <c r="E33" s="75"/>
      <c r="G33" s="303"/>
      <c r="H33" s="75"/>
      <c r="I33" s="75"/>
      <c r="K33" s="303"/>
      <c r="L33" s="75"/>
      <c r="M33" s="75"/>
      <c r="O33" s="303"/>
      <c r="P33" s="75" t="s">
        <v>285</v>
      </c>
      <c r="Q33" s="75" t="s">
        <v>287</v>
      </c>
    </row>
    <row r="34" spans="1:17" x14ac:dyDescent="0.2">
      <c r="A34" s="712"/>
      <c r="D34" s="75"/>
      <c r="E34" s="75"/>
      <c r="H34" s="75"/>
      <c r="I34" s="75"/>
      <c r="K34" s="303"/>
      <c r="L34" s="75"/>
      <c r="M34" s="75"/>
      <c r="O34" s="303"/>
      <c r="P34" s="75" t="s">
        <v>214</v>
      </c>
      <c r="Q34" s="75" t="s">
        <v>216</v>
      </c>
    </row>
    <row r="35" spans="1:17" x14ac:dyDescent="0.2">
      <c r="A35" s="712"/>
      <c r="D35" s="75"/>
      <c r="E35" s="75"/>
      <c r="H35" s="75"/>
      <c r="I35" s="75"/>
      <c r="K35" s="303"/>
      <c r="L35" s="75"/>
      <c r="M35" s="75"/>
      <c r="O35" s="303"/>
      <c r="P35" s="75" t="s">
        <v>215</v>
      </c>
      <c r="Q35" s="75" t="s">
        <v>217</v>
      </c>
    </row>
    <row r="36" spans="1:17" x14ac:dyDescent="0.2">
      <c r="A36" s="712"/>
      <c r="D36" s="75"/>
      <c r="E36" s="75"/>
      <c r="H36" s="75"/>
      <c r="I36" s="75"/>
      <c r="K36" s="303"/>
      <c r="L36" s="75"/>
      <c r="M36" s="75"/>
      <c r="O36" s="303"/>
      <c r="P36" s="75" t="s">
        <v>288</v>
      </c>
      <c r="Q36" s="75" t="s">
        <v>289</v>
      </c>
    </row>
    <row r="37" spans="1:17" x14ac:dyDescent="0.2">
      <c r="A37" s="712"/>
      <c r="K37" s="303"/>
      <c r="L37" s="75"/>
      <c r="M37" s="75"/>
      <c r="O37" s="303"/>
      <c r="P37" s="75" t="s">
        <v>208</v>
      </c>
      <c r="Q37" s="75" t="s">
        <v>210</v>
      </c>
    </row>
    <row r="38" spans="1:17" x14ac:dyDescent="0.2">
      <c r="A38" s="712"/>
      <c r="K38" s="303"/>
      <c r="L38" s="75"/>
      <c r="M38" s="75"/>
      <c r="O38" s="303"/>
      <c r="P38" s="75" t="s">
        <v>209</v>
      </c>
      <c r="Q38" s="75" t="s">
        <v>211</v>
      </c>
    </row>
    <row r="39" spans="1:17" x14ac:dyDescent="0.2">
      <c r="A39" s="712"/>
      <c r="K39" s="303"/>
      <c r="L39" s="75"/>
      <c r="M39" s="75"/>
      <c r="O39" s="303"/>
      <c r="P39" s="75" t="s">
        <v>286</v>
      </c>
      <c r="Q39" s="75" t="s">
        <v>285</v>
      </c>
    </row>
    <row r="40" spans="1:17" x14ac:dyDescent="0.2">
      <c r="A40" s="712"/>
      <c r="K40" s="303"/>
      <c r="L40" s="75"/>
      <c r="M40" s="75"/>
      <c r="O40" s="303"/>
      <c r="P40" s="75" t="s">
        <v>216</v>
      </c>
      <c r="Q40" s="75" t="s">
        <v>206</v>
      </c>
    </row>
    <row r="41" spans="1:17" x14ac:dyDescent="0.2">
      <c r="A41" s="712"/>
      <c r="K41" s="303"/>
      <c r="L41" s="75"/>
      <c r="M41" s="75"/>
      <c r="O41" s="303"/>
      <c r="P41" s="75" t="s">
        <v>217</v>
      </c>
      <c r="Q41" s="75" t="s">
        <v>207</v>
      </c>
    </row>
    <row r="42" spans="1:17" x14ac:dyDescent="0.2">
      <c r="A42" s="712"/>
      <c r="K42" s="303"/>
      <c r="L42" s="75"/>
      <c r="M42" s="75"/>
      <c r="O42" s="303"/>
      <c r="P42" s="75" t="s">
        <v>289</v>
      </c>
      <c r="Q42" s="75" t="s">
        <v>284</v>
      </c>
    </row>
    <row r="43" spans="1:17" x14ac:dyDescent="0.2">
      <c r="A43" s="712"/>
      <c r="K43" s="303"/>
      <c r="L43" s="75"/>
      <c r="M43" s="75"/>
      <c r="O43" s="303"/>
      <c r="P43" s="75" t="s">
        <v>212</v>
      </c>
      <c r="Q43" s="75" t="s">
        <v>214</v>
      </c>
    </row>
    <row r="44" spans="1:17" x14ac:dyDescent="0.2">
      <c r="A44" s="712"/>
      <c r="K44" s="305"/>
      <c r="L44" s="75"/>
      <c r="M44" s="75"/>
      <c r="O44" s="303"/>
      <c r="P44" s="75" t="s">
        <v>213</v>
      </c>
      <c r="Q44" s="75" t="s">
        <v>215</v>
      </c>
    </row>
    <row r="45" spans="1:17" x14ac:dyDescent="0.2">
      <c r="A45" s="712"/>
      <c r="L45" s="75"/>
      <c r="M45" s="75"/>
      <c r="O45" s="303"/>
      <c r="P45" s="75" t="s">
        <v>287</v>
      </c>
      <c r="Q45" s="75" t="s">
        <v>288</v>
      </c>
    </row>
    <row r="46" spans="1:17" x14ac:dyDescent="0.2">
      <c r="A46" s="712"/>
      <c r="L46" s="75"/>
      <c r="M46" s="75"/>
      <c r="O46" s="303"/>
      <c r="P46" s="75"/>
      <c r="Q46" s="75"/>
    </row>
    <row r="47" spans="1:17" x14ac:dyDescent="0.2">
      <c r="L47" s="75"/>
      <c r="M47" s="75"/>
      <c r="O47" s="303"/>
      <c r="P47" s="75"/>
      <c r="Q47" s="75"/>
    </row>
    <row r="48" spans="1:17" x14ac:dyDescent="0.2">
      <c r="L48" s="75"/>
      <c r="M48" s="75"/>
      <c r="O48" s="303"/>
      <c r="P48" s="75"/>
      <c r="Q48" s="75"/>
    </row>
    <row r="49" spans="16:17" x14ac:dyDescent="0.2">
      <c r="P49" s="75"/>
      <c r="Q49" s="75"/>
    </row>
    <row r="50" spans="16:17" x14ac:dyDescent="0.2">
      <c r="P50" s="75"/>
      <c r="Q50" s="75"/>
    </row>
    <row r="51" spans="16:17" x14ac:dyDescent="0.2">
      <c r="P51" s="75"/>
      <c r="Q51" s="75"/>
    </row>
    <row r="52" spans="16:17" x14ac:dyDescent="0.2">
      <c r="P52" s="75"/>
      <c r="Q52" s="75"/>
    </row>
    <row r="53" spans="16:17" x14ac:dyDescent="0.2">
      <c r="P53" s="75"/>
      <c r="Q53" s="75"/>
    </row>
    <row r="54" spans="16:17" x14ac:dyDescent="0.2">
      <c r="P54" s="75"/>
      <c r="Q54" s="75"/>
    </row>
    <row r="55" spans="16:17" x14ac:dyDescent="0.2">
      <c r="P55" s="75"/>
      <c r="Q55" s="75"/>
    </row>
    <row r="56" spans="16:17" x14ac:dyDescent="0.2">
      <c r="P56" s="75"/>
      <c r="Q56" s="75"/>
    </row>
    <row r="57" spans="16:17" x14ac:dyDescent="0.2">
      <c r="P57" s="75"/>
      <c r="Q57" s="75"/>
    </row>
    <row r="58" spans="16:17" x14ac:dyDescent="0.2">
      <c r="P58" s="75"/>
      <c r="Q58" s="75"/>
    </row>
  </sheetData>
  <mergeCells count="1">
    <mergeCell ref="A1:A46"/>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36A1-B408-4F05-B77A-DBF1833940E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Real Madrid</v>
      </c>
      <c r="G4" s="1">
        <f t="shared" ref="G4:G12" ca="1" si="0">SUMIFS($X$64:$X$135,$V$64:$V$135,$F4)+SUMIFS($Y$64:$Y$135,$W$64:$W$135,$F4)</f>
        <v>3</v>
      </c>
      <c r="H4" s="1">
        <f t="shared" ref="H4:H12" ca="1" si="1">SUMIFS($Y$64:$Y$135,$V$64:$V$135,$F4)+SUMIFS($X$64:$X$135,$W$64:$W$135,$F4)</f>
        <v>3</v>
      </c>
      <c r="I4" s="13">
        <f t="shared" ref="I4:I12" ca="1" si="2">G4-H4</f>
        <v>0</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Manchester City</v>
      </c>
      <c r="G5" s="1">
        <f t="shared" ca="1" si="0"/>
        <v>4</v>
      </c>
      <c r="H5" s="1">
        <f t="shared" ca="1" si="1"/>
        <v>3</v>
      </c>
      <c r="I5" s="13">
        <f t="shared" ca="1" si="2"/>
        <v>1</v>
      </c>
      <c r="J5" s="1">
        <f t="shared" ref="J5:J12" ca="1" si="11">SUMIF($V$64:$V$135,F5,$AE$64:$AE$135)+SUMIF($W$64:$W$135,F5,$AF$64:$AF$135)</f>
        <v>5</v>
      </c>
      <c r="K5" s="1">
        <f t="shared" ca="1" si="3"/>
        <v>3</v>
      </c>
      <c r="L5" s="1">
        <f t="shared" ca="1" si="4"/>
        <v>1</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FC Barcelona</v>
      </c>
      <c r="G6" s="1">
        <f t="shared" ca="1" si="0"/>
        <v>3</v>
      </c>
      <c r="H6" s="1">
        <f t="shared" ca="1" si="1"/>
        <v>3</v>
      </c>
      <c r="I6" s="13">
        <f t="shared" ca="1" si="2"/>
        <v>0</v>
      </c>
      <c r="J6" s="1">
        <f t="shared" ca="1" si="11"/>
        <v>4</v>
      </c>
      <c r="K6" s="1">
        <f t="shared" ca="1" si="3"/>
        <v>3</v>
      </c>
      <c r="L6" s="1">
        <f t="shared" ca="1" si="4"/>
        <v>1</v>
      </c>
      <c r="M6" s="1">
        <f t="shared" ca="1" si="5"/>
        <v>1</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4.0069999999999997</v>
      </c>
      <c r="E7" s="253">
        <f t="shared" ca="1" si="9"/>
        <v>4</v>
      </c>
      <c r="F7" s="1" t="str">
        <f t="shared" ca="1" si="10"/>
        <v>Inter Mailand</v>
      </c>
      <c r="G7" s="1">
        <f t="shared" ca="1" si="0"/>
        <v>4</v>
      </c>
      <c r="H7" s="1">
        <f t="shared" ca="1" si="1"/>
        <v>5</v>
      </c>
      <c r="I7" s="13">
        <f t="shared" ca="1" si="2"/>
        <v>-1</v>
      </c>
      <c r="J7" s="1">
        <f t="shared" ca="1" si="11"/>
        <v>3</v>
      </c>
      <c r="K7" s="1">
        <f t="shared" ca="1" si="3"/>
        <v>3</v>
      </c>
      <c r="L7" s="1">
        <f t="shared" ca="1" si="4"/>
        <v>1</v>
      </c>
      <c r="M7" s="1">
        <f t="shared" ca="1" si="5"/>
        <v>0</v>
      </c>
      <c r="N7" s="1">
        <f t="shared" ca="1" si="6"/>
        <v>2</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Real Madrid</v>
      </c>
      <c r="D17" s="1">
        <f t="shared" ref="D17:G25" ca="1" si="12">K4</f>
        <v>3</v>
      </c>
      <c r="E17" s="1">
        <f t="shared" ca="1" si="12"/>
        <v>1</v>
      </c>
      <c r="F17" s="1">
        <f t="shared" ca="1" si="12"/>
        <v>1</v>
      </c>
      <c r="G17" s="1">
        <f t="shared" ca="1" si="12"/>
        <v>1</v>
      </c>
      <c r="H17" s="1">
        <f t="shared" ref="H17:K25" ca="1" si="13">G4</f>
        <v>3</v>
      </c>
      <c r="I17" s="1">
        <f t="shared" ca="1" si="13"/>
        <v>3</v>
      </c>
      <c r="J17" s="13">
        <f t="shared" ca="1" si="13"/>
        <v>0</v>
      </c>
      <c r="K17" s="1">
        <f t="shared" ca="1" si="13"/>
        <v>4</v>
      </c>
      <c r="L17" s="30">
        <f ca="1">IF($C17="",0,K17*$F$64+(J17+$H$65)*$F$65+H17*$F$66)</f>
        <v>4500003</v>
      </c>
      <c r="M17" s="14">
        <f ca="1">IF($AI$15,COUNTIF($K$17:$K$25,K17),COUNTIF($L$17:$L$25,L17))</f>
        <v>2</v>
      </c>
      <c r="N17" s="14">
        <f t="array" aca="1" ref="N17" ca="1">IF($AI$15,SUM(($K$17:$K$25&gt;=K17)/COUNTIF($K$17:$K$25,$K$17:$K$25)),SUM(($L$17:$L$25&gt;=L17)/COUNTIF($L$17:$L$25,$L$17:$L$25)))</f>
        <v>2</v>
      </c>
      <c r="O17" s="54" t="str">
        <f t="shared" ref="O17:O25" ca="1" si="14">IF(AND(M17&gt;1,N17=1),C17,"")</f>
        <v/>
      </c>
      <c r="P17" s="55" t="str">
        <f t="shared" ref="P17:P25" ca="1" si="15">IF(AND(M17&gt;1,N17=2),C17,"")</f>
        <v>Real Madrid</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3501001</v>
      </c>
      <c r="X17" s="21">
        <f ca="1">RANK($L17,$L$17:$L$25)+RANK($W17,$W$17:$W$25)/100+(9-$Y17)/10000</f>
        <v>2.0108999999999999</v>
      </c>
      <c r="Y17" s="13">
        <f>'Endrunde 4'!$AF12</f>
        <v>0</v>
      </c>
      <c r="Z17" s="1">
        <f ca="1">RANK($W17,$W$17:$W$25)+(9-$Y17)/10</f>
        <v>1.9</v>
      </c>
      <c r="AA17" s="1">
        <f ca="1">SUM(E30:BP30)</f>
        <v>3</v>
      </c>
      <c r="AB17" s="1">
        <f ca="1">SUM(E41:BP41)</f>
        <v>1</v>
      </c>
      <c r="AC17" s="1">
        <f ca="1">SUM(E52:BP52)</f>
        <v>1</v>
      </c>
      <c r="AD17" s="247">
        <f ca="1">RANK($K17,$K$17:$K$25)</f>
        <v>2</v>
      </c>
      <c r="AE17" s="30">
        <f t="shared" ref="AE17:AE22" ca="1" si="22">(J17+$H$65)*$F$65+H17*$F$66</f>
        <v>500003</v>
      </c>
      <c r="AF17" s="1">
        <f ca="1">RANK($AE17,$AE$17:$AE$25)</f>
        <v>2</v>
      </c>
      <c r="AG17" s="1">
        <f ca="1">RANK($W17,$W$17:$W$25)</f>
        <v>1</v>
      </c>
      <c r="AH17" s="249">
        <f ca="1">AD17+AG17/100+AF17/10000+(10-Y17)/1000000</f>
        <v>2.0102099999999998</v>
      </c>
      <c r="AI17" s="1"/>
    </row>
    <row r="18" spans="2:80" s="2" customFormat="1" x14ac:dyDescent="0.2">
      <c r="C18" s="2" t="str">
        <f t="shared" ref="C18:C25" ca="1" si="23">$Q65</f>
        <v>Manchester City</v>
      </c>
      <c r="D18" s="1">
        <f t="shared" ca="1" si="12"/>
        <v>3</v>
      </c>
      <c r="E18" s="1">
        <f t="shared" ca="1" si="12"/>
        <v>1</v>
      </c>
      <c r="F18" s="1">
        <f t="shared" ca="1" si="12"/>
        <v>2</v>
      </c>
      <c r="G18" s="1">
        <f t="shared" ca="1" si="12"/>
        <v>0</v>
      </c>
      <c r="H18" s="1">
        <f t="shared" ca="1" si="13"/>
        <v>4</v>
      </c>
      <c r="I18" s="1">
        <f t="shared" ca="1" si="13"/>
        <v>3</v>
      </c>
      <c r="J18" s="13">
        <f t="shared" ca="1" si="13"/>
        <v>1</v>
      </c>
      <c r="K18" s="1">
        <f t="shared" ca="1" si="13"/>
        <v>5</v>
      </c>
      <c r="L18" s="30">
        <f t="shared" ref="L18:L25" ca="1" si="24">IF($C18="",0,K18*$F$64+(J18+$H$65)*$F$65+H18*$F$66)</f>
        <v>5501004</v>
      </c>
      <c r="M18" s="14">
        <f t="shared" ref="M18:M25" ca="1" si="25">IF($AI$15,COUNTIF($K$17:$K$25,K18),COUNTIF($L$17:$L$25,L18))</f>
        <v>1</v>
      </c>
      <c r="N18" s="14">
        <f t="array" aca="1" ref="N18" ca="1">IF($AI$15,SUM(($K$17:$K$25&gt;=K18)/COUNTIF($K$17:$K$25,$K$17:$K$25)),SUM(($L$17:$L$25&gt;=L18)/COUNTIF($L$17:$L$25,$L$17:$L$25)))</f>
        <v>1</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1.0208999999999999</v>
      </c>
      <c r="Y18" s="13">
        <f>'Endrunde 4'!$AF13</f>
        <v>0</v>
      </c>
      <c r="Z18" s="1">
        <f t="shared" ref="Z18:Z25" ca="1" si="28">RANK($W18,$W$17:$W$25)+(9-$Y18)/10</f>
        <v>2.9</v>
      </c>
      <c r="AA18" s="1">
        <f t="shared" ref="AA18:AA25" ca="1" si="29">SUM(E31:BP31)</f>
        <v>0</v>
      </c>
      <c r="AB18" s="1">
        <f t="shared" ref="AB18:AB25" ca="1" si="30">SUM(E42:BP42)</f>
        <v>0</v>
      </c>
      <c r="AC18" s="1">
        <f t="shared" ref="AC18:AC25" ca="1" si="31">SUM(E53:BP53)</f>
        <v>0</v>
      </c>
      <c r="AD18" s="247">
        <f t="shared" ref="AD18:AD25" ca="1" si="32">RANK($K18,$K$17:$K$25)</f>
        <v>1</v>
      </c>
      <c r="AE18" s="30">
        <f t="shared" ca="1" si="22"/>
        <v>501004</v>
      </c>
      <c r="AF18" s="1">
        <f t="shared" ref="AF18:AF25" ca="1" si="33">RANK($AE18,$AE$17:$AE$25)</f>
        <v>1</v>
      </c>
      <c r="AG18" s="1">
        <f t="shared" ref="AG18:AG25" ca="1" si="34">RANK($W18,$W$17:$W$25)</f>
        <v>2</v>
      </c>
      <c r="AH18" s="250">
        <f t="shared" ref="AH18:AH25" ca="1" si="35">AD18+AG18/100+AF18/10000+(10-Y18)/1000000</f>
        <v>1.0201100000000001</v>
      </c>
      <c r="AI18" s="1"/>
    </row>
    <row r="19" spans="2:80" s="2" customFormat="1" x14ac:dyDescent="0.2">
      <c r="C19" s="2" t="str">
        <f t="shared" ca="1" si="23"/>
        <v>FC Barcelona</v>
      </c>
      <c r="D19" s="1">
        <f t="shared" ca="1" si="12"/>
        <v>3</v>
      </c>
      <c r="E19" s="1">
        <f t="shared" ca="1" si="12"/>
        <v>1</v>
      </c>
      <c r="F19" s="1">
        <f t="shared" ca="1" si="12"/>
        <v>1</v>
      </c>
      <c r="G19" s="1">
        <f t="shared" ca="1" si="12"/>
        <v>1</v>
      </c>
      <c r="H19" s="1">
        <f t="shared" ca="1" si="13"/>
        <v>3</v>
      </c>
      <c r="I19" s="1">
        <f t="shared" ca="1" si="13"/>
        <v>3</v>
      </c>
      <c r="J19" s="13">
        <f t="shared" ca="1" si="13"/>
        <v>0</v>
      </c>
      <c r="K19" s="1">
        <f t="shared" ca="1" si="13"/>
        <v>4</v>
      </c>
      <c r="L19" s="30">
        <f t="shared" ca="1" si="24"/>
        <v>4500003</v>
      </c>
      <c r="M19" s="14">
        <f t="shared" ca="1" si="25"/>
        <v>2</v>
      </c>
      <c r="N19" s="14">
        <f t="array" aca="1" ref="N19" ca="1">IF($AI$15,SUM(($K$17:$K$25&gt;=K19)/COUNTIF($K$17:$K$25,$K$17:$K$25)),SUM(($L$17:$L$25&gt;=L19)/COUNTIF($L$17:$L$25,$L$17:$L$25)))</f>
        <v>2</v>
      </c>
      <c r="O19" s="6" t="str">
        <f t="shared" ca="1" si="14"/>
        <v/>
      </c>
      <c r="P19" s="4" t="str">
        <f t="shared" ca="1" si="15"/>
        <v>FC Barcelona</v>
      </c>
      <c r="Q19" s="4" t="str">
        <f t="shared" ca="1" si="16"/>
        <v/>
      </c>
      <c r="R19" s="4" t="str">
        <f t="shared" ca="1" si="17"/>
        <v/>
      </c>
      <c r="S19" s="4" t="str">
        <f t="shared" ca="1" si="18"/>
        <v/>
      </c>
      <c r="T19" s="4" t="str">
        <f t="shared" ca="1" si="19"/>
        <v/>
      </c>
      <c r="U19" s="4" t="str">
        <f t="shared" ca="1" si="20"/>
        <v/>
      </c>
      <c r="V19" s="57" t="str">
        <f t="shared" ca="1" si="21"/>
        <v/>
      </c>
      <c r="W19" s="64">
        <f t="shared" ca="1" si="26"/>
        <v>499000</v>
      </c>
      <c r="X19" s="22">
        <f t="shared" ca="1" si="27"/>
        <v>2.0409000000000002</v>
      </c>
      <c r="Y19" s="13">
        <f>'Endrunde 4'!$AF14</f>
        <v>0</v>
      </c>
      <c r="Z19" s="1">
        <f t="shared" ca="1" si="28"/>
        <v>4.9000000000000004</v>
      </c>
      <c r="AA19" s="1">
        <f t="shared" ca="1" si="29"/>
        <v>0</v>
      </c>
      <c r="AB19" s="1">
        <f t="shared" ca="1" si="30"/>
        <v>-1</v>
      </c>
      <c r="AC19" s="1">
        <f t="shared" ca="1" si="31"/>
        <v>0</v>
      </c>
      <c r="AD19" s="247">
        <f t="shared" ca="1" si="32"/>
        <v>2</v>
      </c>
      <c r="AE19" s="30">
        <f t="shared" ca="1" si="22"/>
        <v>500003</v>
      </c>
      <c r="AF19" s="1">
        <f t="shared" ca="1" si="33"/>
        <v>2</v>
      </c>
      <c r="AG19" s="1">
        <f t="shared" ca="1" si="34"/>
        <v>4</v>
      </c>
      <c r="AH19" s="250">
        <f t="shared" ca="1" si="35"/>
        <v>2.0402100000000001</v>
      </c>
      <c r="AI19" s="1"/>
    </row>
    <row r="20" spans="2:80" s="2" customFormat="1" x14ac:dyDescent="0.2">
      <c r="C20" s="2" t="str">
        <f t="shared" ca="1" si="23"/>
        <v>Inter Mailand</v>
      </c>
      <c r="D20" s="1">
        <f t="shared" ca="1" si="12"/>
        <v>3</v>
      </c>
      <c r="E20" s="1">
        <f t="shared" ca="1" si="12"/>
        <v>1</v>
      </c>
      <c r="F20" s="1">
        <f t="shared" ca="1" si="12"/>
        <v>0</v>
      </c>
      <c r="G20" s="1">
        <f t="shared" ca="1" si="12"/>
        <v>2</v>
      </c>
      <c r="H20" s="1">
        <f t="shared" ca="1" si="13"/>
        <v>4</v>
      </c>
      <c r="I20" s="1">
        <f t="shared" ca="1" si="13"/>
        <v>5</v>
      </c>
      <c r="J20" s="13">
        <f t="shared" ca="1" si="13"/>
        <v>-1</v>
      </c>
      <c r="K20" s="1">
        <f t="shared" ca="1" si="13"/>
        <v>3</v>
      </c>
      <c r="L20" s="30">
        <f t="shared" ca="1" si="24"/>
        <v>3499004</v>
      </c>
      <c r="M20" s="14">
        <f t="shared" ca="1" si="25"/>
        <v>1</v>
      </c>
      <c r="N20" s="14">
        <f t="array" aca="1" ref="N20" ca="1">IF($AI$15,SUM(($K$17:$K$25&gt;=K20)/COUNTIF($K$17:$K$25,$K$17:$K$25)),SUM(($L$17:$L$25&gt;=L20)/COUNTIF($L$17:$L$25,$L$17:$L$25)))</f>
        <v>3</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4.0208999999999993</v>
      </c>
      <c r="Y20" s="13">
        <f>'Endrunde 4'!$AF15</f>
        <v>0</v>
      </c>
      <c r="Z20" s="1">
        <f t="shared" ca="1" si="28"/>
        <v>2.9</v>
      </c>
      <c r="AA20" s="1">
        <f t="shared" ca="1" si="29"/>
        <v>0</v>
      </c>
      <c r="AB20" s="1">
        <f t="shared" ca="1" si="30"/>
        <v>0</v>
      </c>
      <c r="AC20" s="1">
        <f t="shared" ca="1" si="31"/>
        <v>0</v>
      </c>
      <c r="AD20" s="247">
        <f t="shared" ca="1" si="32"/>
        <v>4</v>
      </c>
      <c r="AE20" s="30">
        <f t="shared" ca="1" si="22"/>
        <v>499004</v>
      </c>
      <c r="AF20" s="1">
        <f t="shared" ca="1" si="33"/>
        <v>6</v>
      </c>
      <c r="AG20" s="1">
        <f t="shared" ca="1" si="34"/>
        <v>2</v>
      </c>
      <c r="AH20" s="250">
        <f t="shared" ca="1" si="35"/>
        <v>4.0206099999999996</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4.0000000000000009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4</v>
      </c>
      <c r="AG21" s="1">
        <f t="shared" ca="1" si="34"/>
        <v>5</v>
      </c>
      <c r="AH21" s="250">
        <f t="shared" ca="1" si="35"/>
        <v>5.0504099999999994</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4.0000000000000009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4</v>
      </c>
      <c r="AG22" s="1">
        <f t="shared" ca="1" si="34"/>
        <v>5</v>
      </c>
      <c r="AH22" s="250">
        <f t="shared" ca="1" si="35"/>
        <v>5.0504099999999994</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4.0000000000000009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4.0000000000000009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4.0000000000000009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Real Madrid</v>
      </c>
      <c r="BT29" s="2" t="str">
        <f ca="1">$F$5</f>
        <v>Manchester City</v>
      </c>
      <c r="BU29" s="2" t="str">
        <f ca="1">$F$6</f>
        <v>FC Barcelona</v>
      </c>
      <c r="BV29" s="2" t="str">
        <f ca="1">$F$7</f>
        <v>Inter Mailand</v>
      </c>
      <c r="BW29" s="2" t="str">
        <f>$F$8</f>
        <v/>
      </c>
      <c r="BX29" s="2" t="str">
        <f>$F$9</f>
        <v/>
      </c>
      <c r="BY29" s="2" t="str">
        <f>$F$10</f>
        <v/>
      </c>
      <c r="BZ29" s="2" t="str">
        <f>$F$11</f>
        <v/>
      </c>
      <c r="CA29" s="2" t="str">
        <f>$F$12</f>
        <v/>
      </c>
      <c r="CB29" s="53"/>
    </row>
    <row r="30" spans="2:80" s="2" customFormat="1" x14ac:dyDescent="0.2">
      <c r="C30" s="2" t="str">
        <f ca="1">$Q64</f>
        <v>Real Madrid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3</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Real Madrid</v>
      </c>
      <c r="BS30" s="7"/>
      <c r="BT30" s="8">
        <f t="shared" ref="BT30:CA32" ca="1" si="37">SUMIFS($X$64:$X$135,$V$64:$V$135,$BR30,$W$64:$W$135,BT$29)+SUMIFS($Y$64:$Y$135,$W$64:$W$135,$BR30,$V$64:$V$135,BT$29)</f>
        <v>1</v>
      </c>
      <c r="BU30" s="8">
        <f t="shared" ca="1" si="37"/>
        <v>1</v>
      </c>
      <c r="BV30" s="8">
        <f t="shared" ca="1" si="37"/>
        <v>1</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Manchester City</v>
      </c>
      <c r="BS31" s="9">
        <f t="shared" ref="BS31:BU38" ca="1" si="39">SUMIFS($X$64:$X$135,$V$64:$V$135,$BR31,$W$64:$W$135,BS$29)+SUMIFS($Y$64:$Y$135,$W$64:$W$135,$BR31,$V$64:$V$135,BS$29)</f>
        <v>1</v>
      </c>
      <c r="BT31" s="7"/>
      <c r="BU31" s="8">
        <f t="shared" ca="1" si="37"/>
        <v>1</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FC Barcelona</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FC Barcelona</v>
      </c>
      <c r="BS32" s="9">
        <f t="shared" ca="1" si="39"/>
        <v>0</v>
      </c>
      <c r="BT32" s="9">
        <f t="shared" ca="1" si="39"/>
        <v>1</v>
      </c>
      <c r="BU32" s="7"/>
      <c r="BV32" s="8">
        <f t="shared" ca="1" si="37"/>
        <v>2</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Inter Mailand</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Inter Mailand</v>
      </c>
      <c r="BS33" s="9">
        <f t="shared" ca="1" si="39"/>
        <v>2</v>
      </c>
      <c r="BT33" s="9">
        <f t="shared" ca="1" si="39"/>
        <v>1</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Real Madrid</v>
      </c>
      <c r="BT40" s="2" t="str">
        <f ca="1">$F$5</f>
        <v>Manchester City</v>
      </c>
      <c r="BU40" s="2" t="str">
        <f ca="1">$F$6</f>
        <v>FC Barcelona</v>
      </c>
      <c r="BV40" s="2" t="str">
        <f ca="1">$F$7</f>
        <v>Inter Mailand</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1</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Real Madrid</v>
      </c>
      <c r="BS41" s="7"/>
      <c r="BT41" s="8">
        <f ca="1">BT30-BS31</f>
        <v>0</v>
      </c>
      <c r="BU41" s="8">
        <f ca="1">BU30-BS32</f>
        <v>1</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Manchester City</v>
      </c>
      <c r="BS42" s="9">
        <f ca="1">IF(BT41="","",-1*BT41)</f>
        <v>0</v>
      </c>
      <c r="BT42" s="7"/>
      <c r="BU42" s="8">
        <f ca="1">BU31-BT32</f>
        <v>0</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-1</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FC Barcelona</v>
      </c>
      <c r="BS43" s="9">
        <f ca="1">IF(BU41="","",-1*BU41)</f>
        <v>-1</v>
      </c>
      <c r="BT43" s="9">
        <f ca="1">IF(BU42="","",-1*BU42)</f>
        <v>0</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Inter Mailand</v>
      </c>
      <c r="BS44" s="9">
        <f ca="1">IF(BV41="","",-1*BV41)</f>
        <v>1</v>
      </c>
      <c r="BT44" s="9">
        <f ca="1">IF(BV42="","",-1*BV42)</f>
        <v>-1</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Real Madrid</v>
      </c>
      <c r="BT51" s="2" t="str">
        <f ca="1">$F$5</f>
        <v>Manchester City</v>
      </c>
      <c r="BU51" s="2" t="str">
        <f ca="1">$F$6</f>
        <v>FC Barcelona</v>
      </c>
      <c r="BV51" s="2" t="str">
        <f ca="1">$F$7</f>
        <v>Inter Mailand</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1</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Real Madrid</v>
      </c>
      <c r="BS52" s="7"/>
      <c r="BT52" s="8">
        <f t="shared" ref="BT52:CA58" ca="1" si="43">SUMIFS($AE$64:$AE$135,$V$64:$V$135,$BR52,$W$64:$W$135,BT$51)+SUMIFS($AF$64:$AF$135,$W$64:$W$135,$BR52,$V$64:$V$135,BT$51)</f>
        <v>1</v>
      </c>
      <c r="BU52" s="8">
        <f t="shared" ca="1" si="43"/>
        <v>3</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Manchester City</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FC Barcelona</v>
      </c>
      <c r="BS54" s="9">
        <f t="shared" ca="1" si="44"/>
        <v>0</v>
      </c>
      <c r="BT54" s="9">
        <f t="shared" ca="1" si="44"/>
        <v>1</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Inter Mailand</v>
      </c>
      <c r="BS55" s="9">
        <f t="shared" ca="1" si="44"/>
        <v>3</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4'!$AE12="","",'Endrunde 4'!$AE12)</f>
        <v>Real Madrid</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4'!$AE13="","",'Endrunde 4'!$AE13)</f>
        <v>Manchester City</v>
      </c>
      <c r="U65" s="67" t="s">
        <v>8</v>
      </c>
      <c r="V65" s="41" t="str">
        <f ca="1">'Endrunde 4'!$I13</f>
        <v>VFB Essenheim</v>
      </c>
      <c r="W65" s="13" t="str">
        <f ca="1">'Endrunde 4'!$K13</f>
        <v/>
      </c>
      <c r="X65" s="13" t="str">
        <f ca="1">IF(AND('Endrunde 4'!$L13&lt;&gt;"",'Endrunde 4'!$N13&lt;&gt;"",$V65&lt;&gt;$W65,$V65&lt;&gt;"",$W65&lt;&gt;""),'Endrunde 4'!$L13,"")</f>
        <v/>
      </c>
      <c r="Y65" s="36" t="str">
        <f ca="1">IF(AND('Endrunde 4'!$L13&lt;&gt;"",'Endrunde 4'!$N13&lt;&gt;"",$V65&lt;&gt;$W65,$V65&lt;&gt;"",$W65&lt;&gt;""),'Endrunde 4'!$N13,"")</f>
        <v/>
      </c>
      <c r="Z65" s="35" t="str">
        <f t="shared" ref="Z65:Z73" ca="1" si="45">V65&amp;W65</f>
        <v>VFB Essenheim</v>
      </c>
      <c r="AA65" s="13">
        <f t="shared" ref="AA65:AA128" ca="1" si="46">IF(AND(V65&lt;&gt;"",W65&lt;&gt;"",V65&lt;&gt;W65,X65&lt;&gt;"",Y65&lt;&gt;""),1,0)</f>
        <v>0</v>
      </c>
      <c r="AB65" s="13" t="str">
        <f ca="1">IF(AA65&gt;0,X65&amp;Sprache!$E$84&amp;Y65,"")</f>
        <v/>
      </c>
      <c r="AD65" s="144"/>
      <c r="AE65" s="149" t="str">
        <f ca="1">IF($AA65=0,"",IF($X65&gt;$Y65,Einstellungen!$C$4,IF($X65=$Y65,1,0)))</f>
        <v/>
      </c>
      <c r="AF65" s="144" t="str">
        <f ca="1">IF($AA65=0,"",IF($X65&lt;$Y65,Einstellungen!$C$4,IF($X65=$Y65,1,0)))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4'!$AE14="","",'Endrunde 4'!$AE14)</f>
        <v>FC Barcelona</v>
      </c>
      <c r="U66" s="67" t="s">
        <v>9</v>
      </c>
      <c r="V66" s="41" t="str">
        <f ca="1">'Endrunde 4'!$I14</f>
        <v>1. FC Riedwald</v>
      </c>
      <c r="W66" s="13" t="str">
        <f ca="1">'Endrunde 4'!$K14</f>
        <v>FC Grönlingen</v>
      </c>
      <c r="X66" s="13">
        <f ca="1">IF(AND('Endrunde 4'!$L14&lt;&gt;"",'Endrunde 4'!$N14&lt;&gt;"",$V66&lt;&gt;$W66,$V66&lt;&gt;"",$W66&lt;&gt;""),'Endrunde 4'!$L14,"")</f>
        <v>1</v>
      </c>
      <c r="Y66" s="36">
        <f ca="1">IF(AND('Endrunde 4'!$L14&lt;&gt;"",'Endrunde 4'!$N14&lt;&gt;"",$V66&lt;&gt;$W66,$V66&lt;&gt;"",$W66&lt;&gt;""),'Endrunde 4'!$N14,"")</f>
        <v>0</v>
      </c>
      <c r="Z66" s="35" t="str">
        <f t="shared" ca="1" si="45"/>
        <v>1. FC RiedwaldFC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4'!$AE15="","",'Endrunde 4'!$AE15)</f>
        <v>Inter Mailand</v>
      </c>
      <c r="U67" s="67" t="s">
        <v>10</v>
      </c>
      <c r="V67" s="41" t="str">
        <f ca="1">'Endrunde 4'!$I15</f>
        <v>Borussia Dortmund</v>
      </c>
      <c r="W67" s="13" t="str">
        <f ca="1">'Endrunde 4'!$K15</f>
        <v>Mainz 05</v>
      </c>
      <c r="X67" s="13">
        <f ca="1">IF(AND('Endrunde 4'!$L15&lt;&gt;"",'Endrunde 4'!$N15&lt;&gt;"",$V67&lt;&gt;$W67,$V67&lt;&gt;"",$W67&lt;&gt;""),'Endrunde 4'!$L15,"")</f>
        <v>4</v>
      </c>
      <c r="Y67" s="36">
        <f ca="1">IF(AND('Endrunde 4'!$L15&lt;&gt;"",'Endrunde 4'!$N15&lt;&gt;"",$V67&lt;&gt;$W67,$V67&lt;&gt;"",$W67&lt;&gt;""),'Endrunde 4'!$N15,"")</f>
        <v>3</v>
      </c>
      <c r="Z67" s="35" t="str">
        <f t="shared" ca="1" si="45"/>
        <v>Borussia DortmundMainz 05</v>
      </c>
      <c r="AA67" s="13">
        <f t="shared" ca="1" si="46"/>
        <v>1</v>
      </c>
      <c r="AB67" s="13" t="str">
        <f ca="1">IF(AA67&gt;0,X67&amp;Sprache!$E$84&amp;Y67,"")</f>
        <v>4:3</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'Endrunde 4'!$I16</f>
        <v>Real Madrid</v>
      </c>
      <c r="W68" s="13" t="str">
        <f ca="1">'Endrunde 4'!$K16</f>
        <v>Inter Mailand</v>
      </c>
      <c r="X68" s="13">
        <f ca="1">IF(AND('Endrunde 4'!$L16&lt;&gt;"",'Endrunde 4'!$N16&lt;&gt;"",$V68&lt;&gt;$W68,$V68&lt;&gt;"",$W68&lt;&gt;""),'Endrunde 4'!$L16,"")</f>
        <v>1</v>
      </c>
      <c r="Y68" s="36">
        <f ca="1">IF(AND('Endrunde 4'!$L16&lt;&gt;"",'Endrunde 4'!$N16&lt;&gt;"",$V68&lt;&gt;$W68,$V68&lt;&gt;"",$W68&lt;&gt;""),'Endrunde 4'!$N16,"")</f>
        <v>2</v>
      </c>
      <c r="Z68" s="35" t="str">
        <f t="shared" ca="1" si="45"/>
        <v>Real MadridInter Mailand</v>
      </c>
      <c r="AA68" s="13">
        <f t="shared" ca="1" si="46"/>
        <v>1</v>
      </c>
      <c r="AB68" s="13" t="str">
        <f ca="1">IF(AA68&gt;0,X68&amp;Sprache!$E$84&amp;Y68,"")</f>
        <v>1:2</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4'!$I17</f>
        <v>SSV Wildbach</v>
      </c>
      <c r="W69" s="13" t="str">
        <f ca="1">'Endrunde 4'!$K17</f>
        <v>Kickers Rodendorf</v>
      </c>
      <c r="X69" s="13">
        <f ca="1">IF(AND('Endrunde 4'!$L17&lt;&gt;"",'Endrunde 4'!$N17&lt;&gt;"",$V69&lt;&gt;$W69,$V69&lt;&gt;"",$W69&lt;&gt;""),'Endrunde 4'!$L17,"")</f>
        <v>4</v>
      </c>
      <c r="Y69" s="36">
        <f ca="1">IF(AND('Endrunde 4'!$L17&lt;&gt;"",'Endrunde 4'!$N17&lt;&gt;"",$V69&lt;&gt;$W69,$V69&lt;&gt;"",$W69&lt;&gt;""),'Endrunde 4'!$N17,"")</f>
        <v>4</v>
      </c>
      <c r="Z69" s="35" t="str">
        <f t="shared" ca="1" si="45"/>
        <v>SSV WildbachKickers Rodendorf</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FSV Rauen</v>
      </c>
      <c r="X70" s="13">
        <f ca="1">IF(AND('Endrunde 4'!$L18&lt;&gt;"",'Endrunde 4'!$N18&lt;&gt;"",$V70&lt;&gt;$W70,$V70&lt;&gt;"",$W70&lt;&gt;""),'Endrunde 4'!$L18,"")</f>
        <v>2</v>
      </c>
      <c r="Y70" s="36">
        <f ca="1">IF(AND('Endrunde 4'!$L18&lt;&gt;"",'Endrunde 4'!$N18&lt;&gt;"",$V70&lt;&gt;$W70,$V70&lt;&gt;"",$W70&lt;&gt;""),'Endrunde 4'!$N18,"")</f>
        <v>1</v>
      </c>
      <c r="Z70" s="35" t="str">
        <f t="shared" ca="1" si="45"/>
        <v>Maibach 1822 eVFSV Rauen</v>
      </c>
      <c r="AA70" s="13">
        <f t="shared" ca="1" si="46"/>
        <v>1</v>
      </c>
      <c r="AB70" s="13" t="str">
        <f ca="1">IF(AA70&gt;0,X70&amp;Sprache!$E$84&amp;Y70,"")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Eintracht Frankfurt</v>
      </c>
      <c r="W71" s="13" t="str">
        <f ca="1">'Endrunde 4'!$K19</f>
        <v>1. FC Nürnberg</v>
      </c>
      <c r="X71" s="13">
        <f ca="1">IF(AND('Endrunde 4'!$L19&lt;&gt;"",'Endrunde 4'!$N19&lt;&gt;"",$V71&lt;&gt;$W71,$V71&lt;&gt;"",$W71&lt;&gt;""),'Endrunde 4'!$L19,"")</f>
        <v>2</v>
      </c>
      <c r="Y71" s="36">
        <f ca="1">IF(AND('Endrunde 4'!$L19&lt;&gt;"",'Endrunde 4'!$N19&lt;&gt;"",$V71&lt;&gt;$W71,$V71&lt;&gt;"",$W71&lt;&gt;""),'Endrunde 4'!$N19,"")</f>
        <v>1</v>
      </c>
      <c r="Z71" s="35" t="str">
        <f t="shared" ca="1" si="45"/>
        <v>Eintracht Frankfurt1. FC Nürnberg</v>
      </c>
      <c r="AA71" s="13">
        <f t="shared" ca="1" si="46"/>
        <v>1</v>
      </c>
      <c r="AB71" s="13" t="str">
        <f ca="1">IF(AA71&gt;0,X71&amp;Sprache!$E$84&amp;Y71,"")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FC Barcelona</v>
      </c>
      <c r="X72" s="13">
        <f ca="1">IF(AND('Endrunde 4'!$L20&lt;&gt;"",'Endrunde 4'!$N20&lt;&gt;"",$V72&lt;&gt;$W72,$V72&lt;&gt;"",$W72&lt;&gt;""),'Endrunde 4'!$L20,"")</f>
        <v>1</v>
      </c>
      <c r="Y72" s="36">
        <f ca="1">IF(AND('Endrunde 4'!$L20&lt;&gt;"",'Endrunde 4'!$N20&lt;&gt;"",$V72&lt;&gt;$W72,$V72&lt;&gt;"",$W72&lt;&gt;""),'Endrunde 4'!$N20,"")</f>
        <v>1</v>
      </c>
      <c r="Z72" s="35" t="str">
        <f t="shared" ca="1" si="45"/>
        <v>Manchester CityFC Barcelona</v>
      </c>
      <c r="AA72" s="13">
        <f t="shared" ca="1" si="46"/>
        <v>1</v>
      </c>
      <c r="AB72" s="13" t="str">
        <f ca="1">IF(AA72&gt;0,X72&amp;Sprache!$E$84&amp;Y72,"")</f>
        <v>1:1</v>
      </c>
      <c r="AD72" s="144"/>
      <c r="AE72" s="149">
        <f ca="1">IF($AA72=0,"",IF($X72&gt;$Y72,Einstellungen!$C$4,IF($X72=$Y72,1,0)))</f>
        <v>1</v>
      </c>
      <c r="AF72" s="144">
        <f ca="1">IF($AA72=0,"",IF($X72&lt;$Y72,Einstellungen!$C$4,IF($X72=$Y72,1,0)))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
      </c>
      <c r="W73" s="13" t="str">
        <f ca="1">'Endrunde 4'!$K21</f>
        <v>SSV Wildbach</v>
      </c>
      <c r="X73" s="13" t="str">
        <f ca="1">IF(AND('Endrunde 4'!$L21&lt;&gt;"",'Endrunde 4'!$N21&lt;&gt;"",$V73&lt;&gt;$W73,$V73&lt;&gt;"",$W73&lt;&gt;""),'Endrunde 4'!$L21,"")</f>
        <v/>
      </c>
      <c r="Y73" s="36" t="str">
        <f ca="1">IF(AND('Endrunde 4'!$L21&lt;&gt;"",'Endrunde 4'!$N21&lt;&gt;"",$V73&lt;&gt;$W73,$V73&lt;&gt;"",$W73&lt;&gt;""),'Endrunde 4'!$N21,"")</f>
        <v/>
      </c>
      <c r="Z73" s="35" t="str">
        <f t="shared" ca="1" si="45"/>
        <v>SSV Wildbach</v>
      </c>
      <c r="AA73" s="13">
        <f t="shared" ca="1" si="46"/>
        <v>0</v>
      </c>
      <c r="AB73" s="13" t="str">
        <f ca="1">IF(AA73&gt;0,X73&amp;Sprache!$E$84&amp;Y73,"")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FC Grönlingen</v>
      </c>
      <c r="W74" s="13" t="str">
        <f ca="1">'Endrunde 4'!$K22</f>
        <v>Maibach 1822 eV</v>
      </c>
      <c r="X74" s="13">
        <f ca="1">IF(AND('Endrunde 4'!$L22&lt;&gt;"",'Endrunde 4'!$N22&lt;&gt;"",$V74&lt;&gt;$W74,$V74&lt;&gt;"",$W74&lt;&gt;""),'Endrunde 4'!$L22,"")</f>
        <v>1</v>
      </c>
      <c r="Y74" s="36">
        <f ca="1">IF(AND('Endrunde 4'!$L22&lt;&gt;"",'Endrunde 4'!$N22&lt;&gt;"",$V74&lt;&gt;$W74,$V74&lt;&gt;"",$W74&lt;&gt;""),'Endrunde 4'!$N22,"")</f>
        <v>1</v>
      </c>
      <c r="Z74" s="35" t="str">
        <f ca="1">V74&amp;W74</f>
        <v>FC GrönlingenMaibach 1822 eV</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4'!$I23</f>
        <v>Mainz 05</v>
      </c>
      <c r="W75" s="13" t="str">
        <f ca="1">'Endrunde 4'!$K23</f>
        <v>Eintracht Frankfurt</v>
      </c>
      <c r="X75" s="13">
        <f ca="1">IF(AND('Endrunde 4'!$L23&lt;&gt;"",'Endrunde 4'!$N23&lt;&gt;"",$V75&lt;&gt;$W75,$V75&lt;&gt;"",$W75&lt;&gt;""),'Endrunde 4'!$L23,"")</f>
        <v>2</v>
      </c>
      <c r="Y75" s="36">
        <f ca="1">IF(AND('Endrunde 4'!$L23&lt;&gt;"",'Endrunde 4'!$N23&lt;&gt;"",$V75&lt;&gt;$W75,$V75&lt;&gt;"",$W75&lt;&gt;""),'Endrunde 4'!$N23,"")</f>
        <v>2</v>
      </c>
      <c r="Z75" s="35" t="str">
        <f t="shared" ref="Z75:Z108" ca="1" si="47">V75&amp;W75</f>
        <v>Mainz 05Eintracht Frankfurt</v>
      </c>
      <c r="AA75" s="13">
        <f t="shared" ca="1" si="46"/>
        <v>1</v>
      </c>
      <c r="AB75" s="13" t="str">
        <f ca="1">IF(AA75&gt;0,X75&amp;Sprache!$E$84&amp;Y75,"")</f>
        <v>2:2</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'Endrunde 4'!$I24</f>
        <v>Inter Mailand</v>
      </c>
      <c r="W76" s="13" t="str">
        <f ca="1">'Endrunde 4'!$K24</f>
        <v>Manchester City</v>
      </c>
      <c r="X76" s="13">
        <f ca="1">IF(AND('Endrunde 4'!$L24&lt;&gt;"",'Endrunde 4'!$N24&lt;&gt;"",$V76&lt;&gt;$W76,$V76&lt;&gt;"",$W76&lt;&gt;""),'Endrunde 4'!$L24,"")</f>
        <v>1</v>
      </c>
      <c r="Y76" s="36">
        <f ca="1">IF(AND('Endrunde 4'!$L24&lt;&gt;"",'Endrunde 4'!$N24&lt;&gt;"",$V76&lt;&gt;$W76,$V76&lt;&gt;"",$W76&lt;&gt;""),'Endrunde 4'!$N24,"")</f>
        <v>2</v>
      </c>
      <c r="Z76" s="35" t="str">
        <f t="shared" ca="1" si="47"/>
        <v>Inter MailandManchester City</v>
      </c>
      <c r="AA76" s="13">
        <f t="shared" ca="1" si="46"/>
        <v>1</v>
      </c>
      <c r="AB76" s="13" t="str">
        <f ca="1">IF(AA76&gt;0,X76&amp;Sprache!$E$84&amp;Y76,"")</f>
        <v>1:2</v>
      </c>
      <c r="AD76" s="144"/>
      <c r="AE76" s="149">
        <f ca="1">IF($AA76=0,"",IF($X76&gt;$Y76,Einstellungen!$C$4,IF($X76=$Y76,1,0)))</f>
        <v>0</v>
      </c>
      <c r="AF76" s="144">
        <f ca="1">IF($AA76=0,"",IF($X76&lt;$Y76,Einstellungen!$C$4,IF($X76=$Y76,1,0)))</f>
        <v>3</v>
      </c>
    </row>
    <row r="77" spans="2:43" s="2" customFormat="1" x14ac:dyDescent="0.2">
      <c r="B77" s="4"/>
      <c r="C77" s="4"/>
      <c r="D77" s="4"/>
      <c r="E77" s="4"/>
      <c r="F77" s="13"/>
      <c r="G77" s="13"/>
      <c r="H77" s="13"/>
      <c r="I77" s="13"/>
      <c r="J77" s="13"/>
      <c r="K77" s="13"/>
      <c r="L77" s="13"/>
      <c r="M77" s="13"/>
      <c r="U77" s="67" t="s">
        <v>29</v>
      </c>
      <c r="V77" s="41" t="str">
        <f ca="1">'Endrunde 4'!$I25</f>
        <v>Kickers Rodendorf</v>
      </c>
      <c r="W77" s="13" t="str">
        <f ca="1">'Endrunde 4'!$K25</f>
        <v>VFB Essenheim</v>
      </c>
      <c r="X77" s="13">
        <f ca="1">IF(AND('Endrunde 4'!$L25&lt;&gt;"",'Endrunde 4'!$N25&lt;&gt;"",$V77&lt;&gt;$W77,$V77&lt;&gt;"",$W77&lt;&gt;""),'Endrunde 4'!$L25,"")</f>
        <v>4</v>
      </c>
      <c r="Y77" s="36">
        <f ca="1">IF(AND('Endrunde 4'!$L25&lt;&gt;"",'Endrunde 4'!$N25&lt;&gt;"",$V77&lt;&gt;$W77,$V77&lt;&gt;"",$W77&lt;&gt;""),'Endrunde 4'!$N25,"")</f>
        <v>2</v>
      </c>
      <c r="Z77" s="35" t="str">
        <f t="shared" ca="1" si="47"/>
        <v>Kickers RodendorfVFB Essenheim</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4'!$I26</f>
        <v>FSV Rauen</v>
      </c>
      <c r="W78" s="13" t="str">
        <f ca="1">'Endrunde 4'!$K26</f>
        <v>1. FC Riedwald</v>
      </c>
      <c r="X78" s="13">
        <f ca="1">IF(AND('Endrunde 4'!$L26&lt;&gt;"",'Endrunde 4'!$N26&lt;&gt;"",$V78&lt;&gt;$W78,$V78&lt;&gt;"",$W78&lt;&gt;""),'Endrunde 4'!$L26,"")</f>
        <v>3</v>
      </c>
      <c r="Y78" s="36">
        <f ca="1">IF(AND('Endrunde 4'!$L26&lt;&gt;"",'Endrunde 4'!$N26&lt;&gt;"",$V78&lt;&gt;$W78,$V78&lt;&gt;"",$W78&lt;&gt;""),'Endrunde 4'!$N26,"")</f>
        <v>1</v>
      </c>
      <c r="Z78" s="35" t="str">
        <f t="shared" ca="1" si="47"/>
        <v>FSV Rauen1. FC Riedwald</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4'!$I27</f>
        <v>1. FC Nürnberg</v>
      </c>
      <c r="W79" s="13" t="str">
        <f ca="1">'Endrunde 4'!$K27</f>
        <v>Borussia Dortmund</v>
      </c>
      <c r="X79" s="13">
        <f ca="1">IF(AND('Endrunde 4'!$L27&lt;&gt;"",'Endrunde 4'!$N27&lt;&gt;"",$V79&lt;&gt;$W79,$V79&lt;&gt;"",$W79&lt;&gt;""),'Endrunde 4'!$L27,"")</f>
        <v>1</v>
      </c>
      <c r="Y79" s="36">
        <f ca="1">IF(AND('Endrunde 4'!$L27&lt;&gt;"",'Endrunde 4'!$N27&lt;&gt;"",$V79&lt;&gt;$W79,$V79&lt;&gt;"",$W79&lt;&gt;""),'Endrunde 4'!$N27,"")</f>
        <v>3</v>
      </c>
      <c r="Z79" s="35" t="str">
        <f t="shared" ca="1" si="47"/>
        <v>1. FC NürnbergBorussia Dortmund</v>
      </c>
      <c r="AA79" s="13">
        <f t="shared" ca="1" si="46"/>
        <v>1</v>
      </c>
      <c r="AB79" s="13" t="str">
        <f ca="1">IF(AA79&gt;0,X79&amp;Sprache!$E$84&amp;Y79,"")</f>
        <v>1:3</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FC Barcelona</v>
      </c>
      <c r="W80" s="13" t="str">
        <f ca="1">'Endrunde 4'!$K28</f>
        <v>Real Madrid</v>
      </c>
      <c r="X80" s="13">
        <f ca="1">IF(AND('Endrunde 4'!$L28&lt;&gt;"",'Endrunde 4'!$N28&lt;&gt;"",$V80&lt;&gt;$W80,$V80&lt;&gt;"",$W80&lt;&gt;""),'Endrunde 4'!$L28,"")</f>
        <v>0</v>
      </c>
      <c r="Y80" s="36">
        <f ca="1">IF(AND('Endrunde 4'!$L28&lt;&gt;"",'Endrunde 4'!$N28&lt;&gt;"",$V80&lt;&gt;$W80,$V80&lt;&gt;"",$W80&lt;&gt;""),'Endrunde 4'!$N28,"")</f>
        <v>1</v>
      </c>
      <c r="Z80" s="35" t="str">
        <f t="shared" ca="1" si="47"/>
        <v>FC BarcelonaReal Madrid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
      </c>
      <c r="W81" s="13" t="str">
        <f ca="1">'Endrunde 4'!$K29</f>
        <v>Kickers Rodendorf</v>
      </c>
      <c r="X81" s="13" t="str">
        <f ca="1">IF(AND('Endrunde 4'!$L29&lt;&gt;"",'Endrunde 4'!$N29&lt;&gt;"",$V81&lt;&gt;$W81,$V81&lt;&gt;"",$W81&lt;&gt;""),'Endrunde 4'!$L29,"")</f>
        <v/>
      </c>
      <c r="Y81" s="36" t="str">
        <f ca="1">IF(AND('Endrunde 4'!$L29&lt;&gt;"",'Endrunde 4'!$N29&lt;&gt;"",$V81&lt;&gt;$W81,$V81&lt;&gt;"",$W81&lt;&gt;""),'Endrunde 4'!$N29,"")</f>
        <v/>
      </c>
      <c r="Z81" s="35" t="str">
        <f t="shared" ca="1" si="47"/>
        <v>Kickers Rodendorf</v>
      </c>
      <c r="AA81" s="13">
        <f t="shared" ca="1" si="46"/>
        <v>0</v>
      </c>
      <c r="AB81" s="13" t="str">
        <f ca="1">IF(AA81&gt;0,X81&amp;Sprache!$E$84&amp;Y81,"")</f>
        <v/>
      </c>
      <c r="AD81" s="144"/>
      <c r="AE81" s="149" t="str">
        <f ca="1">IF($AA81=0,"",IF($X81&gt;$Y81,Einstellungen!$C$4,IF($X81=$Y81,1,0)))</f>
        <v/>
      </c>
      <c r="AF81" s="144" t="str">
        <f ca="1">IF($AA81=0,"",IF($X81&lt;$Y81,Einstellungen!$C$4,IF($X81=$Y81,1,0)))</f>
        <v/>
      </c>
    </row>
    <row r="82" spans="2:32" s="2" customFormat="1" x14ac:dyDescent="0.2">
      <c r="B82" s="4"/>
      <c r="C82" s="4"/>
      <c r="D82" s="4"/>
      <c r="E82" s="4"/>
      <c r="F82" s="13"/>
      <c r="G82" s="13"/>
      <c r="H82" s="13"/>
      <c r="I82" s="13"/>
      <c r="J82" s="13"/>
      <c r="K82" s="13"/>
      <c r="L82" s="13"/>
      <c r="M82" s="13"/>
      <c r="U82" s="67" t="s">
        <v>34</v>
      </c>
      <c r="V82" s="41" t="str">
        <f ca="1">'Endrunde 4'!$I30</f>
        <v>FC Grönlingen</v>
      </c>
      <c r="W82" s="13" t="str">
        <f ca="1">'Endrunde 4'!$K30</f>
        <v>FSV Rauen</v>
      </c>
      <c r="X82" s="13">
        <f ca="1">IF(AND('Endrunde 4'!$L30&lt;&gt;"",'Endrunde 4'!$N30&lt;&gt;"",$V82&lt;&gt;$W82,$V82&lt;&gt;"",$W82&lt;&gt;""),'Endrunde 4'!$L30,"")</f>
        <v>2</v>
      </c>
      <c r="Y82" s="36">
        <f ca="1">IF(AND('Endrunde 4'!$L30&lt;&gt;"",'Endrunde 4'!$N30&lt;&gt;"",$V82&lt;&gt;$W82,$V82&lt;&gt;"",$W82&lt;&gt;""),'Endrunde 4'!$N30,"")</f>
        <v>3</v>
      </c>
      <c r="Z82" s="35" t="str">
        <f t="shared" ca="1" si="47"/>
        <v>FC GrönlingenFSV Rauen</v>
      </c>
      <c r="AA82" s="13">
        <f t="shared" ca="1" si="46"/>
        <v>1</v>
      </c>
      <c r="AB82" s="13" t="str">
        <f ca="1">IF(AA82&gt;0,X82&amp;Sprache!$E$84&amp;Y82,"")</f>
        <v>2:3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Mainz 05</v>
      </c>
      <c r="W83" s="13" t="str">
        <f ca="1">'Endrunde 4'!$K31</f>
        <v>1. FC Nürnberg</v>
      </c>
      <c r="X83" s="13">
        <f ca="1">IF(AND('Endrunde 4'!$L31&lt;&gt;"",'Endrunde 4'!$N31&lt;&gt;"",$V83&lt;&gt;$W83,$V83&lt;&gt;"",$W83&lt;&gt;""),'Endrunde 4'!$L31,"")</f>
        <v>3</v>
      </c>
      <c r="Y83" s="36">
        <f ca="1">IF(AND('Endrunde 4'!$L31&lt;&gt;"",'Endrunde 4'!$N31&lt;&gt;"",$V83&lt;&gt;$W83,$V83&lt;&gt;"",$W83&lt;&gt;""),'Endrunde 4'!$N31,"")</f>
        <v>3</v>
      </c>
      <c r="Z83" s="35" t="str">
        <f t="shared" ca="1" si="47"/>
        <v>Mainz 051. FC Nürnberg</v>
      </c>
      <c r="AA83" s="13">
        <f t="shared" ca="1" si="46"/>
        <v>1</v>
      </c>
      <c r="AB83" s="13" t="str">
        <f ca="1">IF(AA83&gt;0,X83&amp;Sprache!$E$84&amp;Y83,"")</f>
        <v>3:3</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'Endrunde 4'!$I32</f>
        <v>Inter Mailand</v>
      </c>
      <c r="W84" s="13" t="str">
        <f ca="1">'Endrunde 4'!$K32</f>
        <v>FC Barcelona</v>
      </c>
      <c r="X84" s="13">
        <f ca="1">IF(AND('Endrunde 4'!$L32&lt;&gt;"",'Endrunde 4'!$N32&lt;&gt;"",$V84&lt;&gt;$W84,$V84&lt;&gt;"",$W84&lt;&gt;""),'Endrunde 4'!$L32,"")</f>
        <v>1</v>
      </c>
      <c r="Y84" s="36">
        <f ca="1">IF(AND('Endrunde 4'!$L32&lt;&gt;"",'Endrunde 4'!$N32&lt;&gt;"",$V84&lt;&gt;$W84,$V84&lt;&gt;"",$W84&lt;&gt;""),'Endrunde 4'!$N32,"")</f>
        <v>2</v>
      </c>
      <c r="Z84" s="35" t="str">
        <f t="shared" ca="1" si="47"/>
        <v>Inter MailandFC Barcelona</v>
      </c>
      <c r="AA84" s="13">
        <f t="shared" ca="1" si="46"/>
        <v>1</v>
      </c>
      <c r="AB84" s="13" t="str">
        <f ca="1">IF(AA84&gt;0,X84&amp;Sprache!$E$84&amp;Y84,"")</f>
        <v>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SSV Wildbach</v>
      </c>
      <c r="X85" s="13">
        <f ca="1">IF(AND('Endrunde 4'!$L33&lt;&gt;"",'Endrunde 4'!$N33&lt;&gt;"",$V85&lt;&gt;$W85,$V85&lt;&gt;"",$W85&lt;&gt;""),'Endrunde 4'!$L33,"")</f>
        <v>5</v>
      </c>
      <c r="Y85" s="36">
        <f ca="1">IF(AND('Endrunde 4'!$L33&lt;&gt;"",'Endrunde 4'!$N33&lt;&gt;"",$V85&lt;&gt;$W85,$V85&lt;&gt;"",$W85&lt;&gt;""),'Endrunde 4'!$N33,"")</f>
        <v>4</v>
      </c>
      <c r="Z85" s="35" t="str">
        <f t="shared" ca="1" si="47"/>
        <v>VFB EssenheimSSV Wildbach</v>
      </c>
      <c r="AA85" s="13">
        <f t="shared" ca="1" si="46"/>
        <v>1</v>
      </c>
      <c r="AB85" s="13" t="str">
        <f ca="1">IF(AA85&gt;0,X85&amp;Sprache!$E$84&amp;Y85,"")</f>
        <v>5:4</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'Endrunde 4'!$I34</f>
        <v>1. FC Riedwald</v>
      </c>
      <c r="W86" s="13" t="str">
        <f ca="1">'Endrunde 4'!$K34</f>
        <v>Maibach 1822 eV</v>
      </c>
      <c r="X86" s="13">
        <f ca="1">IF(AND('Endrunde 4'!$L34&lt;&gt;"",'Endrunde 4'!$N34&lt;&gt;"",$V86&lt;&gt;$W86,$V86&lt;&gt;"",$W86&lt;&gt;""),'Endrunde 4'!$L34,"")</f>
        <v>2</v>
      </c>
      <c r="Y86" s="36">
        <f ca="1">IF(AND('Endrunde 4'!$L34&lt;&gt;"",'Endrunde 4'!$N34&lt;&gt;"",$V86&lt;&gt;$W86,$V86&lt;&gt;"",$W86&lt;&gt;""),'Endrunde 4'!$N34,"")</f>
        <v>0</v>
      </c>
      <c r="Z86" s="35" t="str">
        <f t="shared" ca="1" si="47"/>
        <v>1. FC RiedwaldMaibach 1822 eV</v>
      </c>
      <c r="AA86" s="13">
        <f t="shared" ca="1" si="46"/>
        <v>1</v>
      </c>
      <c r="AB86" s="13" t="str">
        <f ca="1">IF(AA86&gt;0,X86&amp;Sprache!$E$84&amp;Y86,"")</f>
        <v>2:0</v>
      </c>
      <c r="AD86" s="144"/>
      <c r="AE86" s="149">
        <f ca="1">IF($AA86=0,"",IF($X86&gt;$Y86,Einstellungen!$C$4,IF($X86=$Y86,1,0)))</f>
        <v>3</v>
      </c>
      <c r="AF86" s="144">
        <f ca="1">IF($AA86=0,"",IF($X86&lt;$Y86,Einstellungen!$C$4,IF($X86=$Y86,1,0)))</f>
        <v>0</v>
      </c>
    </row>
    <row r="87" spans="2:32" s="2" customFormat="1" x14ac:dyDescent="0.2">
      <c r="B87" s="4"/>
      <c r="C87" s="4"/>
      <c r="D87" s="4"/>
      <c r="E87" s="4"/>
      <c r="F87" s="13"/>
      <c r="G87" s="13"/>
      <c r="H87" s="13"/>
      <c r="I87" s="13"/>
      <c r="J87" s="13"/>
      <c r="K87" s="13"/>
      <c r="L87" s="13"/>
      <c r="M87" s="13"/>
      <c r="U87" s="67" t="s">
        <v>39</v>
      </c>
      <c r="V87" s="41" t="str">
        <f ca="1">'Endrunde 4'!$I35</f>
        <v>Borussia Dortmund</v>
      </c>
      <c r="W87" s="13" t="str">
        <f ca="1">'Endrunde 4'!$K35</f>
        <v>Eintracht Frankfurt</v>
      </c>
      <c r="X87" s="13">
        <f ca="1">IF(AND('Endrunde 4'!$L35&lt;&gt;"",'Endrunde 4'!$N35&lt;&gt;"",$V87&lt;&gt;$W87,$V87&lt;&gt;"",$W87&lt;&gt;""),'Endrunde 4'!$L35,"")</f>
        <v>0</v>
      </c>
      <c r="Y87" s="36">
        <f ca="1">IF(AND('Endrunde 4'!$L35&lt;&gt;"",'Endrunde 4'!$N35&lt;&gt;"",$V87&lt;&gt;$W87,$V87&lt;&gt;"",$W87&lt;&gt;""),'Endrunde 4'!$N35,"")</f>
        <v>0</v>
      </c>
      <c r="Z87" s="35" t="str">
        <f t="shared" ca="1" si="47"/>
        <v>Borussia DortmundEintracht Frankfurt</v>
      </c>
      <c r="AA87" s="13">
        <f t="shared" ca="1" si="46"/>
        <v>1</v>
      </c>
      <c r="AB87" s="13" t="str">
        <f ca="1">IF(AA87&gt;0,X87&amp;Sprache!$E$84&amp;Y87,"")</f>
        <v>0:0</v>
      </c>
      <c r="AD87" s="144"/>
      <c r="AE87" s="149">
        <f ca="1">IF($AA87=0,"",IF($X87&gt;$Y87,Einstellungen!$C$4,IF($X87=$Y87,1,0)))</f>
        <v>1</v>
      </c>
      <c r="AF87" s="144">
        <f ca="1">IF($AA87=0,"",IF($X87&lt;$Y87,Einstellungen!$C$4,IF($X87=$Y87,1,0)))</f>
        <v>1</v>
      </c>
    </row>
    <row r="88" spans="2:32" s="2" customFormat="1" ht="12.75" thickBot="1" x14ac:dyDescent="0.25">
      <c r="B88" s="4"/>
      <c r="C88" s="4"/>
      <c r="D88" s="4"/>
      <c r="E88" s="4"/>
      <c r="F88" s="13"/>
      <c r="G88" s="13"/>
      <c r="H88" s="13"/>
      <c r="I88" s="13"/>
      <c r="J88" s="13"/>
      <c r="K88" s="13"/>
      <c r="L88" s="13"/>
      <c r="M88" s="13"/>
      <c r="U88" s="67" t="s">
        <v>40</v>
      </c>
      <c r="V88" s="41" t="str">
        <f ca="1">'Endrunde 4'!$I36</f>
        <v>Real Madrid</v>
      </c>
      <c r="W88" s="13" t="str">
        <f ca="1">'Endrunde 4'!$K36</f>
        <v>Manchester City</v>
      </c>
      <c r="X88" s="13">
        <f ca="1">IF(AND('Endrunde 4'!$L36&lt;&gt;"",'Endrunde 4'!$N36&lt;&gt;"",$V88&lt;&gt;$W88,$V88&lt;&gt;"",$W88&lt;&gt;""),'Endrunde 4'!$L36,"")</f>
        <v>1</v>
      </c>
      <c r="Y88" s="36">
        <f ca="1">IF(AND('Endrunde 4'!$L36&lt;&gt;"",'Endrunde 4'!$N36&lt;&gt;"",$V88&lt;&gt;$W88,$V88&lt;&gt;"",$W88&lt;&gt;""),'Endrunde 4'!$N36,"")</f>
        <v>1</v>
      </c>
      <c r="Z88" s="35" t="str">
        <f t="shared" ca="1" si="47"/>
        <v>Real MadridManchester City</v>
      </c>
      <c r="AA88" s="13">
        <f t="shared" ca="1" si="46"/>
        <v>1</v>
      </c>
      <c r="AB88" s="13" t="str">
        <f ca="1">IF(AA88&gt;0,X88&amp;Sprache!$E$84&amp;Y88,"")</f>
        <v>1:1</v>
      </c>
      <c r="AD88" s="144"/>
      <c r="AE88" s="149">
        <f ca="1">IF($AA88=0,"",IF($X88&gt;$Y88,Einstellungen!$C$4,IF($X88=$Y88,1,0)))</f>
        <v>1</v>
      </c>
      <c r="AF88" s="144">
        <f ca="1">IF($AA88=0,"",IF($X88&lt;$Y88,Einstellungen!$C$4,IF($X88=$Y88,1,0)))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IF(AA89&gt;0,X89&amp;Sprache!$E$84&amp;Y89,"")</f>
        <v/>
      </c>
      <c r="AC89" s="298"/>
      <c r="AD89" s="299"/>
      <c r="AE89" s="300" t="str">
        <f>IF($AA89=0,"",IF($X89&gt;$Y89,Einstellungen!$C$4,IF($X89=$Y89,1,0)))</f>
        <v/>
      </c>
      <c r="AF89" s="299"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VFB Essenheim</v>
      </c>
      <c r="AA137" s="13">
        <f t="shared" ref="AA137:AA200" ca="1" si="49">AA65</f>
        <v>0</v>
      </c>
      <c r="AB137" s="13" t="str">
        <f ca="1">IF(AA137&gt;0,Y65&amp;Sprache!$E$84&amp;X65,"")</f>
        <v/>
      </c>
      <c r="AC137" s="2"/>
      <c r="AD137" s="144"/>
    </row>
    <row r="138" spans="2:32" x14ac:dyDescent="0.2">
      <c r="Y138" s="67" t="s">
        <v>9</v>
      </c>
      <c r="Z138" s="35" t="str">
        <f t="shared" ref="Z138:Z201" ca="1" si="50">W66&amp;V66</f>
        <v>FC Grönlingen1. FC Riedwald</v>
      </c>
      <c r="AA138" s="13">
        <f t="shared" ca="1" si="49"/>
        <v>1</v>
      </c>
      <c r="AB138" s="13" t="str">
        <f ca="1">IF(AA138&gt;0,Y66&amp;Sprache!$E$84&amp;X66,"")</f>
        <v>0:1</v>
      </c>
      <c r="AC138" s="2"/>
      <c r="AD138" s="144"/>
    </row>
    <row r="139" spans="2:32" x14ac:dyDescent="0.2">
      <c r="Y139" s="67" t="s">
        <v>10</v>
      </c>
      <c r="Z139" s="35" t="str">
        <f t="shared" ca="1" si="50"/>
        <v>Mainz 05Borussia Dortmund</v>
      </c>
      <c r="AA139" s="13">
        <f t="shared" ca="1" si="49"/>
        <v>1</v>
      </c>
      <c r="AB139" s="13" t="str">
        <f ca="1">IF(AA139&gt;0,Y67&amp;Sprache!$E$84&amp;X67,"")</f>
        <v>3:4</v>
      </c>
      <c r="AC139" s="2"/>
      <c r="AD139" s="144"/>
    </row>
    <row r="140" spans="2:32" x14ac:dyDescent="0.2">
      <c r="Y140" s="67" t="s">
        <v>11</v>
      </c>
      <c r="Z140" s="35" t="str">
        <f t="shared" ca="1" si="50"/>
        <v>Inter MailandReal Madrid</v>
      </c>
      <c r="AA140" s="13">
        <f t="shared" ca="1" si="49"/>
        <v>1</v>
      </c>
      <c r="AB140" s="13" t="str">
        <f ca="1">IF(AA140&gt;0,Y68&amp;Sprache!$E$84&amp;X68,"")</f>
        <v>2:1</v>
      </c>
      <c r="AC140" s="2"/>
      <c r="AD140" s="144"/>
    </row>
    <row r="141" spans="2:32" x14ac:dyDescent="0.2">
      <c r="Y141" s="67" t="s">
        <v>12</v>
      </c>
      <c r="Z141" s="35" t="str">
        <f t="shared" ca="1" si="50"/>
        <v>Kickers RodendorfSSV Wildbach</v>
      </c>
      <c r="AA141" s="13">
        <f t="shared" ca="1" si="49"/>
        <v>1</v>
      </c>
      <c r="AB141" s="13" t="str">
        <f ca="1">IF(AA141&gt;0,Y69&amp;Sprache!$E$84&amp;X69,"")</f>
        <v>4:4</v>
      </c>
      <c r="AC141" s="2"/>
      <c r="AD141" s="144"/>
    </row>
    <row r="142" spans="2:32" x14ac:dyDescent="0.2">
      <c r="Y142" s="67" t="s">
        <v>17</v>
      </c>
      <c r="Z142" s="35" t="str">
        <f t="shared" ca="1" si="50"/>
        <v>FSV RauenMaibach 1822 eV</v>
      </c>
      <c r="AA142" s="13">
        <f t="shared" ca="1" si="49"/>
        <v>1</v>
      </c>
      <c r="AB142" s="13" t="str">
        <f ca="1">IF(AA142&gt;0,Y70&amp;Sprache!$E$84&amp;X70,"")</f>
        <v>1:2</v>
      </c>
      <c r="AC142" s="2"/>
      <c r="AD142" s="144"/>
    </row>
    <row r="143" spans="2:32" x14ac:dyDescent="0.2">
      <c r="Y143" s="67" t="s">
        <v>18</v>
      </c>
      <c r="Z143" s="35" t="str">
        <f t="shared" ca="1" si="50"/>
        <v>1. FC NürnbergEintracht Frankfurt</v>
      </c>
      <c r="AA143" s="13">
        <f t="shared" ca="1" si="49"/>
        <v>1</v>
      </c>
      <c r="AB143" s="13" t="str">
        <f ca="1">IF(AA143&gt;0,Y71&amp;Sprache!$E$84&amp;X71,"")</f>
        <v>1:2</v>
      </c>
      <c r="AC143" s="2"/>
      <c r="AD143" s="144"/>
    </row>
    <row r="144" spans="2:32" x14ac:dyDescent="0.2">
      <c r="Y144" s="67" t="s">
        <v>19</v>
      </c>
      <c r="Z144" s="35" t="str">
        <f t="shared" ca="1" si="50"/>
        <v>FC BarcelonaManchester City</v>
      </c>
      <c r="AA144" s="13">
        <f t="shared" ca="1" si="49"/>
        <v>1</v>
      </c>
      <c r="AB144" s="13" t="str">
        <f ca="1">IF(AA144&gt;0,Y72&amp;Sprache!$E$84&amp;X72,"")</f>
        <v>1:1</v>
      </c>
      <c r="AC144" s="2"/>
      <c r="AD144" s="144"/>
    </row>
    <row r="145" spans="25:30" x14ac:dyDescent="0.2">
      <c r="Y145" s="67" t="s">
        <v>25</v>
      </c>
      <c r="Z145" s="35" t="str">
        <f t="shared" ca="1" si="50"/>
        <v>SSV Wildbach</v>
      </c>
      <c r="AA145" s="13">
        <f t="shared" ca="1" si="49"/>
        <v>0</v>
      </c>
      <c r="AB145" s="13" t="str">
        <f ca="1">IF(AA145&gt;0,Y73&amp;Sprache!$E$84&amp;X73,"")</f>
        <v/>
      </c>
      <c r="AC145" s="2"/>
      <c r="AD145" s="144"/>
    </row>
    <row r="146" spans="25:30" x14ac:dyDescent="0.2">
      <c r="Y146" s="67" t="s">
        <v>26</v>
      </c>
      <c r="Z146" s="35" t="str">
        <f t="shared" ca="1" si="50"/>
        <v>Maibach 1822 eVFC Grönlingen</v>
      </c>
      <c r="AA146" s="13">
        <f t="shared" ca="1" si="49"/>
        <v>1</v>
      </c>
      <c r="AB146" s="13" t="str">
        <f ca="1">IF(AA146&gt;0,Y74&amp;Sprache!$E$84&amp;X74,"")</f>
        <v>1:1</v>
      </c>
      <c r="AC146" s="2"/>
      <c r="AD146" s="144"/>
    </row>
    <row r="147" spans="25:30" x14ac:dyDescent="0.2">
      <c r="Y147" s="67" t="s">
        <v>27</v>
      </c>
      <c r="Z147" s="35" t="str">
        <f t="shared" ca="1" si="50"/>
        <v>Eintracht FrankfurtMainz 05</v>
      </c>
      <c r="AA147" s="13">
        <f t="shared" ca="1" si="49"/>
        <v>1</v>
      </c>
      <c r="AB147" s="13" t="str">
        <f ca="1">IF(AA147&gt;0,Y75&amp;Sprache!$E$84&amp;X75,"")</f>
        <v>2:2</v>
      </c>
      <c r="AC147" s="2"/>
      <c r="AD147" s="144"/>
    </row>
    <row r="148" spans="25:30" x14ac:dyDescent="0.2">
      <c r="Y148" s="67" t="s">
        <v>28</v>
      </c>
      <c r="Z148" s="35" t="str">
        <f t="shared" ca="1" si="50"/>
        <v>Manchester CityInter Mailand</v>
      </c>
      <c r="AA148" s="13">
        <f t="shared" ca="1" si="49"/>
        <v>1</v>
      </c>
      <c r="AB148" s="13" t="str">
        <f ca="1">IF(AA148&gt;0,Y76&amp;Sprache!$E$84&amp;X76,"")</f>
        <v>2:1</v>
      </c>
      <c r="AC148" s="2"/>
      <c r="AD148" s="144"/>
    </row>
    <row r="149" spans="25:30" x14ac:dyDescent="0.2">
      <c r="Y149" s="67" t="s">
        <v>29</v>
      </c>
      <c r="Z149" s="35" t="str">
        <f t="shared" ca="1" si="50"/>
        <v>VFB EssenheimKickers Rodendorf</v>
      </c>
      <c r="AA149" s="13">
        <f t="shared" ca="1" si="49"/>
        <v>1</v>
      </c>
      <c r="AB149" s="13" t="str">
        <f ca="1">IF(AA149&gt;0,Y77&amp;Sprache!$E$84&amp;X77,"")</f>
        <v>2:4</v>
      </c>
      <c r="AC149" s="2"/>
      <c r="AD149" s="144"/>
    </row>
    <row r="150" spans="25:30" x14ac:dyDescent="0.2">
      <c r="Y150" s="67" t="s">
        <v>30</v>
      </c>
      <c r="Z150" s="35" t="str">
        <f t="shared" ca="1" si="50"/>
        <v>1. FC RiedwaldFSV Rauen</v>
      </c>
      <c r="AA150" s="13">
        <f t="shared" ca="1" si="49"/>
        <v>1</v>
      </c>
      <c r="AB150" s="13" t="str">
        <f ca="1">IF(AA150&gt;0,Y78&amp;Sprache!$E$84&amp;X78,"")</f>
        <v>1:3</v>
      </c>
      <c r="AC150" s="2"/>
      <c r="AD150" s="144"/>
    </row>
    <row r="151" spans="25:30" x14ac:dyDescent="0.2">
      <c r="Y151" s="67" t="s">
        <v>31</v>
      </c>
      <c r="Z151" s="35" t="str">
        <f t="shared" ca="1" si="50"/>
        <v>Borussia Dortmund1. FC Nürnberg</v>
      </c>
      <c r="AA151" s="13">
        <f t="shared" ca="1" si="49"/>
        <v>1</v>
      </c>
      <c r="AB151" s="13" t="str">
        <f ca="1">IF(AA151&gt;0,Y79&amp;Sprache!$E$84&amp;X79,"")</f>
        <v>3:1</v>
      </c>
      <c r="AC151" s="2"/>
      <c r="AD151" s="144"/>
    </row>
    <row r="152" spans="25:30" x14ac:dyDescent="0.2">
      <c r="Y152" s="67" t="s">
        <v>32</v>
      </c>
      <c r="Z152" s="35" t="str">
        <f t="shared" ca="1" si="50"/>
        <v>Real MadridFC Barcelona</v>
      </c>
      <c r="AA152" s="13">
        <f t="shared" ca="1" si="49"/>
        <v>1</v>
      </c>
      <c r="AB152" s="13" t="str">
        <f ca="1">IF(AA152&gt;0,Y80&amp;Sprache!$E$84&amp;X80,"")</f>
        <v>1:0</v>
      </c>
      <c r="AC152" s="2"/>
      <c r="AD152" s="144"/>
    </row>
    <row r="153" spans="25:30" x14ac:dyDescent="0.2">
      <c r="Y153" s="67" t="s">
        <v>33</v>
      </c>
      <c r="Z153" s="35" t="str">
        <f t="shared" ca="1" si="50"/>
        <v>Kickers Rodendorf</v>
      </c>
      <c r="AA153" s="13">
        <f t="shared" ca="1" si="49"/>
        <v>0</v>
      </c>
      <c r="AB153" s="13" t="str">
        <f ca="1">IF(AA153&gt;0,Y81&amp;Sprache!$E$84&amp;X81,"")</f>
        <v/>
      </c>
      <c r="AC153" s="2"/>
      <c r="AD153" s="144"/>
    </row>
    <row r="154" spans="25:30" x14ac:dyDescent="0.2">
      <c r="Y154" s="67" t="s">
        <v>34</v>
      </c>
      <c r="Z154" s="35" t="str">
        <f t="shared" ca="1" si="50"/>
        <v>FSV RauenFC Grönlingen</v>
      </c>
      <c r="AA154" s="13">
        <f t="shared" ca="1" si="49"/>
        <v>1</v>
      </c>
      <c r="AB154" s="13" t="str">
        <f ca="1">IF(AA154&gt;0,Y82&amp;Sprache!$E$84&amp;X82,"")</f>
        <v>3:2</v>
      </c>
      <c r="AC154" s="2"/>
      <c r="AD154" s="144"/>
    </row>
    <row r="155" spans="25:30" x14ac:dyDescent="0.2">
      <c r="Y155" s="67" t="s">
        <v>35</v>
      </c>
      <c r="Z155" s="35" t="str">
        <f t="shared" ca="1" si="50"/>
        <v>1. FC NürnbergMainz 05</v>
      </c>
      <c r="AA155" s="13">
        <f t="shared" ca="1" si="49"/>
        <v>1</v>
      </c>
      <c r="AB155" s="13" t="str">
        <f ca="1">IF(AA155&gt;0,Y83&amp;Sprache!$E$84&amp;X83,"")</f>
        <v>3:3</v>
      </c>
      <c r="AC155" s="2"/>
      <c r="AD155" s="144"/>
    </row>
    <row r="156" spans="25:30" x14ac:dyDescent="0.2">
      <c r="Y156" s="67" t="s">
        <v>36</v>
      </c>
      <c r="Z156" s="35" t="str">
        <f t="shared" ca="1" si="50"/>
        <v>FC BarcelonaInter Mailand</v>
      </c>
      <c r="AA156" s="13">
        <f t="shared" ca="1" si="49"/>
        <v>1</v>
      </c>
      <c r="AB156" s="13" t="str">
        <f ca="1">IF(AA156&gt;0,Y84&amp;Sprache!$E$84&amp;X84,"")</f>
        <v>2:1</v>
      </c>
      <c r="AC156" s="2"/>
      <c r="AD156" s="144"/>
    </row>
    <row r="157" spans="25:30" x14ac:dyDescent="0.2">
      <c r="Y157" s="67" t="s">
        <v>37</v>
      </c>
      <c r="Z157" s="35" t="str">
        <f t="shared" ca="1" si="50"/>
        <v>SSV WildbachVFB Essenheim</v>
      </c>
      <c r="AA157" s="13">
        <f t="shared" ca="1" si="49"/>
        <v>1</v>
      </c>
      <c r="AB157" s="13" t="str">
        <f ca="1">IF(AA157&gt;0,Y85&amp;Sprache!$E$84&amp;X85,"")</f>
        <v>4:5</v>
      </c>
      <c r="AC157" s="2"/>
      <c r="AD157" s="144"/>
    </row>
    <row r="158" spans="25:30" x14ac:dyDescent="0.2">
      <c r="Y158" s="67" t="s">
        <v>38</v>
      </c>
      <c r="Z158" s="35" t="str">
        <f t="shared" ca="1" si="50"/>
        <v>Maibach 1822 eV1. FC Riedwald</v>
      </c>
      <c r="AA158" s="13">
        <f t="shared" ca="1" si="49"/>
        <v>1</v>
      </c>
      <c r="AB158" s="13" t="str">
        <f ca="1">IF(AA158&gt;0,Y86&amp;Sprache!$E$84&amp;X86,"")</f>
        <v>0:2</v>
      </c>
      <c r="AC158" s="2"/>
      <c r="AD158" s="144"/>
    </row>
    <row r="159" spans="25:30" x14ac:dyDescent="0.2">
      <c r="Y159" s="67" t="s">
        <v>39</v>
      </c>
      <c r="Z159" s="35" t="str">
        <f t="shared" ca="1" si="50"/>
        <v>Eintracht FrankfurtBorussia Dortmund</v>
      </c>
      <c r="AA159" s="13">
        <f t="shared" ca="1" si="49"/>
        <v>1</v>
      </c>
      <c r="AB159" s="13" t="str">
        <f ca="1">IF(AA159&gt;0,Y87&amp;Sprache!$E$84&amp;X87,"")</f>
        <v>0:0</v>
      </c>
      <c r="AC159" s="2"/>
      <c r="AD159" s="144"/>
    </row>
    <row r="160" spans="25:30" x14ac:dyDescent="0.2">
      <c r="Y160" s="67" t="s">
        <v>40</v>
      </c>
      <c r="Z160" s="35" t="str">
        <f t="shared" ca="1" si="50"/>
        <v>Manchester CityReal Madrid</v>
      </c>
      <c r="AA160" s="13">
        <f t="shared" ca="1" si="49"/>
        <v>1</v>
      </c>
      <c r="AB160" s="13" t="str">
        <f ca="1">IF(AA160&gt;0,Y88&amp;Sprache!$E$84&amp;X88,"")</f>
        <v>1:1</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0BE4-01F9-4DB7-8E1C-EE4F81274C1C}">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Borussia Dortmund</v>
      </c>
      <c r="G4" s="1">
        <f t="shared" ref="G4:G12" ca="1" si="0">SUMIFS($X$64:$X$135,$V$64:$V$135,$F4)+SUMIFS($Y$64:$Y$135,$W$64:$W$135,$F4)</f>
        <v>7</v>
      </c>
      <c r="H4" s="1">
        <f t="shared" ref="H4:H12" ca="1" si="1">SUMIFS($Y$64:$Y$135,$V$64:$V$135,$F4)+SUMIFS($X$64:$X$135,$W$64:$W$135,$F4)</f>
        <v>4</v>
      </c>
      <c r="I4" s="13">
        <f t="shared" ref="I4:I12" ca="1" si="2">G4-H4</f>
        <v>3</v>
      </c>
      <c r="J4" s="1">
        <f ca="1">SUMIF($V$64:$V$135,F4,$AE$64:$AE$135)+SUMIF($W$64:$W$135,F4,$AF$64:$AF$135)</f>
        <v>7</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1</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Eintracht Frankfurt</v>
      </c>
      <c r="G5" s="1">
        <f t="shared" ca="1" si="0"/>
        <v>4</v>
      </c>
      <c r="H5" s="1">
        <f t="shared" ca="1" si="1"/>
        <v>3</v>
      </c>
      <c r="I5" s="13">
        <f t="shared" ca="1" si="2"/>
        <v>1</v>
      </c>
      <c r="J5" s="1">
        <f t="shared" ref="J5:J12" ca="1" si="11">SUMIF($V$64:$V$135,F5,$AE$64:$AE$135)+SUMIF($W$64:$W$135,F5,$AF$64:$AF$135)</f>
        <v>5</v>
      </c>
      <c r="K5" s="1">
        <f t="shared" ca="1" si="3"/>
        <v>3</v>
      </c>
      <c r="L5" s="1">
        <f t="shared" ca="1" si="4"/>
        <v>1</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4</v>
      </c>
      <c r="D6" s="13">
        <f t="shared" ca="1" si="8"/>
        <v>4.0060000000000002</v>
      </c>
      <c r="E6" s="253">
        <f t="shared" ca="1" si="9"/>
        <v>4</v>
      </c>
      <c r="F6" s="1" t="str">
        <f t="shared" ca="1" si="10"/>
        <v>1. FC Nürnberg</v>
      </c>
      <c r="G6" s="1">
        <f t="shared" ca="1" si="0"/>
        <v>5</v>
      </c>
      <c r="H6" s="1">
        <f t="shared" ca="1" si="1"/>
        <v>8</v>
      </c>
      <c r="I6" s="13">
        <f t="shared" ca="1" si="2"/>
        <v>-3</v>
      </c>
      <c r="J6" s="1">
        <f t="shared" ca="1" si="11"/>
        <v>1</v>
      </c>
      <c r="K6" s="1">
        <f t="shared" ca="1" si="3"/>
        <v>3</v>
      </c>
      <c r="L6" s="1">
        <f t="shared" ca="1" si="4"/>
        <v>0</v>
      </c>
      <c r="M6" s="1">
        <f t="shared" ca="1" si="5"/>
        <v>1</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3</v>
      </c>
      <c r="D7" s="13">
        <f t="shared" ca="1" si="8"/>
        <v>3.0070000000000001</v>
      </c>
      <c r="E7" s="253">
        <f t="shared" ca="1" si="9"/>
        <v>3</v>
      </c>
      <c r="F7" s="1" t="str">
        <f t="shared" ca="1" si="10"/>
        <v>Mainz 05</v>
      </c>
      <c r="G7" s="1">
        <f t="shared" ca="1" si="0"/>
        <v>8</v>
      </c>
      <c r="H7" s="1">
        <f t="shared" ca="1" si="1"/>
        <v>9</v>
      </c>
      <c r="I7" s="13">
        <f t="shared" ca="1" si="2"/>
        <v>-1</v>
      </c>
      <c r="J7" s="1">
        <f t="shared" ca="1" si="11"/>
        <v>2</v>
      </c>
      <c r="K7" s="1">
        <f t="shared" ca="1" si="3"/>
        <v>3</v>
      </c>
      <c r="L7" s="1">
        <f t="shared" ca="1" si="4"/>
        <v>0</v>
      </c>
      <c r="M7" s="1">
        <f t="shared" ca="1" si="5"/>
        <v>2</v>
      </c>
      <c r="N7" s="1">
        <f t="shared" ca="1" si="6"/>
        <v>1</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Borussia Dortmund</v>
      </c>
      <c r="D17" s="1">
        <f t="shared" ref="D17:G25" ca="1" si="12">K4</f>
        <v>3</v>
      </c>
      <c r="E17" s="1">
        <f t="shared" ca="1" si="12"/>
        <v>2</v>
      </c>
      <c r="F17" s="1">
        <f t="shared" ca="1" si="12"/>
        <v>1</v>
      </c>
      <c r="G17" s="1">
        <f t="shared" ca="1" si="12"/>
        <v>0</v>
      </c>
      <c r="H17" s="1">
        <f t="shared" ref="H17:K25" ca="1" si="13">G4</f>
        <v>7</v>
      </c>
      <c r="I17" s="1">
        <f t="shared" ca="1" si="13"/>
        <v>4</v>
      </c>
      <c r="J17" s="13">
        <f t="shared" ca="1" si="13"/>
        <v>3</v>
      </c>
      <c r="K17" s="1">
        <f t="shared" ca="1" si="13"/>
        <v>7</v>
      </c>
      <c r="L17" s="30">
        <f ca="1">IF($C17="",0,K17*$F$64+(J17+$H$65)*$F$65+H17*$F$66)</f>
        <v>7503007</v>
      </c>
      <c r="M17" s="14">
        <f ca="1">IF($AI$15,COUNTIF($K$17:$K$25,K17),COUNTIF($L$17:$L$25,L17))</f>
        <v>1</v>
      </c>
      <c r="N17" s="14">
        <f t="array" aca="1" ref="N17" ca="1">IF($AI$15,SUM(($K$17:$K$25&gt;=K17)/COUNTIF($K$17:$K$25,$K$17:$K$25)),SUM(($L$17:$L$25&gt;=L17)/COUNTIF($L$17:$L$25,$L$17:$L$25)))</f>
        <v>1</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1.0108999999999999</v>
      </c>
      <c r="Y17" s="13">
        <f>'Endrunde 4'!$AF20</f>
        <v>0</v>
      </c>
      <c r="Z17" s="1">
        <f ca="1">RANK($W17,$W$17:$W$25)+(9-$Y17)/10</f>
        <v>1.9</v>
      </c>
      <c r="AA17" s="1">
        <f ca="1">SUM(E30:BP30)</f>
        <v>0</v>
      </c>
      <c r="AB17" s="1">
        <f ca="1">SUM(E41:BP41)</f>
        <v>0</v>
      </c>
      <c r="AC17" s="1">
        <f ca="1">SUM(E52:BP52)</f>
        <v>0</v>
      </c>
      <c r="AD17" s="247">
        <f ca="1">RANK($K17,$K$17:$K$25)</f>
        <v>1</v>
      </c>
      <c r="AE17" s="30">
        <f t="shared" ref="AE17:AE22" ca="1" si="22">(J17+$H$65)*$F$65+H17*$F$66</f>
        <v>503007</v>
      </c>
      <c r="AF17" s="1">
        <f ca="1">RANK($AE17,$AE$17:$AE$25)</f>
        <v>1</v>
      </c>
      <c r="AG17" s="1">
        <f ca="1">RANK($W17,$W$17:$W$25)</f>
        <v>1</v>
      </c>
      <c r="AH17" s="249">
        <f ca="1">AD17+AG17/100+AF17/10000+(10-Y17)/1000000</f>
        <v>1.0101100000000001</v>
      </c>
      <c r="AI17" s="1"/>
    </row>
    <row r="18" spans="2:80" s="2" customFormat="1" x14ac:dyDescent="0.2">
      <c r="C18" s="2" t="str">
        <f t="shared" ref="C18:C25" ca="1" si="23">$Q65</f>
        <v>Eintracht Frankfurt</v>
      </c>
      <c r="D18" s="1">
        <f t="shared" ca="1" si="12"/>
        <v>3</v>
      </c>
      <c r="E18" s="1">
        <f t="shared" ca="1" si="12"/>
        <v>1</v>
      </c>
      <c r="F18" s="1">
        <f t="shared" ca="1" si="12"/>
        <v>2</v>
      </c>
      <c r="G18" s="1">
        <f t="shared" ca="1" si="12"/>
        <v>0</v>
      </c>
      <c r="H18" s="1">
        <f t="shared" ca="1" si="13"/>
        <v>4</v>
      </c>
      <c r="I18" s="1">
        <f t="shared" ca="1" si="13"/>
        <v>3</v>
      </c>
      <c r="J18" s="13">
        <f t="shared" ca="1" si="13"/>
        <v>1</v>
      </c>
      <c r="K18" s="1">
        <f t="shared" ca="1" si="13"/>
        <v>5</v>
      </c>
      <c r="L18" s="30">
        <f t="shared" ref="L18:L25" ca="1" si="24">IF($C18="",0,K18*$F$64+(J18+$H$65)*$F$65+H18*$F$66)</f>
        <v>5501004</v>
      </c>
      <c r="M18" s="14">
        <f t="shared" ref="M18:M25" ca="1" si="25">IF($AI$15,COUNTIF($K$17:$K$25,K18),COUNTIF($L$17:$L$25,L18))</f>
        <v>1</v>
      </c>
      <c r="N18" s="14">
        <f t="array" aca="1" ref="N18" ca="1">IF($AI$15,SUM(($K$17:$K$25&gt;=K18)/COUNTIF($K$17:$K$25,$K$17:$K$25)),SUM(($L$17:$L$25&gt;=L18)/COUNTIF($L$17:$L$25,$L$17:$L$25)))</f>
        <v>2</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2.0108999999999999</v>
      </c>
      <c r="Y18" s="13">
        <f>'Endrunde 4'!$AF21</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2"/>
        <v>501004</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3"/>
        <v>1. FC Nürnberg</v>
      </c>
      <c r="D19" s="1">
        <f t="shared" ca="1" si="12"/>
        <v>3</v>
      </c>
      <c r="E19" s="1">
        <f t="shared" ca="1" si="12"/>
        <v>0</v>
      </c>
      <c r="F19" s="1">
        <f t="shared" ca="1" si="12"/>
        <v>1</v>
      </c>
      <c r="G19" s="1">
        <f t="shared" ca="1" si="12"/>
        <v>2</v>
      </c>
      <c r="H19" s="1">
        <f t="shared" ca="1" si="13"/>
        <v>5</v>
      </c>
      <c r="I19" s="1">
        <f t="shared" ca="1" si="13"/>
        <v>8</v>
      </c>
      <c r="J19" s="13">
        <f t="shared" ca="1" si="13"/>
        <v>-3</v>
      </c>
      <c r="K19" s="1">
        <f t="shared" ca="1" si="13"/>
        <v>1</v>
      </c>
      <c r="L19" s="30">
        <f t="shared" ca="1" si="24"/>
        <v>1497005</v>
      </c>
      <c r="M19" s="14">
        <f t="shared" ca="1" si="25"/>
        <v>1</v>
      </c>
      <c r="N19" s="14">
        <f t="array" aca="1" ref="N19" ca="1">IF($AI$15,SUM(($K$17:$K$25&gt;=K19)/COUNTIF($K$17:$K$25,$K$17:$K$25)),SUM(($L$17:$L$25&gt;=L19)/COUNTIF($L$17:$L$25,$L$17:$L$25)))</f>
        <v>4</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4.0108999999999995</v>
      </c>
      <c r="Y19" s="13">
        <f>'Endrunde 4'!$AF22</f>
        <v>0</v>
      </c>
      <c r="Z19" s="1">
        <f t="shared" ca="1" si="28"/>
        <v>1.9</v>
      </c>
      <c r="AA19" s="1">
        <f t="shared" ca="1" si="29"/>
        <v>0</v>
      </c>
      <c r="AB19" s="1">
        <f t="shared" ca="1" si="30"/>
        <v>0</v>
      </c>
      <c r="AC19" s="1">
        <f t="shared" ca="1" si="31"/>
        <v>0</v>
      </c>
      <c r="AD19" s="247">
        <f t="shared" ca="1" si="32"/>
        <v>4</v>
      </c>
      <c r="AE19" s="30">
        <f t="shared" ca="1" si="22"/>
        <v>497005</v>
      </c>
      <c r="AF19" s="1">
        <f t="shared" ca="1" si="33"/>
        <v>6</v>
      </c>
      <c r="AG19" s="1">
        <f t="shared" ca="1" si="34"/>
        <v>1</v>
      </c>
      <c r="AH19" s="250">
        <f t="shared" ca="1" si="35"/>
        <v>4.0106099999999998</v>
      </c>
      <c r="AI19" s="1"/>
    </row>
    <row r="20" spans="2:80" s="2" customFormat="1" x14ac:dyDescent="0.2">
      <c r="C20" s="2" t="str">
        <f t="shared" ca="1" si="23"/>
        <v>Mainz 05</v>
      </c>
      <c r="D20" s="1">
        <f t="shared" ca="1" si="12"/>
        <v>3</v>
      </c>
      <c r="E20" s="1">
        <f t="shared" ca="1" si="12"/>
        <v>0</v>
      </c>
      <c r="F20" s="1">
        <f t="shared" ca="1" si="12"/>
        <v>2</v>
      </c>
      <c r="G20" s="1">
        <f t="shared" ca="1" si="12"/>
        <v>1</v>
      </c>
      <c r="H20" s="1">
        <f t="shared" ca="1" si="13"/>
        <v>8</v>
      </c>
      <c r="I20" s="1">
        <f t="shared" ca="1" si="13"/>
        <v>9</v>
      </c>
      <c r="J20" s="13">
        <f t="shared" ca="1" si="13"/>
        <v>-1</v>
      </c>
      <c r="K20" s="1">
        <f t="shared" ca="1" si="13"/>
        <v>2</v>
      </c>
      <c r="L20" s="30">
        <f t="shared" ca="1" si="24"/>
        <v>2499008</v>
      </c>
      <c r="M20" s="14">
        <f t="shared" ca="1" si="25"/>
        <v>1</v>
      </c>
      <c r="N20" s="14">
        <f t="array" aca="1" ref="N20" ca="1">IF($AI$15,SUM(($K$17:$K$25&gt;=K20)/COUNTIF($K$17:$K$25,$K$17:$K$25)),SUM(($L$17:$L$25&gt;=L20)/COUNTIF($L$17:$L$25,$L$17:$L$25)))</f>
        <v>3</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3.0108999999999999</v>
      </c>
      <c r="Y20" s="13">
        <f>'Endrunde 4'!$AF23</f>
        <v>0</v>
      </c>
      <c r="Z20" s="1">
        <f t="shared" ca="1" si="28"/>
        <v>1.9</v>
      </c>
      <c r="AA20" s="1">
        <f t="shared" ca="1" si="29"/>
        <v>0</v>
      </c>
      <c r="AB20" s="1">
        <f t="shared" ca="1" si="30"/>
        <v>0</v>
      </c>
      <c r="AC20" s="1">
        <f t="shared" ca="1" si="31"/>
        <v>0</v>
      </c>
      <c r="AD20" s="247">
        <f t="shared" ca="1" si="32"/>
        <v>3</v>
      </c>
      <c r="AE20" s="30">
        <f t="shared" ca="1" si="22"/>
        <v>499008</v>
      </c>
      <c r="AF20" s="1">
        <f t="shared" ca="1" si="33"/>
        <v>5</v>
      </c>
      <c r="AG20" s="1">
        <f t="shared" ca="1" si="34"/>
        <v>1</v>
      </c>
      <c r="AH20" s="250">
        <f t="shared" ca="1" si="35"/>
        <v>3.01051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5.0000000000000009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3</v>
      </c>
      <c r="AG21" s="1">
        <f t="shared" ca="1" si="34"/>
        <v>5</v>
      </c>
      <c r="AH21" s="250">
        <f t="shared" ca="1" si="35"/>
        <v>5.0503099999999996</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5.0000000000000009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3</v>
      </c>
      <c r="AG22" s="1">
        <f t="shared" ca="1" si="34"/>
        <v>5</v>
      </c>
      <c r="AH22" s="250">
        <f t="shared" ca="1" si="35"/>
        <v>5.0503099999999996</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5.0000000000000009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5.0000000000000009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5.0000000000000009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Borussia Dortmund</v>
      </c>
      <c r="BT29" s="2" t="str">
        <f ca="1">$F$5</f>
        <v>Eintracht Frankfurt</v>
      </c>
      <c r="BU29" s="2" t="str">
        <f ca="1">$F$6</f>
        <v>1. FC Nürnberg</v>
      </c>
      <c r="BV29" s="2" t="str">
        <f ca="1">$F$7</f>
        <v>Mainz 05</v>
      </c>
      <c r="BW29" s="2" t="str">
        <f>$F$8</f>
        <v/>
      </c>
      <c r="BX29" s="2" t="str">
        <f>$F$9</f>
        <v/>
      </c>
      <c r="BY29" s="2" t="str">
        <f>$F$10</f>
        <v/>
      </c>
      <c r="BZ29" s="2" t="str">
        <f>$F$11</f>
        <v/>
      </c>
      <c r="CA29" s="2" t="str">
        <f>$F$12</f>
        <v/>
      </c>
      <c r="CB29" s="53"/>
    </row>
    <row r="30" spans="2:80" s="2" customFormat="1" x14ac:dyDescent="0.2">
      <c r="C30" s="2" t="str">
        <f ca="1">$Q64</f>
        <v>Borussia Dortmund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Borussia Dortmund</v>
      </c>
      <c r="BS30" s="7"/>
      <c r="BT30" s="8">
        <f t="shared" ref="BT30:CA32" ca="1" si="37">SUMIFS($X$64:$X$135,$V$64:$V$135,$BR30,$W$64:$W$135,BT$29)+SUMIFS($Y$64:$Y$135,$W$64:$W$135,$BR30,$V$64:$V$135,BT$29)</f>
        <v>0</v>
      </c>
      <c r="BU30" s="8">
        <f t="shared" ca="1" si="37"/>
        <v>3</v>
      </c>
      <c r="BV30" s="8">
        <f t="shared" ca="1" si="37"/>
        <v>4</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Eintracht Frankfurt</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Eintracht Frankfurt</v>
      </c>
      <c r="BS31" s="9">
        <f t="shared" ref="BS31:BU38" ca="1" si="39">SUMIFS($X$64:$X$135,$V$64:$V$135,$BR31,$W$64:$W$135,BS$29)+SUMIFS($Y$64:$Y$135,$W$64:$W$135,$BR31,$V$64:$V$135,BS$29)</f>
        <v>0</v>
      </c>
      <c r="BT31" s="7"/>
      <c r="BU31" s="8">
        <f t="shared" ca="1" si="37"/>
        <v>2</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1</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Mainz 05</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Mainz 05</v>
      </c>
      <c r="BS33" s="9">
        <f t="shared" ca="1" si="39"/>
        <v>3</v>
      </c>
      <c r="BT33" s="9">
        <f t="shared" ca="1" si="39"/>
        <v>2</v>
      </c>
      <c r="BU33" s="9">
        <f t="shared" ca="1" si="39"/>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Borussia Dortmund</v>
      </c>
      <c r="BT40" s="2" t="str">
        <f ca="1">$F$5</f>
        <v>Eintracht Frankfurt</v>
      </c>
      <c r="BU40" s="2" t="str">
        <f ca="1">$F$6</f>
        <v>1. FC Nürnberg</v>
      </c>
      <c r="BV40" s="2" t="str">
        <f ca="1">$F$7</f>
        <v>Mainz 05</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Borussia Dortmund</v>
      </c>
      <c r="BS41" s="7"/>
      <c r="BT41" s="8">
        <f ca="1">BT30-BS31</f>
        <v>0</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Eintracht Frankfurt</v>
      </c>
      <c r="BS42" s="9">
        <f ca="1">IF(BT41="","",-1*BT41)</f>
        <v>0</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-2</v>
      </c>
      <c r="BT43" s="9">
        <f ca="1">IF(BU42="","",-1*BU42)</f>
        <v>-1</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Mainz 05</v>
      </c>
      <c r="BS44" s="9">
        <f ca="1">IF(BV41="","",-1*BV41)</f>
        <v>-1</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Borussia Dortmund</v>
      </c>
      <c r="BT51" s="2" t="str">
        <f ca="1">$F$5</f>
        <v>Eintracht Frankfurt</v>
      </c>
      <c r="BU51" s="2" t="str">
        <f ca="1">$F$6</f>
        <v>1. FC Nürnberg</v>
      </c>
      <c r="BV51" s="2" t="str">
        <f ca="1">$F$7</f>
        <v>Mainz 05</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Borussia Dortmund</v>
      </c>
      <c r="BS52" s="7"/>
      <c r="BT52" s="8">
        <f t="shared" ref="BT52:CA58" ca="1" si="43">SUMIFS($AE$64:$AE$135,$V$64:$V$135,$BR52,$W$64:$W$135,BT$51)+SUMIFS($AF$64:$AF$135,$W$64:$W$135,$BR52,$V$64:$V$135,BT$51)</f>
        <v>1</v>
      </c>
      <c r="BU52" s="8">
        <f t="shared" ca="1" si="43"/>
        <v>3</v>
      </c>
      <c r="BV52" s="8">
        <f t="shared" ca="1" si="43"/>
        <v>3</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Eintracht Frankfurt</v>
      </c>
      <c r="BS53" s="9">
        <f t="shared" ref="BS53:BU60" ca="1" si="44">SUMIFS($AE$64:$AE$135,$V$64:$V$135,$BR53,$W$64:$W$135,BS$51)+SUMIFS($AF$64:$AF$135,$W$64:$W$135,$BR53,$V$64:$V$135,BS$51)</f>
        <v>1</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0</v>
      </c>
      <c r="BT54" s="9">
        <f t="shared" ca="1" si="44"/>
        <v>0</v>
      </c>
      <c r="BU54" s="7"/>
      <c r="BV54" s="8">
        <f ca="1">SUMIFS($AE$64:$AE$135,$V$64:$V$135,$BR54,$W$64:$W$135,BV$51)+SUMIFS($AF$64:$AF$135,$W$64:$W$135,$BR54,$V$64:$V$135,BV$51)</f>
        <v>1</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Mainz 05</v>
      </c>
      <c r="BS55" s="9">
        <f t="shared" ca="1" si="44"/>
        <v>0</v>
      </c>
      <c r="BT55" s="9">
        <f t="shared" ca="1" si="44"/>
        <v>1</v>
      </c>
      <c r="BU55" s="9">
        <f t="shared" ca="1" si="44"/>
        <v>1</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4'!$AE20="","",'Endrunde 4'!$AE20)</f>
        <v>Borussia Dortmund</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4'!$AE21="","",'Endrunde 4'!$AE21)</f>
        <v>Eintracht Frankfurt</v>
      </c>
      <c r="U65" s="67" t="s">
        <v>8</v>
      </c>
      <c r="V65" s="41" t="str">
        <f ca="1">'Endrunde 4'!$I13</f>
        <v>VFB Essenheim</v>
      </c>
      <c r="W65" s="13" t="str">
        <f ca="1">'Endrunde 4'!$K13</f>
        <v/>
      </c>
      <c r="X65" s="13" t="str">
        <f ca="1">IF(AND('Endrunde 4'!$L13&lt;&gt;"",'Endrunde 4'!$N13&lt;&gt;"",$V65&lt;&gt;$W65,$V65&lt;&gt;"",$W65&lt;&gt;""),'Endrunde 4'!$L13,"")</f>
        <v/>
      </c>
      <c r="Y65" s="36" t="str">
        <f ca="1">IF(AND('Endrunde 4'!$L13&lt;&gt;"",'Endrunde 4'!$N13&lt;&gt;"",$V65&lt;&gt;$W65,$V65&lt;&gt;"",$W65&lt;&gt;""),'Endrunde 4'!$N13,"")</f>
        <v/>
      </c>
      <c r="Z65" s="35" t="str">
        <f t="shared" ref="Z65:Z73" ca="1" si="45">V65&amp;W65</f>
        <v>VFB Essenheim</v>
      </c>
      <c r="AA65" s="13">
        <f t="shared" ref="AA65:AA128" ca="1" si="46">IF(AND(V65&lt;&gt;"",W65&lt;&gt;"",V65&lt;&gt;W65,X65&lt;&gt;"",Y65&lt;&gt;""),1,0)</f>
        <v>0</v>
      </c>
      <c r="AB65" s="13" t="str">
        <f ca="1">IF(AA65&gt;0,X65&amp;Sprache!$E$84&amp;Y65,"")</f>
        <v/>
      </c>
      <c r="AD65" s="144"/>
      <c r="AE65" s="149" t="str">
        <f ca="1">IF($AA65=0,"",IF($X65&gt;$Y65,Einstellungen!$C$4,IF($X65=$Y65,1,0)))</f>
        <v/>
      </c>
      <c r="AF65" s="144" t="str">
        <f ca="1">IF($AA65=0,"",IF($X65&lt;$Y65,Einstellungen!$C$4,IF($X65=$Y65,1,0)))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4'!$AE22="","",'Endrunde 4'!$AE22)</f>
        <v>1. FC Nürnberg</v>
      </c>
      <c r="U66" s="67" t="s">
        <v>9</v>
      </c>
      <c r="V66" s="41" t="str">
        <f ca="1">'Endrunde 4'!$I14</f>
        <v>1. FC Riedwald</v>
      </c>
      <c r="W66" s="13" t="str">
        <f ca="1">'Endrunde 4'!$K14</f>
        <v>FC Grönlingen</v>
      </c>
      <c r="X66" s="13">
        <f ca="1">IF(AND('Endrunde 4'!$L14&lt;&gt;"",'Endrunde 4'!$N14&lt;&gt;"",$V66&lt;&gt;$W66,$V66&lt;&gt;"",$W66&lt;&gt;""),'Endrunde 4'!$L14,"")</f>
        <v>1</v>
      </c>
      <c r="Y66" s="36">
        <f ca="1">IF(AND('Endrunde 4'!$L14&lt;&gt;"",'Endrunde 4'!$N14&lt;&gt;"",$V66&lt;&gt;$W66,$V66&lt;&gt;"",$W66&lt;&gt;""),'Endrunde 4'!$N14,"")</f>
        <v>0</v>
      </c>
      <c r="Z66" s="35" t="str">
        <f t="shared" ca="1" si="45"/>
        <v>1. FC RiedwaldFC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4'!$AE23="","",'Endrunde 4'!$AE23)</f>
        <v>Mainz 05</v>
      </c>
      <c r="U67" s="67" t="s">
        <v>10</v>
      </c>
      <c r="V67" s="41" t="str">
        <f ca="1">'Endrunde 4'!$I15</f>
        <v>Borussia Dortmund</v>
      </c>
      <c r="W67" s="13" t="str">
        <f ca="1">'Endrunde 4'!$K15</f>
        <v>Mainz 05</v>
      </c>
      <c r="X67" s="13">
        <f ca="1">IF(AND('Endrunde 4'!$L15&lt;&gt;"",'Endrunde 4'!$N15&lt;&gt;"",$V67&lt;&gt;$W67,$V67&lt;&gt;"",$W67&lt;&gt;""),'Endrunde 4'!$L15,"")</f>
        <v>4</v>
      </c>
      <c r="Y67" s="36">
        <f ca="1">IF(AND('Endrunde 4'!$L15&lt;&gt;"",'Endrunde 4'!$N15&lt;&gt;"",$V67&lt;&gt;$W67,$V67&lt;&gt;"",$W67&lt;&gt;""),'Endrunde 4'!$N15,"")</f>
        <v>3</v>
      </c>
      <c r="Z67" s="35" t="str">
        <f t="shared" ca="1" si="45"/>
        <v>Borussia DortmundMainz 05</v>
      </c>
      <c r="AA67" s="13">
        <f t="shared" ca="1" si="46"/>
        <v>1</v>
      </c>
      <c r="AB67" s="13" t="str">
        <f ca="1">IF(AA67&gt;0,X67&amp;Sprache!$E$84&amp;Y67,"")</f>
        <v>4:3</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'Endrunde 4'!$I16</f>
        <v>Real Madrid</v>
      </c>
      <c r="W68" s="13" t="str">
        <f ca="1">'Endrunde 4'!$K16</f>
        <v>Inter Mailand</v>
      </c>
      <c r="X68" s="13">
        <f ca="1">IF(AND('Endrunde 4'!$L16&lt;&gt;"",'Endrunde 4'!$N16&lt;&gt;"",$V68&lt;&gt;$W68,$V68&lt;&gt;"",$W68&lt;&gt;""),'Endrunde 4'!$L16,"")</f>
        <v>1</v>
      </c>
      <c r="Y68" s="36">
        <f ca="1">IF(AND('Endrunde 4'!$L16&lt;&gt;"",'Endrunde 4'!$N16&lt;&gt;"",$V68&lt;&gt;$W68,$V68&lt;&gt;"",$W68&lt;&gt;""),'Endrunde 4'!$N16,"")</f>
        <v>2</v>
      </c>
      <c r="Z68" s="35" t="str">
        <f t="shared" ca="1" si="45"/>
        <v>Real MadridInter Mailand</v>
      </c>
      <c r="AA68" s="13">
        <f t="shared" ca="1" si="46"/>
        <v>1</v>
      </c>
      <c r="AB68" s="13" t="str">
        <f ca="1">IF(AA68&gt;0,X68&amp;Sprache!$E$84&amp;Y68,"")</f>
        <v>1:2</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4'!$I17</f>
        <v>SSV Wildbach</v>
      </c>
      <c r="W69" s="13" t="str">
        <f ca="1">'Endrunde 4'!$K17</f>
        <v>Kickers Rodendorf</v>
      </c>
      <c r="X69" s="13">
        <f ca="1">IF(AND('Endrunde 4'!$L17&lt;&gt;"",'Endrunde 4'!$N17&lt;&gt;"",$V69&lt;&gt;$W69,$V69&lt;&gt;"",$W69&lt;&gt;""),'Endrunde 4'!$L17,"")</f>
        <v>4</v>
      </c>
      <c r="Y69" s="36">
        <f ca="1">IF(AND('Endrunde 4'!$L17&lt;&gt;"",'Endrunde 4'!$N17&lt;&gt;"",$V69&lt;&gt;$W69,$V69&lt;&gt;"",$W69&lt;&gt;""),'Endrunde 4'!$N17,"")</f>
        <v>4</v>
      </c>
      <c r="Z69" s="35" t="str">
        <f t="shared" ca="1" si="45"/>
        <v>SSV WildbachKickers Rodendorf</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FSV Rauen</v>
      </c>
      <c r="X70" s="13">
        <f ca="1">IF(AND('Endrunde 4'!$L18&lt;&gt;"",'Endrunde 4'!$N18&lt;&gt;"",$V70&lt;&gt;$W70,$V70&lt;&gt;"",$W70&lt;&gt;""),'Endrunde 4'!$L18,"")</f>
        <v>2</v>
      </c>
      <c r="Y70" s="36">
        <f ca="1">IF(AND('Endrunde 4'!$L18&lt;&gt;"",'Endrunde 4'!$N18&lt;&gt;"",$V70&lt;&gt;$W70,$V70&lt;&gt;"",$W70&lt;&gt;""),'Endrunde 4'!$N18,"")</f>
        <v>1</v>
      </c>
      <c r="Z70" s="35" t="str">
        <f t="shared" ca="1" si="45"/>
        <v>Maibach 1822 eVFSV Rauen</v>
      </c>
      <c r="AA70" s="13">
        <f t="shared" ca="1" si="46"/>
        <v>1</v>
      </c>
      <c r="AB70" s="13" t="str">
        <f ca="1">IF(AA70&gt;0,X70&amp;Sprache!$E$84&amp;Y70,"")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Eintracht Frankfurt</v>
      </c>
      <c r="W71" s="13" t="str">
        <f ca="1">'Endrunde 4'!$K19</f>
        <v>1. FC Nürnberg</v>
      </c>
      <c r="X71" s="13">
        <f ca="1">IF(AND('Endrunde 4'!$L19&lt;&gt;"",'Endrunde 4'!$N19&lt;&gt;"",$V71&lt;&gt;$W71,$V71&lt;&gt;"",$W71&lt;&gt;""),'Endrunde 4'!$L19,"")</f>
        <v>2</v>
      </c>
      <c r="Y71" s="36">
        <f ca="1">IF(AND('Endrunde 4'!$L19&lt;&gt;"",'Endrunde 4'!$N19&lt;&gt;"",$V71&lt;&gt;$W71,$V71&lt;&gt;"",$W71&lt;&gt;""),'Endrunde 4'!$N19,"")</f>
        <v>1</v>
      </c>
      <c r="Z71" s="35" t="str">
        <f t="shared" ca="1" si="45"/>
        <v>Eintracht Frankfurt1. FC Nürnberg</v>
      </c>
      <c r="AA71" s="13">
        <f t="shared" ca="1" si="46"/>
        <v>1</v>
      </c>
      <c r="AB71" s="13" t="str">
        <f ca="1">IF(AA71&gt;0,X71&amp;Sprache!$E$84&amp;Y71,"")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FC Barcelona</v>
      </c>
      <c r="X72" s="13">
        <f ca="1">IF(AND('Endrunde 4'!$L20&lt;&gt;"",'Endrunde 4'!$N20&lt;&gt;"",$V72&lt;&gt;$W72,$V72&lt;&gt;"",$W72&lt;&gt;""),'Endrunde 4'!$L20,"")</f>
        <v>1</v>
      </c>
      <c r="Y72" s="36">
        <f ca="1">IF(AND('Endrunde 4'!$L20&lt;&gt;"",'Endrunde 4'!$N20&lt;&gt;"",$V72&lt;&gt;$W72,$V72&lt;&gt;"",$W72&lt;&gt;""),'Endrunde 4'!$N20,"")</f>
        <v>1</v>
      </c>
      <c r="Z72" s="35" t="str">
        <f t="shared" ca="1" si="45"/>
        <v>Manchester CityFC Barcelona</v>
      </c>
      <c r="AA72" s="13">
        <f t="shared" ca="1" si="46"/>
        <v>1</v>
      </c>
      <c r="AB72" s="13" t="str">
        <f ca="1">IF(AA72&gt;0,X72&amp;Sprache!$E$84&amp;Y72,"")</f>
        <v>1:1</v>
      </c>
      <c r="AD72" s="144"/>
      <c r="AE72" s="149">
        <f ca="1">IF($AA72=0,"",IF($X72&gt;$Y72,Einstellungen!$C$4,IF($X72=$Y72,1,0)))</f>
        <v>1</v>
      </c>
      <c r="AF72" s="144">
        <f ca="1">IF($AA72=0,"",IF($X72&lt;$Y72,Einstellungen!$C$4,IF($X72=$Y72,1,0)))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
      </c>
      <c r="W73" s="13" t="str">
        <f ca="1">'Endrunde 4'!$K21</f>
        <v>SSV Wildbach</v>
      </c>
      <c r="X73" s="13" t="str">
        <f ca="1">IF(AND('Endrunde 4'!$L21&lt;&gt;"",'Endrunde 4'!$N21&lt;&gt;"",$V73&lt;&gt;$W73,$V73&lt;&gt;"",$W73&lt;&gt;""),'Endrunde 4'!$L21,"")</f>
        <v/>
      </c>
      <c r="Y73" s="36" t="str">
        <f ca="1">IF(AND('Endrunde 4'!$L21&lt;&gt;"",'Endrunde 4'!$N21&lt;&gt;"",$V73&lt;&gt;$W73,$V73&lt;&gt;"",$W73&lt;&gt;""),'Endrunde 4'!$N21,"")</f>
        <v/>
      </c>
      <c r="Z73" s="35" t="str">
        <f t="shared" ca="1" si="45"/>
        <v>SSV Wildbach</v>
      </c>
      <c r="AA73" s="13">
        <f t="shared" ca="1" si="46"/>
        <v>0</v>
      </c>
      <c r="AB73" s="13" t="str">
        <f ca="1">IF(AA73&gt;0,X73&amp;Sprache!$E$84&amp;Y73,"")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FC Grönlingen</v>
      </c>
      <c r="W74" s="13" t="str">
        <f ca="1">'Endrunde 4'!$K22</f>
        <v>Maibach 1822 eV</v>
      </c>
      <c r="X74" s="13">
        <f ca="1">IF(AND('Endrunde 4'!$L22&lt;&gt;"",'Endrunde 4'!$N22&lt;&gt;"",$V74&lt;&gt;$W74,$V74&lt;&gt;"",$W74&lt;&gt;""),'Endrunde 4'!$L22,"")</f>
        <v>1</v>
      </c>
      <c r="Y74" s="36">
        <f ca="1">IF(AND('Endrunde 4'!$L22&lt;&gt;"",'Endrunde 4'!$N22&lt;&gt;"",$V74&lt;&gt;$W74,$V74&lt;&gt;"",$W74&lt;&gt;""),'Endrunde 4'!$N22,"")</f>
        <v>1</v>
      </c>
      <c r="Z74" s="35" t="str">
        <f ca="1">V74&amp;W74</f>
        <v>FC GrönlingenMaibach 1822 eV</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4'!$I23</f>
        <v>Mainz 05</v>
      </c>
      <c r="W75" s="13" t="str">
        <f ca="1">'Endrunde 4'!$K23</f>
        <v>Eintracht Frankfurt</v>
      </c>
      <c r="X75" s="13">
        <f ca="1">IF(AND('Endrunde 4'!$L23&lt;&gt;"",'Endrunde 4'!$N23&lt;&gt;"",$V75&lt;&gt;$W75,$V75&lt;&gt;"",$W75&lt;&gt;""),'Endrunde 4'!$L23,"")</f>
        <v>2</v>
      </c>
      <c r="Y75" s="36">
        <f ca="1">IF(AND('Endrunde 4'!$L23&lt;&gt;"",'Endrunde 4'!$N23&lt;&gt;"",$V75&lt;&gt;$W75,$V75&lt;&gt;"",$W75&lt;&gt;""),'Endrunde 4'!$N23,"")</f>
        <v>2</v>
      </c>
      <c r="Z75" s="35" t="str">
        <f t="shared" ref="Z75:Z108" ca="1" si="47">V75&amp;W75</f>
        <v>Mainz 05Eintracht Frankfurt</v>
      </c>
      <c r="AA75" s="13">
        <f t="shared" ca="1" si="46"/>
        <v>1</v>
      </c>
      <c r="AB75" s="13" t="str">
        <f ca="1">IF(AA75&gt;0,X75&amp;Sprache!$E$84&amp;Y75,"")</f>
        <v>2:2</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'Endrunde 4'!$I24</f>
        <v>Inter Mailand</v>
      </c>
      <c r="W76" s="13" t="str">
        <f ca="1">'Endrunde 4'!$K24</f>
        <v>Manchester City</v>
      </c>
      <c r="X76" s="13">
        <f ca="1">IF(AND('Endrunde 4'!$L24&lt;&gt;"",'Endrunde 4'!$N24&lt;&gt;"",$V76&lt;&gt;$W76,$V76&lt;&gt;"",$W76&lt;&gt;""),'Endrunde 4'!$L24,"")</f>
        <v>1</v>
      </c>
      <c r="Y76" s="36">
        <f ca="1">IF(AND('Endrunde 4'!$L24&lt;&gt;"",'Endrunde 4'!$N24&lt;&gt;"",$V76&lt;&gt;$W76,$V76&lt;&gt;"",$W76&lt;&gt;""),'Endrunde 4'!$N24,"")</f>
        <v>2</v>
      </c>
      <c r="Z76" s="35" t="str">
        <f t="shared" ca="1" si="47"/>
        <v>Inter MailandManchester City</v>
      </c>
      <c r="AA76" s="13">
        <f t="shared" ca="1" si="46"/>
        <v>1</v>
      </c>
      <c r="AB76" s="13" t="str">
        <f ca="1">IF(AA76&gt;0,X76&amp;Sprache!$E$84&amp;Y76,"")</f>
        <v>1:2</v>
      </c>
      <c r="AD76" s="144"/>
      <c r="AE76" s="149">
        <f ca="1">IF($AA76=0,"",IF($X76&gt;$Y76,Einstellungen!$C$4,IF($X76=$Y76,1,0)))</f>
        <v>0</v>
      </c>
      <c r="AF76" s="144">
        <f ca="1">IF($AA76=0,"",IF($X76&lt;$Y76,Einstellungen!$C$4,IF($X76=$Y76,1,0)))</f>
        <v>3</v>
      </c>
    </row>
    <row r="77" spans="2:43" s="2" customFormat="1" x14ac:dyDescent="0.2">
      <c r="B77" s="4"/>
      <c r="C77" s="4"/>
      <c r="D77" s="4"/>
      <c r="E77" s="4"/>
      <c r="F77" s="13"/>
      <c r="G77" s="13"/>
      <c r="H77" s="13"/>
      <c r="I77" s="13"/>
      <c r="J77" s="13"/>
      <c r="K77" s="13"/>
      <c r="L77" s="13"/>
      <c r="M77" s="13"/>
      <c r="U77" s="67" t="s">
        <v>29</v>
      </c>
      <c r="V77" s="41" t="str">
        <f ca="1">'Endrunde 4'!$I25</f>
        <v>Kickers Rodendorf</v>
      </c>
      <c r="W77" s="13" t="str">
        <f ca="1">'Endrunde 4'!$K25</f>
        <v>VFB Essenheim</v>
      </c>
      <c r="X77" s="13">
        <f ca="1">IF(AND('Endrunde 4'!$L25&lt;&gt;"",'Endrunde 4'!$N25&lt;&gt;"",$V77&lt;&gt;$W77,$V77&lt;&gt;"",$W77&lt;&gt;""),'Endrunde 4'!$L25,"")</f>
        <v>4</v>
      </c>
      <c r="Y77" s="36">
        <f ca="1">IF(AND('Endrunde 4'!$L25&lt;&gt;"",'Endrunde 4'!$N25&lt;&gt;"",$V77&lt;&gt;$W77,$V77&lt;&gt;"",$W77&lt;&gt;""),'Endrunde 4'!$N25,"")</f>
        <v>2</v>
      </c>
      <c r="Z77" s="35" t="str">
        <f t="shared" ca="1" si="47"/>
        <v>Kickers RodendorfVFB Essenheim</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4'!$I26</f>
        <v>FSV Rauen</v>
      </c>
      <c r="W78" s="13" t="str">
        <f ca="1">'Endrunde 4'!$K26</f>
        <v>1. FC Riedwald</v>
      </c>
      <c r="X78" s="13">
        <f ca="1">IF(AND('Endrunde 4'!$L26&lt;&gt;"",'Endrunde 4'!$N26&lt;&gt;"",$V78&lt;&gt;$W78,$V78&lt;&gt;"",$W78&lt;&gt;""),'Endrunde 4'!$L26,"")</f>
        <v>3</v>
      </c>
      <c r="Y78" s="36">
        <f ca="1">IF(AND('Endrunde 4'!$L26&lt;&gt;"",'Endrunde 4'!$N26&lt;&gt;"",$V78&lt;&gt;$W78,$V78&lt;&gt;"",$W78&lt;&gt;""),'Endrunde 4'!$N26,"")</f>
        <v>1</v>
      </c>
      <c r="Z78" s="35" t="str">
        <f t="shared" ca="1" si="47"/>
        <v>FSV Rauen1. FC Riedwald</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4'!$I27</f>
        <v>1. FC Nürnberg</v>
      </c>
      <c r="W79" s="13" t="str">
        <f ca="1">'Endrunde 4'!$K27</f>
        <v>Borussia Dortmund</v>
      </c>
      <c r="X79" s="13">
        <f ca="1">IF(AND('Endrunde 4'!$L27&lt;&gt;"",'Endrunde 4'!$N27&lt;&gt;"",$V79&lt;&gt;$W79,$V79&lt;&gt;"",$W79&lt;&gt;""),'Endrunde 4'!$L27,"")</f>
        <v>1</v>
      </c>
      <c r="Y79" s="36">
        <f ca="1">IF(AND('Endrunde 4'!$L27&lt;&gt;"",'Endrunde 4'!$N27&lt;&gt;"",$V79&lt;&gt;$W79,$V79&lt;&gt;"",$W79&lt;&gt;""),'Endrunde 4'!$N27,"")</f>
        <v>3</v>
      </c>
      <c r="Z79" s="35" t="str">
        <f t="shared" ca="1" si="47"/>
        <v>1. FC NürnbergBorussia Dortmund</v>
      </c>
      <c r="AA79" s="13">
        <f t="shared" ca="1" si="46"/>
        <v>1</v>
      </c>
      <c r="AB79" s="13" t="str">
        <f ca="1">IF(AA79&gt;0,X79&amp;Sprache!$E$84&amp;Y79,"")</f>
        <v>1:3</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FC Barcelona</v>
      </c>
      <c r="W80" s="13" t="str">
        <f ca="1">'Endrunde 4'!$K28</f>
        <v>Real Madrid</v>
      </c>
      <c r="X80" s="13">
        <f ca="1">IF(AND('Endrunde 4'!$L28&lt;&gt;"",'Endrunde 4'!$N28&lt;&gt;"",$V80&lt;&gt;$W80,$V80&lt;&gt;"",$W80&lt;&gt;""),'Endrunde 4'!$L28,"")</f>
        <v>0</v>
      </c>
      <c r="Y80" s="36">
        <f ca="1">IF(AND('Endrunde 4'!$L28&lt;&gt;"",'Endrunde 4'!$N28&lt;&gt;"",$V80&lt;&gt;$W80,$V80&lt;&gt;"",$W80&lt;&gt;""),'Endrunde 4'!$N28,"")</f>
        <v>1</v>
      </c>
      <c r="Z80" s="35" t="str">
        <f t="shared" ca="1" si="47"/>
        <v>FC BarcelonaReal Madrid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
      </c>
      <c r="W81" s="13" t="str">
        <f ca="1">'Endrunde 4'!$K29</f>
        <v>Kickers Rodendorf</v>
      </c>
      <c r="X81" s="13" t="str">
        <f ca="1">IF(AND('Endrunde 4'!$L29&lt;&gt;"",'Endrunde 4'!$N29&lt;&gt;"",$V81&lt;&gt;$W81,$V81&lt;&gt;"",$W81&lt;&gt;""),'Endrunde 4'!$L29,"")</f>
        <v/>
      </c>
      <c r="Y81" s="36" t="str">
        <f ca="1">IF(AND('Endrunde 4'!$L29&lt;&gt;"",'Endrunde 4'!$N29&lt;&gt;"",$V81&lt;&gt;$W81,$V81&lt;&gt;"",$W81&lt;&gt;""),'Endrunde 4'!$N29,"")</f>
        <v/>
      </c>
      <c r="Z81" s="35" t="str">
        <f t="shared" ca="1" si="47"/>
        <v>Kickers Rodendorf</v>
      </c>
      <c r="AA81" s="13">
        <f t="shared" ca="1" si="46"/>
        <v>0</v>
      </c>
      <c r="AB81" s="13" t="str">
        <f ca="1">IF(AA81&gt;0,X81&amp;Sprache!$E$84&amp;Y81,"")</f>
        <v/>
      </c>
      <c r="AD81" s="144"/>
      <c r="AE81" s="149" t="str">
        <f ca="1">IF($AA81=0,"",IF($X81&gt;$Y81,Einstellungen!$C$4,IF($X81=$Y81,1,0)))</f>
        <v/>
      </c>
      <c r="AF81" s="144" t="str">
        <f ca="1">IF($AA81=0,"",IF($X81&lt;$Y81,Einstellungen!$C$4,IF($X81=$Y81,1,0)))</f>
        <v/>
      </c>
    </row>
    <row r="82" spans="2:32" s="2" customFormat="1" x14ac:dyDescent="0.2">
      <c r="B82" s="4"/>
      <c r="C82" s="4"/>
      <c r="D82" s="4"/>
      <c r="E82" s="4"/>
      <c r="F82" s="13"/>
      <c r="G82" s="13"/>
      <c r="H82" s="13"/>
      <c r="I82" s="13"/>
      <c r="J82" s="13"/>
      <c r="K82" s="13"/>
      <c r="L82" s="13"/>
      <c r="M82" s="13"/>
      <c r="U82" s="67" t="s">
        <v>34</v>
      </c>
      <c r="V82" s="41" t="str">
        <f ca="1">'Endrunde 4'!$I30</f>
        <v>FC Grönlingen</v>
      </c>
      <c r="W82" s="13" t="str">
        <f ca="1">'Endrunde 4'!$K30</f>
        <v>FSV Rauen</v>
      </c>
      <c r="X82" s="13">
        <f ca="1">IF(AND('Endrunde 4'!$L30&lt;&gt;"",'Endrunde 4'!$N30&lt;&gt;"",$V82&lt;&gt;$W82,$V82&lt;&gt;"",$W82&lt;&gt;""),'Endrunde 4'!$L30,"")</f>
        <v>2</v>
      </c>
      <c r="Y82" s="36">
        <f ca="1">IF(AND('Endrunde 4'!$L30&lt;&gt;"",'Endrunde 4'!$N30&lt;&gt;"",$V82&lt;&gt;$W82,$V82&lt;&gt;"",$W82&lt;&gt;""),'Endrunde 4'!$N30,"")</f>
        <v>3</v>
      </c>
      <c r="Z82" s="35" t="str">
        <f t="shared" ca="1" si="47"/>
        <v>FC GrönlingenFSV Rauen</v>
      </c>
      <c r="AA82" s="13">
        <f t="shared" ca="1" si="46"/>
        <v>1</v>
      </c>
      <c r="AB82" s="13" t="str">
        <f ca="1">IF(AA82&gt;0,X82&amp;Sprache!$E$84&amp;Y82,"")</f>
        <v>2:3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Mainz 05</v>
      </c>
      <c r="W83" s="13" t="str">
        <f ca="1">'Endrunde 4'!$K31</f>
        <v>1. FC Nürnberg</v>
      </c>
      <c r="X83" s="13">
        <f ca="1">IF(AND('Endrunde 4'!$L31&lt;&gt;"",'Endrunde 4'!$N31&lt;&gt;"",$V83&lt;&gt;$W83,$V83&lt;&gt;"",$W83&lt;&gt;""),'Endrunde 4'!$L31,"")</f>
        <v>3</v>
      </c>
      <c r="Y83" s="36">
        <f ca="1">IF(AND('Endrunde 4'!$L31&lt;&gt;"",'Endrunde 4'!$N31&lt;&gt;"",$V83&lt;&gt;$W83,$V83&lt;&gt;"",$W83&lt;&gt;""),'Endrunde 4'!$N31,"")</f>
        <v>3</v>
      </c>
      <c r="Z83" s="35" t="str">
        <f t="shared" ca="1" si="47"/>
        <v>Mainz 051. FC Nürnberg</v>
      </c>
      <c r="AA83" s="13">
        <f t="shared" ca="1" si="46"/>
        <v>1</v>
      </c>
      <c r="AB83" s="13" t="str">
        <f ca="1">IF(AA83&gt;0,X83&amp;Sprache!$E$84&amp;Y83,"")</f>
        <v>3:3</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'Endrunde 4'!$I32</f>
        <v>Inter Mailand</v>
      </c>
      <c r="W84" s="13" t="str">
        <f ca="1">'Endrunde 4'!$K32</f>
        <v>FC Barcelona</v>
      </c>
      <c r="X84" s="13">
        <f ca="1">IF(AND('Endrunde 4'!$L32&lt;&gt;"",'Endrunde 4'!$N32&lt;&gt;"",$V84&lt;&gt;$W84,$V84&lt;&gt;"",$W84&lt;&gt;""),'Endrunde 4'!$L32,"")</f>
        <v>1</v>
      </c>
      <c r="Y84" s="36">
        <f ca="1">IF(AND('Endrunde 4'!$L32&lt;&gt;"",'Endrunde 4'!$N32&lt;&gt;"",$V84&lt;&gt;$W84,$V84&lt;&gt;"",$W84&lt;&gt;""),'Endrunde 4'!$N32,"")</f>
        <v>2</v>
      </c>
      <c r="Z84" s="35" t="str">
        <f t="shared" ca="1" si="47"/>
        <v>Inter MailandFC Barcelona</v>
      </c>
      <c r="AA84" s="13">
        <f t="shared" ca="1" si="46"/>
        <v>1</v>
      </c>
      <c r="AB84" s="13" t="str">
        <f ca="1">IF(AA84&gt;0,X84&amp;Sprache!$E$84&amp;Y84,"")</f>
        <v>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SSV Wildbach</v>
      </c>
      <c r="X85" s="13">
        <f ca="1">IF(AND('Endrunde 4'!$L33&lt;&gt;"",'Endrunde 4'!$N33&lt;&gt;"",$V85&lt;&gt;$W85,$V85&lt;&gt;"",$W85&lt;&gt;""),'Endrunde 4'!$L33,"")</f>
        <v>5</v>
      </c>
      <c r="Y85" s="36">
        <f ca="1">IF(AND('Endrunde 4'!$L33&lt;&gt;"",'Endrunde 4'!$N33&lt;&gt;"",$V85&lt;&gt;$W85,$V85&lt;&gt;"",$W85&lt;&gt;""),'Endrunde 4'!$N33,"")</f>
        <v>4</v>
      </c>
      <c r="Z85" s="35" t="str">
        <f t="shared" ca="1" si="47"/>
        <v>VFB EssenheimSSV Wildbach</v>
      </c>
      <c r="AA85" s="13">
        <f t="shared" ca="1" si="46"/>
        <v>1</v>
      </c>
      <c r="AB85" s="13" t="str">
        <f ca="1">IF(AA85&gt;0,X85&amp;Sprache!$E$84&amp;Y85,"")</f>
        <v>5:4</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'Endrunde 4'!$I34</f>
        <v>1. FC Riedwald</v>
      </c>
      <c r="W86" s="13" t="str">
        <f ca="1">'Endrunde 4'!$K34</f>
        <v>Maibach 1822 eV</v>
      </c>
      <c r="X86" s="13">
        <f ca="1">IF(AND('Endrunde 4'!$L34&lt;&gt;"",'Endrunde 4'!$N34&lt;&gt;"",$V86&lt;&gt;$W86,$V86&lt;&gt;"",$W86&lt;&gt;""),'Endrunde 4'!$L34,"")</f>
        <v>2</v>
      </c>
      <c r="Y86" s="36">
        <f ca="1">IF(AND('Endrunde 4'!$L34&lt;&gt;"",'Endrunde 4'!$N34&lt;&gt;"",$V86&lt;&gt;$W86,$V86&lt;&gt;"",$W86&lt;&gt;""),'Endrunde 4'!$N34,"")</f>
        <v>0</v>
      </c>
      <c r="Z86" s="35" t="str">
        <f t="shared" ca="1" si="47"/>
        <v>1. FC RiedwaldMaibach 1822 eV</v>
      </c>
      <c r="AA86" s="13">
        <f t="shared" ca="1" si="46"/>
        <v>1</v>
      </c>
      <c r="AB86" s="13" t="str">
        <f ca="1">IF(AA86&gt;0,X86&amp;Sprache!$E$84&amp;Y86,"")</f>
        <v>2:0</v>
      </c>
      <c r="AD86" s="144"/>
      <c r="AE86" s="149">
        <f ca="1">IF($AA86=0,"",IF($X86&gt;$Y86,Einstellungen!$C$4,IF($X86=$Y86,1,0)))</f>
        <v>3</v>
      </c>
      <c r="AF86" s="144">
        <f ca="1">IF($AA86=0,"",IF($X86&lt;$Y86,Einstellungen!$C$4,IF($X86=$Y86,1,0)))</f>
        <v>0</v>
      </c>
    </row>
    <row r="87" spans="2:32" s="2" customFormat="1" x14ac:dyDescent="0.2">
      <c r="B87" s="4"/>
      <c r="C87" s="4"/>
      <c r="D87" s="4"/>
      <c r="E87" s="4"/>
      <c r="F87" s="13"/>
      <c r="G87" s="13"/>
      <c r="H87" s="13"/>
      <c r="I87" s="13"/>
      <c r="J87" s="13"/>
      <c r="K87" s="13"/>
      <c r="L87" s="13"/>
      <c r="M87" s="13"/>
      <c r="U87" s="67" t="s">
        <v>39</v>
      </c>
      <c r="V87" s="41" t="str">
        <f ca="1">'Endrunde 4'!$I35</f>
        <v>Borussia Dortmund</v>
      </c>
      <c r="W87" s="13" t="str">
        <f ca="1">'Endrunde 4'!$K35</f>
        <v>Eintracht Frankfurt</v>
      </c>
      <c r="X87" s="13">
        <f ca="1">IF(AND('Endrunde 4'!$L35&lt;&gt;"",'Endrunde 4'!$N35&lt;&gt;"",$V87&lt;&gt;$W87,$V87&lt;&gt;"",$W87&lt;&gt;""),'Endrunde 4'!$L35,"")</f>
        <v>0</v>
      </c>
      <c r="Y87" s="36">
        <f ca="1">IF(AND('Endrunde 4'!$L35&lt;&gt;"",'Endrunde 4'!$N35&lt;&gt;"",$V87&lt;&gt;$W87,$V87&lt;&gt;"",$W87&lt;&gt;""),'Endrunde 4'!$N35,"")</f>
        <v>0</v>
      </c>
      <c r="Z87" s="35" t="str">
        <f t="shared" ca="1" si="47"/>
        <v>Borussia DortmundEintracht Frankfurt</v>
      </c>
      <c r="AA87" s="13">
        <f t="shared" ca="1" si="46"/>
        <v>1</v>
      </c>
      <c r="AB87" s="13" t="str">
        <f ca="1">IF(AA87&gt;0,X87&amp;Sprache!$E$84&amp;Y87,"")</f>
        <v>0:0</v>
      </c>
      <c r="AD87" s="144"/>
      <c r="AE87" s="149">
        <f ca="1">IF($AA87=0,"",IF($X87&gt;$Y87,Einstellungen!$C$4,IF($X87=$Y87,1,0)))</f>
        <v>1</v>
      </c>
      <c r="AF87" s="144">
        <f ca="1">IF($AA87=0,"",IF($X87&lt;$Y87,Einstellungen!$C$4,IF($X87=$Y87,1,0)))</f>
        <v>1</v>
      </c>
    </row>
    <row r="88" spans="2:32" s="2" customFormat="1" ht="12.75" thickBot="1" x14ac:dyDescent="0.25">
      <c r="B88" s="4"/>
      <c r="C88" s="4"/>
      <c r="D88" s="4"/>
      <c r="E88" s="4"/>
      <c r="F88" s="13"/>
      <c r="G88" s="13"/>
      <c r="H88" s="13"/>
      <c r="I88" s="13"/>
      <c r="J88" s="13"/>
      <c r="K88" s="13"/>
      <c r="L88" s="13"/>
      <c r="M88" s="13"/>
      <c r="U88" s="67" t="s">
        <v>40</v>
      </c>
      <c r="V88" s="41" t="str">
        <f ca="1">'Endrunde 4'!$I36</f>
        <v>Real Madrid</v>
      </c>
      <c r="W88" s="13" t="str">
        <f ca="1">'Endrunde 4'!$K36</f>
        <v>Manchester City</v>
      </c>
      <c r="X88" s="13">
        <f ca="1">IF(AND('Endrunde 4'!$L36&lt;&gt;"",'Endrunde 4'!$N36&lt;&gt;"",$V88&lt;&gt;$W88,$V88&lt;&gt;"",$W88&lt;&gt;""),'Endrunde 4'!$L36,"")</f>
        <v>1</v>
      </c>
      <c r="Y88" s="36">
        <f ca="1">IF(AND('Endrunde 4'!$L36&lt;&gt;"",'Endrunde 4'!$N36&lt;&gt;"",$V88&lt;&gt;$W88,$V88&lt;&gt;"",$W88&lt;&gt;""),'Endrunde 4'!$N36,"")</f>
        <v>1</v>
      </c>
      <c r="Z88" s="35" t="str">
        <f t="shared" ca="1" si="47"/>
        <v>Real MadridManchester City</v>
      </c>
      <c r="AA88" s="13">
        <f t="shared" ca="1" si="46"/>
        <v>1</v>
      </c>
      <c r="AB88" s="13" t="str">
        <f ca="1">IF(AA88&gt;0,X88&amp;Sprache!$E$84&amp;Y88,"")</f>
        <v>1:1</v>
      </c>
      <c r="AD88" s="144"/>
      <c r="AE88" s="149">
        <f ca="1">IF($AA88=0,"",IF($X88&gt;$Y88,Einstellungen!$C$4,IF($X88=$Y88,1,0)))</f>
        <v>1</v>
      </c>
      <c r="AF88" s="144">
        <f ca="1">IF($AA88=0,"",IF($X88&lt;$Y88,Einstellungen!$C$4,IF($X88=$Y88,1,0)))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IF(AA89&gt;0,X89&amp;Sprache!$E$84&amp;Y89,"")</f>
        <v/>
      </c>
      <c r="AC89" s="298"/>
      <c r="AD89" s="299"/>
      <c r="AE89" s="300" t="str">
        <f>IF($AA89=0,"",IF($X89&gt;$Y89,Einstellungen!$C$4,IF($X89=$Y89,1,0)))</f>
        <v/>
      </c>
      <c r="AF89" s="299"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VFB Essenheim</v>
      </c>
      <c r="AA137" s="13">
        <f t="shared" ref="AA137:AA200" ca="1" si="49">AA65</f>
        <v>0</v>
      </c>
      <c r="AB137" s="13" t="str">
        <f ca="1">IF(AA137&gt;0,Y65&amp;Sprache!$E$84&amp;X65,"")</f>
        <v/>
      </c>
      <c r="AC137" s="2"/>
      <c r="AD137" s="144"/>
    </row>
    <row r="138" spans="2:32" x14ac:dyDescent="0.2">
      <c r="Y138" s="67" t="s">
        <v>9</v>
      </c>
      <c r="Z138" s="35" t="str">
        <f t="shared" ref="Z138:Z201" ca="1" si="50">W66&amp;V66</f>
        <v>FC Grönlingen1. FC Riedwald</v>
      </c>
      <c r="AA138" s="13">
        <f t="shared" ca="1" si="49"/>
        <v>1</v>
      </c>
      <c r="AB138" s="13" t="str">
        <f ca="1">IF(AA138&gt;0,Y66&amp;Sprache!$E$84&amp;X66,"")</f>
        <v>0:1</v>
      </c>
      <c r="AC138" s="2"/>
      <c r="AD138" s="144"/>
    </row>
    <row r="139" spans="2:32" x14ac:dyDescent="0.2">
      <c r="Y139" s="67" t="s">
        <v>10</v>
      </c>
      <c r="Z139" s="35" t="str">
        <f t="shared" ca="1" si="50"/>
        <v>Mainz 05Borussia Dortmund</v>
      </c>
      <c r="AA139" s="13">
        <f t="shared" ca="1" si="49"/>
        <v>1</v>
      </c>
      <c r="AB139" s="13" t="str">
        <f ca="1">IF(AA139&gt;0,Y67&amp;Sprache!$E$84&amp;X67,"")</f>
        <v>3:4</v>
      </c>
      <c r="AC139" s="2"/>
      <c r="AD139" s="144"/>
    </row>
    <row r="140" spans="2:32" x14ac:dyDescent="0.2">
      <c r="Y140" s="67" t="s">
        <v>11</v>
      </c>
      <c r="Z140" s="35" t="str">
        <f t="shared" ca="1" si="50"/>
        <v>Inter MailandReal Madrid</v>
      </c>
      <c r="AA140" s="13">
        <f t="shared" ca="1" si="49"/>
        <v>1</v>
      </c>
      <c r="AB140" s="13" t="str">
        <f ca="1">IF(AA140&gt;0,Y68&amp;Sprache!$E$84&amp;X68,"")</f>
        <v>2:1</v>
      </c>
      <c r="AC140" s="2"/>
      <c r="AD140" s="144"/>
    </row>
    <row r="141" spans="2:32" x14ac:dyDescent="0.2">
      <c r="Y141" s="67" t="s">
        <v>12</v>
      </c>
      <c r="Z141" s="35" t="str">
        <f t="shared" ca="1" si="50"/>
        <v>Kickers RodendorfSSV Wildbach</v>
      </c>
      <c r="AA141" s="13">
        <f t="shared" ca="1" si="49"/>
        <v>1</v>
      </c>
      <c r="AB141" s="13" t="str">
        <f ca="1">IF(AA141&gt;0,Y69&amp;Sprache!$E$84&amp;X69,"")</f>
        <v>4:4</v>
      </c>
      <c r="AC141" s="2"/>
      <c r="AD141" s="144"/>
    </row>
    <row r="142" spans="2:32" x14ac:dyDescent="0.2">
      <c r="Y142" s="67" t="s">
        <v>17</v>
      </c>
      <c r="Z142" s="35" t="str">
        <f t="shared" ca="1" si="50"/>
        <v>FSV RauenMaibach 1822 eV</v>
      </c>
      <c r="AA142" s="13">
        <f t="shared" ca="1" si="49"/>
        <v>1</v>
      </c>
      <c r="AB142" s="13" t="str">
        <f ca="1">IF(AA142&gt;0,Y70&amp;Sprache!$E$84&amp;X70,"")</f>
        <v>1:2</v>
      </c>
      <c r="AC142" s="2"/>
      <c r="AD142" s="144"/>
    </row>
    <row r="143" spans="2:32" x14ac:dyDescent="0.2">
      <c r="Y143" s="67" t="s">
        <v>18</v>
      </c>
      <c r="Z143" s="35" t="str">
        <f t="shared" ca="1" si="50"/>
        <v>1. FC NürnbergEintracht Frankfurt</v>
      </c>
      <c r="AA143" s="13">
        <f t="shared" ca="1" si="49"/>
        <v>1</v>
      </c>
      <c r="AB143" s="13" t="str">
        <f ca="1">IF(AA143&gt;0,Y71&amp;Sprache!$E$84&amp;X71,"")</f>
        <v>1:2</v>
      </c>
      <c r="AC143" s="2"/>
      <c r="AD143" s="144"/>
    </row>
    <row r="144" spans="2:32" x14ac:dyDescent="0.2">
      <c r="Y144" s="67" t="s">
        <v>19</v>
      </c>
      <c r="Z144" s="35" t="str">
        <f t="shared" ca="1" si="50"/>
        <v>FC BarcelonaManchester City</v>
      </c>
      <c r="AA144" s="13">
        <f t="shared" ca="1" si="49"/>
        <v>1</v>
      </c>
      <c r="AB144" s="13" t="str">
        <f ca="1">IF(AA144&gt;0,Y72&amp;Sprache!$E$84&amp;X72,"")</f>
        <v>1:1</v>
      </c>
      <c r="AC144" s="2"/>
      <c r="AD144" s="144"/>
    </row>
    <row r="145" spans="25:30" x14ac:dyDescent="0.2">
      <c r="Y145" s="67" t="s">
        <v>25</v>
      </c>
      <c r="Z145" s="35" t="str">
        <f t="shared" ca="1" si="50"/>
        <v>SSV Wildbach</v>
      </c>
      <c r="AA145" s="13">
        <f t="shared" ca="1" si="49"/>
        <v>0</v>
      </c>
      <c r="AB145" s="13" t="str">
        <f ca="1">IF(AA145&gt;0,Y73&amp;Sprache!$E$84&amp;X73,"")</f>
        <v/>
      </c>
      <c r="AC145" s="2"/>
      <c r="AD145" s="144"/>
    </row>
    <row r="146" spans="25:30" x14ac:dyDescent="0.2">
      <c r="Y146" s="67" t="s">
        <v>26</v>
      </c>
      <c r="Z146" s="35" t="str">
        <f t="shared" ca="1" si="50"/>
        <v>Maibach 1822 eVFC Grönlingen</v>
      </c>
      <c r="AA146" s="13">
        <f t="shared" ca="1" si="49"/>
        <v>1</v>
      </c>
      <c r="AB146" s="13" t="str">
        <f ca="1">IF(AA146&gt;0,Y74&amp;Sprache!$E$84&amp;X74,"")</f>
        <v>1:1</v>
      </c>
      <c r="AC146" s="2"/>
      <c r="AD146" s="144"/>
    </row>
    <row r="147" spans="25:30" x14ac:dyDescent="0.2">
      <c r="Y147" s="67" t="s">
        <v>27</v>
      </c>
      <c r="Z147" s="35" t="str">
        <f t="shared" ca="1" si="50"/>
        <v>Eintracht FrankfurtMainz 05</v>
      </c>
      <c r="AA147" s="13">
        <f t="shared" ca="1" si="49"/>
        <v>1</v>
      </c>
      <c r="AB147" s="13" t="str">
        <f ca="1">IF(AA147&gt;0,Y75&amp;Sprache!$E$84&amp;X75,"")</f>
        <v>2:2</v>
      </c>
      <c r="AC147" s="2"/>
      <c r="AD147" s="144"/>
    </row>
    <row r="148" spans="25:30" x14ac:dyDescent="0.2">
      <c r="Y148" s="67" t="s">
        <v>28</v>
      </c>
      <c r="Z148" s="35" t="str">
        <f t="shared" ca="1" si="50"/>
        <v>Manchester CityInter Mailand</v>
      </c>
      <c r="AA148" s="13">
        <f t="shared" ca="1" si="49"/>
        <v>1</v>
      </c>
      <c r="AB148" s="13" t="str">
        <f ca="1">IF(AA148&gt;0,Y76&amp;Sprache!$E$84&amp;X76,"")</f>
        <v>2:1</v>
      </c>
      <c r="AC148" s="2"/>
      <c r="AD148" s="144"/>
    </row>
    <row r="149" spans="25:30" x14ac:dyDescent="0.2">
      <c r="Y149" s="67" t="s">
        <v>29</v>
      </c>
      <c r="Z149" s="35" t="str">
        <f t="shared" ca="1" si="50"/>
        <v>VFB EssenheimKickers Rodendorf</v>
      </c>
      <c r="AA149" s="13">
        <f t="shared" ca="1" si="49"/>
        <v>1</v>
      </c>
      <c r="AB149" s="13" t="str">
        <f ca="1">IF(AA149&gt;0,Y77&amp;Sprache!$E$84&amp;X77,"")</f>
        <v>2:4</v>
      </c>
      <c r="AC149" s="2"/>
      <c r="AD149" s="144"/>
    </row>
    <row r="150" spans="25:30" x14ac:dyDescent="0.2">
      <c r="Y150" s="67" t="s">
        <v>30</v>
      </c>
      <c r="Z150" s="35" t="str">
        <f t="shared" ca="1" si="50"/>
        <v>1. FC RiedwaldFSV Rauen</v>
      </c>
      <c r="AA150" s="13">
        <f t="shared" ca="1" si="49"/>
        <v>1</v>
      </c>
      <c r="AB150" s="13" t="str">
        <f ca="1">IF(AA150&gt;0,Y78&amp;Sprache!$E$84&amp;X78,"")</f>
        <v>1:3</v>
      </c>
      <c r="AC150" s="2"/>
      <c r="AD150" s="144"/>
    </row>
    <row r="151" spans="25:30" x14ac:dyDescent="0.2">
      <c r="Y151" s="67" t="s">
        <v>31</v>
      </c>
      <c r="Z151" s="35" t="str">
        <f t="shared" ca="1" si="50"/>
        <v>Borussia Dortmund1. FC Nürnberg</v>
      </c>
      <c r="AA151" s="13">
        <f t="shared" ca="1" si="49"/>
        <v>1</v>
      </c>
      <c r="AB151" s="13" t="str">
        <f ca="1">IF(AA151&gt;0,Y79&amp;Sprache!$E$84&amp;X79,"")</f>
        <v>3:1</v>
      </c>
      <c r="AC151" s="2"/>
      <c r="AD151" s="144"/>
    </row>
    <row r="152" spans="25:30" x14ac:dyDescent="0.2">
      <c r="Y152" s="67" t="s">
        <v>32</v>
      </c>
      <c r="Z152" s="35" t="str">
        <f t="shared" ca="1" si="50"/>
        <v>Real MadridFC Barcelona</v>
      </c>
      <c r="AA152" s="13">
        <f t="shared" ca="1" si="49"/>
        <v>1</v>
      </c>
      <c r="AB152" s="13" t="str">
        <f ca="1">IF(AA152&gt;0,Y80&amp;Sprache!$E$84&amp;X80,"")</f>
        <v>1:0</v>
      </c>
      <c r="AC152" s="2"/>
      <c r="AD152" s="144"/>
    </row>
    <row r="153" spans="25:30" x14ac:dyDescent="0.2">
      <c r="Y153" s="67" t="s">
        <v>33</v>
      </c>
      <c r="Z153" s="35" t="str">
        <f t="shared" ca="1" si="50"/>
        <v>Kickers Rodendorf</v>
      </c>
      <c r="AA153" s="13">
        <f t="shared" ca="1" si="49"/>
        <v>0</v>
      </c>
      <c r="AB153" s="13" t="str">
        <f ca="1">IF(AA153&gt;0,Y81&amp;Sprache!$E$84&amp;X81,"")</f>
        <v/>
      </c>
      <c r="AC153" s="2"/>
      <c r="AD153" s="144"/>
    </row>
    <row r="154" spans="25:30" x14ac:dyDescent="0.2">
      <c r="Y154" s="67" t="s">
        <v>34</v>
      </c>
      <c r="Z154" s="35" t="str">
        <f t="shared" ca="1" si="50"/>
        <v>FSV RauenFC Grönlingen</v>
      </c>
      <c r="AA154" s="13">
        <f t="shared" ca="1" si="49"/>
        <v>1</v>
      </c>
      <c r="AB154" s="13" t="str">
        <f ca="1">IF(AA154&gt;0,Y82&amp;Sprache!$E$84&amp;X82,"")</f>
        <v>3:2</v>
      </c>
      <c r="AC154" s="2"/>
      <c r="AD154" s="144"/>
    </row>
    <row r="155" spans="25:30" x14ac:dyDescent="0.2">
      <c r="Y155" s="67" t="s">
        <v>35</v>
      </c>
      <c r="Z155" s="35" t="str">
        <f t="shared" ca="1" si="50"/>
        <v>1. FC NürnbergMainz 05</v>
      </c>
      <c r="AA155" s="13">
        <f t="shared" ca="1" si="49"/>
        <v>1</v>
      </c>
      <c r="AB155" s="13" t="str">
        <f ca="1">IF(AA155&gt;0,Y83&amp;Sprache!$E$84&amp;X83,"")</f>
        <v>3:3</v>
      </c>
      <c r="AC155" s="2"/>
      <c r="AD155" s="144"/>
    </row>
    <row r="156" spans="25:30" x14ac:dyDescent="0.2">
      <c r="Y156" s="67" t="s">
        <v>36</v>
      </c>
      <c r="Z156" s="35" t="str">
        <f t="shared" ca="1" si="50"/>
        <v>FC BarcelonaInter Mailand</v>
      </c>
      <c r="AA156" s="13">
        <f t="shared" ca="1" si="49"/>
        <v>1</v>
      </c>
      <c r="AB156" s="13" t="str">
        <f ca="1">IF(AA156&gt;0,Y84&amp;Sprache!$E$84&amp;X84,"")</f>
        <v>2:1</v>
      </c>
      <c r="AC156" s="2"/>
      <c r="AD156" s="144"/>
    </row>
    <row r="157" spans="25:30" x14ac:dyDescent="0.2">
      <c r="Y157" s="67" t="s">
        <v>37</v>
      </c>
      <c r="Z157" s="35" t="str">
        <f t="shared" ca="1" si="50"/>
        <v>SSV WildbachVFB Essenheim</v>
      </c>
      <c r="AA157" s="13">
        <f t="shared" ca="1" si="49"/>
        <v>1</v>
      </c>
      <c r="AB157" s="13" t="str">
        <f ca="1">IF(AA157&gt;0,Y85&amp;Sprache!$E$84&amp;X85,"")</f>
        <v>4:5</v>
      </c>
      <c r="AC157" s="2"/>
      <c r="AD157" s="144"/>
    </row>
    <row r="158" spans="25:30" x14ac:dyDescent="0.2">
      <c r="Y158" s="67" t="s">
        <v>38</v>
      </c>
      <c r="Z158" s="35" t="str">
        <f t="shared" ca="1" si="50"/>
        <v>Maibach 1822 eV1. FC Riedwald</v>
      </c>
      <c r="AA158" s="13">
        <f t="shared" ca="1" si="49"/>
        <v>1</v>
      </c>
      <c r="AB158" s="13" t="str">
        <f ca="1">IF(AA158&gt;0,Y86&amp;Sprache!$E$84&amp;X86,"")</f>
        <v>0:2</v>
      </c>
      <c r="AC158" s="2"/>
      <c r="AD158" s="144"/>
    </row>
    <row r="159" spans="25:30" x14ac:dyDescent="0.2">
      <c r="Y159" s="67" t="s">
        <v>39</v>
      </c>
      <c r="Z159" s="35" t="str">
        <f t="shared" ca="1" si="50"/>
        <v>Eintracht FrankfurtBorussia Dortmund</v>
      </c>
      <c r="AA159" s="13">
        <f t="shared" ca="1" si="49"/>
        <v>1</v>
      </c>
      <c r="AB159" s="13" t="str">
        <f ca="1">IF(AA159&gt;0,Y87&amp;Sprache!$E$84&amp;X87,"")</f>
        <v>0:0</v>
      </c>
      <c r="AC159" s="2"/>
      <c r="AD159" s="144"/>
    </row>
    <row r="160" spans="25:30" x14ac:dyDescent="0.2">
      <c r="Y160" s="67" t="s">
        <v>40</v>
      </c>
      <c r="Z160" s="35" t="str">
        <f t="shared" ca="1" si="50"/>
        <v>Manchester CityReal Madrid</v>
      </c>
      <c r="AA160" s="13">
        <f t="shared" ca="1" si="49"/>
        <v>1</v>
      </c>
      <c r="AB160" s="13" t="str">
        <f ca="1">IF(AA160&gt;0,Y88&amp;Sprache!$E$84&amp;X88,"")</f>
        <v>1:1</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E5AE-EACC-4C53-818A-144BD3BF928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1. FC Riedwald</v>
      </c>
      <c r="G4" s="1">
        <f t="shared" ref="G4:G12" ca="1" si="0">SUMIFS($X$64:$X$135,$V$64:$V$135,$F4)+SUMIFS($Y$64:$Y$135,$W$64:$W$135,$F4)</f>
        <v>4</v>
      </c>
      <c r="H4" s="1">
        <f t="shared" ref="H4:H12" ca="1" si="1">SUMIFS($Y$64:$Y$135,$V$64:$V$135,$F4)+SUMIFS($X$64:$X$135,$W$64:$W$135,$F4)</f>
        <v>3</v>
      </c>
      <c r="I4" s="13">
        <f t="shared" ref="I4:I12" ca="1" si="2">G4-H4</f>
        <v>1</v>
      </c>
      <c r="J4" s="1">
        <f ca="1">SUMIF($V$64:$V$135,F4,$AE$64:$AE$135)+SUMIF($W$64:$W$135,F4,$AF$64:$AF$135)</f>
        <v>6</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Maibach 1822 eV</v>
      </c>
      <c r="G5" s="1">
        <f t="shared" ca="1" si="0"/>
        <v>3</v>
      </c>
      <c r="H5" s="1">
        <f t="shared" ca="1" si="1"/>
        <v>4</v>
      </c>
      <c r="I5" s="13">
        <f t="shared" ca="1" si="2"/>
        <v>-1</v>
      </c>
      <c r="J5" s="1">
        <f t="shared" ref="J5:J12" ca="1" si="11">SUMIF($V$64:$V$135,F5,$AE$64:$AE$135)+SUMIF($W$64:$W$135,F5,$AF$64:$AF$135)</f>
        <v>4</v>
      </c>
      <c r="K5" s="1">
        <f t="shared" ca="1" si="3"/>
        <v>3</v>
      </c>
      <c r="L5" s="1">
        <f t="shared" ca="1" si="4"/>
        <v>1</v>
      </c>
      <c r="M5" s="1">
        <f t="shared" ca="1" si="5"/>
        <v>1</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FSV Rauen</v>
      </c>
      <c r="G6" s="1">
        <f t="shared" ca="1" si="0"/>
        <v>7</v>
      </c>
      <c r="H6" s="1">
        <f t="shared" ca="1" si="1"/>
        <v>5</v>
      </c>
      <c r="I6" s="13">
        <f t="shared" ca="1" si="2"/>
        <v>2</v>
      </c>
      <c r="J6" s="1">
        <f t="shared" ca="1" si="11"/>
        <v>6</v>
      </c>
      <c r="K6" s="1">
        <f t="shared" ca="1" si="3"/>
        <v>3</v>
      </c>
      <c r="L6" s="1">
        <f t="shared" ca="1" si="4"/>
        <v>2</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4.0069999999999997</v>
      </c>
      <c r="E7" s="253">
        <f t="shared" ca="1" si="9"/>
        <v>4</v>
      </c>
      <c r="F7" s="1" t="str">
        <f t="shared" ca="1" si="10"/>
        <v>FC Grönlingen</v>
      </c>
      <c r="G7" s="1">
        <f t="shared" ca="1" si="0"/>
        <v>3</v>
      </c>
      <c r="H7" s="1">
        <f t="shared" ca="1" si="1"/>
        <v>5</v>
      </c>
      <c r="I7" s="13">
        <f t="shared" ca="1" si="2"/>
        <v>-2</v>
      </c>
      <c r="J7" s="1">
        <f t="shared" ca="1" si="11"/>
        <v>1</v>
      </c>
      <c r="K7" s="1">
        <f t="shared" ca="1" si="3"/>
        <v>3</v>
      </c>
      <c r="L7" s="1">
        <f t="shared" ca="1" si="4"/>
        <v>0</v>
      </c>
      <c r="M7" s="1">
        <f t="shared" ca="1" si="5"/>
        <v>1</v>
      </c>
      <c r="N7" s="1">
        <f t="shared" ca="1" si="6"/>
        <v>2</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3</v>
      </c>
      <c r="E17" s="1">
        <f t="shared" ca="1" si="12"/>
        <v>2</v>
      </c>
      <c r="F17" s="1">
        <f t="shared" ca="1" si="12"/>
        <v>0</v>
      </c>
      <c r="G17" s="1">
        <f t="shared" ca="1" si="12"/>
        <v>1</v>
      </c>
      <c r="H17" s="1">
        <f t="shared" ref="H17:K25" ca="1" si="13">G4</f>
        <v>4</v>
      </c>
      <c r="I17" s="1">
        <f t="shared" ca="1" si="13"/>
        <v>3</v>
      </c>
      <c r="J17" s="13">
        <f t="shared" ca="1" si="13"/>
        <v>1</v>
      </c>
      <c r="K17" s="1">
        <f t="shared" ca="1" si="13"/>
        <v>6</v>
      </c>
      <c r="L17" s="30">
        <f ca="1">IF($C17="",0,K17*$F$64+(J17+$H$65)*$F$65+H17*$F$66)</f>
        <v>6501004</v>
      </c>
      <c r="M17" s="14">
        <f ca="1">IF($AI$15,COUNTIF($K$17:$K$25,K17),COUNTIF($L$17:$L$25,L17))</f>
        <v>1</v>
      </c>
      <c r="N17" s="14">
        <f t="array" aca="1" ref="N17" ca="1">IF($AI$15,SUM(($K$17:$K$25&gt;=K17)/COUNTIF($K$17:$K$25,$K$17:$K$25)),SUM(($L$17:$L$25&gt;=L17)/COUNTIF($L$17:$L$25,$L$17:$L$25)))</f>
        <v>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2.0108999999999999</v>
      </c>
      <c r="Y17" s="13">
        <f>'Endrunde 4'!$AF28</f>
        <v>0</v>
      </c>
      <c r="Z17" s="1">
        <f ca="1">RANK($W17,$W$17:$W$25)+(9-$Y17)/10</f>
        <v>1.9</v>
      </c>
      <c r="AA17" s="1">
        <f ca="1">SUM(E30:BP30)</f>
        <v>0</v>
      </c>
      <c r="AB17" s="1">
        <f ca="1">SUM(E41:BP41)</f>
        <v>0</v>
      </c>
      <c r="AC17" s="1">
        <f ca="1">SUM(E52:BP52)</f>
        <v>0</v>
      </c>
      <c r="AD17" s="247">
        <f ca="1">RANK($K17,$K$17:$K$25)</f>
        <v>1</v>
      </c>
      <c r="AE17" s="30">
        <f t="shared" ref="AE17:AE22" ca="1" si="22">(J17+$H$65)*$F$65+H17*$F$66</f>
        <v>501004</v>
      </c>
      <c r="AF17" s="1">
        <f ca="1">RANK($AE17,$AE$17:$AE$25)</f>
        <v>2</v>
      </c>
      <c r="AG17" s="1">
        <f ca="1">RANK($W17,$W$17:$W$25)</f>
        <v>1</v>
      </c>
      <c r="AH17" s="249">
        <f ca="1">AD17+AG17/100+AF17/10000+(10-Y17)/1000000</f>
        <v>1.0102100000000001</v>
      </c>
      <c r="AI17" s="1"/>
    </row>
    <row r="18" spans="2:80" s="2" customFormat="1" x14ac:dyDescent="0.2">
      <c r="C18" s="2" t="str">
        <f t="shared" ref="C18:C25" ca="1" si="23">$Q65</f>
        <v>Maibach 1822 eV</v>
      </c>
      <c r="D18" s="1">
        <f t="shared" ca="1" si="12"/>
        <v>3</v>
      </c>
      <c r="E18" s="1">
        <f t="shared" ca="1" si="12"/>
        <v>1</v>
      </c>
      <c r="F18" s="1">
        <f t="shared" ca="1" si="12"/>
        <v>1</v>
      </c>
      <c r="G18" s="1">
        <f t="shared" ca="1" si="12"/>
        <v>1</v>
      </c>
      <c r="H18" s="1">
        <f t="shared" ca="1" si="13"/>
        <v>3</v>
      </c>
      <c r="I18" s="1">
        <f t="shared" ca="1" si="13"/>
        <v>4</v>
      </c>
      <c r="J18" s="13">
        <f t="shared" ca="1" si="13"/>
        <v>-1</v>
      </c>
      <c r="K18" s="1">
        <f t="shared" ca="1" si="13"/>
        <v>4</v>
      </c>
      <c r="L18" s="30">
        <f t="shared" ref="L18:L25" ca="1" si="24">IF($C18="",0,K18*$F$64+(J18+$H$65)*$F$65+H18*$F$66)</f>
        <v>4499003</v>
      </c>
      <c r="M18" s="14">
        <f t="shared" ref="M18:M25" ca="1" si="25">IF($AI$15,COUNTIF($K$17:$K$25,K18),COUNTIF($L$17:$L$25,L18))</f>
        <v>1</v>
      </c>
      <c r="N18" s="14">
        <f t="array" aca="1" ref="N18" ca="1">IF($AI$15,SUM(($K$17:$K$25&gt;=K18)/COUNTIF($K$17:$K$25,$K$17:$K$25)),SUM(($L$17:$L$25&gt;=L18)/COUNTIF($L$17:$L$25,$L$17:$L$25)))</f>
        <v>3</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3.0108999999999999</v>
      </c>
      <c r="Y18" s="13">
        <f>'Endrunde 4'!$AF29</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3</v>
      </c>
      <c r="AE18" s="30">
        <f t="shared" ca="1" si="22"/>
        <v>499003</v>
      </c>
      <c r="AF18" s="1">
        <f t="shared" ref="AF18:AF25" ca="1" si="33">RANK($AE18,$AE$17:$AE$25)</f>
        <v>5</v>
      </c>
      <c r="AG18" s="1">
        <f t="shared" ref="AG18:AG25" ca="1" si="34">RANK($W18,$W$17:$W$25)</f>
        <v>1</v>
      </c>
      <c r="AH18" s="250">
        <f t="shared" ref="AH18:AH25" ca="1" si="35">AD18+AG18/100+AF18/10000+(10-Y18)/1000000</f>
        <v>3.01051</v>
      </c>
      <c r="AI18" s="1"/>
    </row>
    <row r="19" spans="2:80" s="2" customFormat="1" x14ac:dyDescent="0.2">
      <c r="C19" s="2" t="str">
        <f t="shared" ca="1" si="23"/>
        <v>FSV Rauen</v>
      </c>
      <c r="D19" s="1">
        <f t="shared" ca="1" si="12"/>
        <v>3</v>
      </c>
      <c r="E19" s="1">
        <f t="shared" ca="1" si="12"/>
        <v>2</v>
      </c>
      <c r="F19" s="1">
        <f t="shared" ca="1" si="12"/>
        <v>0</v>
      </c>
      <c r="G19" s="1">
        <f t="shared" ca="1" si="12"/>
        <v>1</v>
      </c>
      <c r="H19" s="1">
        <f t="shared" ca="1" si="13"/>
        <v>7</v>
      </c>
      <c r="I19" s="1">
        <f t="shared" ca="1" si="13"/>
        <v>5</v>
      </c>
      <c r="J19" s="13">
        <f t="shared" ca="1" si="13"/>
        <v>2</v>
      </c>
      <c r="K19" s="1">
        <f t="shared" ca="1" si="13"/>
        <v>6</v>
      </c>
      <c r="L19" s="30">
        <f t="shared" ca="1" si="24"/>
        <v>6502007</v>
      </c>
      <c r="M19" s="14">
        <f t="shared" ca="1" si="25"/>
        <v>1</v>
      </c>
      <c r="N19" s="14">
        <f t="array" aca="1" ref="N19" ca="1">IF($AI$15,SUM(($K$17:$K$25&gt;=K19)/COUNTIF($K$17:$K$25,$K$17:$K$25)),SUM(($L$17:$L$25&gt;=L19)/COUNTIF($L$17:$L$25,$L$17:$L$25)))</f>
        <v>1</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1.0108999999999999</v>
      </c>
      <c r="Y19" s="13">
        <f>'Endrunde 4'!$AF30</f>
        <v>0</v>
      </c>
      <c r="Z19" s="1">
        <f t="shared" ca="1" si="28"/>
        <v>1.9</v>
      </c>
      <c r="AA19" s="1">
        <f t="shared" ca="1" si="29"/>
        <v>0</v>
      </c>
      <c r="AB19" s="1">
        <f t="shared" ca="1" si="30"/>
        <v>0</v>
      </c>
      <c r="AC19" s="1">
        <f t="shared" ca="1" si="31"/>
        <v>0</v>
      </c>
      <c r="AD19" s="247">
        <f t="shared" ca="1" si="32"/>
        <v>1</v>
      </c>
      <c r="AE19" s="30">
        <f t="shared" ca="1" si="22"/>
        <v>502007</v>
      </c>
      <c r="AF19" s="1">
        <f t="shared" ca="1" si="33"/>
        <v>1</v>
      </c>
      <c r="AG19" s="1">
        <f t="shared" ca="1" si="34"/>
        <v>1</v>
      </c>
      <c r="AH19" s="250">
        <f t="shared" ca="1" si="35"/>
        <v>1.0101100000000001</v>
      </c>
      <c r="AI19" s="1"/>
    </row>
    <row r="20" spans="2:80" s="2" customFormat="1" x14ac:dyDescent="0.2">
      <c r="C20" s="2" t="str">
        <f t="shared" ca="1" si="23"/>
        <v>FC Grönlingen</v>
      </c>
      <c r="D20" s="1">
        <f t="shared" ca="1" si="12"/>
        <v>3</v>
      </c>
      <c r="E20" s="1">
        <f t="shared" ca="1" si="12"/>
        <v>0</v>
      </c>
      <c r="F20" s="1">
        <f t="shared" ca="1" si="12"/>
        <v>1</v>
      </c>
      <c r="G20" s="1">
        <f t="shared" ca="1" si="12"/>
        <v>2</v>
      </c>
      <c r="H20" s="1">
        <f t="shared" ca="1" si="13"/>
        <v>3</v>
      </c>
      <c r="I20" s="1">
        <f t="shared" ca="1" si="13"/>
        <v>5</v>
      </c>
      <c r="J20" s="13">
        <f t="shared" ca="1" si="13"/>
        <v>-2</v>
      </c>
      <c r="K20" s="1">
        <f t="shared" ca="1" si="13"/>
        <v>1</v>
      </c>
      <c r="L20" s="30">
        <f t="shared" ca="1" si="24"/>
        <v>1498003</v>
      </c>
      <c r="M20" s="14">
        <f t="shared" ca="1" si="25"/>
        <v>1</v>
      </c>
      <c r="N20" s="14">
        <f t="array" aca="1" ref="N20" ca="1">IF($AI$15,SUM(($K$17:$K$25&gt;=K20)/COUNTIF($K$17:$K$25,$K$17:$K$25)),SUM(($L$17:$L$25&gt;=L20)/COUNTIF($L$17:$L$25,$L$17:$L$25)))</f>
        <v>4</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4.0108999999999995</v>
      </c>
      <c r="Y20" s="13">
        <f>'Endrunde 4'!$AF31</f>
        <v>0</v>
      </c>
      <c r="Z20" s="1">
        <f t="shared" ca="1" si="28"/>
        <v>1.9</v>
      </c>
      <c r="AA20" s="1">
        <f t="shared" ca="1" si="29"/>
        <v>0</v>
      </c>
      <c r="AB20" s="1">
        <f t="shared" ca="1" si="30"/>
        <v>0</v>
      </c>
      <c r="AC20" s="1">
        <f t="shared" ca="1" si="31"/>
        <v>0</v>
      </c>
      <c r="AD20" s="247">
        <f t="shared" ca="1" si="32"/>
        <v>4</v>
      </c>
      <c r="AE20" s="30">
        <f t="shared" ca="1" si="22"/>
        <v>498003</v>
      </c>
      <c r="AF20" s="1">
        <f t="shared" ca="1" si="33"/>
        <v>6</v>
      </c>
      <c r="AG20" s="1">
        <f t="shared" ca="1" si="34"/>
        <v>1</v>
      </c>
      <c r="AH20" s="250">
        <f t="shared" ca="1" si="35"/>
        <v>4.0106099999999998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5.0000000000000009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3</v>
      </c>
      <c r="AG21" s="1">
        <f t="shared" ca="1" si="34"/>
        <v>5</v>
      </c>
      <c r="AH21" s="250">
        <f t="shared" ca="1" si="35"/>
        <v>5.0503099999999996</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5.0000000000000009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3</v>
      </c>
      <c r="AG22" s="1">
        <f t="shared" ca="1" si="34"/>
        <v>5</v>
      </c>
      <c r="AH22" s="250">
        <f t="shared" ca="1" si="35"/>
        <v>5.0503099999999996</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5.0000000000000009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5.0000000000000009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5.0000000000000009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Maibach 1822 eV</v>
      </c>
      <c r="BU29" s="2" t="str">
        <f ca="1">$F$6</f>
        <v>FSV Rauen</v>
      </c>
      <c r="BV29" s="2" t="str">
        <f ca="1">$F$7</f>
        <v>FC Grönlingen</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2</v>
      </c>
      <c r="BU30" s="8">
        <f t="shared" ca="1" si="37"/>
        <v>1</v>
      </c>
      <c r="BV30" s="8">
        <f t="shared" ca="1" si="37"/>
        <v>1</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Maibach 1822 eV</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Maibach 1822 eV</v>
      </c>
      <c r="BS31" s="9">
        <f t="shared" ref="BS31:BU38" ca="1" si="39">SUMIFS($X$64:$X$135,$V$64:$V$135,$BR31,$W$64:$W$135,BS$29)+SUMIFS($Y$64:$Y$135,$W$64:$W$135,$BR31,$V$64:$V$135,BS$29)</f>
        <v>0</v>
      </c>
      <c r="BT31" s="7"/>
      <c r="BU31" s="8">
        <f t="shared" ca="1" si="37"/>
        <v>2</v>
      </c>
      <c r="BV31" s="8">
        <f t="shared" ca="1" si="37"/>
        <v>1</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3</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FC Grönlingen</v>
      </c>
      <c r="BS33" s="9">
        <f t="shared" ca="1" si="39"/>
        <v>0</v>
      </c>
      <c r="BT33" s="9">
        <f t="shared" ca="1" si="39"/>
        <v>1</v>
      </c>
      <c r="BU33" s="9">
        <f t="shared" ca="1" si="39"/>
        <v>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Maibach 1822 eV</v>
      </c>
      <c r="BU40" s="2" t="str">
        <f ca="1">$F$6</f>
        <v>FSV Rauen</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2</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Maibach 1822 eV</v>
      </c>
      <c r="BS42" s="9">
        <f ca="1">IF(BT41="","",-1*BT41)</f>
        <v>-2</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2</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FC Grönlingen</v>
      </c>
      <c r="BS44" s="9">
        <f ca="1">IF(BV41="","",-1*BV41)</f>
        <v>-1</v>
      </c>
      <c r="BT44" s="9">
        <f ca="1">IF(BV42="","",-1*BV42)</f>
        <v>0</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Maibach 1822 eV</v>
      </c>
      <c r="BU51" s="2" t="str">
        <f ca="1">$F$6</f>
        <v>FSV Rauen</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3</v>
      </c>
      <c r="BU52" s="8">
        <f t="shared" ca="1" si="43"/>
        <v>0</v>
      </c>
      <c r="BV52" s="8">
        <f t="shared" ca="1" si="43"/>
        <v>3</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Maibach 1822 eV</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FC Grönlingen</v>
      </c>
      <c r="BS55" s="9">
        <f t="shared" ca="1" si="44"/>
        <v>0</v>
      </c>
      <c r="BT55" s="9">
        <f t="shared" ca="1" si="44"/>
        <v>1</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4'!$AE28="","",'Endrunde 4'!$AE28)</f>
        <v>1. FC Riedwald</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4'!$AE29="","",'Endrunde 4'!$AE29)</f>
        <v>Maibach 1822 eV</v>
      </c>
      <c r="U65" s="67" t="s">
        <v>8</v>
      </c>
      <c r="V65" s="41" t="str">
        <f ca="1">'Endrunde 4'!$I13</f>
        <v>VFB Essenheim</v>
      </c>
      <c r="W65" s="13" t="str">
        <f ca="1">'Endrunde 4'!$K13</f>
        <v/>
      </c>
      <c r="X65" s="13" t="str">
        <f ca="1">IF(AND('Endrunde 4'!$L13&lt;&gt;"",'Endrunde 4'!$N13&lt;&gt;"",$V65&lt;&gt;$W65,$V65&lt;&gt;"",$W65&lt;&gt;""),'Endrunde 4'!$L13,"")</f>
        <v/>
      </c>
      <c r="Y65" s="36" t="str">
        <f ca="1">IF(AND('Endrunde 4'!$L13&lt;&gt;"",'Endrunde 4'!$N13&lt;&gt;"",$V65&lt;&gt;$W65,$V65&lt;&gt;"",$W65&lt;&gt;""),'Endrunde 4'!$N13,"")</f>
        <v/>
      </c>
      <c r="Z65" s="35" t="str">
        <f t="shared" ref="Z65:Z73" ca="1" si="45">V65&amp;W65</f>
        <v>VFB Essenheim</v>
      </c>
      <c r="AA65" s="13">
        <f t="shared" ref="AA65:AA128" ca="1" si="46">IF(AND(V65&lt;&gt;"",W65&lt;&gt;"",V65&lt;&gt;W65,X65&lt;&gt;"",Y65&lt;&gt;""),1,0)</f>
        <v>0</v>
      </c>
      <c r="AB65" s="13" t="str">
        <f ca="1">IF(AA65&gt;0,X65&amp;Sprache!$E$84&amp;Y65,"")</f>
        <v/>
      </c>
      <c r="AD65" s="144"/>
      <c r="AE65" s="149" t="str">
        <f ca="1">IF($AA65=0,"",IF($X65&gt;$Y65,Einstellungen!$C$4,IF($X65=$Y65,1,0)))</f>
        <v/>
      </c>
      <c r="AF65" s="144" t="str">
        <f ca="1">IF($AA65=0,"",IF($X65&lt;$Y65,Einstellungen!$C$4,IF($X65=$Y65,1,0)))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4'!$AE30="","",'Endrunde 4'!$AE30)</f>
        <v>FSV Rauen</v>
      </c>
      <c r="U66" s="67" t="s">
        <v>9</v>
      </c>
      <c r="V66" s="41" t="str">
        <f ca="1">'Endrunde 4'!$I14</f>
        <v>1. FC Riedwald</v>
      </c>
      <c r="W66" s="13" t="str">
        <f ca="1">'Endrunde 4'!$K14</f>
        <v>FC Grönlingen</v>
      </c>
      <c r="X66" s="13">
        <f ca="1">IF(AND('Endrunde 4'!$L14&lt;&gt;"",'Endrunde 4'!$N14&lt;&gt;"",$V66&lt;&gt;$W66,$V66&lt;&gt;"",$W66&lt;&gt;""),'Endrunde 4'!$L14,"")</f>
        <v>1</v>
      </c>
      <c r="Y66" s="36">
        <f ca="1">IF(AND('Endrunde 4'!$L14&lt;&gt;"",'Endrunde 4'!$N14&lt;&gt;"",$V66&lt;&gt;$W66,$V66&lt;&gt;"",$W66&lt;&gt;""),'Endrunde 4'!$N14,"")</f>
        <v>0</v>
      </c>
      <c r="Z66" s="35" t="str">
        <f t="shared" ca="1" si="45"/>
        <v>1. FC RiedwaldFC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4'!$AE31="","",'Endrunde 4'!$AE31)</f>
        <v>FC Grönlingen</v>
      </c>
      <c r="U67" s="67" t="s">
        <v>10</v>
      </c>
      <c r="V67" s="41" t="str">
        <f ca="1">'Endrunde 4'!$I15</f>
        <v>Borussia Dortmund</v>
      </c>
      <c r="W67" s="13" t="str">
        <f ca="1">'Endrunde 4'!$K15</f>
        <v>Mainz 05</v>
      </c>
      <c r="X67" s="13">
        <f ca="1">IF(AND('Endrunde 4'!$L15&lt;&gt;"",'Endrunde 4'!$N15&lt;&gt;"",$V67&lt;&gt;$W67,$V67&lt;&gt;"",$W67&lt;&gt;""),'Endrunde 4'!$L15,"")</f>
        <v>4</v>
      </c>
      <c r="Y67" s="36">
        <f ca="1">IF(AND('Endrunde 4'!$L15&lt;&gt;"",'Endrunde 4'!$N15&lt;&gt;"",$V67&lt;&gt;$W67,$V67&lt;&gt;"",$W67&lt;&gt;""),'Endrunde 4'!$N15,"")</f>
        <v>3</v>
      </c>
      <c r="Z67" s="35" t="str">
        <f t="shared" ca="1" si="45"/>
        <v>Borussia DortmundMainz 05</v>
      </c>
      <c r="AA67" s="13">
        <f t="shared" ca="1" si="46"/>
        <v>1</v>
      </c>
      <c r="AB67" s="13" t="str">
        <f ca="1">IF(AA67&gt;0,X67&amp;Sprache!$E$84&amp;Y67,"")</f>
        <v>4:3</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'Endrunde 4'!$I16</f>
        <v>Real Madrid</v>
      </c>
      <c r="W68" s="13" t="str">
        <f ca="1">'Endrunde 4'!$K16</f>
        <v>Inter Mailand</v>
      </c>
      <c r="X68" s="13">
        <f ca="1">IF(AND('Endrunde 4'!$L16&lt;&gt;"",'Endrunde 4'!$N16&lt;&gt;"",$V68&lt;&gt;$W68,$V68&lt;&gt;"",$W68&lt;&gt;""),'Endrunde 4'!$L16,"")</f>
        <v>1</v>
      </c>
      <c r="Y68" s="36">
        <f ca="1">IF(AND('Endrunde 4'!$L16&lt;&gt;"",'Endrunde 4'!$N16&lt;&gt;"",$V68&lt;&gt;$W68,$V68&lt;&gt;"",$W68&lt;&gt;""),'Endrunde 4'!$N16,"")</f>
        <v>2</v>
      </c>
      <c r="Z68" s="35" t="str">
        <f t="shared" ca="1" si="45"/>
        <v>Real MadridInter Mailand</v>
      </c>
      <c r="AA68" s="13">
        <f t="shared" ca="1" si="46"/>
        <v>1</v>
      </c>
      <c r="AB68" s="13" t="str">
        <f ca="1">IF(AA68&gt;0,X68&amp;Sprache!$E$84&amp;Y68,"")</f>
        <v>1:2</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4'!$I17</f>
        <v>SSV Wildbach</v>
      </c>
      <c r="W69" s="13" t="str">
        <f ca="1">'Endrunde 4'!$K17</f>
        <v>Kickers Rodendorf</v>
      </c>
      <c r="X69" s="13">
        <f ca="1">IF(AND('Endrunde 4'!$L17&lt;&gt;"",'Endrunde 4'!$N17&lt;&gt;"",$V69&lt;&gt;$W69,$V69&lt;&gt;"",$W69&lt;&gt;""),'Endrunde 4'!$L17,"")</f>
        <v>4</v>
      </c>
      <c r="Y69" s="36">
        <f ca="1">IF(AND('Endrunde 4'!$L17&lt;&gt;"",'Endrunde 4'!$N17&lt;&gt;"",$V69&lt;&gt;$W69,$V69&lt;&gt;"",$W69&lt;&gt;""),'Endrunde 4'!$N17,"")</f>
        <v>4</v>
      </c>
      <c r="Z69" s="35" t="str">
        <f t="shared" ca="1" si="45"/>
        <v>SSV WildbachKickers Rodendorf</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FSV Rauen</v>
      </c>
      <c r="X70" s="13">
        <f ca="1">IF(AND('Endrunde 4'!$L18&lt;&gt;"",'Endrunde 4'!$N18&lt;&gt;"",$V70&lt;&gt;$W70,$V70&lt;&gt;"",$W70&lt;&gt;""),'Endrunde 4'!$L18,"")</f>
        <v>2</v>
      </c>
      <c r="Y70" s="36">
        <f ca="1">IF(AND('Endrunde 4'!$L18&lt;&gt;"",'Endrunde 4'!$N18&lt;&gt;"",$V70&lt;&gt;$W70,$V70&lt;&gt;"",$W70&lt;&gt;""),'Endrunde 4'!$N18,"")</f>
        <v>1</v>
      </c>
      <c r="Z70" s="35" t="str">
        <f t="shared" ca="1" si="45"/>
        <v>Maibach 1822 eVFSV Rauen</v>
      </c>
      <c r="AA70" s="13">
        <f t="shared" ca="1" si="46"/>
        <v>1</v>
      </c>
      <c r="AB70" s="13" t="str">
        <f ca="1">IF(AA70&gt;0,X70&amp;Sprache!$E$84&amp;Y70,"")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Eintracht Frankfurt</v>
      </c>
      <c r="W71" s="13" t="str">
        <f ca="1">'Endrunde 4'!$K19</f>
        <v>1. FC Nürnberg</v>
      </c>
      <c r="X71" s="13">
        <f ca="1">IF(AND('Endrunde 4'!$L19&lt;&gt;"",'Endrunde 4'!$N19&lt;&gt;"",$V71&lt;&gt;$W71,$V71&lt;&gt;"",$W71&lt;&gt;""),'Endrunde 4'!$L19,"")</f>
        <v>2</v>
      </c>
      <c r="Y71" s="36">
        <f ca="1">IF(AND('Endrunde 4'!$L19&lt;&gt;"",'Endrunde 4'!$N19&lt;&gt;"",$V71&lt;&gt;$W71,$V71&lt;&gt;"",$W71&lt;&gt;""),'Endrunde 4'!$N19,"")</f>
        <v>1</v>
      </c>
      <c r="Z71" s="35" t="str">
        <f t="shared" ca="1" si="45"/>
        <v>Eintracht Frankfurt1. FC Nürnberg</v>
      </c>
      <c r="AA71" s="13">
        <f t="shared" ca="1" si="46"/>
        <v>1</v>
      </c>
      <c r="AB71" s="13" t="str">
        <f ca="1">IF(AA71&gt;0,X71&amp;Sprache!$E$84&amp;Y71,"")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FC Barcelona</v>
      </c>
      <c r="X72" s="13">
        <f ca="1">IF(AND('Endrunde 4'!$L20&lt;&gt;"",'Endrunde 4'!$N20&lt;&gt;"",$V72&lt;&gt;$W72,$V72&lt;&gt;"",$W72&lt;&gt;""),'Endrunde 4'!$L20,"")</f>
        <v>1</v>
      </c>
      <c r="Y72" s="36">
        <f ca="1">IF(AND('Endrunde 4'!$L20&lt;&gt;"",'Endrunde 4'!$N20&lt;&gt;"",$V72&lt;&gt;$W72,$V72&lt;&gt;"",$W72&lt;&gt;""),'Endrunde 4'!$N20,"")</f>
        <v>1</v>
      </c>
      <c r="Z72" s="35" t="str">
        <f t="shared" ca="1" si="45"/>
        <v>Manchester CityFC Barcelona</v>
      </c>
      <c r="AA72" s="13">
        <f t="shared" ca="1" si="46"/>
        <v>1</v>
      </c>
      <c r="AB72" s="13" t="str">
        <f ca="1">IF(AA72&gt;0,X72&amp;Sprache!$E$84&amp;Y72,"")</f>
        <v>1:1</v>
      </c>
      <c r="AD72" s="144"/>
      <c r="AE72" s="149">
        <f ca="1">IF($AA72=0,"",IF($X72&gt;$Y72,Einstellungen!$C$4,IF($X72=$Y72,1,0)))</f>
        <v>1</v>
      </c>
      <c r="AF72" s="144">
        <f ca="1">IF($AA72=0,"",IF($X72&lt;$Y72,Einstellungen!$C$4,IF($X72=$Y72,1,0)))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
      </c>
      <c r="W73" s="13" t="str">
        <f ca="1">'Endrunde 4'!$K21</f>
        <v>SSV Wildbach</v>
      </c>
      <c r="X73" s="13" t="str">
        <f ca="1">IF(AND('Endrunde 4'!$L21&lt;&gt;"",'Endrunde 4'!$N21&lt;&gt;"",$V73&lt;&gt;$W73,$V73&lt;&gt;"",$W73&lt;&gt;""),'Endrunde 4'!$L21,"")</f>
        <v/>
      </c>
      <c r="Y73" s="36" t="str">
        <f ca="1">IF(AND('Endrunde 4'!$L21&lt;&gt;"",'Endrunde 4'!$N21&lt;&gt;"",$V73&lt;&gt;$W73,$V73&lt;&gt;"",$W73&lt;&gt;""),'Endrunde 4'!$N21,"")</f>
        <v/>
      </c>
      <c r="Z73" s="35" t="str">
        <f t="shared" ca="1" si="45"/>
        <v>SSV Wildbach</v>
      </c>
      <c r="AA73" s="13">
        <f t="shared" ca="1" si="46"/>
        <v>0</v>
      </c>
      <c r="AB73" s="13" t="str">
        <f ca="1">IF(AA73&gt;0,X73&amp;Sprache!$E$84&amp;Y73,"")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FC Grönlingen</v>
      </c>
      <c r="W74" s="13" t="str">
        <f ca="1">'Endrunde 4'!$K22</f>
        <v>Maibach 1822 eV</v>
      </c>
      <c r="X74" s="13">
        <f ca="1">IF(AND('Endrunde 4'!$L22&lt;&gt;"",'Endrunde 4'!$N22&lt;&gt;"",$V74&lt;&gt;$W74,$V74&lt;&gt;"",$W74&lt;&gt;""),'Endrunde 4'!$L22,"")</f>
        <v>1</v>
      </c>
      <c r="Y74" s="36">
        <f ca="1">IF(AND('Endrunde 4'!$L22&lt;&gt;"",'Endrunde 4'!$N22&lt;&gt;"",$V74&lt;&gt;$W74,$V74&lt;&gt;"",$W74&lt;&gt;""),'Endrunde 4'!$N22,"")</f>
        <v>1</v>
      </c>
      <c r="Z74" s="35" t="str">
        <f ca="1">V74&amp;W74</f>
        <v>FC GrönlingenMaibach 1822 eV</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4'!$I23</f>
        <v>Mainz 05</v>
      </c>
      <c r="W75" s="13" t="str">
        <f ca="1">'Endrunde 4'!$K23</f>
        <v>Eintracht Frankfurt</v>
      </c>
      <c r="X75" s="13">
        <f ca="1">IF(AND('Endrunde 4'!$L23&lt;&gt;"",'Endrunde 4'!$N23&lt;&gt;"",$V75&lt;&gt;$W75,$V75&lt;&gt;"",$W75&lt;&gt;""),'Endrunde 4'!$L23,"")</f>
        <v>2</v>
      </c>
      <c r="Y75" s="36">
        <f ca="1">IF(AND('Endrunde 4'!$L23&lt;&gt;"",'Endrunde 4'!$N23&lt;&gt;"",$V75&lt;&gt;$W75,$V75&lt;&gt;"",$W75&lt;&gt;""),'Endrunde 4'!$N23,"")</f>
        <v>2</v>
      </c>
      <c r="Z75" s="35" t="str">
        <f t="shared" ref="Z75:Z108" ca="1" si="47">V75&amp;W75</f>
        <v>Mainz 05Eintracht Frankfurt</v>
      </c>
      <c r="AA75" s="13">
        <f t="shared" ca="1" si="46"/>
        <v>1</v>
      </c>
      <c r="AB75" s="13" t="str">
        <f ca="1">IF(AA75&gt;0,X75&amp;Sprache!$E$84&amp;Y75,"")</f>
        <v>2:2</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'Endrunde 4'!$I24</f>
        <v>Inter Mailand</v>
      </c>
      <c r="W76" s="13" t="str">
        <f ca="1">'Endrunde 4'!$K24</f>
        <v>Manchester City</v>
      </c>
      <c r="X76" s="13">
        <f ca="1">IF(AND('Endrunde 4'!$L24&lt;&gt;"",'Endrunde 4'!$N24&lt;&gt;"",$V76&lt;&gt;$W76,$V76&lt;&gt;"",$W76&lt;&gt;""),'Endrunde 4'!$L24,"")</f>
        <v>1</v>
      </c>
      <c r="Y76" s="36">
        <f ca="1">IF(AND('Endrunde 4'!$L24&lt;&gt;"",'Endrunde 4'!$N24&lt;&gt;"",$V76&lt;&gt;$W76,$V76&lt;&gt;"",$W76&lt;&gt;""),'Endrunde 4'!$N24,"")</f>
        <v>2</v>
      </c>
      <c r="Z76" s="35" t="str">
        <f t="shared" ca="1" si="47"/>
        <v>Inter MailandManchester City</v>
      </c>
      <c r="AA76" s="13">
        <f t="shared" ca="1" si="46"/>
        <v>1</v>
      </c>
      <c r="AB76" s="13" t="str">
        <f ca="1">IF(AA76&gt;0,X76&amp;Sprache!$E$84&amp;Y76,"")</f>
        <v>1:2</v>
      </c>
      <c r="AD76" s="144"/>
      <c r="AE76" s="149">
        <f ca="1">IF($AA76=0,"",IF($X76&gt;$Y76,Einstellungen!$C$4,IF($X76=$Y76,1,0)))</f>
        <v>0</v>
      </c>
      <c r="AF76" s="144">
        <f ca="1">IF($AA76=0,"",IF($X76&lt;$Y76,Einstellungen!$C$4,IF($X76=$Y76,1,0)))</f>
        <v>3</v>
      </c>
    </row>
    <row r="77" spans="2:43" s="2" customFormat="1" x14ac:dyDescent="0.2">
      <c r="B77" s="4"/>
      <c r="C77" s="4"/>
      <c r="D77" s="4"/>
      <c r="E77" s="4"/>
      <c r="F77" s="13"/>
      <c r="G77" s="13"/>
      <c r="H77" s="13"/>
      <c r="I77" s="13"/>
      <c r="J77" s="13"/>
      <c r="K77" s="13"/>
      <c r="L77" s="13"/>
      <c r="M77" s="13"/>
      <c r="U77" s="67" t="s">
        <v>29</v>
      </c>
      <c r="V77" s="41" t="str">
        <f ca="1">'Endrunde 4'!$I25</f>
        <v>Kickers Rodendorf</v>
      </c>
      <c r="W77" s="13" t="str">
        <f ca="1">'Endrunde 4'!$K25</f>
        <v>VFB Essenheim</v>
      </c>
      <c r="X77" s="13">
        <f ca="1">IF(AND('Endrunde 4'!$L25&lt;&gt;"",'Endrunde 4'!$N25&lt;&gt;"",$V77&lt;&gt;$W77,$V77&lt;&gt;"",$W77&lt;&gt;""),'Endrunde 4'!$L25,"")</f>
        <v>4</v>
      </c>
      <c r="Y77" s="36">
        <f ca="1">IF(AND('Endrunde 4'!$L25&lt;&gt;"",'Endrunde 4'!$N25&lt;&gt;"",$V77&lt;&gt;$W77,$V77&lt;&gt;"",$W77&lt;&gt;""),'Endrunde 4'!$N25,"")</f>
        <v>2</v>
      </c>
      <c r="Z77" s="35" t="str">
        <f t="shared" ca="1" si="47"/>
        <v>Kickers RodendorfVFB Essenheim</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4'!$I26</f>
        <v>FSV Rauen</v>
      </c>
      <c r="W78" s="13" t="str">
        <f ca="1">'Endrunde 4'!$K26</f>
        <v>1. FC Riedwald</v>
      </c>
      <c r="X78" s="13">
        <f ca="1">IF(AND('Endrunde 4'!$L26&lt;&gt;"",'Endrunde 4'!$N26&lt;&gt;"",$V78&lt;&gt;$W78,$V78&lt;&gt;"",$W78&lt;&gt;""),'Endrunde 4'!$L26,"")</f>
        <v>3</v>
      </c>
      <c r="Y78" s="36">
        <f ca="1">IF(AND('Endrunde 4'!$L26&lt;&gt;"",'Endrunde 4'!$N26&lt;&gt;"",$V78&lt;&gt;$W78,$V78&lt;&gt;"",$W78&lt;&gt;""),'Endrunde 4'!$N26,"")</f>
        <v>1</v>
      </c>
      <c r="Z78" s="35" t="str">
        <f t="shared" ca="1" si="47"/>
        <v>FSV Rauen1. FC Riedwald</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4'!$I27</f>
        <v>1. FC Nürnberg</v>
      </c>
      <c r="W79" s="13" t="str">
        <f ca="1">'Endrunde 4'!$K27</f>
        <v>Borussia Dortmund</v>
      </c>
      <c r="X79" s="13">
        <f ca="1">IF(AND('Endrunde 4'!$L27&lt;&gt;"",'Endrunde 4'!$N27&lt;&gt;"",$V79&lt;&gt;$W79,$V79&lt;&gt;"",$W79&lt;&gt;""),'Endrunde 4'!$L27,"")</f>
        <v>1</v>
      </c>
      <c r="Y79" s="36">
        <f ca="1">IF(AND('Endrunde 4'!$L27&lt;&gt;"",'Endrunde 4'!$N27&lt;&gt;"",$V79&lt;&gt;$W79,$V79&lt;&gt;"",$W79&lt;&gt;""),'Endrunde 4'!$N27,"")</f>
        <v>3</v>
      </c>
      <c r="Z79" s="35" t="str">
        <f t="shared" ca="1" si="47"/>
        <v>1. FC NürnbergBorussia Dortmund</v>
      </c>
      <c r="AA79" s="13">
        <f t="shared" ca="1" si="46"/>
        <v>1</v>
      </c>
      <c r="AB79" s="13" t="str">
        <f ca="1">IF(AA79&gt;0,X79&amp;Sprache!$E$84&amp;Y79,"")</f>
        <v>1:3</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FC Barcelona</v>
      </c>
      <c r="W80" s="13" t="str">
        <f ca="1">'Endrunde 4'!$K28</f>
        <v>Real Madrid</v>
      </c>
      <c r="X80" s="13">
        <f ca="1">IF(AND('Endrunde 4'!$L28&lt;&gt;"",'Endrunde 4'!$N28&lt;&gt;"",$V80&lt;&gt;$W80,$V80&lt;&gt;"",$W80&lt;&gt;""),'Endrunde 4'!$L28,"")</f>
        <v>0</v>
      </c>
      <c r="Y80" s="36">
        <f ca="1">IF(AND('Endrunde 4'!$L28&lt;&gt;"",'Endrunde 4'!$N28&lt;&gt;"",$V80&lt;&gt;$W80,$V80&lt;&gt;"",$W80&lt;&gt;""),'Endrunde 4'!$N28,"")</f>
        <v>1</v>
      </c>
      <c r="Z80" s="35" t="str">
        <f t="shared" ca="1" si="47"/>
        <v>FC BarcelonaReal Madrid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
      </c>
      <c r="W81" s="13" t="str">
        <f ca="1">'Endrunde 4'!$K29</f>
        <v>Kickers Rodendorf</v>
      </c>
      <c r="X81" s="13" t="str">
        <f ca="1">IF(AND('Endrunde 4'!$L29&lt;&gt;"",'Endrunde 4'!$N29&lt;&gt;"",$V81&lt;&gt;$W81,$V81&lt;&gt;"",$W81&lt;&gt;""),'Endrunde 4'!$L29,"")</f>
        <v/>
      </c>
      <c r="Y81" s="36" t="str">
        <f ca="1">IF(AND('Endrunde 4'!$L29&lt;&gt;"",'Endrunde 4'!$N29&lt;&gt;"",$V81&lt;&gt;$W81,$V81&lt;&gt;"",$W81&lt;&gt;""),'Endrunde 4'!$N29,"")</f>
        <v/>
      </c>
      <c r="Z81" s="35" t="str">
        <f t="shared" ca="1" si="47"/>
        <v>Kickers Rodendorf</v>
      </c>
      <c r="AA81" s="13">
        <f t="shared" ca="1" si="46"/>
        <v>0</v>
      </c>
      <c r="AB81" s="13" t="str">
        <f ca="1">IF(AA81&gt;0,X81&amp;Sprache!$E$84&amp;Y81,"")</f>
        <v/>
      </c>
      <c r="AD81" s="144"/>
      <c r="AE81" s="149" t="str">
        <f ca="1">IF($AA81=0,"",IF($X81&gt;$Y81,Einstellungen!$C$4,IF($X81=$Y81,1,0)))</f>
        <v/>
      </c>
      <c r="AF81" s="144" t="str">
        <f ca="1">IF($AA81=0,"",IF($X81&lt;$Y81,Einstellungen!$C$4,IF($X81=$Y81,1,0)))</f>
        <v/>
      </c>
    </row>
    <row r="82" spans="2:32" s="2" customFormat="1" x14ac:dyDescent="0.2">
      <c r="B82" s="4"/>
      <c r="C82" s="4"/>
      <c r="D82" s="4"/>
      <c r="E82" s="4"/>
      <c r="F82" s="13"/>
      <c r="G82" s="13"/>
      <c r="H82" s="13"/>
      <c r="I82" s="13"/>
      <c r="J82" s="13"/>
      <c r="K82" s="13"/>
      <c r="L82" s="13"/>
      <c r="M82" s="13"/>
      <c r="U82" s="67" t="s">
        <v>34</v>
      </c>
      <c r="V82" s="41" t="str">
        <f ca="1">'Endrunde 4'!$I30</f>
        <v>FC Grönlingen</v>
      </c>
      <c r="W82" s="13" t="str">
        <f ca="1">'Endrunde 4'!$K30</f>
        <v>FSV Rauen</v>
      </c>
      <c r="X82" s="13">
        <f ca="1">IF(AND('Endrunde 4'!$L30&lt;&gt;"",'Endrunde 4'!$N30&lt;&gt;"",$V82&lt;&gt;$W82,$V82&lt;&gt;"",$W82&lt;&gt;""),'Endrunde 4'!$L30,"")</f>
        <v>2</v>
      </c>
      <c r="Y82" s="36">
        <f ca="1">IF(AND('Endrunde 4'!$L30&lt;&gt;"",'Endrunde 4'!$N30&lt;&gt;"",$V82&lt;&gt;$W82,$V82&lt;&gt;"",$W82&lt;&gt;""),'Endrunde 4'!$N30,"")</f>
        <v>3</v>
      </c>
      <c r="Z82" s="35" t="str">
        <f t="shared" ca="1" si="47"/>
        <v>FC GrönlingenFSV Rauen</v>
      </c>
      <c r="AA82" s="13">
        <f t="shared" ca="1" si="46"/>
        <v>1</v>
      </c>
      <c r="AB82" s="13" t="str">
        <f ca="1">IF(AA82&gt;0,X82&amp;Sprache!$E$84&amp;Y82,"")</f>
        <v>2:3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Mainz 05</v>
      </c>
      <c r="W83" s="13" t="str">
        <f ca="1">'Endrunde 4'!$K31</f>
        <v>1. FC Nürnberg</v>
      </c>
      <c r="X83" s="13">
        <f ca="1">IF(AND('Endrunde 4'!$L31&lt;&gt;"",'Endrunde 4'!$N31&lt;&gt;"",$V83&lt;&gt;$W83,$V83&lt;&gt;"",$W83&lt;&gt;""),'Endrunde 4'!$L31,"")</f>
        <v>3</v>
      </c>
      <c r="Y83" s="36">
        <f ca="1">IF(AND('Endrunde 4'!$L31&lt;&gt;"",'Endrunde 4'!$N31&lt;&gt;"",$V83&lt;&gt;$W83,$V83&lt;&gt;"",$W83&lt;&gt;""),'Endrunde 4'!$N31,"")</f>
        <v>3</v>
      </c>
      <c r="Z83" s="35" t="str">
        <f t="shared" ca="1" si="47"/>
        <v>Mainz 051. FC Nürnberg</v>
      </c>
      <c r="AA83" s="13">
        <f t="shared" ca="1" si="46"/>
        <v>1</v>
      </c>
      <c r="AB83" s="13" t="str">
        <f ca="1">IF(AA83&gt;0,X83&amp;Sprache!$E$84&amp;Y83,"")</f>
        <v>3:3</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'Endrunde 4'!$I32</f>
        <v>Inter Mailand</v>
      </c>
      <c r="W84" s="13" t="str">
        <f ca="1">'Endrunde 4'!$K32</f>
        <v>FC Barcelona</v>
      </c>
      <c r="X84" s="13">
        <f ca="1">IF(AND('Endrunde 4'!$L32&lt;&gt;"",'Endrunde 4'!$N32&lt;&gt;"",$V84&lt;&gt;$W84,$V84&lt;&gt;"",$W84&lt;&gt;""),'Endrunde 4'!$L32,"")</f>
        <v>1</v>
      </c>
      <c r="Y84" s="36">
        <f ca="1">IF(AND('Endrunde 4'!$L32&lt;&gt;"",'Endrunde 4'!$N32&lt;&gt;"",$V84&lt;&gt;$W84,$V84&lt;&gt;"",$W84&lt;&gt;""),'Endrunde 4'!$N32,"")</f>
        <v>2</v>
      </c>
      <c r="Z84" s="35" t="str">
        <f t="shared" ca="1" si="47"/>
        <v>Inter MailandFC Barcelona</v>
      </c>
      <c r="AA84" s="13">
        <f t="shared" ca="1" si="46"/>
        <v>1</v>
      </c>
      <c r="AB84" s="13" t="str">
        <f ca="1">IF(AA84&gt;0,X84&amp;Sprache!$E$84&amp;Y84,"")</f>
        <v>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SSV Wildbach</v>
      </c>
      <c r="X85" s="13">
        <f ca="1">IF(AND('Endrunde 4'!$L33&lt;&gt;"",'Endrunde 4'!$N33&lt;&gt;"",$V85&lt;&gt;$W85,$V85&lt;&gt;"",$W85&lt;&gt;""),'Endrunde 4'!$L33,"")</f>
        <v>5</v>
      </c>
      <c r="Y85" s="36">
        <f ca="1">IF(AND('Endrunde 4'!$L33&lt;&gt;"",'Endrunde 4'!$N33&lt;&gt;"",$V85&lt;&gt;$W85,$V85&lt;&gt;"",$W85&lt;&gt;""),'Endrunde 4'!$N33,"")</f>
        <v>4</v>
      </c>
      <c r="Z85" s="35" t="str">
        <f t="shared" ca="1" si="47"/>
        <v>VFB EssenheimSSV Wildbach</v>
      </c>
      <c r="AA85" s="13">
        <f t="shared" ca="1" si="46"/>
        <v>1</v>
      </c>
      <c r="AB85" s="13" t="str">
        <f ca="1">IF(AA85&gt;0,X85&amp;Sprache!$E$84&amp;Y85,"")</f>
        <v>5:4</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'Endrunde 4'!$I34</f>
        <v>1. FC Riedwald</v>
      </c>
      <c r="W86" s="13" t="str">
        <f ca="1">'Endrunde 4'!$K34</f>
        <v>Maibach 1822 eV</v>
      </c>
      <c r="X86" s="13">
        <f ca="1">IF(AND('Endrunde 4'!$L34&lt;&gt;"",'Endrunde 4'!$N34&lt;&gt;"",$V86&lt;&gt;$W86,$V86&lt;&gt;"",$W86&lt;&gt;""),'Endrunde 4'!$L34,"")</f>
        <v>2</v>
      </c>
      <c r="Y86" s="36">
        <f ca="1">IF(AND('Endrunde 4'!$L34&lt;&gt;"",'Endrunde 4'!$N34&lt;&gt;"",$V86&lt;&gt;$W86,$V86&lt;&gt;"",$W86&lt;&gt;""),'Endrunde 4'!$N34,"")</f>
        <v>0</v>
      </c>
      <c r="Z86" s="35" t="str">
        <f t="shared" ca="1" si="47"/>
        <v>1. FC RiedwaldMaibach 1822 eV</v>
      </c>
      <c r="AA86" s="13">
        <f t="shared" ca="1" si="46"/>
        <v>1</v>
      </c>
      <c r="AB86" s="13" t="str">
        <f ca="1">IF(AA86&gt;0,X86&amp;Sprache!$E$84&amp;Y86,"")</f>
        <v>2:0</v>
      </c>
      <c r="AD86" s="144"/>
      <c r="AE86" s="149">
        <f ca="1">IF($AA86=0,"",IF($X86&gt;$Y86,Einstellungen!$C$4,IF($X86=$Y86,1,0)))</f>
        <v>3</v>
      </c>
      <c r="AF86" s="144">
        <f ca="1">IF($AA86=0,"",IF($X86&lt;$Y86,Einstellungen!$C$4,IF($X86=$Y86,1,0)))</f>
        <v>0</v>
      </c>
    </row>
    <row r="87" spans="2:32" s="2" customFormat="1" x14ac:dyDescent="0.2">
      <c r="B87" s="4"/>
      <c r="C87" s="4"/>
      <c r="D87" s="4"/>
      <c r="E87" s="4"/>
      <c r="F87" s="13"/>
      <c r="G87" s="13"/>
      <c r="H87" s="13"/>
      <c r="I87" s="13"/>
      <c r="J87" s="13"/>
      <c r="K87" s="13"/>
      <c r="L87" s="13"/>
      <c r="M87" s="13"/>
      <c r="U87" s="67" t="s">
        <v>39</v>
      </c>
      <c r="V87" s="41" t="str">
        <f ca="1">'Endrunde 4'!$I35</f>
        <v>Borussia Dortmund</v>
      </c>
      <c r="W87" s="13" t="str">
        <f ca="1">'Endrunde 4'!$K35</f>
        <v>Eintracht Frankfurt</v>
      </c>
      <c r="X87" s="13">
        <f ca="1">IF(AND('Endrunde 4'!$L35&lt;&gt;"",'Endrunde 4'!$N35&lt;&gt;"",$V87&lt;&gt;$W87,$V87&lt;&gt;"",$W87&lt;&gt;""),'Endrunde 4'!$L35,"")</f>
        <v>0</v>
      </c>
      <c r="Y87" s="36">
        <f ca="1">IF(AND('Endrunde 4'!$L35&lt;&gt;"",'Endrunde 4'!$N35&lt;&gt;"",$V87&lt;&gt;$W87,$V87&lt;&gt;"",$W87&lt;&gt;""),'Endrunde 4'!$N35,"")</f>
        <v>0</v>
      </c>
      <c r="Z87" s="35" t="str">
        <f t="shared" ca="1" si="47"/>
        <v>Borussia DortmundEintracht Frankfurt</v>
      </c>
      <c r="AA87" s="13">
        <f t="shared" ca="1" si="46"/>
        <v>1</v>
      </c>
      <c r="AB87" s="13" t="str">
        <f ca="1">IF(AA87&gt;0,X87&amp;Sprache!$E$84&amp;Y87,"")</f>
        <v>0:0</v>
      </c>
      <c r="AD87" s="144"/>
      <c r="AE87" s="149">
        <f ca="1">IF($AA87=0,"",IF($X87&gt;$Y87,Einstellungen!$C$4,IF($X87=$Y87,1,0)))</f>
        <v>1</v>
      </c>
      <c r="AF87" s="144">
        <f ca="1">IF($AA87=0,"",IF($X87&lt;$Y87,Einstellungen!$C$4,IF($X87=$Y87,1,0)))</f>
        <v>1</v>
      </c>
    </row>
    <row r="88" spans="2:32" s="2" customFormat="1" ht="12.75" thickBot="1" x14ac:dyDescent="0.25">
      <c r="B88" s="4"/>
      <c r="C88" s="4"/>
      <c r="D88" s="4"/>
      <c r="E88" s="4"/>
      <c r="F88" s="13"/>
      <c r="G88" s="13"/>
      <c r="H88" s="13"/>
      <c r="I88" s="13"/>
      <c r="J88" s="13"/>
      <c r="K88" s="13"/>
      <c r="L88" s="13"/>
      <c r="M88" s="13"/>
      <c r="U88" s="67" t="s">
        <v>40</v>
      </c>
      <c r="V88" s="41" t="str">
        <f ca="1">'Endrunde 4'!$I36</f>
        <v>Real Madrid</v>
      </c>
      <c r="W88" s="13" t="str">
        <f ca="1">'Endrunde 4'!$K36</f>
        <v>Manchester City</v>
      </c>
      <c r="X88" s="13">
        <f ca="1">IF(AND('Endrunde 4'!$L36&lt;&gt;"",'Endrunde 4'!$N36&lt;&gt;"",$V88&lt;&gt;$W88,$V88&lt;&gt;"",$W88&lt;&gt;""),'Endrunde 4'!$L36,"")</f>
        <v>1</v>
      </c>
      <c r="Y88" s="36">
        <f ca="1">IF(AND('Endrunde 4'!$L36&lt;&gt;"",'Endrunde 4'!$N36&lt;&gt;"",$V88&lt;&gt;$W88,$V88&lt;&gt;"",$W88&lt;&gt;""),'Endrunde 4'!$N36,"")</f>
        <v>1</v>
      </c>
      <c r="Z88" s="35" t="str">
        <f t="shared" ca="1" si="47"/>
        <v>Real MadridManchester City</v>
      </c>
      <c r="AA88" s="13">
        <f t="shared" ca="1" si="46"/>
        <v>1</v>
      </c>
      <c r="AB88" s="13" t="str">
        <f ca="1">IF(AA88&gt;0,X88&amp;Sprache!$E$84&amp;Y88,"")</f>
        <v>1:1</v>
      </c>
      <c r="AD88" s="144"/>
      <c r="AE88" s="149">
        <f ca="1">IF($AA88=0,"",IF($X88&gt;$Y88,Einstellungen!$C$4,IF($X88=$Y88,1,0)))</f>
        <v>1</v>
      </c>
      <c r="AF88" s="144">
        <f ca="1">IF($AA88=0,"",IF($X88&lt;$Y88,Einstellungen!$C$4,IF($X88=$Y88,1,0)))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IF(AA89&gt;0,X89&amp;Sprache!$E$84&amp;Y89,"")</f>
        <v/>
      </c>
      <c r="AC89" s="298"/>
      <c r="AD89" s="299"/>
      <c r="AE89" s="300" t="str">
        <f>IF($AA89=0,"",IF($X89&gt;$Y89,Einstellungen!$C$4,IF($X89=$Y89,1,0)))</f>
        <v/>
      </c>
      <c r="AF89" s="299"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VFB Essenheim</v>
      </c>
      <c r="AA137" s="13">
        <f t="shared" ref="AA137:AA200" ca="1" si="49">AA65</f>
        <v>0</v>
      </c>
      <c r="AB137" s="13" t="str">
        <f ca="1">IF(AA137&gt;0,Y65&amp;Sprache!$E$84&amp;X65,"")</f>
        <v/>
      </c>
      <c r="AC137" s="2"/>
      <c r="AD137" s="144"/>
    </row>
    <row r="138" spans="2:32" x14ac:dyDescent="0.2">
      <c r="Y138" s="67" t="s">
        <v>9</v>
      </c>
      <c r="Z138" s="35" t="str">
        <f t="shared" ref="Z138:Z201" ca="1" si="50">W66&amp;V66</f>
        <v>FC Grönlingen1. FC Riedwald</v>
      </c>
      <c r="AA138" s="13">
        <f t="shared" ca="1" si="49"/>
        <v>1</v>
      </c>
      <c r="AB138" s="13" t="str">
        <f ca="1">IF(AA138&gt;0,Y66&amp;Sprache!$E$84&amp;X66,"")</f>
        <v>0:1</v>
      </c>
      <c r="AC138" s="2"/>
      <c r="AD138" s="144"/>
    </row>
    <row r="139" spans="2:32" x14ac:dyDescent="0.2">
      <c r="Y139" s="67" t="s">
        <v>10</v>
      </c>
      <c r="Z139" s="35" t="str">
        <f t="shared" ca="1" si="50"/>
        <v>Mainz 05Borussia Dortmund</v>
      </c>
      <c r="AA139" s="13">
        <f t="shared" ca="1" si="49"/>
        <v>1</v>
      </c>
      <c r="AB139" s="13" t="str">
        <f ca="1">IF(AA139&gt;0,Y67&amp;Sprache!$E$84&amp;X67,"")</f>
        <v>3:4</v>
      </c>
      <c r="AC139" s="2"/>
      <c r="AD139" s="144"/>
    </row>
    <row r="140" spans="2:32" x14ac:dyDescent="0.2">
      <c r="Y140" s="67" t="s">
        <v>11</v>
      </c>
      <c r="Z140" s="35" t="str">
        <f t="shared" ca="1" si="50"/>
        <v>Inter MailandReal Madrid</v>
      </c>
      <c r="AA140" s="13">
        <f t="shared" ca="1" si="49"/>
        <v>1</v>
      </c>
      <c r="AB140" s="13" t="str">
        <f ca="1">IF(AA140&gt;0,Y68&amp;Sprache!$E$84&amp;X68,"")</f>
        <v>2:1</v>
      </c>
      <c r="AC140" s="2"/>
      <c r="AD140" s="144"/>
    </row>
    <row r="141" spans="2:32" x14ac:dyDescent="0.2">
      <c r="Y141" s="67" t="s">
        <v>12</v>
      </c>
      <c r="Z141" s="35" t="str">
        <f t="shared" ca="1" si="50"/>
        <v>Kickers RodendorfSSV Wildbach</v>
      </c>
      <c r="AA141" s="13">
        <f t="shared" ca="1" si="49"/>
        <v>1</v>
      </c>
      <c r="AB141" s="13" t="str">
        <f ca="1">IF(AA141&gt;0,Y69&amp;Sprache!$E$84&amp;X69,"")</f>
        <v>4:4</v>
      </c>
      <c r="AC141" s="2"/>
      <c r="AD141" s="144"/>
    </row>
    <row r="142" spans="2:32" x14ac:dyDescent="0.2">
      <c r="Y142" s="67" t="s">
        <v>17</v>
      </c>
      <c r="Z142" s="35" t="str">
        <f t="shared" ca="1" si="50"/>
        <v>FSV RauenMaibach 1822 eV</v>
      </c>
      <c r="AA142" s="13">
        <f t="shared" ca="1" si="49"/>
        <v>1</v>
      </c>
      <c r="AB142" s="13" t="str">
        <f ca="1">IF(AA142&gt;0,Y70&amp;Sprache!$E$84&amp;X70,"")</f>
        <v>1:2</v>
      </c>
      <c r="AC142" s="2"/>
      <c r="AD142" s="144"/>
    </row>
    <row r="143" spans="2:32" x14ac:dyDescent="0.2">
      <c r="Y143" s="67" t="s">
        <v>18</v>
      </c>
      <c r="Z143" s="35" t="str">
        <f t="shared" ca="1" si="50"/>
        <v>1. FC NürnbergEintracht Frankfurt</v>
      </c>
      <c r="AA143" s="13">
        <f t="shared" ca="1" si="49"/>
        <v>1</v>
      </c>
      <c r="AB143" s="13" t="str">
        <f ca="1">IF(AA143&gt;0,Y71&amp;Sprache!$E$84&amp;X71,"")</f>
        <v>1:2</v>
      </c>
      <c r="AC143" s="2"/>
      <c r="AD143" s="144"/>
    </row>
    <row r="144" spans="2:32" x14ac:dyDescent="0.2">
      <c r="Y144" s="67" t="s">
        <v>19</v>
      </c>
      <c r="Z144" s="35" t="str">
        <f t="shared" ca="1" si="50"/>
        <v>FC BarcelonaManchester City</v>
      </c>
      <c r="AA144" s="13">
        <f t="shared" ca="1" si="49"/>
        <v>1</v>
      </c>
      <c r="AB144" s="13" t="str">
        <f ca="1">IF(AA144&gt;0,Y72&amp;Sprache!$E$84&amp;X72,"")</f>
        <v>1:1</v>
      </c>
      <c r="AC144" s="2"/>
      <c r="AD144" s="144"/>
    </row>
    <row r="145" spans="25:30" x14ac:dyDescent="0.2">
      <c r="Y145" s="67" t="s">
        <v>25</v>
      </c>
      <c r="Z145" s="35" t="str">
        <f t="shared" ca="1" si="50"/>
        <v>SSV Wildbach</v>
      </c>
      <c r="AA145" s="13">
        <f t="shared" ca="1" si="49"/>
        <v>0</v>
      </c>
      <c r="AB145" s="13" t="str">
        <f ca="1">IF(AA145&gt;0,Y73&amp;Sprache!$E$84&amp;X73,"")</f>
        <v/>
      </c>
      <c r="AC145" s="2"/>
      <c r="AD145" s="144"/>
    </row>
    <row r="146" spans="25:30" x14ac:dyDescent="0.2">
      <c r="Y146" s="67" t="s">
        <v>26</v>
      </c>
      <c r="Z146" s="35" t="str">
        <f t="shared" ca="1" si="50"/>
        <v>Maibach 1822 eVFC Grönlingen</v>
      </c>
      <c r="AA146" s="13">
        <f t="shared" ca="1" si="49"/>
        <v>1</v>
      </c>
      <c r="AB146" s="13" t="str">
        <f ca="1">IF(AA146&gt;0,Y74&amp;Sprache!$E$84&amp;X74,"")</f>
        <v>1:1</v>
      </c>
      <c r="AC146" s="2"/>
      <c r="AD146" s="144"/>
    </row>
    <row r="147" spans="25:30" x14ac:dyDescent="0.2">
      <c r="Y147" s="67" t="s">
        <v>27</v>
      </c>
      <c r="Z147" s="35" t="str">
        <f t="shared" ca="1" si="50"/>
        <v>Eintracht FrankfurtMainz 05</v>
      </c>
      <c r="AA147" s="13">
        <f t="shared" ca="1" si="49"/>
        <v>1</v>
      </c>
      <c r="AB147" s="13" t="str">
        <f ca="1">IF(AA147&gt;0,Y75&amp;Sprache!$E$84&amp;X75,"")</f>
        <v>2:2</v>
      </c>
      <c r="AC147" s="2"/>
      <c r="AD147" s="144"/>
    </row>
    <row r="148" spans="25:30" x14ac:dyDescent="0.2">
      <c r="Y148" s="67" t="s">
        <v>28</v>
      </c>
      <c r="Z148" s="35" t="str">
        <f t="shared" ca="1" si="50"/>
        <v>Manchester CityInter Mailand</v>
      </c>
      <c r="AA148" s="13">
        <f t="shared" ca="1" si="49"/>
        <v>1</v>
      </c>
      <c r="AB148" s="13" t="str">
        <f ca="1">IF(AA148&gt;0,Y76&amp;Sprache!$E$84&amp;X76,"")</f>
        <v>2:1</v>
      </c>
      <c r="AC148" s="2"/>
      <c r="AD148" s="144"/>
    </row>
    <row r="149" spans="25:30" x14ac:dyDescent="0.2">
      <c r="Y149" s="67" t="s">
        <v>29</v>
      </c>
      <c r="Z149" s="35" t="str">
        <f t="shared" ca="1" si="50"/>
        <v>VFB EssenheimKickers Rodendorf</v>
      </c>
      <c r="AA149" s="13">
        <f t="shared" ca="1" si="49"/>
        <v>1</v>
      </c>
      <c r="AB149" s="13" t="str">
        <f ca="1">IF(AA149&gt;0,Y77&amp;Sprache!$E$84&amp;X77,"")</f>
        <v>2:4</v>
      </c>
      <c r="AC149" s="2"/>
      <c r="AD149" s="144"/>
    </row>
    <row r="150" spans="25:30" x14ac:dyDescent="0.2">
      <c r="Y150" s="67" t="s">
        <v>30</v>
      </c>
      <c r="Z150" s="35" t="str">
        <f t="shared" ca="1" si="50"/>
        <v>1. FC RiedwaldFSV Rauen</v>
      </c>
      <c r="AA150" s="13">
        <f t="shared" ca="1" si="49"/>
        <v>1</v>
      </c>
      <c r="AB150" s="13" t="str">
        <f ca="1">IF(AA150&gt;0,Y78&amp;Sprache!$E$84&amp;X78,"")</f>
        <v>1:3</v>
      </c>
      <c r="AC150" s="2"/>
      <c r="AD150" s="144"/>
    </row>
    <row r="151" spans="25:30" x14ac:dyDescent="0.2">
      <c r="Y151" s="67" t="s">
        <v>31</v>
      </c>
      <c r="Z151" s="35" t="str">
        <f t="shared" ca="1" si="50"/>
        <v>Borussia Dortmund1. FC Nürnberg</v>
      </c>
      <c r="AA151" s="13">
        <f t="shared" ca="1" si="49"/>
        <v>1</v>
      </c>
      <c r="AB151" s="13" t="str">
        <f ca="1">IF(AA151&gt;0,Y79&amp;Sprache!$E$84&amp;X79,"")</f>
        <v>3:1</v>
      </c>
      <c r="AC151" s="2"/>
      <c r="AD151" s="144"/>
    </row>
    <row r="152" spans="25:30" x14ac:dyDescent="0.2">
      <c r="Y152" s="67" t="s">
        <v>32</v>
      </c>
      <c r="Z152" s="35" t="str">
        <f t="shared" ca="1" si="50"/>
        <v>Real MadridFC Barcelona</v>
      </c>
      <c r="AA152" s="13">
        <f t="shared" ca="1" si="49"/>
        <v>1</v>
      </c>
      <c r="AB152" s="13" t="str">
        <f ca="1">IF(AA152&gt;0,Y80&amp;Sprache!$E$84&amp;X80,"")</f>
        <v>1:0</v>
      </c>
      <c r="AC152" s="2"/>
      <c r="AD152" s="144"/>
    </row>
    <row r="153" spans="25:30" x14ac:dyDescent="0.2">
      <c r="Y153" s="67" t="s">
        <v>33</v>
      </c>
      <c r="Z153" s="35" t="str">
        <f t="shared" ca="1" si="50"/>
        <v>Kickers Rodendorf</v>
      </c>
      <c r="AA153" s="13">
        <f t="shared" ca="1" si="49"/>
        <v>0</v>
      </c>
      <c r="AB153" s="13" t="str">
        <f ca="1">IF(AA153&gt;0,Y81&amp;Sprache!$E$84&amp;X81,"")</f>
        <v/>
      </c>
      <c r="AC153" s="2"/>
      <c r="AD153" s="144"/>
    </row>
    <row r="154" spans="25:30" x14ac:dyDescent="0.2">
      <c r="Y154" s="67" t="s">
        <v>34</v>
      </c>
      <c r="Z154" s="35" t="str">
        <f t="shared" ca="1" si="50"/>
        <v>FSV RauenFC Grönlingen</v>
      </c>
      <c r="AA154" s="13">
        <f t="shared" ca="1" si="49"/>
        <v>1</v>
      </c>
      <c r="AB154" s="13" t="str">
        <f ca="1">IF(AA154&gt;0,Y82&amp;Sprache!$E$84&amp;X82,"")</f>
        <v>3:2</v>
      </c>
      <c r="AC154" s="2"/>
      <c r="AD154" s="144"/>
    </row>
    <row r="155" spans="25:30" x14ac:dyDescent="0.2">
      <c r="Y155" s="67" t="s">
        <v>35</v>
      </c>
      <c r="Z155" s="35" t="str">
        <f t="shared" ca="1" si="50"/>
        <v>1. FC NürnbergMainz 05</v>
      </c>
      <c r="AA155" s="13">
        <f t="shared" ca="1" si="49"/>
        <v>1</v>
      </c>
      <c r="AB155" s="13" t="str">
        <f ca="1">IF(AA155&gt;0,Y83&amp;Sprache!$E$84&amp;X83,"")</f>
        <v>3:3</v>
      </c>
      <c r="AC155" s="2"/>
      <c r="AD155" s="144"/>
    </row>
    <row r="156" spans="25:30" x14ac:dyDescent="0.2">
      <c r="Y156" s="67" t="s">
        <v>36</v>
      </c>
      <c r="Z156" s="35" t="str">
        <f t="shared" ca="1" si="50"/>
        <v>FC BarcelonaInter Mailand</v>
      </c>
      <c r="AA156" s="13">
        <f t="shared" ca="1" si="49"/>
        <v>1</v>
      </c>
      <c r="AB156" s="13" t="str">
        <f ca="1">IF(AA156&gt;0,Y84&amp;Sprache!$E$84&amp;X84,"")</f>
        <v>2:1</v>
      </c>
      <c r="AC156" s="2"/>
      <c r="AD156" s="144"/>
    </row>
    <row r="157" spans="25:30" x14ac:dyDescent="0.2">
      <c r="Y157" s="67" t="s">
        <v>37</v>
      </c>
      <c r="Z157" s="35" t="str">
        <f t="shared" ca="1" si="50"/>
        <v>SSV WildbachVFB Essenheim</v>
      </c>
      <c r="AA157" s="13">
        <f t="shared" ca="1" si="49"/>
        <v>1</v>
      </c>
      <c r="AB157" s="13" t="str">
        <f ca="1">IF(AA157&gt;0,Y85&amp;Sprache!$E$84&amp;X85,"")</f>
        <v>4:5</v>
      </c>
      <c r="AC157" s="2"/>
      <c r="AD157" s="144"/>
    </row>
    <row r="158" spans="25:30" x14ac:dyDescent="0.2">
      <c r="Y158" s="67" t="s">
        <v>38</v>
      </c>
      <c r="Z158" s="35" t="str">
        <f t="shared" ca="1" si="50"/>
        <v>Maibach 1822 eV1. FC Riedwald</v>
      </c>
      <c r="AA158" s="13">
        <f t="shared" ca="1" si="49"/>
        <v>1</v>
      </c>
      <c r="AB158" s="13" t="str">
        <f ca="1">IF(AA158&gt;0,Y86&amp;Sprache!$E$84&amp;X86,"")</f>
        <v>0:2</v>
      </c>
      <c r="AC158" s="2"/>
      <c r="AD158" s="144"/>
    </row>
    <row r="159" spans="25:30" x14ac:dyDescent="0.2">
      <c r="Y159" s="67" t="s">
        <v>39</v>
      </c>
      <c r="Z159" s="35" t="str">
        <f t="shared" ca="1" si="50"/>
        <v>Eintracht FrankfurtBorussia Dortmund</v>
      </c>
      <c r="AA159" s="13">
        <f t="shared" ca="1" si="49"/>
        <v>1</v>
      </c>
      <c r="AB159" s="13" t="str">
        <f ca="1">IF(AA159&gt;0,Y87&amp;Sprache!$E$84&amp;X87,"")</f>
        <v>0:0</v>
      </c>
      <c r="AC159" s="2"/>
      <c r="AD159" s="144"/>
    </row>
    <row r="160" spans="25:30" x14ac:dyDescent="0.2">
      <c r="Y160" s="67" t="s">
        <v>40</v>
      </c>
      <c r="Z160" s="35" t="str">
        <f t="shared" ca="1" si="50"/>
        <v>Manchester CityReal Madrid</v>
      </c>
      <c r="AA160" s="13">
        <f t="shared" ca="1" si="49"/>
        <v>1</v>
      </c>
      <c r="AB160" s="13" t="str">
        <f ca="1">IF(AA160&gt;0,Y88&amp;Sprache!$E$84&amp;X88,"")</f>
        <v>1:1</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1FEC-E88C-4709-BC3E-5B0E1CC7A34D}">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VFB Essenheim</v>
      </c>
      <c r="G4" s="1">
        <f t="shared" ref="G4:G12" ca="1" si="0">SUMIFS($X$64:$X$135,$V$64:$V$135,$F4)+SUMIFS($Y$64:$Y$135,$W$64:$W$135,$F4)</f>
        <v>7</v>
      </c>
      <c r="H4" s="1">
        <f t="shared" ref="H4:H12" ca="1" si="1">SUMIFS($Y$64:$Y$135,$V$64:$V$135,$F4)+SUMIFS($X$64:$X$135,$W$64:$W$135,$F4)</f>
        <v>8</v>
      </c>
      <c r="I4" s="13">
        <f t="shared" ref="I4:I12" ca="1" si="2">G4-H4</f>
        <v>-1</v>
      </c>
      <c r="J4" s="1">
        <f ca="1">SUMIF($V$64:$V$135,F4,$AE$64:$AE$135)+SUMIF($W$64:$W$135,F4,$AF$64:$AF$135)</f>
        <v>3</v>
      </c>
      <c r="K4" s="1">
        <f t="shared" ref="K4:K12" ca="1" si="3">SUMPRODUCT(($V$64:$V$135=F4)*($X$64:$X$135&lt;&gt;""))+SUMPRODUCT(($W$64:$W$135=F4)*($Y$64:$Y$135&lt;&gt;""))</f>
        <v>2</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SSV Wildbach</v>
      </c>
      <c r="G5" s="1">
        <f t="shared" ca="1" si="0"/>
        <v>8</v>
      </c>
      <c r="H5" s="1">
        <f t="shared" ca="1" si="1"/>
        <v>9</v>
      </c>
      <c r="I5" s="13">
        <f t="shared" ca="1" si="2"/>
        <v>-1</v>
      </c>
      <c r="J5" s="1">
        <f t="shared" ref="J5:J12" ca="1" si="11">SUMIF($V$64:$V$135,F5,$AE$64:$AE$135)+SUMIF($W$64:$W$135,F5,$AF$64:$AF$135)</f>
        <v>1</v>
      </c>
      <c r="K5" s="1">
        <f t="shared" ca="1" si="3"/>
        <v>2</v>
      </c>
      <c r="L5" s="1">
        <f t="shared" ca="1" si="4"/>
        <v>0</v>
      </c>
      <c r="M5" s="1">
        <f t="shared" ca="1" si="5"/>
        <v>1</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Kickers Rodendorf</v>
      </c>
      <c r="G6" s="1">
        <f t="shared" ca="1" si="0"/>
        <v>8</v>
      </c>
      <c r="H6" s="1">
        <f t="shared" ca="1" si="1"/>
        <v>6</v>
      </c>
      <c r="I6" s="13">
        <f t="shared" ca="1" si="2"/>
        <v>2</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2</v>
      </c>
      <c r="E17" s="1">
        <f t="shared" ca="1" si="12"/>
        <v>1</v>
      </c>
      <c r="F17" s="1">
        <f t="shared" ca="1" si="12"/>
        <v>0</v>
      </c>
      <c r="G17" s="1">
        <f t="shared" ca="1" si="12"/>
        <v>1</v>
      </c>
      <c r="H17" s="1">
        <f t="shared" ref="H17:K25" ca="1" si="13">G4</f>
        <v>7</v>
      </c>
      <c r="I17" s="1">
        <f t="shared" ca="1" si="13"/>
        <v>8</v>
      </c>
      <c r="J17" s="13">
        <f t="shared" ca="1" si="13"/>
        <v>-1</v>
      </c>
      <c r="K17" s="1">
        <f t="shared" ca="1" si="13"/>
        <v>3</v>
      </c>
      <c r="L17" s="30">
        <f ca="1">IF($C17="",0,K17*$F$64+(J17+$H$65)*$F$65+H17*$F$66)</f>
        <v>3499007</v>
      </c>
      <c r="M17" s="14">
        <f ca="1">IF($AI$15,COUNTIF($K$17:$K$25,K17),COUNTIF($L$17:$L$25,L17))</f>
        <v>1</v>
      </c>
      <c r="N17" s="14">
        <f t="array" aca="1" ref="N17" ca="1">IF($AI$15,SUM(($K$17:$K$25&gt;=K17)/COUNTIF($K$17:$K$25,$K$17:$K$25)),SUM(($L$17:$L$25&gt;=L17)/COUNTIF($L$17:$L$25,$L$17:$L$25)))</f>
        <v>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2.0108999999999999</v>
      </c>
      <c r="Y17" s="13">
        <f>'Endrunde 4'!$AF36</f>
        <v>0</v>
      </c>
      <c r="Z17" s="1">
        <f ca="1">RANK($W17,$W$17:$W$25)+(9-$Y17)/10</f>
        <v>1.9</v>
      </c>
      <c r="AA17" s="1">
        <f ca="1">SUM(E30:BP30)</f>
        <v>0</v>
      </c>
      <c r="AB17" s="1">
        <f ca="1">SUM(E41:BP41)</f>
        <v>0</v>
      </c>
      <c r="AC17" s="1">
        <f ca="1">SUM(E52:BP52)</f>
        <v>0</v>
      </c>
      <c r="AD17" s="247">
        <f ca="1">RANK($K17,$K$17:$K$25)</f>
        <v>2</v>
      </c>
      <c r="AE17" s="30">
        <f t="shared" ref="AE17:AE22" ca="1" si="22">(J17+$H$65)*$F$65+H17*$F$66</f>
        <v>499007</v>
      </c>
      <c r="AF17" s="1">
        <f ca="1">RANK($AE17,$AE$17:$AE$25)</f>
        <v>6</v>
      </c>
      <c r="AG17" s="1">
        <f ca="1">RANK($W17,$W$17:$W$25)</f>
        <v>1</v>
      </c>
      <c r="AH17" s="249">
        <f ca="1">AD17+AG17/100+AF17/10000+(10-Y17)/1000000</f>
        <v>2.0106099999999998</v>
      </c>
      <c r="AI17" s="1"/>
    </row>
    <row r="18" spans="2:80" s="2" customFormat="1" x14ac:dyDescent="0.2">
      <c r="C18" s="2" t="str">
        <f t="shared" ref="C18:C25" ca="1" si="23">$Q65</f>
        <v>SSV Wildbach</v>
      </c>
      <c r="D18" s="1">
        <f t="shared" ca="1" si="12"/>
        <v>2</v>
      </c>
      <c r="E18" s="1">
        <f t="shared" ca="1" si="12"/>
        <v>0</v>
      </c>
      <c r="F18" s="1">
        <f t="shared" ca="1" si="12"/>
        <v>1</v>
      </c>
      <c r="G18" s="1">
        <f t="shared" ca="1" si="12"/>
        <v>1</v>
      </c>
      <c r="H18" s="1">
        <f t="shared" ca="1" si="13"/>
        <v>8</v>
      </c>
      <c r="I18" s="1">
        <f t="shared" ca="1" si="13"/>
        <v>9</v>
      </c>
      <c r="J18" s="13">
        <f t="shared" ca="1" si="13"/>
        <v>-1</v>
      </c>
      <c r="K18" s="1">
        <f t="shared" ca="1" si="13"/>
        <v>1</v>
      </c>
      <c r="L18" s="30">
        <f t="shared" ref="L18:L25" ca="1" si="24">IF($C18="",0,K18*$F$64+(J18+$H$65)*$F$65+H18*$F$66)</f>
        <v>1499008</v>
      </c>
      <c r="M18" s="14">
        <f t="shared" ref="M18:M25" ca="1" si="25">IF($AI$15,COUNTIF($K$17:$K$25,K18),COUNTIF($L$17:$L$25,L18))</f>
        <v>1</v>
      </c>
      <c r="N18" s="14">
        <f t="array" aca="1" ref="N18" ca="1">IF($AI$15,SUM(($K$17:$K$25&gt;=K18)/COUNTIF($K$17:$K$25,$K$17:$K$25)),SUM(($L$17:$L$25&gt;=L18)/COUNTIF($L$17:$L$25,$L$17:$L$25)))</f>
        <v>3</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3.0108999999999999</v>
      </c>
      <c r="Y18" s="13">
        <f>'Endrunde 4'!$AF37</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3</v>
      </c>
      <c r="AE18" s="30">
        <f t="shared" ca="1" si="22"/>
        <v>499008</v>
      </c>
      <c r="AF18" s="1">
        <f t="shared" ref="AF18:AF25" ca="1" si="33">RANK($AE18,$AE$17:$AE$25)</f>
        <v>5</v>
      </c>
      <c r="AG18" s="1">
        <f t="shared" ref="AG18:AG25" ca="1" si="34">RANK($W18,$W$17:$W$25)</f>
        <v>1</v>
      </c>
      <c r="AH18" s="250">
        <f t="shared" ref="AH18:AH25" ca="1" si="35">AD18+AG18/100+AF18/10000+(10-Y18)/1000000</f>
        <v>3.01051</v>
      </c>
      <c r="AI18" s="1"/>
    </row>
    <row r="19" spans="2:80" s="2" customFormat="1" x14ac:dyDescent="0.2">
      <c r="C19" s="2" t="str">
        <f t="shared" ca="1" si="23"/>
        <v>Kickers Rodendorf</v>
      </c>
      <c r="D19" s="1">
        <f t="shared" ca="1" si="12"/>
        <v>2</v>
      </c>
      <c r="E19" s="1">
        <f t="shared" ca="1" si="12"/>
        <v>1</v>
      </c>
      <c r="F19" s="1">
        <f t="shared" ca="1" si="12"/>
        <v>1</v>
      </c>
      <c r="G19" s="1">
        <f t="shared" ca="1" si="12"/>
        <v>0</v>
      </c>
      <c r="H19" s="1">
        <f t="shared" ca="1" si="13"/>
        <v>8</v>
      </c>
      <c r="I19" s="1">
        <f t="shared" ca="1" si="13"/>
        <v>6</v>
      </c>
      <c r="J19" s="13">
        <f t="shared" ca="1" si="13"/>
        <v>2</v>
      </c>
      <c r="K19" s="1">
        <f t="shared" ca="1" si="13"/>
        <v>4</v>
      </c>
      <c r="L19" s="30">
        <f t="shared" ca="1" si="24"/>
        <v>4502008</v>
      </c>
      <c r="M19" s="14">
        <f t="shared" ca="1" si="25"/>
        <v>1</v>
      </c>
      <c r="N19" s="14">
        <f t="array" aca="1" ref="N19" ca="1">IF($AI$15,SUM(($K$17:$K$25&gt;=K19)/COUNTIF($K$17:$K$25,$K$17:$K$25)),SUM(($L$17:$L$25&gt;=L19)/COUNTIF($L$17:$L$25,$L$17:$L$25)))</f>
        <v>1</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1.0108999999999999</v>
      </c>
      <c r="Y19" s="13">
        <f>'Endrunde 4'!$AF38</f>
        <v>0</v>
      </c>
      <c r="Z19" s="1">
        <f t="shared" ca="1" si="28"/>
        <v>1.9</v>
      </c>
      <c r="AA19" s="1">
        <f t="shared" ca="1" si="29"/>
        <v>0</v>
      </c>
      <c r="AB19" s="1">
        <f t="shared" ca="1" si="30"/>
        <v>0</v>
      </c>
      <c r="AC19" s="1">
        <f t="shared" ca="1" si="31"/>
        <v>0</v>
      </c>
      <c r="AD19" s="247">
        <f t="shared" ca="1" si="32"/>
        <v>1</v>
      </c>
      <c r="AE19" s="30">
        <f t="shared" ca="1" si="22"/>
        <v>502008</v>
      </c>
      <c r="AF19" s="1">
        <f t="shared" ca="1" si="33"/>
        <v>1</v>
      </c>
      <c r="AG19" s="1">
        <f t="shared" ca="1" si="34"/>
        <v>1</v>
      </c>
      <c r="AH19" s="250">
        <f t="shared" ca="1" si="35"/>
        <v>1.0101100000000001</v>
      </c>
      <c r="AI19" s="1"/>
    </row>
    <row r="20" spans="2:80" s="2" customFormat="1" x14ac:dyDescent="0.2">
      <c r="C20" s="2" t="str">
        <f t="shared" ca="1"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24"/>
        <v>0</v>
      </c>
      <c r="M20" s="14">
        <f t="shared" ca="1" si="25"/>
        <v>6</v>
      </c>
      <c r="N20" s="14">
        <f t="array" aca="1" ref="N20" ca="1">IF($AI$15,SUM(($K$17:$K$25&gt;=K20)/COUNTIF($K$17:$K$25,$K$17:$K$25)),SUM(($L$17:$L$25&gt;=L20)/COUNTIF($L$17:$L$25,$L$17:$L$25)))</f>
        <v>3.9999999999999991</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0</v>
      </c>
      <c r="X20" s="22">
        <f t="shared" ca="1" si="27"/>
        <v>4.0408999999999997</v>
      </c>
      <c r="Y20" s="13">
        <f>'Endrunde 4'!$AF39</f>
        <v>0</v>
      </c>
      <c r="Z20" s="1">
        <f t="shared" ca="1" si="28"/>
        <v>4.9000000000000004</v>
      </c>
      <c r="AA20" s="1">
        <f t="shared" ca="1" si="29"/>
        <v>0</v>
      </c>
      <c r="AB20" s="1">
        <f t="shared" ca="1" si="30"/>
        <v>0</v>
      </c>
      <c r="AC20" s="1">
        <f t="shared" ca="1" si="31"/>
        <v>0</v>
      </c>
      <c r="AD20" s="247">
        <f t="shared" ca="1" si="32"/>
        <v>4</v>
      </c>
      <c r="AE20" s="30">
        <f t="shared" ca="1" si="22"/>
        <v>500000</v>
      </c>
      <c r="AF20" s="1">
        <f t="shared" ca="1" si="33"/>
        <v>2</v>
      </c>
      <c r="AG20" s="1">
        <f t="shared" ca="1" si="34"/>
        <v>4</v>
      </c>
      <c r="AH20" s="250">
        <f t="shared" ca="1" si="35"/>
        <v>4.0402100000000001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6</v>
      </c>
      <c r="N21" s="14">
        <f t="array" aca="1" ref="N21" ca="1">IF($AI$15,SUM(($K$17:$K$25&gt;=K21)/COUNTIF($K$17:$K$25,$K$17:$K$25)),SUM(($L$17:$L$25&gt;=L21)/COUNTIF($L$17:$L$25,$L$17:$L$25)))</f>
        <v>3.9999999999999991</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4.0408999999999997</v>
      </c>
      <c r="Y21" s="13">
        <v>0</v>
      </c>
      <c r="Z21" s="1">
        <f t="shared" ca="1" si="28"/>
        <v>4.9000000000000004</v>
      </c>
      <c r="AA21" s="1">
        <f t="shared" ca="1" si="29"/>
        <v>0</v>
      </c>
      <c r="AB21" s="1">
        <f t="shared" ca="1" si="30"/>
        <v>0</v>
      </c>
      <c r="AC21" s="1">
        <f t="shared" ca="1" si="31"/>
        <v>0</v>
      </c>
      <c r="AD21" s="247">
        <f t="shared" ca="1" si="32"/>
        <v>4</v>
      </c>
      <c r="AE21" s="30">
        <f t="shared" ca="1" si="22"/>
        <v>500000</v>
      </c>
      <c r="AF21" s="1">
        <f t="shared" ca="1" si="33"/>
        <v>2</v>
      </c>
      <c r="AG21" s="1">
        <f t="shared" ca="1" si="34"/>
        <v>4</v>
      </c>
      <c r="AH21" s="250">
        <f t="shared" ca="1" si="35"/>
        <v>4.0402100000000001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6</v>
      </c>
      <c r="N22" s="14">
        <f t="array" aca="1" ref="N22" ca="1">IF($AI$15,SUM(($K$17:$K$25&gt;=K22)/COUNTIF($K$17:$K$25,$K$17:$K$25)),SUM(($L$17:$L$25&gt;=L22)/COUNTIF($L$17:$L$25,$L$17:$L$25)))</f>
        <v>3.9999999999999991</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4.0408999999999997</v>
      </c>
      <c r="Y22" s="13">
        <v>0</v>
      </c>
      <c r="Z22" s="1">
        <f t="shared" ca="1" si="28"/>
        <v>4.9000000000000004</v>
      </c>
      <c r="AA22" s="1">
        <f t="shared" ca="1" si="29"/>
        <v>0</v>
      </c>
      <c r="AB22" s="1">
        <f t="shared" ca="1" si="30"/>
        <v>0</v>
      </c>
      <c r="AC22" s="1">
        <f t="shared" ca="1" si="31"/>
        <v>0</v>
      </c>
      <c r="AD22" s="247">
        <f t="shared" ca="1" si="32"/>
        <v>4</v>
      </c>
      <c r="AE22" s="30">
        <f t="shared" ca="1" si="22"/>
        <v>500000</v>
      </c>
      <c r="AF22" s="1">
        <f t="shared" ca="1" si="33"/>
        <v>2</v>
      </c>
      <c r="AG22" s="1">
        <f t="shared" ca="1" si="34"/>
        <v>4</v>
      </c>
      <c r="AH22" s="250">
        <f t="shared" ca="1" si="35"/>
        <v>4.0402100000000001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6</v>
      </c>
      <c r="N23" s="14">
        <f t="array" aca="1" ref="N23" ca="1">IF($AI$15,SUM(($K$17:$K$25&gt;=K23)/COUNTIF($K$17:$K$25,$K$17:$K$25)),SUM(($L$17:$L$25&gt;=L23)/COUNTIF($L$17:$L$25,$L$17:$L$25)))</f>
        <v>3.9999999999999991</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4.0408999999999997</v>
      </c>
      <c r="Y23" s="13">
        <v>0</v>
      </c>
      <c r="Z23" s="1">
        <f t="shared" ca="1" si="28"/>
        <v>4.9000000000000004</v>
      </c>
      <c r="AA23" s="1">
        <f t="shared" ca="1" si="29"/>
        <v>0</v>
      </c>
      <c r="AB23" s="1">
        <f t="shared" ca="1" si="30"/>
        <v>0</v>
      </c>
      <c r="AC23" s="1">
        <f t="shared" ca="1" si="31"/>
        <v>0</v>
      </c>
      <c r="AD23" s="247">
        <f t="shared" ca="1" si="32"/>
        <v>4</v>
      </c>
      <c r="AE23" s="30">
        <v>0</v>
      </c>
      <c r="AF23" s="1">
        <f t="shared" ca="1" si="33"/>
        <v>7</v>
      </c>
      <c r="AG23" s="1">
        <f t="shared" ca="1" si="34"/>
        <v>4</v>
      </c>
      <c r="AH23" s="250">
        <f t="shared" ca="1" si="35"/>
        <v>4.0407099999999998</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6</v>
      </c>
      <c r="N24" s="14">
        <f t="array" aca="1" ref="N24" ca="1">IF($AI$15,SUM(($K$17:$K$25&gt;=K24)/COUNTIF($K$17:$K$25,$K$17:$K$25)),SUM(($L$17:$L$25&gt;=L24)/COUNTIF($L$17:$L$25,$L$17:$L$25)))</f>
        <v>3.9999999999999991</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4.0408999999999997</v>
      </c>
      <c r="Y24" s="13">
        <v>0</v>
      </c>
      <c r="Z24" s="1">
        <f t="shared" ca="1" si="28"/>
        <v>4.9000000000000004</v>
      </c>
      <c r="AA24" s="1">
        <f t="shared" ca="1" si="29"/>
        <v>0</v>
      </c>
      <c r="AB24" s="1">
        <f t="shared" ca="1" si="30"/>
        <v>0</v>
      </c>
      <c r="AC24" s="1">
        <f t="shared" ca="1" si="31"/>
        <v>0</v>
      </c>
      <c r="AD24" s="247">
        <f t="shared" ca="1" si="32"/>
        <v>4</v>
      </c>
      <c r="AE24" s="30">
        <v>0</v>
      </c>
      <c r="AF24" s="1">
        <f t="shared" ca="1" si="33"/>
        <v>7</v>
      </c>
      <c r="AG24" s="1">
        <f t="shared" ca="1" si="34"/>
        <v>4</v>
      </c>
      <c r="AH24" s="250">
        <f t="shared" ca="1" si="35"/>
        <v>4.0407099999999998</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6</v>
      </c>
      <c r="N25" s="14">
        <f t="array" aca="1" ref="N25" ca="1">IF($AI$15,SUM(($K$17:$K$25&gt;=K25)/COUNTIF($K$17:$K$25,$K$17:$K$25)),SUM(($L$17:$L$25&gt;=L25)/COUNTIF($L$17:$L$25,$L$17:$L$25)))</f>
        <v>3.9999999999999991</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4.0408999999999997</v>
      </c>
      <c r="Y25" s="13">
        <v>0</v>
      </c>
      <c r="Z25" s="1">
        <f t="shared" ca="1" si="28"/>
        <v>4.9000000000000004</v>
      </c>
      <c r="AA25" s="1">
        <f t="shared" ca="1" si="29"/>
        <v>0</v>
      </c>
      <c r="AB25" s="1">
        <f t="shared" ca="1" si="30"/>
        <v>0</v>
      </c>
      <c r="AC25" s="1">
        <f t="shared" ca="1" si="31"/>
        <v>0</v>
      </c>
      <c r="AD25" s="247">
        <f t="shared" ca="1" si="32"/>
        <v>4</v>
      </c>
      <c r="AE25" s="30">
        <v>0</v>
      </c>
      <c r="AF25" s="1">
        <f t="shared" ca="1" si="33"/>
        <v>7</v>
      </c>
      <c r="AG25" s="1">
        <f t="shared" ca="1" si="34"/>
        <v>4</v>
      </c>
      <c r="AH25" s="251">
        <f t="shared" ca="1" si="35"/>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 ca="1">$F$7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5</v>
      </c>
      <c r="BU30" s="8">
        <f t="shared" ca="1" si="37"/>
        <v>2</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4</v>
      </c>
      <c r="BT31" s="7"/>
      <c r="BU31" s="8">
        <f t="shared" ca="1" si="37"/>
        <v>4</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4</v>
      </c>
      <c r="BT32" s="9">
        <f t="shared" ca="1" si="39"/>
        <v>4</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-2</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-1</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2</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0</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4'!$AE36="","",'Endrunde 4'!$AE36)</f>
        <v>VFB Essenheim</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4'!$AE37="","",'Endrunde 4'!$AE37)</f>
        <v>SSV Wildbach</v>
      </c>
      <c r="U65" s="67" t="s">
        <v>8</v>
      </c>
      <c r="V65" s="41" t="str">
        <f ca="1">'Endrunde 4'!$I13</f>
        <v>VFB Essenheim</v>
      </c>
      <c r="W65" s="13" t="str">
        <f ca="1">'Endrunde 4'!$K13</f>
        <v/>
      </c>
      <c r="X65" s="13" t="str">
        <f ca="1">IF(AND('Endrunde 4'!$L13&lt;&gt;"",'Endrunde 4'!$N13&lt;&gt;"",$V65&lt;&gt;$W65,$V65&lt;&gt;"",$W65&lt;&gt;""),'Endrunde 4'!$L13,"")</f>
        <v/>
      </c>
      <c r="Y65" s="36" t="str">
        <f ca="1">IF(AND('Endrunde 4'!$L13&lt;&gt;"",'Endrunde 4'!$N13&lt;&gt;"",$V65&lt;&gt;$W65,$V65&lt;&gt;"",$W65&lt;&gt;""),'Endrunde 4'!$N13,"")</f>
        <v/>
      </c>
      <c r="Z65" s="35" t="str">
        <f t="shared" ref="Z65:Z73" ca="1" si="45">V65&amp;W65</f>
        <v>VFB Essenheim</v>
      </c>
      <c r="AA65" s="13">
        <f t="shared" ref="AA65:AA128" ca="1" si="46">IF(AND(V65&lt;&gt;"",W65&lt;&gt;"",V65&lt;&gt;W65,X65&lt;&gt;"",Y65&lt;&gt;""),1,0)</f>
        <v>0</v>
      </c>
      <c r="AB65" s="13" t="str">
        <f ca="1">IF(AA65&gt;0,X65&amp;Sprache!$E$84&amp;Y65,"")</f>
        <v/>
      </c>
      <c r="AD65" s="144"/>
      <c r="AE65" s="149" t="str">
        <f ca="1">IF($AA65=0,"",IF($X65&gt;$Y65,Einstellungen!$C$4,IF($X65=$Y65,1,0)))</f>
        <v/>
      </c>
      <c r="AF65" s="144" t="str">
        <f ca="1">IF($AA65=0,"",IF($X65&lt;$Y65,Einstellungen!$C$4,IF($X65=$Y65,1,0)))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IF('Endrunde 4'!$AE38="","",'Endrunde 4'!$AE38)</f>
        <v>Kickers Rodendorf</v>
      </c>
      <c r="U66" s="67" t="s">
        <v>9</v>
      </c>
      <c r="V66" s="41" t="str">
        <f ca="1">'Endrunde 4'!$I14</f>
        <v>1. FC Riedwald</v>
      </c>
      <c r="W66" s="13" t="str">
        <f ca="1">'Endrunde 4'!$K14</f>
        <v>FC Grönlingen</v>
      </c>
      <c r="X66" s="13">
        <f ca="1">IF(AND('Endrunde 4'!$L14&lt;&gt;"",'Endrunde 4'!$N14&lt;&gt;"",$V66&lt;&gt;$W66,$V66&lt;&gt;"",$W66&lt;&gt;""),'Endrunde 4'!$L14,"")</f>
        <v>1</v>
      </c>
      <c r="Y66" s="36">
        <f ca="1">IF(AND('Endrunde 4'!$L14&lt;&gt;"",'Endrunde 4'!$N14&lt;&gt;"",$V66&lt;&gt;$W66,$V66&lt;&gt;"",$W66&lt;&gt;""),'Endrunde 4'!$N14,"")</f>
        <v>0</v>
      </c>
      <c r="Z66" s="35" t="str">
        <f t="shared" ca="1" si="45"/>
        <v>1. FC RiedwaldFC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4'!$AE39="","",'Endrunde 4'!$AE39)</f>
        <v/>
      </c>
      <c r="U67" s="67" t="s">
        <v>10</v>
      </c>
      <c r="V67" s="41" t="str">
        <f ca="1">'Endrunde 4'!$I15</f>
        <v>Borussia Dortmund</v>
      </c>
      <c r="W67" s="13" t="str">
        <f ca="1">'Endrunde 4'!$K15</f>
        <v>Mainz 05</v>
      </c>
      <c r="X67" s="13">
        <f ca="1">IF(AND('Endrunde 4'!$L15&lt;&gt;"",'Endrunde 4'!$N15&lt;&gt;"",$V67&lt;&gt;$W67,$V67&lt;&gt;"",$W67&lt;&gt;""),'Endrunde 4'!$L15,"")</f>
        <v>4</v>
      </c>
      <c r="Y67" s="36">
        <f ca="1">IF(AND('Endrunde 4'!$L15&lt;&gt;"",'Endrunde 4'!$N15&lt;&gt;"",$V67&lt;&gt;$W67,$V67&lt;&gt;"",$W67&lt;&gt;""),'Endrunde 4'!$N15,"")</f>
        <v>3</v>
      </c>
      <c r="Z67" s="35" t="str">
        <f t="shared" ca="1" si="45"/>
        <v>Borussia DortmundMainz 05</v>
      </c>
      <c r="AA67" s="13">
        <f t="shared" ca="1" si="46"/>
        <v>1</v>
      </c>
      <c r="AB67" s="13" t="str">
        <f ca="1">IF(AA67&gt;0,X67&amp;Sprache!$E$84&amp;Y67,"")</f>
        <v>4:3</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'Endrunde 4'!$I16</f>
        <v>Real Madrid</v>
      </c>
      <c r="W68" s="13" t="str">
        <f ca="1">'Endrunde 4'!$K16</f>
        <v>Inter Mailand</v>
      </c>
      <c r="X68" s="13">
        <f ca="1">IF(AND('Endrunde 4'!$L16&lt;&gt;"",'Endrunde 4'!$N16&lt;&gt;"",$V68&lt;&gt;$W68,$V68&lt;&gt;"",$W68&lt;&gt;""),'Endrunde 4'!$L16,"")</f>
        <v>1</v>
      </c>
      <c r="Y68" s="36">
        <f ca="1">IF(AND('Endrunde 4'!$L16&lt;&gt;"",'Endrunde 4'!$N16&lt;&gt;"",$V68&lt;&gt;$W68,$V68&lt;&gt;"",$W68&lt;&gt;""),'Endrunde 4'!$N16,"")</f>
        <v>2</v>
      </c>
      <c r="Z68" s="35" t="str">
        <f t="shared" ca="1" si="45"/>
        <v>Real MadridInter Mailand</v>
      </c>
      <c r="AA68" s="13">
        <f t="shared" ca="1" si="46"/>
        <v>1</v>
      </c>
      <c r="AB68" s="13" t="str">
        <f ca="1">IF(AA68&gt;0,X68&amp;Sprache!$E$84&amp;Y68,"")</f>
        <v>1:2</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4'!$I17</f>
        <v>SSV Wildbach</v>
      </c>
      <c r="W69" s="13" t="str">
        <f ca="1">'Endrunde 4'!$K17</f>
        <v>Kickers Rodendorf</v>
      </c>
      <c r="X69" s="13">
        <f ca="1">IF(AND('Endrunde 4'!$L17&lt;&gt;"",'Endrunde 4'!$N17&lt;&gt;"",$V69&lt;&gt;$W69,$V69&lt;&gt;"",$W69&lt;&gt;""),'Endrunde 4'!$L17,"")</f>
        <v>4</v>
      </c>
      <c r="Y69" s="36">
        <f ca="1">IF(AND('Endrunde 4'!$L17&lt;&gt;"",'Endrunde 4'!$N17&lt;&gt;"",$V69&lt;&gt;$W69,$V69&lt;&gt;"",$W69&lt;&gt;""),'Endrunde 4'!$N17,"")</f>
        <v>4</v>
      </c>
      <c r="Z69" s="35" t="str">
        <f t="shared" ca="1" si="45"/>
        <v>SSV WildbachKickers Rodendorf</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FSV Rauen</v>
      </c>
      <c r="X70" s="13">
        <f ca="1">IF(AND('Endrunde 4'!$L18&lt;&gt;"",'Endrunde 4'!$N18&lt;&gt;"",$V70&lt;&gt;$W70,$V70&lt;&gt;"",$W70&lt;&gt;""),'Endrunde 4'!$L18,"")</f>
        <v>2</v>
      </c>
      <c r="Y70" s="36">
        <f ca="1">IF(AND('Endrunde 4'!$L18&lt;&gt;"",'Endrunde 4'!$N18&lt;&gt;"",$V70&lt;&gt;$W70,$V70&lt;&gt;"",$W70&lt;&gt;""),'Endrunde 4'!$N18,"")</f>
        <v>1</v>
      </c>
      <c r="Z70" s="35" t="str">
        <f t="shared" ca="1" si="45"/>
        <v>Maibach 1822 eVFSV Rauen</v>
      </c>
      <c r="AA70" s="13">
        <f t="shared" ca="1" si="46"/>
        <v>1</v>
      </c>
      <c r="AB70" s="13" t="str">
        <f ca="1">IF(AA70&gt;0,X70&amp;Sprache!$E$84&amp;Y70,"")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Eintracht Frankfurt</v>
      </c>
      <c r="W71" s="13" t="str">
        <f ca="1">'Endrunde 4'!$K19</f>
        <v>1. FC Nürnberg</v>
      </c>
      <c r="X71" s="13">
        <f ca="1">IF(AND('Endrunde 4'!$L19&lt;&gt;"",'Endrunde 4'!$N19&lt;&gt;"",$V71&lt;&gt;$W71,$V71&lt;&gt;"",$W71&lt;&gt;""),'Endrunde 4'!$L19,"")</f>
        <v>2</v>
      </c>
      <c r="Y71" s="36">
        <f ca="1">IF(AND('Endrunde 4'!$L19&lt;&gt;"",'Endrunde 4'!$N19&lt;&gt;"",$V71&lt;&gt;$W71,$V71&lt;&gt;"",$W71&lt;&gt;""),'Endrunde 4'!$N19,"")</f>
        <v>1</v>
      </c>
      <c r="Z71" s="35" t="str">
        <f t="shared" ca="1" si="45"/>
        <v>Eintracht Frankfurt1. FC Nürnberg</v>
      </c>
      <c r="AA71" s="13">
        <f t="shared" ca="1" si="46"/>
        <v>1</v>
      </c>
      <c r="AB71" s="13" t="str">
        <f ca="1">IF(AA71&gt;0,X71&amp;Sprache!$E$84&amp;Y71,"")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FC Barcelona</v>
      </c>
      <c r="X72" s="13">
        <f ca="1">IF(AND('Endrunde 4'!$L20&lt;&gt;"",'Endrunde 4'!$N20&lt;&gt;"",$V72&lt;&gt;$W72,$V72&lt;&gt;"",$W72&lt;&gt;""),'Endrunde 4'!$L20,"")</f>
        <v>1</v>
      </c>
      <c r="Y72" s="36">
        <f ca="1">IF(AND('Endrunde 4'!$L20&lt;&gt;"",'Endrunde 4'!$N20&lt;&gt;"",$V72&lt;&gt;$W72,$V72&lt;&gt;"",$W72&lt;&gt;""),'Endrunde 4'!$N20,"")</f>
        <v>1</v>
      </c>
      <c r="Z72" s="35" t="str">
        <f t="shared" ca="1" si="45"/>
        <v>Manchester CityFC Barcelona</v>
      </c>
      <c r="AA72" s="13">
        <f t="shared" ca="1" si="46"/>
        <v>1</v>
      </c>
      <c r="AB72" s="13" t="str">
        <f ca="1">IF(AA72&gt;0,X72&amp;Sprache!$E$84&amp;Y72,"")</f>
        <v>1:1</v>
      </c>
      <c r="AD72" s="144"/>
      <c r="AE72" s="149">
        <f ca="1">IF($AA72=0,"",IF($X72&gt;$Y72,Einstellungen!$C$4,IF($X72=$Y72,1,0)))</f>
        <v>1</v>
      </c>
      <c r="AF72" s="144">
        <f ca="1">IF($AA72=0,"",IF($X72&lt;$Y72,Einstellungen!$C$4,IF($X72=$Y72,1,0)))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
      </c>
      <c r="W73" s="13" t="str">
        <f ca="1">'Endrunde 4'!$K21</f>
        <v>SSV Wildbach</v>
      </c>
      <c r="X73" s="13" t="str">
        <f ca="1">IF(AND('Endrunde 4'!$L21&lt;&gt;"",'Endrunde 4'!$N21&lt;&gt;"",$V73&lt;&gt;$W73,$V73&lt;&gt;"",$W73&lt;&gt;""),'Endrunde 4'!$L21,"")</f>
        <v/>
      </c>
      <c r="Y73" s="36" t="str">
        <f ca="1">IF(AND('Endrunde 4'!$L21&lt;&gt;"",'Endrunde 4'!$N21&lt;&gt;"",$V73&lt;&gt;$W73,$V73&lt;&gt;"",$W73&lt;&gt;""),'Endrunde 4'!$N21,"")</f>
        <v/>
      </c>
      <c r="Z73" s="35" t="str">
        <f t="shared" ca="1" si="45"/>
        <v>SSV Wildbach</v>
      </c>
      <c r="AA73" s="13">
        <f t="shared" ca="1" si="46"/>
        <v>0</v>
      </c>
      <c r="AB73" s="13" t="str">
        <f ca="1">IF(AA73&gt;0,X73&amp;Sprache!$E$84&amp;Y73,"")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FC Grönlingen</v>
      </c>
      <c r="W74" s="13" t="str">
        <f ca="1">'Endrunde 4'!$K22</f>
        <v>Maibach 1822 eV</v>
      </c>
      <c r="X74" s="13">
        <f ca="1">IF(AND('Endrunde 4'!$L22&lt;&gt;"",'Endrunde 4'!$N22&lt;&gt;"",$V74&lt;&gt;$W74,$V74&lt;&gt;"",$W74&lt;&gt;""),'Endrunde 4'!$L22,"")</f>
        <v>1</v>
      </c>
      <c r="Y74" s="36">
        <f ca="1">IF(AND('Endrunde 4'!$L22&lt;&gt;"",'Endrunde 4'!$N22&lt;&gt;"",$V74&lt;&gt;$W74,$V74&lt;&gt;"",$W74&lt;&gt;""),'Endrunde 4'!$N22,"")</f>
        <v>1</v>
      </c>
      <c r="Z74" s="35" t="str">
        <f ca="1">V74&amp;W74</f>
        <v>FC GrönlingenMaibach 1822 eV</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4'!$I23</f>
        <v>Mainz 05</v>
      </c>
      <c r="W75" s="13" t="str">
        <f ca="1">'Endrunde 4'!$K23</f>
        <v>Eintracht Frankfurt</v>
      </c>
      <c r="X75" s="13">
        <f ca="1">IF(AND('Endrunde 4'!$L23&lt;&gt;"",'Endrunde 4'!$N23&lt;&gt;"",$V75&lt;&gt;$W75,$V75&lt;&gt;"",$W75&lt;&gt;""),'Endrunde 4'!$L23,"")</f>
        <v>2</v>
      </c>
      <c r="Y75" s="36">
        <f ca="1">IF(AND('Endrunde 4'!$L23&lt;&gt;"",'Endrunde 4'!$N23&lt;&gt;"",$V75&lt;&gt;$W75,$V75&lt;&gt;"",$W75&lt;&gt;""),'Endrunde 4'!$N23,"")</f>
        <v>2</v>
      </c>
      <c r="Z75" s="35" t="str">
        <f t="shared" ref="Z75:Z108" ca="1" si="47">V75&amp;W75</f>
        <v>Mainz 05Eintracht Frankfurt</v>
      </c>
      <c r="AA75" s="13">
        <f t="shared" ca="1" si="46"/>
        <v>1</v>
      </c>
      <c r="AB75" s="13" t="str">
        <f ca="1">IF(AA75&gt;0,X75&amp;Sprache!$E$84&amp;Y75,"")</f>
        <v>2:2</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'Endrunde 4'!$I24</f>
        <v>Inter Mailand</v>
      </c>
      <c r="W76" s="13" t="str">
        <f ca="1">'Endrunde 4'!$K24</f>
        <v>Manchester City</v>
      </c>
      <c r="X76" s="13">
        <f ca="1">IF(AND('Endrunde 4'!$L24&lt;&gt;"",'Endrunde 4'!$N24&lt;&gt;"",$V76&lt;&gt;$W76,$V76&lt;&gt;"",$W76&lt;&gt;""),'Endrunde 4'!$L24,"")</f>
        <v>1</v>
      </c>
      <c r="Y76" s="36">
        <f ca="1">IF(AND('Endrunde 4'!$L24&lt;&gt;"",'Endrunde 4'!$N24&lt;&gt;"",$V76&lt;&gt;$W76,$V76&lt;&gt;"",$W76&lt;&gt;""),'Endrunde 4'!$N24,"")</f>
        <v>2</v>
      </c>
      <c r="Z76" s="35" t="str">
        <f t="shared" ca="1" si="47"/>
        <v>Inter MailandManchester City</v>
      </c>
      <c r="AA76" s="13">
        <f t="shared" ca="1" si="46"/>
        <v>1</v>
      </c>
      <c r="AB76" s="13" t="str">
        <f ca="1">IF(AA76&gt;0,X76&amp;Sprache!$E$84&amp;Y76,"")</f>
        <v>1:2</v>
      </c>
      <c r="AD76" s="144"/>
      <c r="AE76" s="149">
        <f ca="1">IF($AA76=0,"",IF($X76&gt;$Y76,Einstellungen!$C$4,IF($X76=$Y76,1,0)))</f>
        <v>0</v>
      </c>
      <c r="AF76" s="144">
        <f ca="1">IF($AA76=0,"",IF($X76&lt;$Y76,Einstellungen!$C$4,IF($X76=$Y76,1,0)))</f>
        <v>3</v>
      </c>
    </row>
    <row r="77" spans="2:43" s="2" customFormat="1" x14ac:dyDescent="0.2">
      <c r="B77" s="4"/>
      <c r="C77" s="4"/>
      <c r="D77" s="4"/>
      <c r="E77" s="4"/>
      <c r="F77" s="13"/>
      <c r="G77" s="13"/>
      <c r="H77" s="13"/>
      <c r="I77" s="13"/>
      <c r="J77" s="13"/>
      <c r="K77" s="13"/>
      <c r="L77" s="13"/>
      <c r="M77" s="13"/>
      <c r="U77" s="67" t="s">
        <v>29</v>
      </c>
      <c r="V77" s="41" t="str">
        <f ca="1">'Endrunde 4'!$I25</f>
        <v>Kickers Rodendorf</v>
      </c>
      <c r="W77" s="13" t="str">
        <f ca="1">'Endrunde 4'!$K25</f>
        <v>VFB Essenheim</v>
      </c>
      <c r="X77" s="13">
        <f ca="1">IF(AND('Endrunde 4'!$L25&lt;&gt;"",'Endrunde 4'!$N25&lt;&gt;"",$V77&lt;&gt;$W77,$V77&lt;&gt;"",$W77&lt;&gt;""),'Endrunde 4'!$L25,"")</f>
        <v>4</v>
      </c>
      <c r="Y77" s="36">
        <f ca="1">IF(AND('Endrunde 4'!$L25&lt;&gt;"",'Endrunde 4'!$N25&lt;&gt;"",$V77&lt;&gt;$W77,$V77&lt;&gt;"",$W77&lt;&gt;""),'Endrunde 4'!$N25,"")</f>
        <v>2</v>
      </c>
      <c r="Z77" s="35" t="str">
        <f t="shared" ca="1" si="47"/>
        <v>Kickers RodendorfVFB Essenheim</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4'!$I26</f>
        <v>FSV Rauen</v>
      </c>
      <c r="W78" s="13" t="str">
        <f ca="1">'Endrunde 4'!$K26</f>
        <v>1. FC Riedwald</v>
      </c>
      <c r="X78" s="13">
        <f ca="1">IF(AND('Endrunde 4'!$L26&lt;&gt;"",'Endrunde 4'!$N26&lt;&gt;"",$V78&lt;&gt;$W78,$V78&lt;&gt;"",$W78&lt;&gt;""),'Endrunde 4'!$L26,"")</f>
        <v>3</v>
      </c>
      <c r="Y78" s="36">
        <f ca="1">IF(AND('Endrunde 4'!$L26&lt;&gt;"",'Endrunde 4'!$N26&lt;&gt;"",$V78&lt;&gt;$W78,$V78&lt;&gt;"",$W78&lt;&gt;""),'Endrunde 4'!$N26,"")</f>
        <v>1</v>
      </c>
      <c r="Z78" s="35" t="str">
        <f t="shared" ca="1" si="47"/>
        <v>FSV Rauen1. FC Riedwald</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4'!$I27</f>
        <v>1. FC Nürnberg</v>
      </c>
      <c r="W79" s="13" t="str">
        <f ca="1">'Endrunde 4'!$K27</f>
        <v>Borussia Dortmund</v>
      </c>
      <c r="X79" s="13">
        <f ca="1">IF(AND('Endrunde 4'!$L27&lt;&gt;"",'Endrunde 4'!$N27&lt;&gt;"",$V79&lt;&gt;$W79,$V79&lt;&gt;"",$W79&lt;&gt;""),'Endrunde 4'!$L27,"")</f>
        <v>1</v>
      </c>
      <c r="Y79" s="36">
        <f ca="1">IF(AND('Endrunde 4'!$L27&lt;&gt;"",'Endrunde 4'!$N27&lt;&gt;"",$V79&lt;&gt;$W79,$V79&lt;&gt;"",$W79&lt;&gt;""),'Endrunde 4'!$N27,"")</f>
        <v>3</v>
      </c>
      <c r="Z79" s="35" t="str">
        <f t="shared" ca="1" si="47"/>
        <v>1. FC NürnbergBorussia Dortmund</v>
      </c>
      <c r="AA79" s="13">
        <f t="shared" ca="1" si="46"/>
        <v>1</v>
      </c>
      <c r="AB79" s="13" t="str">
        <f ca="1">IF(AA79&gt;0,X79&amp;Sprache!$E$84&amp;Y79,"")</f>
        <v>1:3</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FC Barcelona</v>
      </c>
      <c r="W80" s="13" t="str">
        <f ca="1">'Endrunde 4'!$K28</f>
        <v>Real Madrid</v>
      </c>
      <c r="X80" s="13">
        <f ca="1">IF(AND('Endrunde 4'!$L28&lt;&gt;"",'Endrunde 4'!$N28&lt;&gt;"",$V80&lt;&gt;$W80,$V80&lt;&gt;"",$W80&lt;&gt;""),'Endrunde 4'!$L28,"")</f>
        <v>0</v>
      </c>
      <c r="Y80" s="36">
        <f ca="1">IF(AND('Endrunde 4'!$L28&lt;&gt;"",'Endrunde 4'!$N28&lt;&gt;"",$V80&lt;&gt;$W80,$V80&lt;&gt;"",$W80&lt;&gt;""),'Endrunde 4'!$N28,"")</f>
        <v>1</v>
      </c>
      <c r="Z80" s="35" t="str">
        <f t="shared" ca="1" si="47"/>
        <v>FC BarcelonaReal Madrid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
      </c>
      <c r="W81" s="13" t="str">
        <f ca="1">'Endrunde 4'!$K29</f>
        <v>Kickers Rodendorf</v>
      </c>
      <c r="X81" s="13" t="str">
        <f ca="1">IF(AND('Endrunde 4'!$L29&lt;&gt;"",'Endrunde 4'!$N29&lt;&gt;"",$V81&lt;&gt;$W81,$V81&lt;&gt;"",$W81&lt;&gt;""),'Endrunde 4'!$L29,"")</f>
        <v/>
      </c>
      <c r="Y81" s="36" t="str">
        <f ca="1">IF(AND('Endrunde 4'!$L29&lt;&gt;"",'Endrunde 4'!$N29&lt;&gt;"",$V81&lt;&gt;$W81,$V81&lt;&gt;"",$W81&lt;&gt;""),'Endrunde 4'!$N29,"")</f>
        <v/>
      </c>
      <c r="Z81" s="35" t="str">
        <f t="shared" ca="1" si="47"/>
        <v>Kickers Rodendorf</v>
      </c>
      <c r="AA81" s="13">
        <f t="shared" ca="1" si="46"/>
        <v>0</v>
      </c>
      <c r="AB81" s="13" t="str">
        <f ca="1">IF(AA81&gt;0,X81&amp;Sprache!$E$84&amp;Y81,"")</f>
        <v/>
      </c>
      <c r="AD81" s="144"/>
      <c r="AE81" s="149" t="str">
        <f ca="1">IF($AA81=0,"",IF($X81&gt;$Y81,Einstellungen!$C$4,IF($X81=$Y81,1,0)))</f>
        <v/>
      </c>
      <c r="AF81" s="144" t="str">
        <f ca="1">IF($AA81=0,"",IF($X81&lt;$Y81,Einstellungen!$C$4,IF($X81=$Y81,1,0)))</f>
        <v/>
      </c>
    </row>
    <row r="82" spans="2:32" s="2" customFormat="1" x14ac:dyDescent="0.2">
      <c r="B82" s="4"/>
      <c r="C82" s="4"/>
      <c r="D82" s="4"/>
      <c r="E82" s="4"/>
      <c r="F82" s="13"/>
      <c r="G82" s="13"/>
      <c r="H82" s="13"/>
      <c r="I82" s="13"/>
      <c r="J82" s="13"/>
      <c r="K82" s="13"/>
      <c r="L82" s="13"/>
      <c r="M82" s="13"/>
      <c r="U82" s="67" t="s">
        <v>34</v>
      </c>
      <c r="V82" s="41" t="str">
        <f ca="1">'Endrunde 4'!$I30</f>
        <v>FC Grönlingen</v>
      </c>
      <c r="W82" s="13" t="str">
        <f ca="1">'Endrunde 4'!$K30</f>
        <v>FSV Rauen</v>
      </c>
      <c r="X82" s="13">
        <f ca="1">IF(AND('Endrunde 4'!$L30&lt;&gt;"",'Endrunde 4'!$N30&lt;&gt;"",$V82&lt;&gt;$W82,$V82&lt;&gt;"",$W82&lt;&gt;""),'Endrunde 4'!$L30,"")</f>
        <v>2</v>
      </c>
      <c r="Y82" s="36">
        <f ca="1">IF(AND('Endrunde 4'!$L30&lt;&gt;"",'Endrunde 4'!$N30&lt;&gt;"",$V82&lt;&gt;$W82,$V82&lt;&gt;"",$W82&lt;&gt;""),'Endrunde 4'!$N30,"")</f>
        <v>3</v>
      </c>
      <c r="Z82" s="35" t="str">
        <f t="shared" ca="1" si="47"/>
        <v>FC GrönlingenFSV Rauen</v>
      </c>
      <c r="AA82" s="13">
        <f t="shared" ca="1" si="46"/>
        <v>1</v>
      </c>
      <c r="AB82" s="13" t="str">
        <f ca="1">IF(AA82&gt;0,X82&amp;Sprache!$E$84&amp;Y82,"")</f>
        <v>2:3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Mainz 05</v>
      </c>
      <c r="W83" s="13" t="str">
        <f ca="1">'Endrunde 4'!$K31</f>
        <v>1. FC Nürnberg</v>
      </c>
      <c r="X83" s="13">
        <f ca="1">IF(AND('Endrunde 4'!$L31&lt;&gt;"",'Endrunde 4'!$N31&lt;&gt;"",$V83&lt;&gt;$W83,$V83&lt;&gt;"",$W83&lt;&gt;""),'Endrunde 4'!$L31,"")</f>
        <v>3</v>
      </c>
      <c r="Y83" s="36">
        <f ca="1">IF(AND('Endrunde 4'!$L31&lt;&gt;"",'Endrunde 4'!$N31&lt;&gt;"",$V83&lt;&gt;$W83,$V83&lt;&gt;"",$W83&lt;&gt;""),'Endrunde 4'!$N31,"")</f>
        <v>3</v>
      </c>
      <c r="Z83" s="35" t="str">
        <f t="shared" ca="1" si="47"/>
        <v>Mainz 051. FC Nürnberg</v>
      </c>
      <c r="AA83" s="13">
        <f t="shared" ca="1" si="46"/>
        <v>1</v>
      </c>
      <c r="AB83" s="13" t="str">
        <f ca="1">IF(AA83&gt;0,X83&amp;Sprache!$E$84&amp;Y83,"")</f>
        <v>3:3</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'Endrunde 4'!$I32</f>
        <v>Inter Mailand</v>
      </c>
      <c r="W84" s="13" t="str">
        <f ca="1">'Endrunde 4'!$K32</f>
        <v>FC Barcelona</v>
      </c>
      <c r="X84" s="13">
        <f ca="1">IF(AND('Endrunde 4'!$L32&lt;&gt;"",'Endrunde 4'!$N32&lt;&gt;"",$V84&lt;&gt;$W84,$V84&lt;&gt;"",$W84&lt;&gt;""),'Endrunde 4'!$L32,"")</f>
        <v>1</v>
      </c>
      <c r="Y84" s="36">
        <f ca="1">IF(AND('Endrunde 4'!$L32&lt;&gt;"",'Endrunde 4'!$N32&lt;&gt;"",$V84&lt;&gt;$W84,$V84&lt;&gt;"",$W84&lt;&gt;""),'Endrunde 4'!$N32,"")</f>
        <v>2</v>
      </c>
      <c r="Z84" s="35" t="str">
        <f t="shared" ca="1" si="47"/>
        <v>Inter MailandFC Barcelona</v>
      </c>
      <c r="AA84" s="13">
        <f t="shared" ca="1" si="46"/>
        <v>1</v>
      </c>
      <c r="AB84" s="13" t="str">
        <f ca="1">IF(AA84&gt;0,X84&amp;Sprache!$E$84&amp;Y84,"")</f>
        <v>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SSV Wildbach</v>
      </c>
      <c r="X85" s="13">
        <f ca="1">IF(AND('Endrunde 4'!$L33&lt;&gt;"",'Endrunde 4'!$N33&lt;&gt;"",$V85&lt;&gt;$W85,$V85&lt;&gt;"",$W85&lt;&gt;""),'Endrunde 4'!$L33,"")</f>
        <v>5</v>
      </c>
      <c r="Y85" s="36">
        <f ca="1">IF(AND('Endrunde 4'!$L33&lt;&gt;"",'Endrunde 4'!$N33&lt;&gt;"",$V85&lt;&gt;$W85,$V85&lt;&gt;"",$W85&lt;&gt;""),'Endrunde 4'!$N33,"")</f>
        <v>4</v>
      </c>
      <c r="Z85" s="35" t="str">
        <f t="shared" ca="1" si="47"/>
        <v>VFB EssenheimSSV Wildbach</v>
      </c>
      <c r="AA85" s="13">
        <f t="shared" ca="1" si="46"/>
        <v>1</v>
      </c>
      <c r="AB85" s="13" t="str">
        <f ca="1">IF(AA85&gt;0,X85&amp;Sprache!$E$84&amp;Y85,"")</f>
        <v>5:4</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'Endrunde 4'!$I34</f>
        <v>1. FC Riedwald</v>
      </c>
      <c r="W86" s="13" t="str">
        <f ca="1">'Endrunde 4'!$K34</f>
        <v>Maibach 1822 eV</v>
      </c>
      <c r="X86" s="13">
        <f ca="1">IF(AND('Endrunde 4'!$L34&lt;&gt;"",'Endrunde 4'!$N34&lt;&gt;"",$V86&lt;&gt;$W86,$V86&lt;&gt;"",$W86&lt;&gt;""),'Endrunde 4'!$L34,"")</f>
        <v>2</v>
      </c>
      <c r="Y86" s="36">
        <f ca="1">IF(AND('Endrunde 4'!$L34&lt;&gt;"",'Endrunde 4'!$N34&lt;&gt;"",$V86&lt;&gt;$W86,$V86&lt;&gt;"",$W86&lt;&gt;""),'Endrunde 4'!$N34,"")</f>
        <v>0</v>
      </c>
      <c r="Z86" s="35" t="str">
        <f t="shared" ca="1" si="47"/>
        <v>1. FC RiedwaldMaibach 1822 eV</v>
      </c>
      <c r="AA86" s="13">
        <f t="shared" ca="1" si="46"/>
        <v>1</v>
      </c>
      <c r="AB86" s="13" t="str">
        <f ca="1">IF(AA86&gt;0,X86&amp;Sprache!$E$84&amp;Y86,"")</f>
        <v>2:0</v>
      </c>
      <c r="AD86" s="144"/>
      <c r="AE86" s="149">
        <f ca="1">IF($AA86=0,"",IF($X86&gt;$Y86,Einstellungen!$C$4,IF($X86=$Y86,1,0)))</f>
        <v>3</v>
      </c>
      <c r="AF86" s="144">
        <f ca="1">IF($AA86=0,"",IF($X86&lt;$Y86,Einstellungen!$C$4,IF($X86=$Y86,1,0)))</f>
        <v>0</v>
      </c>
    </row>
    <row r="87" spans="2:32" s="2" customFormat="1" x14ac:dyDescent="0.2">
      <c r="B87" s="4"/>
      <c r="C87" s="4"/>
      <c r="D87" s="4"/>
      <c r="E87" s="4"/>
      <c r="F87" s="13"/>
      <c r="G87" s="13"/>
      <c r="H87" s="13"/>
      <c r="I87" s="13"/>
      <c r="J87" s="13"/>
      <c r="K87" s="13"/>
      <c r="L87" s="13"/>
      <c r="M87" s="13"/>
      <c r="U87" s="67" t="s">
        <v>39</v>
      </c>
      <c r="V87" s="41" t="str">
        <f ca="1">'Endrunde 4'!$I35</f>
        <v>Borussia Dortmund</v>
      </c>
      <c r="W87" s="13" t="str">
        <f ca="1">'Endrunde 4'!$K35</f>
        <v>Eintracht Frankfurt</v>
      </c>
      <c r="X87" s="13">
        <f ca="1">IF(AND('Endrunde 4'!$L35&lt;&gt;"",'Endrunde 4'!$N35&lt;&gt;"",$V87&lt;&gt;$W87,$V87&lt;&gt;"",$W87&lt;&gt;""),'Endrunde 4'!$L35,"")</f>
        <v>0</v>
      </c>
      <c r="Y87" s="36">
        <f ca="1">IF(AND('Endrunde 4'!$L35&lt;&gt;"",'Endrunde 4'!$N35&lt;&gt;"",$V87&lt;&gt;$W87,$V87&lt;&gt;"",$W87&lt;&gt;""),'Endrunde 4'!$N35,"")</f>
        <v>0</v>
      </c>
      <c r="Z87" s="35" t="str">
        <f t="shared" ca="1" si="47"/>
        <v>Borussia DortmundEintracht Frankfurt</v>
      </c>
      <c r="AA87" s="13">
        <f t="shared" ca="1" si="46"/>
        <v>1</v>
      </c>
      <c r="AB87" s="13" t="str">
        <f ca="1">IF(AA87&gt;0,X87&amp;Sprache!$E$84&amp;Y87,"")</f>
        <v>0:0</v>
      </c>
      <c r="AD87" s="144"/>
      <c r="AE87" s="149">
        <f ca="1">IF($AA87=0,"",IF($X87&gt;$Y87,Einstellungen!$C$4,IF($X87=$Y87,1,0)))</f>
        <v>1</v>
      </c>
      <c r="AF87" s="144">
        <f ca="1">IF($AA87=0,"",IF($X87&lt;$Y87,Einstellungen!$C$4,IF($X87=$Y87,1,0)))</f>
        <v>1</v>
      </c>
    </row>
    <row r="88" spans="2:32" s="2" customFormat="1" ht="12.75" thickBot="1" x14ac:dyDescent="0.25">
      <c r="B88" s="4"/>
      <c r="C88" s="4"/>
      <c r="D88" s="4"/>
      <c r="E88" s="4"/>
      <c r="F88" s="13"/>
      <c r="G88" s="13"/>
      <c r="H88" s="13"/>
      <c r="I88" s="13"/>
      <c r="J88" s="13"/>
      <c r="K88" s="13"/>
      <c r="L88" s="13"/>
      <c r="M88" s="13"/>
      <c r="U88" s="67" t="s">
        <v>40</v>
      </c>
      <c r="V88" s="41" t="str">
        <f ca="1">'Endrunde 4'!$I36</f>
        <v>Real Madrid</v>
      </c>
      <c r="W88" s="13" t="str">
        <f ca="1">'Endrunde 4'!$K36</f>
        <v>Manchester City</v>
      </c>
      <c r="X88" s="13">
        <f ca="1">IF(AND('Endrunde 4'!$L36&lt;&gt;"",'Endrunde 4'!$N36&lt;&gt;"",$V88&lt;&gt;$W88,$V88&lt;&gt;"",$W88&lt;&gt;""),'Endrunde 4'!$L36,"")</f>
        <v>1</v>
      </c>
      <c r="Y88" s="36">
        <f ca="1">IF(AND('Endrunde 4'!$L36&lt;&gt;"",'Endrunde 4'!$N36&lt;&gt;"",$V88&lt;&gt;$W88,$V88&lt;&gt;"",$W88&lt;&gt;""),'Endrunde 4'!$N36,"")</f>
        <v>1</v>
      </c>
      <c r="Z88" s="35" t="str">
        <f t="shared" ca="1" si="47"/>
        <v>Real MadridManchester City</v>
      </c>
      <c r="AA88" s="13">
        <f t="shared" ca="1" si="46"/>
        <v>1</v>
      </c>
      <c r="AB88" s="13" t="str">
        <f ca="1">IF(AA88&gt;0,X88&amp;Sprache!$E$84&amp;Y88,"")</f>
        <v>1:1</v>
      </c>
      <c r="AD88" s="144"/>
      <c r="AE88" s="149">
        <f ca="1">IF($AA88=0,"",IF($X88&gt;$Y88,Einstellungen!$C$4,IF($X88=$Y88,1,0)))</f>
        <v>1</v>
      </c>
      <c r="AF88" s="144">
        <f ca="1">IF($AA88=0,"",IF($X88&lt;$Y88,Einstellungen!$C$4,IF($X88=$Y88,1,0)))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IF(AA89&gt;0,X89&amp;Sprache!$E$84&amp;Y89,"")</f>
        <v/>
      </c>
      <c r="AC89" s="298"/>
      <c r="AD89" s="299"/>
      <c r="AE89" s="300" t="str">
        <f>IF($AA89=0,"",IF($X89&gt;$Y89,Einstellungen!$C$4,IF($X89=$Y89,1,0)))</f>
        <v/>
      </c>
      <c r="AF89" s="299"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VFB Essenheim</v>
      </c>
      <c r="AA137" s="13">
        <f t="shared" ref="AA137:AA200" ca="1" si="49">AA65</f>
        <v>0</v>
      </c>
      <c r="AB137" s="13" t="str">
        <f ca="1">IF(AA137&gt;0,Y65&amp;Sprache!$E$84&amp;X65,"")</f>
        <v/>
      </c>
      <c r="AC137" s="2"/>
      <c r="AD137" s="144"/>
    </row>
    <row r="138" spans="2:32" x14ac:dyDescent="0.2">
      <c r="Y138" s="67" t="s">
        <v>9</v>
      </c>
      <c r="Z138" s="35" t="str">
        <f t="shared" ref="Z138:Z201" ca="1" si="50">W66&amp;V66</f>
        <v>FC Grönlingen1. FC Riedwald</v>
      </c>
      <c r="AA138" s="13">
        <f t="shared" ca="1" si="49"/>
        <v>1</v>
      </c>
      <c r="AB138" s="13" t="str">
        <f ca="1">IF(AA138&gt;0,Y66&amp;Sprache!$E$84&amp;X66,"")</f>
        <v>0:1</v>
      </c>
      <c r="AC138" s="2"/>
      <c r="AD138" s="144"/>
    </row>
    <row r="139" spans="2:32" x14ac:dyDescent="0.2">
      <c r="Y139" s="67" t="s">
        <v>10</v>
      </c>
      <c r="Z139" s="35" t="str">
        <f t="shared" ca="1" si="50"/>
        <v>Mainz 05Borussia Dortmund</v>
      </c>
      <c r="AA139" s="13">
        <f t="shared" ca="1" si="49"/>
        <v>1</v>
      </c>
      <c r="AB139" s="13" t="str">
        <f ca="1">IF(AA139&gt;0,Y67&amp;Sprache!$E$84&amp;X67,"")</f>
        <v>3:4</v>
      </c>
      <c r="AC139" s="2"/>
      <c r="AD139" s="144"/>
    </row>
    <row r="140" spans="2:32" x14ac:dyDescent="0.2">
      <c r="Y140" s="67" t="s">
        <v>11</v>
      </c>
      <c r="Z140" s="35" t="str">
        <f t="shared" ca="1" si="50"/>
        <v>Inter MailandReal Madrid</v>
      </c>
      <c r="AA140" s="13">
        <f t="shared" ca="1" si="49"/>
        <v>1</v>
      </c>
      <c r="AB140" s="13" t="str">
        <f ca="1">IF(AA140&gt;0,Y68&amp;Sprache!$E$84&amp;X68,"")</f>
        <v>2:1</v>
      </c>
      <c r="AC140" s="2"/>
      <c r="AD140" s="144"/>
    </row>
    <row r="141" spans="2:32" x14ac:dyDescent="0.2">
      <c r="Y141" s="67" t="s">
        <v>12</v>
      </c>
      <c r="Z141" s="35" t="str">
        <f t="shared" ca="1" si="50"/>
        <v>Kickers RodendorfSSV Wildbach</v>
      </c>
      <c r="AA141" s="13">
        <f t="shared" ca="1" si="49"/>
        <v>1</v>
      </c>
      <c r="AB141" s="13" t="str">
        <f ca="1">IF(AA141&gt;0,Y69&amp;Sprache!$E$84&amp;X69,"")</f>
        <v>4:4</v>
      </c>
      <c r="AC141" s="2"/>
      <c r="AD141" s="144"/>
    </row>
    <row r="142" spans="2:32" x14ac:dyDescent="0.2">
      <c r="Y142" s="67" t="s">
        <v>17</v>
      </c>
      <c r="Z142" s="35" t="str">
        <f t="shared" ca="1" si="50"/>
        <v>FSV RauenMaibach 1822 eV</v>
      </c>
      <c r="AA142" s="13">
        <f t="shared" ca="1" si="49"/>
        <v>1</v>
      </c>
      <c r="AB142" s="13" t="str">
        <f ca="1">IF(AA142&gt;0,Y70&amp;Sprache!$E$84&amp;X70,"")</f>
        <v>1:2</v>
      </c>
      <c r="AC142" s="2"/>
      <c r="AD142" s="144"/>
    </row>
    <row r="143" spans="2:32" x14ac:dyDescent="0.2">
      <c r="Y143" s="67" t="s">
        <v>18</v>
      </c>
      <c r="Z143" s="35" t="str">
        <f t="shared" ca="1" si="50"/>
        <v>1. FC NürnbergEintracht Frankfurt</v>
      </c>
      <c r="AA143" s="13">
        <f t="shared" ca="1" si="49"/>
        <v>1</v>
      </c>
      <c r="AB143" s="13" t="str">
        <f ca="1">IF(AA143&gt;0,Y71&amp;Sprache!$E$84&amp;X71,"")</f>
        <v>1:2</v>
      </c>
      <c r="AC143" s="2"/>
      <c r="AD143" s="144"/>
    </row>
    <row r="144" spans="2:32" x14ac:dyDescent="0.2">
      <c r="Y144" s="67" t="s">
        <v>19</v>
      </c>
      <c r="Z144" s="35" t="str">
        <f t="shared" ca="1" si="50"/>
        <v>FC BarcelonaManchester City</v>
      </c>
      <c r="AA144" s="13">
        <f t="shared" ca="1" si="49"/>
        <v>1</v>
      </c>
      <c r="AB144" s="13" t="str">
        <f ca="1">IF(AA144&gt;0,Y72&amp;Sprache!$E$84&amp;X72,"")</f>
        <v>1:1</v>
      </c>
      <c r="AC144" s="2"/>
      <c r="AD144" s="144"/>
    </row>
    <row r="145" spans="25:30" x14ac:dyDescent="0.2">
      <c r="Y145" s="67" t="s">
        <v>25</v>
      </c>
      <c r="Z145" s="35" t="str">
        <f t="shared" ca="1" si="50"/>
        <v>SSV Wildbach</v>
      </c>
      <c r="AA145" s="13">
        <f t="shared" ca="1" si="49"/>
        <v>0</v>
      </c>
      <c r="AB145" s="13" t="str">
        <f ca="1">IF(AA145&gt;0,Y73&amp;Sprache!$E$84&amp;X73,"")</f>
        <v/>
      </c>
      <c r="AC145" s="2"/>
      <c r="AD145" s="144"/>
    </row>
    <row r="146" spans="25:30" x14ac:dyDescent="0.2">
      <c r="Y146" s="67" t="s">
        <v>26</v>
      </c>
      <c r="Z146" s="35" t="str">
        <f t="shared" ca="1" si="50"/>
        <v>Maibach 1822 eVFC Grönlingen</v>
      </c>
      <c r="AA146" s="13">
        <f t="shared" ca="1" si="49"/>
        <v>1</v>
      </c>
      <c r="AB146" s="13" t="str">
        <f ca="1">IF(AA146&gt;0,Y74&amp;Sprache!$E$84&amp;X74,"")</f>
        <v>1:1</v>
      </c>
      <c r="AC146" s="2"/>
      <c r="AD146" s="144"/>
    </row>
    <row r="147" spans="25:30" x14ac:dyDescent="0.2">
      <c r="Y147" s="67" t="s">
        <v>27</v>
      </c>
      <c r="Z147" s="35" t="str">
        <f t="shared" ca="1" si="50"/>
        <v>Eintracht FrankfurtMainz 05</v>
      </c>
      <c r="AA147" s="13">
        <f t="shared" ca="1" si="49"/>
        <v>1</v>
      </c>
      <c r="AB147" s="13" t="str">
        <f ca="1">IF(AA147&gt;0,Y75&amp;Sprache!$E$84&amp;X75,"")</f>
        <v>2:2</v>
      </c>
      <c r="AC147" s="2"/>
      <c r="AD147" s="144"/>
    </row>
    <row r="148" spans="25:30" x14ac:dyDescent="0.2">
      <c r="Y148" s="67" t="s">
        <v>28</v>
      </c>
      <c r="Z148" s="35" t="str">
        <f t="shared" ca="1" si="50"/>
        <v>Manchester CityInter Mailand</v>
      </c>
      <c r="AA148" s="13">
        <f t="shared" ca="1" si="49"/>
        <v>1</v>
      </c>
      <c r="AB148" s="13" t="str">
        <f ca="1">IF(AA148&gt;0,Y76&amp;Sprache!$E$84&amp;X76,"")</f>
        <v>2:1</v>
      </c>
      <c r="AC148" s="2"/>
      <c r="AD148" s="144"/>
    </row>
    <row r="149" spans="25:30" x14ac:dyDescent="0.2">
      <c r="Y149" s="67" t="s">
        <v>29</v>
      </c>
      <c r="Z149" s="35" t="str">
        <f t="shared" ca="1" si="50"/>
        <v>VFB EssenheimKickers Rodendorf</v>
      </c>
      <c r="AA149" s="13">
        <f t="shared" ca="1" si="49"/>
        <v>1</v>
      </c>
      <c r="AB149" s="13" t="str">
        <f ca="1">IF(AA149&gt;0,Y77&amp;Sprache!$E$84&amp;X77,"")</f>
        <v>2:4</v>
      </c>
      <c r="AC149" s="2"/>
      <c r="AD149" s="144"/>
    </row>
    <row r="150" spans="25:30" x14ac:dyDescent="0.2">
      <c r="Y150" s="67" t="s">
        <v>30</v>
      </c>
      <c r="Z150" s="35" t="str">
        <f t="shared" ca="1" si="50"/>
        <v>1. FC RiedwaldFSV Rauen</v>
      </c>
      <c r="AA150" s="13">
        <f t="shared" ca="1" si="49"/>
        <v>1</v>
      </c>
      <c r="AB150" s="13" t="str">
        <f ca="1">IF(AA150&gt;0,Y78&amp;Sprache!$E$84&amp;X78,"")</f>
        <v>1:3</v>
      </c>
      <c r="AC150" s="2"/>
      <c r="AD150" s="144"/>
    </row>
    <row r="151" spans="25:30" x14ac:dyDescent="0.2">
      <c r="Y151" s="67" t="s">
        <v>31</v>
      </c>
      <c r="Z151" s="35" t="str">
        <f t="shared" ca="1" si="50"/>
        <v>Borussia Dortmund1. FC Nürnberg</v>
      </c>
      <c r="AA151" s="13">
        <f t="shared" ca="1" si="49"/>
        <v>1</v>
      </c>
      <c r="AB151" s="13" t="str">
        <f ca="1">IF(AA151&gt;0,Y79&amp;Sprache!$E$84&amp;X79,"")</f>
        <v>3:1</v>
      </c>
      <c r="AC151" s="2"/>
      <c r="AD151" s="144"/>
    </row>
    <row r="152" spans="25:30" x14ac:dyDescent="0.2">
      <c r="Y152" s="67" t="s">
        <v>32</v>
      </c>
      <c r="Z152" s="35" t="str">
        <f t="shared" ca="1" si="50"/>
        <v>Real MadridFC Barcelona</v>
      </c>
      <c r="AA152" s="13">
        <f t="shared" ca="1" si="49"/>
        <v>1</v>
      </c>
      <c r="AB152" s="13" t="str">
        <f ca="1">IF(AA152&gt;0,Y80&amp;Sprache!$E$84&amp;X80,"")</f>
        <v>1:0</v>
      </c>
      <c r="AC152" s="2"/>
      <c r="AD152" s="144"/>
    </row>
    <row r="153" spans="25:30" x14ac:dyDescent="0.2">
      <c r="Y153" s="67" t="s">
        <v>33</v>
      </c>
      <c r="Z153" s="35" t="str">
        <f t="shared" ca="1" si="50"/>
        <v>Kickers Rodendorf</v>
      </c>
      <c r="AA153" s="13">
        <f t="shared" ca="1" si="49"/>
        <v>0</v>
      </c>
      <c r="AB153" s="13" t="str">
        <f ca="1">IF(AA153&gt;0,Y81&amp;Sprache!$E$84&amp;X81,"")</f>
        <v/>
      </c>
      <c r="AC153" s="2"/>
      <c r="AD153" s="144"/>
    </row>
    <row r="154" spans="25:30" x14ac:dyDescent="0.2">
      <c r="Y154" s="67" t="s">
        <v>34</v>
      </c>
      <c r="Z154" s="35" t="str">
        <f t="shared" ca="1" si="50"/>
        <v>FSV RauenFC Grönlingen</v>
      </c>
      <c r="AA154" s="13">
        <f t="shared" ca="1" si="49"/>
        <v>1</v>
      </c>
      <c r="AB154" s="13" t="str">
        <f ca="1">IF(AA154&gt;0,Y82&amp;Sprache!$E$84&amp;X82,"")</f>
        <v>3:2</v>
      </c>
      <c r="AC154" s="2"/>
      <c r="AD154" s="144"/>
    </row>
    <row r="155" spans="25:30" x14ac:dyDescent="0.2">
      <c r="Y155" s="67" t="s">
        <v>35</v>
      </c>
      <c r="Z155" s="35" t="str">
        <f t="shared" ca="1" si="50"/>
        <v>1. FC NürnbergMainz 05</v>
      </c>
      <c r="AA155" s="13">
        <f t="shared" ca="1" si="49"/>
        <v>1</v>
      </c>
      <c r="AB155" s="13" t="str">
        <f ca="1">IF(AA155&gt;0,Y83&amp;Sprache!$E$84&amp;X83,"")</f>
        <v>3:3</v>
      </c>
      <c r="AC155" s="2"/>
      <c r="AD155" s="144"/>
    </row>
    <row r="156" spans="25:30" x14ac:dyDescent="0.2">
      <c r="Y156" s="67" t="s">
        <v>36</v>
      </c>
      <c r="Z156" s="35" t="str">
        <f t="shared" ca="1" si="50"/>
        <v>FC BarcelonaInter Mailand</v>
      </c>
      <c r="AA156" s="13">
        <f t="shared" ca="1" si="49"/>
        <v>1</v>
      </c>
      <c r="AB156" s="13" t="str">
        <f ca="1">IF(AA156&gt;0,Y84&amp;Sprache!$E$84&amp;X84,"")</f>
        <v>2:1</v>
      </c>
      <c r="AC156" s="2"/>
      <c r="AD156" s="144"/>
    </row>
    <row r="157" spans="25:30" x14ac:dyDescent="0.2">
      <c r="Y157" s="67" t="s">
        <v>37</v>
      </c>
      <c r="Z157" s="35" t="str">
        <f t="shared" ca="1" si="50"/>
        <v>SSV WildbachVFB Essenheim</v>
      </c>
      <c r="AA157" s="13">
        <f t="shared" ca="1" si="49"/>
        <v>1</v>
      </c>
      <c r="AB157" s="13" t="str">
        <f ca="1">IF(AA157&gt;0,Y85&amp;Sprache!$E$84&amp;X85,"")</f>
        <v>4:5</v>
      </c>
      <c r="AC157" s="2"/>
      <c r="AD157" s="144"/>
    </row>
    <row r="158" spans="25:30" x14ac:dyDescent="0.2">
      <c r="Y158" s="67" t="s">
        <v>38</v>
      </c>
      <c r="Z158" s="35" t="str">
        <f t="shared" ca="1" si="50"/>
        <v>Maibach 1822 eV1. FC Riedwald</v>
      </c>
      <c r="AA158" s="13">
        <f t="shared" ca="1" si="49"/>
        <v>1</v>
      </c>
      <c r="AB158" s="13" t="str">
        <f ca="1">IF(AA158&gt;0,Y86&amp;Sprache!$E$84&amp;X86,"")</f>
        <v>0:2</v>
      </c>
      <c r="AC158" s="2"/>
      <c r="AD158" s="144"/>
    </row>
    <row r="159" spans="25:30" x14ac:dyDescent="0.2">
      <c r="Y159" s="67" t="s">
        <v>39</v>
      </c>
      <c r="Z159" s="35" t="str">
        <f t="shared" ca="1" si="50"/>
        <v>Eintracht FrankfurtBorussia Dortmund</v>
      </c>
      <c r="AA159" s="13">
        <f t="shared" ca="1" si="49"/>
        <v>1</v>
      </c>
      <c r="AB159" s="13" t="str">
        <f ca="1">IF(AA159&gt;0,Y87&amp;Sprache!$E$84&amp;X87,"")</f>
        <v>0:0</v>
      </c>
      <c r="AC159" s="2"/>
      <c r="AD159" s="144"/>
    </row>
    <row r="160" spans="25:30" x14ac:dyDescent="0.2">
      <c r="Y160" s="67" t="s">
        <v>40</v>
      </c>
      <c r="Z160" s="35" t="str">
        <f t="shared" ca="1" si="50"/>
        <v>Manchester CityReal Madrid</v>
      </c>
      <c r="AA160" s="13">
        <f t="shared" ca="1" si="49"/>
        <v>1</v>
      </c>
      <c r="AB160" s="13" t="str">
        <f ca="1">IF(AA160&gt;0,Y88&amp;Sprache!$E$84&amp;X88,"")</f>
        <v>1:1</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BB74-42E7-4634-9DB4-94D94A318D8D}">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11.007</v>
      </c>
      <c r="E7" s="253">
        <f t="shared" ca="1" si="9"/>
        <v>1</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11.007999999999999</v>
      </c>
      <c r="E8" s="253">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11.009</v>
      </c>
      <c r="E9" s="253">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11.01</v>
      </c>
      <c r="E10" s="253">
        <f t="shared" ca="1" si="9"/>
        <v>1</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11.010999999999999</v>
      </c>
      <c r="E11" s="253">
        <f t="shared" ca="1" si="9"/>
        <v>1</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11.012</v>
      </c>
      <c r="E12" s="253">
        <f t="shared" ca="1" si="9"/>
        <v>1</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(Einstellungen!$B$9=Sprache!$E$89)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ca="1">IF($C17="",0,K17*$F$64+(J17+$H$65)*$F$65+H17*$F$66)</f>
        <v>0</v>
      </c>
      <c r="M17" s="14">
        <f ca="1">IF($AI$15,COUNTIF($K$17:$K$25,K17),COUNTIF($L$17:$L$25,L17))</f>
        <v>9</v>
      </c>
      <c r="N17" s="14">
        <f t="array" aca="1" ref="N17" ca="1">IF($AI$15,SUM(($K$17:$K$25&gt;=K17)/COUNTIF($K$17:$K$25,$K$17:$K$25)),SUM(($L$17:$L$25&gt;=L17)/COUNTIF($L$17:$L$25,$L$17:$L$25)))</f>
        <v>1.0000000000000002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0</v>
      </c>
      <c r="X17" s="21">
        <f ca="1">RANK($L17,$L$17:$L$25)+RANK($W17,$W$17:$W$25)/100+(9-$Y17)/10000</f>
        <v>1.0108999999999999</v>
      </c>
      <c r="Y17" s="13">
        <f>'Endrunde 4'!$AF44</f>
        <v>0</v>
      </c>
      <c r="Z17" s="1">
        <f ca="1">RANK($W17,$W$17:$W$25)+(9-$Y17)/10</f>
        <v>1.9</v>
      </c>
      <c r="AA17" s="1">
        <f ca="1">SUM(E30:BP30)</f>
        <v>0</v>
      </c>
      <c r="AB17" s="1">
        <f ca="1">SUM(E41:BP41)</f>
        <v>0</v>
      </c>
      <c r="AC17" s="1">
        <f ca="1">SUM(E52:BP52)</f>
        <v>0</v>
      </c>
      <c r="AD17" s="247">
        <f ca="1">RANK($K17,$K$17:$K$25)</f>
        <v>1</v>
      </c>
      <c r="AE17" s="30">
        <f t="shared" ref="AE17:AE22" ca="1" si="22">(J17+$H$65)*$F$65+H17*$F$66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3">$Q65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ref="L18:L25" ca="1" si="24">IF($C18="",0,K18*$F$64+(J18+$H$65)*$F$65+H18*$F$66)</f>
        <v>0</v>
      </c>
      <c r="M18" s="14">
        <f t="shared" ref="M18:M25" ca="1" si="25">IF($AI$15,COUNTIF($K$17:$K$25,K18),COUNTIF($L$17:$L$25,L18))</f>
        <v>9</v>
      </c>
      <c r="N18" s="14">
        <f t="array" aca="1" ref="N18" ca="1">IF($AI$15,SUM(($K$17:$K$25&gt;=K18)/COUNTIF($K$17:$K$25,$K$17:$K$25)),SUM(($L$17:$L$25&gt;=L18)/COUNTIF($L$17:$L$25,$L$17:$L$25)))</f>
        <v>1.0000000000000002</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0</v>
      </c>
      <c r="X18" s="22">
        <f t="shared" ref="X18:X25" ca="1" si="27">RANK($L18,$L$17:$L$25)+RANK($W18,$W$17:$W$25)/100+(9-$Y18)/10000</f>
        <v>1.0108999999999999</v>
      </c>
      <c r="Y18" s="13">
        <f>'Endrunde 4'!$AF45</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2"/>
        <v>500000</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si="24"/>
        <v>0</v>
      </c>
      <c r="M19" s="14">
        <f t="shared" ca="1" si="25"/>
        <v>9</v>
      </c>
      <c r="N19" s="14">
        <f t="array" aca="1" ref="N19" ca="1">IF($AI$15,SUM(($K$17:$K$25&gt;=K19)/COUNTIF($K$17:$K$25,$K$17:$K$25)),SUM(($L$17:$L$25&gt;=L19)/COUNTIF($L$17:$L$25,$L$17:$L$25)))</f>
        <v>1.0000000000000002</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si="26"/>
        <v>0</v>
      </c>
      <c r="X19" s="22">
        <f t="shared" ca="1" si="27"/>
        <v>1.0108999999999999</v>
      </c>
      <c r="Y19" s="13">
        <v>0</v>
      </c>
      <c r="Z19" s="1">
        <f t="shared" ca="1" si="28"/>
        <v>1.9</v>
      </c>
      <c r="AA19" s="1">
        <f t="shared" ca="1" si="29"/>
        <v>0</v>
      </c>
      <c r="AB19" s="1">
        <f t="shared" ca="1" si="30"/>
        <v>0</v>
      </c>
      <c r="AC19" s="1">
        <f t="shared" ca="1" si="31"/>
        <v>0</v>
      </c>
      <c r="AD19" s="247">
        <f t="shared" ca="1" si="32"/>
        <v>1</v>
      </c>
      <c r="AE19" s="30">
        <f t="shared" ca="1" si="22"/>
        <v>500000</v>
      </c>
      <c r="AF19" s="1">
        <f t="shared" ca="1" si="33"/>
        <v>1</v>
      </c>
      <c r="AG19" s="1">
        <f t="shared" ca="1" si="34"/>
        <v>1</v>
      </c>
      <c r="AH19" s="250">
        <f t="shared" ca="1" si="35"/>
        <v>1.0101100000000001</v>
      </c>
      <c r="AI19" s="1"/>
    </row>
    <row r="20" spans="2:80" s="2" customFormat="1" x14ac:dyDescent="0.2">
      <c r="C20" s="2" t="str">
        <f t="shared"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si="24"/>
        <v>0</v>
      </c>
      <c r="M20" s="14">
        <f t="shared" ca="1" si="25"/>
        <v>9</v>
      </c>
      <c r="N20" s="14">
        <f t="array" aca="1" ref="N20" ca="1">IF($AI$15,SUM(($K$17:$K$25&gt;=K20)/COUNTIF($K$17:$K$25,$K$17:$K$25)),SUM(($L$17:$L$25&gt;=L20)/COUNTIF($L$17:$L$25,$L$17:$L$25)))</f>
        <v>1.0000000000000002</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si="26"/>
        <v>0</v>
      </c>
      <c r="X20" s="22">
        <f t="shared" ca="1" si="27"/>
        <v>1.0108999999999999</v>
      </c>
      <c r="Y20" s="13">
        <v>0</v>
      </c>
      <c r="Z20" s="1">
        <f t="shared" ca="1" si="28"/>
        <v>1.9</v>
      </c>
      <c r="AA20" s="1">
        <f t="shared" ca="1" si="29"/>
        <v>0</v>
      </c>
      <c r="AB20" s="1">
        <f t="shared" ca="1" si="30"/>
        <v>0</v>
      </c>
      <c r="AC20" s="1">
        <f t="shared" ca="1" si="31"/>
        <v>0</v>
      </c>
      <c r="AD20" s="247">
        <f t="shared" ca="1" si="32"/>
        <v>1</v>
      </c>
      <c r="AE20" s="30">
        <f t="shared" ca="1" si="22"/>
        <v>500000</v>
      </c>
      <c r="AF20" s="1">
        <f t="shared" ca="1" si="33"/>
        <v>1</v>
      </c>
      <c r="AG20" s="1">
        <f t="shared" ca="1" si="34"/>
        <v>1</v>
      </c>
      <c r="AH20" s="250">
        <f t="shared" ca="1" si="35"/>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9</v>
      </c>
      <c r="N21" s="14">
        <f t="array" aca="1" ref="N21" ca="1">IF($AI$15,SUM(($K$17:$K$25&gt;=K21)/COUNTIF($K$17:$K$25,$K$17:$K$25)),SUM(($L$17:$L$25&gt;=L21)/COUNTIF($L$17:$L$25,$L$17:$L$25)))</f>
        <v>1.0000000000000002</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1.0108999999999999</v>
      </c>
      <c r="Y21" s="13">
        <v>0</v>
      </c>
      <c r="Z21" s="1">
        <f t="shared" ca="1" si="28"/>
        <v>1.9</v>
      </c>
      <c r="AA21" s="1">
        <f t="shared" ca="1" si="29"/>
        <v>0</v>
      </c>
      <c r="AB21" s="1">
        <f t="shared" ca="1" si="30"/>
        <v>0</v>
      </c>
      <c r="AC21" s="1">
        <f t="shared" ca="1" si="31"/>
        <v>0</v>
      </c>
      <c r="AD21" s="247">
        <f t="shared" ca="1" si="32"/>
        <v>1</v>
      </c>
      <c r="AE21" s="30">
        <f t="shared" ca="1" si="22"/>
        <v>500000</v>
      </c>
      <c r="AF21" s="1">
        <f t="shared" ca="1" si="33"/>
        <v>1</v>
      </c>
      <c r="AG21" s="1">
        <f t="shared" ca="1" si="34"/>
        <v>1</v>
      </c>
      <c r="AH21" s="250">
        <f t="shared" ca="1" si="35"/>
        <v>1.0101100000000001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9</v>
      </c>
      <c r="N22" s="14">
        <f t="array" aca="1" ref="N22" ca="1">IF($AI$15,SUM(($K$17:$K$25&gt;=K22)/COUNTIF($K$17:$K$25,$K$17:$K$25)),SUM(($L$17:$L$25&gt;=L22)/COUNTIF($L$17:$L$25,$L$17:$L$25)))</f>
        <v>1.0000000000000002</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1.0108999999999999</v>
      </c>
      <c r="Y22" s="13">
        <v>0</v>
      </c>
      <c r="Z22" s="1">
        <f t="shared" ca="1" si="28"/>
        <v>1.9</v>
      </c>
      <c r="AA22" s="1">
        <f t="shared" ca="1" si="29"/>
        <v>0</v>
      </c>
      <c r="AB22" s="1">
        <f t="shared" ca="1" si="30"/>
        <v>0</v>
      </c>
      <c r="AC22" s="1">
        <f t="shared" ca="1" si="31"/>
        <v>0</v>
      </c>
      <c r="AD22" s="247">
        <f t="shared" ca="1" si="32"/>
        <v>1</v>
      </c>
      <c r="AE22" s="30">
        <f t="shared" ca="1" si="22"/>
        <v>500000</v>
      </c>
      <c r="AF22" s="1">
        <f t="shared" ca="1" si="33"/>
        <v>1</v>
      </c>
      <c r="AG22" s="1">
        <f t="shared" ca="1" si="34"/>
        <v>1</v>
      </c>
      <c r="AH22" s="250">
        <f t="shared" ca="1" si="35"/>
        <v>1.0101100000000001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9</v>
      </c>
      <c r="N23" s="14">
        <f t="array" aca="1" ref="N23" ca="1">IF($AI$15,SUM(($K$17:$K$25&gt;=K23)/COUNTIF($K$17:$K$25,$K$17:$K$25)),SUM(($L$17:$L$25&gt;=L23)/COUNTIF($L$17:$L$25,$L$17:$L$25)))</f>
        <v>1.0000000000000002</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1.0108999999999999</v>
      </c>
      <c r="Y23" s="13">
        <v>0</v>
      </c>
      <c r="Z23" s="1">
        <f t="shared" ca="1" si="28"/>
        <v>1.9</v>
      </c>
      <c r="AA23" s="1">
        <f t="shared" ca="1" si="29"/>
        <v>0</v>
      </c>
      <c r="AB23" s="1">
        <f t="shared" ca="1" si="30"/>
        <v>0</v>
      </c>
      <c r="AC23" s="1">
        <f t="shared" ca="1" si="31"/>
        <v>0</v>
      </c>
      <c r="AD23" s="247">
        <f t="shared" ca="1" si="32"/>
        <v>1</v>
      </c>
      <c r="AE23" s="30">
        <v>0</v>
      </c>
      <c r="AF23" s="1">
        <f t="shared" ca="1" si="33"/>
        <v>7</v>
      </c>
      <c r="AG23" s="1">
        <f t="shared" ca="1" si="34"/>
        <v>1</v>
      </c>
      <c r="AH23" s="250">
        <f t="shared" ca="1" si="35"/>
        <v>1.01071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9</v>
      </c>
      <c r="N24" s="14">
        <f t="array" aca="1" ref="N24" ca="1">IF($AI$15,SUM(($K$17:$K$25&gt;=K24)/COUNTIF($K$17:$K$25,$K$17:$K$25)),SUM(($L$17:$L$25&gt;=L24)/COUNTIF($L$17:$L$25,$L$17:$L$25)))</f>
        <v>1.0000000000000002</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1.0108999999999999</v>
      </c>
      <c r="Y24" s="13">
        <v>0</v>
      </c>
      <c r="Z24" s="1">
        <f t="shared" ca="1" si="28"/>
        <v>1.9</v>
      </c>
      <c r="AA24" s="1">
        <f t="shared" ca="1" si="29"/>
        <v>0</v>
      </c>
      <c r="AB24" s="1">
        <f t="shared" ca="1" si="30"/>
        <v>0</v>
      </c>
      <c r="AC24" s="1">
        <f t="shared" ca="1" si="31"/>
        <v>0</v>
      </c>
      <c r="AD24" s="247">
        <f t="shared" ca="1" si="32"/>
        <v>1</v>
      </c>
      <c r="AE24" s="30">
        <v>0</v>
      </c>
      <c r="AF24" s="1">
        <f t="shared" ca="1" si="33"/>
        <v>7</v>
      </c>
      <c r="AG24" s="1">
        <f t="shared" ca="1" si="34"/>
        <v>1</v>
      </c>
      <c r="AH24" s="250">
        <f t="shared" ca="1" si="35"/>
        <v>1.01071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9</v>
      </c>
      <c r="N25" s="14">
        <f t="array" aca="1" ref="N25" ca="1">IF($AI$15,SUM(($K$17:$K$25&gt;=K25)/COUNTIF($K$17:$K$25,$K$17:$K$25)),SUM(($L$17:$L$25&gt;=L25)/COUNTIF($L$17:$L$25,$L$17:$L$25)))</f>
        <v>1.0000000000000002</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1.0108999999999999</v>
      </c>
      <c r="Y25" s="13">
        <v>0</v>
      </c>
      <c r="Z25" s="1">
        <f t="shared" ca="1" si="28"/>
        <v>1.9</v>
      </c>
      <c r="AA25" s="1">
        <f t="shared" ca="1" si="29"/>
        <v>0</v>
      </c>
      <c r="AB25" s="1">
        <f t="shared" ca="1" si="30"/>
        <v>0</v>
      </c>
      <c r="AC25" s="1">
        <f t="shared" ca="1" si="31"/>
        <v>0</v>
      </c>
      <c r="AD25" s="247">
        <f t="shared" ca="1" si="32"/>
        <v>1</v>
      </c>
      <c r="AE25" s="30">
        <v>0</v>
      </c>
      <c r="AF25" s="1">
        <f t="shared" ca="1" si="33"/>
        <v>7</v>
      </c>
      <c r="AG25" s="1">
        <f t="shared" ca="1" si="34"/>
        <v>1</v>
      </c>
      <c r="AH25" s="251">
        <f t="shared" ca="1" si="35"/>
        <v>1.01071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IF('Endrunde 4'!$AE44="","",'Endrunde 4'!$AE44)</f>
        <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IF(AA64&gt;0,X64&amp;Sprache!$E$84&amp;Y64,"")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377</v>
      </c>
      <c r="P65" s="47" t="s">
        <v>8</v>
      </c>
      <c r="Q65" s="62" t="str">
        <f ca="1">IF('Endrunde 4'!$AE45="","",'Endrunde 4'!$AE45)</f>
        <v/>
      </c>
      <c r="U65" s="67" t="s">
        <v>8</v>
      </c>
      <c r="V65" s="41" t="str">
        <f ca="1">'Endrunde 4'!$I13</f>
        <v>VFB Essenheim</v>
      </c>
      <c r="W65" s="13" t="str">
        <f ca="1">'Endrunde 4'!$K13</f>
        <v/>
      </c>
      <c r="X65" s="13" t="str">
        <f ca="1">IF(AND('Endrunde 4'!$L13&lt;&gt;"",'Endrunde 4'!$N13&lt;&gt;"",$V65&lt;&gt;$W65,$V65&lt;&gt;"",$W65&lt;&gt;""),'Endrunde 4'!$L13,"")</f>
        <v/>
      </c>
      <c r="Y65" s="36" t="str">
        <f ca="1">IF(AND('Endrunde 4'!$L13&lt;&gt;"",'Endrunde 4'!$N13&lt;&gt;"",$V65&lt;&gt;$W65,$V65&lt;&gt;"",$W65&lt;&gt;""),'Endrunde 4'!$N13,"")</f>
        <v/>
      </c>
      <c r="Z65" s="35" t="str">
        <f t="shared" ref="Z65:Z73" ca="1" si="45">V65&amp;W65</f>
        <v>VFB Essenheim</v>
      </c>
      <c r="AA65" s="13">
        <f t="shared" ref="AA65:AA128" ca="1" si="46">IF(AND(V65&lt;&gt;"",W65&lt;&gt;"",V65&lt;&gt;W65,X65&lt;&gt;"",Y65&lt;&gt;""),1,0)</f>
        <v>0</v>
      </c>
      <c r="AB65" s="13" t="str">
        <f ca="1">IF(AA65&gt;0,X65&amp;Sprache!$E$84&amp;Y65,"")</f>
        <v/>
      </c>
      <c r="AD65" s="144"/>
      <c r="AE65" s="149" t="str">
        <f ca="1">IF($AA65=0,"",IF($X65&gt;$Y65,Einstellungen!$C$4,IF($X65=$Y65,1,0)))</f>
        <v/>
      </c>
      <c r="AF65" s="144" t="str">
        <f ca="1">IF($AA65=0,"",IF($X65&lt;$Y65,Einstellungen!$C$4,IF($X65=$Y65,1,0)))</f>
        <v/>
      </c>
      <c r="AH65" s="4"/>
      <c r="AI65" s="13"/>
      <c r="AJ65" s="13"/>
      <c r="AK65" s="13"/>
      <c r="AL65" s="13"/>
      <c r="AM65" s="13"/>
      <c r="AN65" s="13"/>
      <c r="AO65" s="13"/>
      <c r="AP65" s="13"/>
      <c r="AQ65" s="13"/>
    </row>
    <row r="66" spans="2:43" s="2" customFormat="1" ht="13.5" thickBot="1" x14ac:dyDescent="0.25">
      <c r="F66" s="196">
        <v>1</v>
      </c>
      <c r="G66" s="197" t="s">
        <v>109</v>
      </c>
      <c r="P66" s="47"/>
      <c r="Q66" s="62" t="str">
        <f>""</f>
        <v/>
      </c>
      <c r="U66" s="67" t="s">
        <v>9</v>
      </c>
      <c r="V66" s="41" t="str">
        <f ca="1">'Endrunde 4'!$I14</f>
        <v>1. FC Riedwald</v>
      </c>
      <c r="W66" s="13" t="str">
        <f ca="1">'Endrunde 4'!$K14</f>
        <v>FC Grönlingen</v>
      </c>
      <c r="X66" s="13">
        <f ca="1">IF(AND('Endrunde 4'!$L14&lt;&gt;"",'Endrunde 4'!$N14&lt;&gt;"",$V66&lt;&gt;$W66,$V66&lt;&gt;"",$W66&lt;&gt;""),'Endrunde 4'!$L14,"")</f>
        <v>1</v>
      </c>
      <c r="Y66" s="36">
        <f ca="1">IF(AND('Endrunde 4'!$L14&lt;&gt;"",'Endrunde 4'!$N14&lt;&gt;"",$V66&lt;&gt;$W66,$V66&lt;&gt;"",$W66&lt;&gt;""),'Endrunde 4'!$N14,"")</f>
        <v>0</v>
      </c>
      <c r="Z66" s="35" t="str">
        <f t="shared" ca="1" si="45"/>
        <v>1. FC RiedwaldFC Grönlingen</v>
      </c>
      <c r="AA66" s="13">
        <f t="shared" ca="1" si="46"/>
        <v>1</v>
      </c>
      <c r="AB66" s="13" t="str">
        <f ca="1">IF(AA66&gt;0,X66&amp;Sprache!$E$84&amp;Y66,"")</f>
        <v>1:0</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4'!$I15</f>
        <v>Borussia Dortmund</v>
      </c>
      <c r="W67" s="13" t="str">
        <f ca="1">'Endrunde 4'!$K15</f>
        <v>Mainz 05</v>
      </c>
      <c r="X67" s="13">
        <f ca="1">IF(AND('Endrunde 4'!$L15&lt;&gt;"",'Endrunde 4'!$N15&lt;&gt;"",$V67&lt;&gt;$W67,$V67&lt;&gt;"",$W67&lt;&gt;""),'Endrunde 4'!$L15,"")</f>
        <v>4</v>
      </c>
      <c r="Y67" s="36">
        <f ca="1">IF(AND('Endrunde 4'!$L15&lt;&gt;"",'Endrunde 4'!$N15&lt;&gt;"",$V67&lt;&gt;$W67,$V67&lt;&gt;"",$W67&lt;&gt;""),'Endrunde 4'!$N15,"")</f>
        <v>3</v>
      </c>
      <c r="Z67" s="35" t="str">
        <f t="shared" ca="1" si="45"/>
        <v>Borussia DortmundMainz 05</v>
      </c>
      <c r="AA67" s="13">
        <f t="shared" ca="1" si="46"/>
        <v>1</v>
      </c>
      <c r="AB67" s="13" t="str">
        <f ca="1">IF(AA67&gt;0,X67&amp;Sprache!$E$84&amp;Y67,"")</f>
        <v>4:3</v>
      </c>
      <c r="AD67" s="144"/>
      <c r="AE67" s="149">
        <f ca="1">IF($AA67=0,"",IF($X67&gt;$Y67,Einstellungen!$C$4,IF($X67=$Y67,1,0)))</f>
        <v>3</v>
      </c>
      <c r="AF67" s="144">
        <f ca="1">IF($AA67=0,"",IF($X67&lt;$Y67,Einstellungen!$C$4,IF($X67=$Y67,1,0)))</f>
        <v>0</v>
      </c>
      <c r="AH67" s="4"/>
      <c r="AI67" s="13"/>
      <c r="AJ67" s="13"/>
      <c r="AK67" s="4"/>
      <c r="AL67" s="13"/>
      <c r="AM67" s="13"/>
      <c r="AN67" s="13"/>
      <c r="AO67" s="13"/>
      <c r="AP67" s="13"/>
      <c r="AQ67" s="13"/>
    </row>
    <row r="68" spans="2:43" s="2" customFormat="1" x14ac:dyDescent="0.2">
      <c r="P68" s="47"/>
      <c r="Q68" s="62" t="str">
        <f>""</f>
        <v/>
      </c>
      <c r="U68" s="67" t="s">
        <v>11</v>
      </c>
      <c r="V68" s="41" t="str">
        <f ca="1">'Endrunde 4'!$I16</f>
        <v>Real Madrid</v>
      </c>
      <c r="W68" s="13" t="str">
        <f ca="1">'Endrunde 4'!$K16</f>
        <v>Inter Mailand</v>
      </c>
      <c r="X68" s="13">
        <f ca="1">IF(AND('Endrunde 4'!$L16&lt;&gt;"",'Endrunde 4'!$N16&lt;&gt;"",$V68&lt;&gt;$W68,$V68&lt;&gt;"",$W68&lt;&gt;""),'Endrunde 4'!$L16,"")</f>
        <v>1</v>
      </c>
      <c r="Y68" s="36">
        <f ca="1">IF(AND('Endrunde 4'!$L16&lt;&gt;"",'Endrunde 4'!$N16&lt;&gt;"",$V68&lt;&gt;$W68,$V68&lt;&gt;"",$W68&lt;&gt;""),'Endrunde 4'!$N16,"")</f>
        <v>2</v>
      </c>
      <c r="Z68" s="35" t="str">
        <f t="shared" ca="1" si="45"/>
        <v>Real MadridInter Mailand</v>
      </c>
      <c r="AA68" s="13">
        <f t="shared" ca="1" si="46"/>
        <v>1</v>
      </c>
      <c r="AB68" s="13" t="str">
        <f ca="1">IF(AA68&gt;0,X68&amp;Sprache!$E$84&amp;Y68,"")</f>
        <v>1:2</v>
      </c>
      <c r="AD68" s="144"/>
      <c r="AE68" s="149">
        <f ca="1">IF($AA68=0,"",IF($X68&gt;$Y68,Einstellungen!$C$4,IF($X68=$Y68,1,0)))</f>
        <v>0</v>
      </c>
      <c r="AF68" s="144">
        <f ca="1">IF($AA68=0,"",IF($X68&lt;$Y68,Einstellungen!$C$4,IF($X68=$Y68,1,0)))</f>
        <v>3</v>
      </c>
      <c r="AH68" s="4"/>
      <c r="AI68" s="13"/>
      <c r="AJ68" s="13"/>
      <c r="AK68" s="13"/>
      <c r="AL68" s="4"/>
      <c r="AM68" s="13"/>
      <c r="AN68" s="13"/>
      <c r="AO68" s="13"/>
      <c r="AP68" s="13"/>
      <c r="AQ68" s="13"/>
    </row>
    <row r="69" spans="2:43" s="2" customFormat="1" x14ac:dyDescent="0.2">
      <c r="P69" s="47"/>
      <c r="Q69" s="62" t="str">
        <f>""</f>
        <v/>
      </c>
      <c r="U69" s="67" t="s">
        <v>12</v>
      </c>
      <c r="V69" s="41" t="str">
        <f ca="1">'Endrunde 4'!$I17</f>
        <v>SSV Wildbach</v>
      </c>
      <c r="W69" s="13" t="str">
        <f ca="1">'Endrunde 4'!$K17</f>
        <v>Kickers Rodendorf</v>
      </c>
      <c r="X69" s="13">
        <f ca="1">IF(AND('Endrunde 4'!$L17&lt;&gt;"",'Endrunde 4'!$N17&lt;&gt;"",$V69&lt;&gt;$W69,$V69&lt;&gt;"",$W69&lt;&gt;""),'Endrunde 4'!$L17,"")</f>
        <v>4</v>
      </c>
      <c r="Y69" s="36">
        <f ca="1">IF(AND('Endrunde 4'!$L17&lt;&gt;"",'Endrunde 4'!$N17&lt;&gt;"",$V69&lt;&gt;$W69,$V69&lt;&gt;"",$W69&lt;&gt;""),'Endrunde 4'!$N17,"")</f>
        <v>4</v>
      </c>
      <c r="Z69" s="35" t="str">
        <f t="shared" ca="1" si="45"/>
        <v>SSV WildbachKickers Rodendorf</v>
      </c>
      <c r="AA69" s="13">
        <f t="shared" ca="1" si="46"/>
        <v>1</v>
      </c>
      <c r="AB69" s="13" t="str">
        <f ca="1">IF(AA69&gt;0,X69&amp;Sprache!$E$84&amp;Y69,"")</f>
        <v>4:4</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FSV Rauen</v>
      </c>
      <c r="X70" s="13">
        <f ca="1">IF(AND('Endrunde 4'!$L18&lt;&gt;"",'Endrunde 4'!$N18&lt;&gt;"",$V70&lt;&gt;$W70,$V70&lt;&gt;"",$W70&lt;&gt;""),'Endrunde 4'!$L18,"")</f>
        <v>2</v>
      </c>
      <c r="Y70" s="36">
        <f ca="1">IF(AND('Endrunde 4'!$L18&lt;&gt;"",'Endrunde 4'!$N18&lt;&gt;"",$V70&lt;&gt;$W70,$V70&lt;&gt;"",$W70&lt;&gt;""),'Endrunde 4'!$N18,"")</f>
        <v>1</v>
      </c>
      <c r="Z70" s="35" t="str">
        <f t="shared" ca="1" si="45"/>
        <v>Maibach 1822 eVFSV Rauen</v>
      </c>
      <c r="AA70" s="13">
        <f t="shared" ca="1" si="46"/>
        <v>1</v>
      </c>
      <c r="AB70" s="13" t="str">
        <f ca="1">IF(AA70&gt;0,X70&amp;Sprache!$E$84&amp;Y70,"")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Eintracht Frankfurt</v>
      </c>
      <c r="W71" s="13" t="str">
        <f ca="1">'Endrunde 4'!$K19</f>
        <v>1. FC Nürnberg</v>
      </c>
      <c r="X71" s="13">
        <f ca="1">IF(AND('Endrunde 4'!$L19&lt;&gt;"",'Endrunde 4'!$N19&lt;&gt;"",$V71&lt;&gt;$W71,$V71&lt;&gt;"",$W71&lt;&gt;""),'Endrunde 4'!$L19,"")</f>
        <v>2</v>
      </c>
      <c r="Y71" s="36">
        <f ca="1">IF(AND('Endrunde 4'!$L19&lt;&gt;"",'Endrunde 4'!$N19&lt;&gt;"",$V71&lt;&gt;$W71,$V71&lt;&gt;"",$W71&lt;&gt;""),'Endrunde 4'!$N19,"")</f>
        <v>1</v>
      </c>
      <c r="Z71" s="35" t="str">
        <f t="shared" ca="1" si="45"/>
        <v>Eintracht Frankfurt1. FC Nürnberg</v>
      </c>
      <c r="AA71" s="13">
        <f t="shared" ca="1" si="46"/>
        <v>1</v>
      </c>
      <c r="AB71" s="13" t="str">
        <f ca="1">IF(AA71&gt;0,X71&amp;Sprache!$E$84&amp;Y71,"")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FC Barcelona</v>
      </c>
      <c r="X72" s="13">
        <f ca="1">IF(AND('Endrunde 4'!$L20&lt;&gt;"",'Endrunde 4'!$N20&lt;&gt;"",$V72&lt;&gt;$W72,$V72&lt;&gt;"",$W72&lt;&gt;""),'Endrunde 4'!$L20,"")</f>
        <v>1</v>
      </c>
      <c r="Y72" s="36">
        <f ca="1">IF(AND('Endrunde 4'!$L20&lt;&gt;"",'Endrunde 4'!$N20&lt;&gt;"",$V72&lt;&gt;$W72,$V72&lt;&gt;"",$W72&lt;&gt;""),'Endrunde 4'!$N20,"")</f>
        <v>1</v>
      </c>
      <c r="Z72" s="35" t="str">
        <f t="shared" ca="1" si="45"/>
        <v>Manchester CityFC Barcelona</v>
      </c>
      <c r="AA72" s="13">
        <f t="shared" ca="1" si="46"/>
        <v>1</v>
      </c>
      <c r="AB72" s="13" t="str">
        <f ca="1">IF(AA72&gt;0,X72&amp;Sprache!$E$84&amp;Y72,"")</f>
        <v>1:1</v>
      </c>
      <c r="AD72" s="144"/>
      <c r="AE72" s="149">
        <f ca="1">IF($AA72=0,"",IF($X72&gt;$Y72,Einstellungen!$C$4,IF($X72=$Y72,1,0)))</f>
        <v>1</v>
      </c>
      <c r="AF72" s="144">
        <f ca="1">IF($AA72=0,"",IF($X72&lt;$Y72,Einstellungen!$C$4,IF($X72=$Y72,1,0)))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
      </c>
      <c r="W73" s="13" t="str">
        <f ca="1">'Endrunde 4'!$K21</f>
        <v>SSV Wildbach</v>
      </c>
      <c r="X73" s="13" t="str">
        <f ca="1">IF(AND('Endrunde 4'!$L21&lt;&gt;"",'Endrunde 4'!$N21&lt;&gt;"",$V73&lt;&gt;$W73,$V73&lt;&gt;"",$W73&lt;&gt;""),'Endrunde 4'!$L21,"")</f>
        <v/>
      </c>
      <c r="Y73" s="36" t="str">
        <f ca="1">IF(AND('Endrunde 4'!$L21&lt;&gt;"",'Endrunde 4'!$N21&lt;&gt;"",$V73&lt;&gt;$W73,$V73&lt;&gt;"",$W73&lt;&gt;""),'Endrunde 4'!$N21,"")</f>
        <v/>
      </c>
      <c r="Z73" s="35" t="str">
        <f t="shared" ca="1" si="45"/>
        <v>SSV Wildbach</v>
      </c>
      <c r="AA73" s="13">
        <f t="shared" ca="1" si="46"/>
        <v>0</v>
      </c>
      <c r="AB73" s="13" t="str">
        <f ca="1">IF(AA73&gt;0,X73&amp;Sprache!$E$84&amp;Y73,"")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FC Grönlingen</v>
      </c>
      <c r="W74" s="13" t="str">
        <f ca="1">'Endrunde 4'!$K22</f>
        <v>Maibach 1822 eV</v>
      </c>
      <c r="X74" s="13">
        <f ca="1">IF(AND('Endrunde 4'!$L22&lt;&gt;"",'Endrunde 4'!$N22&lt;&gt;"",$V74&lt;&gt;$W74,$V74&lt;&gt;"",$W74&lt;&gt;""),'Endrunde 4'!$L22,"")</f>
        <v>1</v>
      </c>
      <c r="Y74" s="36">
        <f ca="1">IF(AND('Endrunde 4'!$L22&lt;&gt;"",'Endrunde 4'!$N22&lt;&gt;"",$V74&lt;&gt;$W74,$V74&lt;&gt;"",$W74&lt;&gt;""),'Endrunde 4'!$N22,"")</f>
        <v>1</v>
      </c>
      <c r="Z74" s="35" t="str">
        <f ca="1">V74&amp;W74</f>
        <v>FC GrönlingenMaibach 1822 eV</v>
      </c>
      <c r="AA74" s="13">
        <f t="shared" ca="1" si="46"/>
        <v>1</v>
      </c>
      <c r="AB74" s="13" t="str">
        <f ca="1">IF(AA74&gt;0,X74&amp;Sprache!$E$84&amp;Y74,"")</f>
        <v>1:1</v>
      </c>
      <c r="AD74" s="144"/>
      <c r="AE74" s="149">
        <f ca="1">IF($AA74=0,"",IF($X74&gt;$Y74,Einstellungen!$C$4,IF($X74=$Y74,1,0)))</f>
        <v>1</v>
      </c>
      <c r="AF74" s="144">
        <f ca="1">IF($AA74=0,"",IF($X74&lt;$Y74,Einstellungen!$C$4,IF($X74=$Y74,1,0)))</f>
        <v>1</v>
      </c>
    </row>
    <row r="75" spans="2:43" s="2" customFormat="1" x14ac:dyDescent="0.2">
      <c r="B75" s="4"/>
      <c r="C75" s="4"/>
      <c r="D75" s="4"/>
      <c r="E75" s="4"/>
      <c r="F75" s="13"/>
      <c r="G75" s="13"/>
      <c r="H75" s="13"/>
      <c r="I75" s="13"/>
      <c r="J75" s="13"/>
      <c r="K75" s="13"/>
      <c r="L75" s="13"/>
      <c r="M75" s="13"/>
      <c r="U75" s="67" t="s">
        <v>27</v>
      </c>
      <c r="V75" s="41" t="str">
        <f ca="1">'Endrunde 4'!$I23</f>
        <v>Mainz 05</v>
      </c>
      <c r="W75" s="13" t="str">
        <f ca="1">'Endrunde 4'!$K23</f>
        <v>Eintracht Frankfurt</v>
      </c>
      <c r="X75" s="13">
        <f ca="1">IF(AND('Endrunde 4'!$L23&lt;&gt;"",'Endrunde 4'!$N23&lt;&gt;"",$V75&lt;&gt;$W75,$V75&lt;&gt;"",$W75&lt;&gt;""),'Endrunde 4'!$L23,"")</f>
        <v>2</v>
      </c>
      <c r="Y75" s="36">
        <f ca="1">IF(AND('Endrunde 4'!$L23&lt;&gt;"",'Endrunde 4'!$N23&lt;&gt;"",$V75&lt;&gt;$W75,$V75&lt;&gt;"",$W75&lt;&gt;""),'Endrunde 4'!$N23,"")</f>
        <v>2</v>
      </c>
      <c r="Z75" s="35" t="str">
        <f t="shared" ref="Z75:Z108" ca="1" si="47">V75&amp;W75</f>
        <v>Mainz 05Eintracht Frankfurt</v>
      </c>
      <c r="AA75" s="13">
        <f t="shared" ca="1" si="46"/>
        <v>1</v>
      </c>
      <c r="AB75" s="13" t="str">
        <f ca="1">IF(AA75&gt;0,X75&amp;Sprache!$E$84&amp;Y75,"")</f>
        <v>2:2</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'Endrunde 4'!$I24</f>
        <v>Inter Mailand</v>
      </c>
      <c r="W76" s="13" t="str">
        <f ca="1">'Endrunde 4'!$K24</f>
        <v>Manchester City</v>
      </c>
      <c r="X76" s="13">
        <f ca="1">IF(AND('Endrunde 4'!$L24&lt;&gt;"",'Endrunde 4'!$N24&lt;&gt;"",$V76&lt;&gt;$W76,$V76&lt;&gt;"",$W76&lt;&gt;""),'Endrunde 4'!$L24,"")</f>
        <v>1</v>
      </c>
      <c r="Y76" s="36">
        <f ca="1">IF(AND('Endrunde 4'!$L24&lt;&gt;"",'Endrunde 4'!$N24&lt;&gt;"",$V76&lt;&gt;$W76,$V76&lt;&gt;"",$W76&lt;&gt;""),'Endrunde 4'!$N24,"")</f>
        <v>2</v>
      </c>
      <c r="Z76" s="35" t="str">
        <f t="shared" ca="1" si="47"/>
        <v>Inter MailandManchester City</v>
      </c>
      <c r="AA76" s="13">
        <f t="shared" ca="1" si="46"/>
        <v>1</v>
      </c>
      <c r="AB76" s="13" t="str">
        <f ca="1">IF(AA76&gt;0,X76&amp;Sprache!$E$84&amp;Y76,"")</f>
        <v>1:2</v>
      </c>
      <c r="AD76" s="144"/>
      <c r="AE76" s="149">
        <f ca="1">IF($AA76=0,"",IF($X76&gt;$Y76,Einstellungen!$C$4,IF($X76=$Y76,1,0)))</f>
        <v>0</v>
      </c>
      <c r="AF76" s="144">
        <f ca="1">IF($AA76=0,"",IF($X76&lt;$Y76,Einstellungen!$C$4,IF($X76=$Y76,1,0)))</f>
        <v>3</v>
      </c>
    </row>
    <row r="77" spans="2:43" s="2" customFormat="1" x14ac:dyDescent="0.2">
      <c r="B77" s="4"/>
      <c r="C77" s="4"/>
      <c r="D77" s="4"/>
      <c r="E77" s="4"/>
      <c r="F77" s="13"/>
      <c r="G77" s="13"/>
      <c r="H77" s="13"/>
      <c r="I77" s="13"/>
      <c r="J77" s="13"/>
      <c r="K77" s="13"/>
      <c r="L77" s="13"/>
      <c r="M77" s="13"/>
      <c r="U77" s="67" t="s">
        <v>29</v>
      </c>
      <c r="V77" s="41" t="str">
        <f ca="1">'Endrunde 4'!$I25</f>
        <v>Kickers Rodendorf</v>
      </c>
      <c r="W77" s="13" t="str">
        <f ca="1">'Endrunde 4'!$K25</f>
        <v>VFB Essenheim</v>
      </c>
      <c r="X77" s="13">
        <f ca="1">IF(AND('Endrunde 4'!$L25&lt;&gt;"",'Endrunde 4'!$N25&lt;&gt;"",$V77&lt;&gt;$W77,$V77&lt;&gt;"",$W77&lt;&gt;""),'Endrunde 4'!$L25,"")</f>
        <v>4</v>
      </c>
      <c r="Y77" s="36">
        <f ca="1">IF(AND('Endrunde 4'!$L25&lt;&gt;"",'Endrunde 4'!$N25&lt;&gt;"",$V77&lt;&gt;$W77,$V77&lt;&gt;"",$W77&lt;&gt;""),'Endrunde 4'!$N25,"")</f>
        <v>2</v>
      </c>
      <c r="Z77" s="35" t="str">
        <f t="shared" ca="1" si="47"/>
        <v>Kickers RodendorfVFB Essenheim</v>
      </c>
      <c r="AA77" s="13">
        <f t="shared" ca="1" si="46"/>
        <v>1</v>
      </c>
      <c r="AB77" s="13" t="str">
        <f ca="1">IF(AA77&gt;0,X77&amp;Sprache!$E$84&amp;Y77,"")</f>
        <v>4:2</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'Endrunde 4'!$I26</f>
        <v>FSV Rauen</v>
      </c>
      <c r="W78" s="13" t="str">
        <f ca="1">'Endrunde 4'!$K26</f>
        <v>1. FC Riedwald</v>
      </c>
      <c r="X78" s="13">
        <f ca="1">IF(AND('Endrunde 4'!$L26&lt;&gt;"",'Endrunde 4'!$N26&lt;&gt;"",$V78&lt;&gt;$W78,$V78&lt;&gt;"",$W78&lt;&gt;""),'Endrunde 4'!$L26,"")</f>
        <v>3</v>
      </c>
      <c r="Y78" s="36">
        <f ca="1">IF(AND('Endrunde 4'!$L26&lt;&gt;"",'Endrunde 4'!$N26&lt;&gt;"",$V78&lt;&gt;$W78,$V78&lt;&gt;"",$W78&lt;&gt;""),'Endrunde 4'!$N26,"")</f>
        <v>1</v>
      </c>
      <c r="Z78" s="35" t="str">
        <f t="shared" ca="1" si="47"/>
        <v>FSV Rauen1. FC Riedwald</v>
      </c>
      <c r="AA78" s="13">
        <f t="shared" ca="1" si="46"/>
        <v>1</v>
      </c>
      <c r="AB78" s="13" t="str">
        <f ca="1">IF(AA78&gt;0,X78&amp;Sprache!$E$84&amp;Y78,"")</f>
        <v>3:1</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'Endrunde 4'!$I27</f>
        <v>1. FC Nürnberg</v>
      </c>
      <c r="W79" s="13" t="str">
        <f ca="1">'Endrunde 4'!$K27</f>
        <v>Borussia Dortmund</v>
      </c>
      <c r="X79" s="13">
        <f ca="1">IF(AND('Endrunde 4'!$L27&lt;&gt;"",'Endrunde 4'!$N27&lt;&gt;"",$V79&lt;&gt;$W79,$V79&lt;&gt;"",$W79&lt;&gt;""),'Endrunde 4'!$L27,"")</f>
        <v>1</v>
      </c>
      <c r="Y79" s="36">
        <f ca="1">IF(AND('Endrunde 4'!$L27&lt;&gt;"",'Endrunde 4'!$N27&lt;&gt;"",$V79&lt;&gt;$W79,$V79&lt;&gt;"",$W79&lt;&gt;""),'Endrunde 4'!$N27,"")</f>
        <v>3</v>
      </c>
      <c r="Z79" s="35" t="str">
        <f t="shared" ca="1" si="47"/>
        <v>1. FC NürnbergBorussia Dortmund</v>
      </c>
      <c r="AA79" s="13">
        <f t="shared" ca="1" si="46"/>
        <v>1</v>
      </c>
      <c r="AB79" s="13" t="str">
        <f ca="1">IF(AA79&gt;0,X79&amp;Sprache!$E$84&amp;Y79,"")</f>
        <v>1:3</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FC Barcelona</v>
      </c>
      <c r="W80" s="13" t="str">
        <f ca="1">'Endrunde 4'!$K28</f>
        <v>Real Madrid</v>
      </c>
      <c r="X80" s="13">
        <f ca="1">IF(AND('Endrunde 4'!$L28&lt;&gt;"",'Endrunde 4'!$N28&lt;&gt;"",$V80&lt;&gt;$W80,$V80&lt;&gt;"",$W80&lt;&gt;""),'Endrunde 4'!$L28,"")</f>
        <v>0</v>
      </c>
      <c r="Y80" s="36">
        <f ca="1">IF(AND('Endrunde 4'!$L28&lt;&gt;"",'Endrunde 4'!$N28&lt;&gt;"",$V80&lt;&gt;$W80,$V80&lt;&gt;"",$W80&lt;&gt;""),'Endrunde 4'!$N28,"")</f>
        <v>1</v>
      </c>
      <c r="Z80" s="35" t="str">
        <f t="shared" ca="1" si="47"/>
        <v>FC BarcelonaReal Madrid</v>
      </c>
      <c r="AA80" s="13">
        <f t="shared" ca="1" si="46"/>
        <v>1</v>
      </c>
      <c r="AB80" s="13" t="str">
        <f ca="1">IF(AA80&gt;0,X80&amp;Sprache!$E$84&amp;Y80,"")</f>
        <v>0:1</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
      </c>
      <c r="W81" s="13" t="str">
        <f ca="1">'Endrunde 4'!$K29</f>
        <v>Kickers Rodendorf</v>
      </c>
      <c r="X81" s="13" t="str">
        <f ca="1">IF(AND('Endrunde 4'!$L29&lt;&gt;"",'Endrunde 4'!$N29&lt;&gt;"",$V81&lt;&gt;$W81,$V81&lt;&gt;"",$W81&lt;&gt;""),'Endrunde 4'!$L29,"")</f>
        <v/>
      </c>
      <c r="Y81" s="36" t="str">
        <f ca="1">IF(AND('Endrunde 4'!$L29&lt;&gt;"",'Endrunde 4'!$N29&lt;&gt;"",$V81&lt;&gt;$W81,$V81&lt;&gt;"",$W81&lt;&gt;""),'Endrunde 4'!$N29,"")</f>
        <v/>
      </c>
      <c r="Z81" s="35" t="str">
        <f t="shared" ca="1" si="47"/>
        <v>Kickers Rodendorf</v>
      </c>
      <c r="AA81" s="13">
        <f t="shared" ca="1" si="46"/>
        <v>0</v>
      </c>
      <c r="AB81" s="13" t="str">
        <f ca="1">IF(AA81&gt;0,X81&amp;Sprache!$E$84&amp;Y81,"")</f>
        <v/>
      </c>
      <c r="AD81" s="144"/>
      <c r="AE81" s="149" t="str">
        <f ca="1">IF($AA81=0,"",IF($X81&gt;$Y81,Einstellungen!$C$4,IF($X81=$Y81,1,0)))</f>
        <v/>
      </c>
      <c r="AF81" s="144" t="str">
        <f ca="1">IF($AA81=0,"",IF($X81&lt;$Y81,Einstellungen!$C$4,IF($X81=$Y81,1,0)))</f>
        <v/>
      </c>
    </row>
    <row r="82" spans="2:32" s="2" customFormat="1" x14ac:dyDescent="0.2">
      <c r="B82" s="4"/>
      <c r="C82" s="4"/>
      <c r="D82" s="4"/>
      <c r="E82" s="4"/>
      <c r="F82" s="13"/>
      <c r="G82" s="13"/>
      <c r="H82" s="13"/>
      <c r="I82" s="13"/>
      <c r="J82" s="13"/>
      <c r="K82" s="13"/>
      <c r="L82" s="13"/>
      <c r="M82" s="13"/>
      <c r="U82" s="67" t="s">
        <v>34</v>
      </c>
      <c r="V82" s="41" t="str">
        <f ca="1">'Endrunde 4'!$I30</f>
        <v>FC Grönlingen</v>
      </c>
      <c r="W82" s="13" t="str">
        <f ca="1">'Endrunde 4'!$K30</f>
        <v>FSV Rauen</v>
      </c>
      <c r="X82" s="13">
        <f ca="1">IF(AND('Endrunde 4'!$L30&lt;&gt;"",'Endrunde 4'!$N30&lt;&gt;"",$V82&lt;&gt;$W82,$V82&lt;&gt;"",$W82&lt;&gt;""),'Endrunde 4'!$L30,"")</f>
        <v>2</v>
      </c>
      <c r="Y82" s="36">
        <f ca="1">IF(AND('Endrunde 4'!$L30&lt;&gt;"",'Endrunde 4'!$N30&lt;&gt;"",$V82&lt;&gt;$W82,$V82&lt;&gt;"",$W82&lt;&gt;""),'Endrunde 4'!$N30,"")</f>
        <v>3</v>
      </c>
      <c r="Z82" s="35" t="str">
        <f t="shared" ca="1" si="47"/>
        <v>FC GrönlingenFSV Rauen</v>
      </c>
      <c r="AA82" s="13">
        <f t="shared" ca="1" si="46"/>
        <v>1</v>
      </c>
      <c r="AB82" s="13" t="str">
        <f ca="1">IF(AA82&gt;0,X82&amp;Sprache!$E$84&amp;Y82,"")</f>
        <v>2:3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Mainz 05</v>
      </c>
      <c r="W83" s="13" t="str">
        <f ca="1">'Endrunde 4'!$K31</f>
        <v>1. FC Nürnberg</v>
      </c>
      <c r="X83" s="13">
        <f ca="1">IF(AND('Endrunde 4'!$L31&lt;&gt;"",'Endrunde 4'!$N31&lt;&gt;"",$V83&lt;&gt;$W83,$V83&lt;&gt;"",$W83&lt;&gt;""),'Endrunde 4'!$L31,"")</f>
        <v>3</v>
      </c>
      <c r="Y83" s="36">
        <f ca="1">IF(AND('Endrunde 4'!$L31&lt;&gt;"",'Endrunde 4'!$N31&lt;&gt;"",$V83&lt;&gt;$W83,$V83&lt;&gt;"",$W83&lt;&gt;""),'Endrunde 4'!$N31,"")</f>
        <v>3</v>
      </c>
      <c r="Z83" s="35" t="str">
        <f t="shared" ca="1" si="47"/>
        <v>Mainz 051. FC Nürnberg</v>
      </c>
      <c r="AA83" s="13">
        <f t="shared" ca="1" si="46"/>
        <v>1</v>
      </c>
      <c r="AB83" s="13" t="str">
        <f ca="1">IF(AA83&gt;0,X83&amp;Sprache!$E$84&amp;Y83,"")</f>
        <v>3:3</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'Endrunde 4'!$I32</f>
        <v>Inter Mailand</v>
      </c>
      <c r="W84" s="13" t="str">
        <f ca="1">'Endrunde 4'!$K32</f>
        <v>FC Barcelona</v>
      </c>
      <c r="X84" s="13">
        <f ca="1">IF(AND('Endrunde 4'!$L32&lt;&gt;"",'Endrunde 4'!$N32&lt;&gt;"",$V84&lt;&gt;$W84,$V84&lt;&gt;"",$W84&lt;&gt;""),'Endrunde 4'!$L32,"")</f>
        <v>1</v>
      </c>
      <c r="Y84" s="36">
        <f ca="1">IF(AND('Endrunde 4'!$L32&lt;&gt;"",'Endrunde 4'!$N32&lt;&gt;"",$V84&lt;&gt;$W84,$V84&lt;&gt;"",$W84&lt;&gt;""),'Endrunde 4'!$N32,"")</f>
        <v>2</v>
      </c>
      <c r="Z84" s="35" t="str">
        <f t="shared" ca="1" si="47"/>
        <v>Inter MailandFC Barcelona</v>
      </c>
      <c r="AA84" s="13">
        <f t="shared" ca="1" si="46"/>
        <v>1</v>
      </c>
      <c r="AB84" s="13" t="str">
        <f ca="1">IF(AA84&gt;0,X84&amp;Sprache!$E$84&amp;Y84,"")</f>
        <v>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SSV Wildbach</v>
      </c>
      <c r="X85" s="13">
        <f ca="1">IF(AND('Endrunde 4'!$L33&lt;&gt;"",'Endrunde 4'!$N33&lt;&gt;"",$V85&lt;&gt;$W85,$V85&lt;&gt;"",$W85&lt;&gt;""),'Endrunde 4'!$L33,"")</f>
        <v>5</v>
      </c>
      <c r="Y85" s="36">
        <f ca="1">IF(AND('Endrunde 4'!$L33&lt;&gt;"",'Endrunde 4'!$N33&lt;&gt;"",$V85&lt;&gt;$W85,$V85&lt;&gt;"",$W85&lt;&gt;""),'Endrunde 4'!$N33,"")</f>
        <v>4</v>
      </c>
      <c r="Z85" s="35" t="str">
        <f t="shared" ca="1" si="47"/>
        <v>VFB EssenheimSSV Wildbach</v>
      </c>
      <c r="AA85" s="13">
        <f t="shared" ca="1" si="46"/>
        <v>1</v>
      </c>
      <c r="AB85" s="13" t="str">
        <f ca="1">IF(AA85&gt;0,X85&amp;Sprache!$E$84&amp;Y85,"")</f>
        <v>5:4</v>
      </c>
      <c r="AD85" s="144"/>
      <c r="AE85" s="149">
        <f ca="1">IF($AA85=0,"",IF($X85&gt;$Y85,Einstellungen!$C$4,IF($X85=$Y85,1,0)))</f>
        <v>3</v>
      </c>
      <c r="AF85" s="144">
        <f ca="1">IF($AA85=0,"",IF($X85&lt;$Y85,Einstellungen!$C$4,IF($X85=$Y85,1,0)))</f>
        <v>0</v>
      </c>
    </row>
    <row r="86" spans="2:32" s="2" customFormat="1" x14ac:dyDescent="0.2">
      <c r="B86" s="4"/>
      <c r="C86" s="4"/>
      <c r="D86" s="4"/>
      <c r="E86" s="4"/>
      <c r="F86" s="13"/>
      <c r="G86" s="13"/>
      <c r="H86" s="13"/>
      <c r="I86" s="13"/>
      <c r="J86" s="13"/>
      <c r="K86" s="13"/>
      <c r="L86" s="13"/>
      <c r="M86" s="13"/>
      <c r="U86" s="67" t="s">
        <v>38</v>
      </c>
      <c r="V86" s="41" t="str">
        <f ca="1">'Endrunde 4'!$I34</f>
        <v>1. FC Riedwald</v>
      </c>
      <c r="W86" s="13" t="str">
        <f ca="1">'Endrunde 4'!$K34</f>
        <v>Maibach 1822 eV</v>
      </c>
      <c r="X86" s="13">
        <f ca="1">IF(AND('Endrunde 4'!$L34&lt;&gt;"",'Endrunde 4'!$N34&lt;&gt;"",$V86&lt;&gt;$W86,$V86&lt;&gt;"",$W86&lt;&gt;""),'Endrunde 4'!$L34,"")</f>
        <v>2</v>
      </c>
      <c r="Y86" s="36">
        <f ca="1">IF(AND('Endrunde 4'!$L34&lt;&gt;"",'Endrunde 4'!$N34&lt;&gt;"",$V86&lt;&gt;$W86,$V86&lt;&gt;"",$W86&lt;&gt;""),'Endrunde 4'!$N34,"")</f>
        <v>0</v>
      </c>
      <c r="Z86" s="35" t="str">
        <f t="shared" ca="1" si="47"/>
        <v>1. FC RiedwaldMaibach 1822 eV</v>
      </c>
      <c r="AA86" s="13">
        <f t="shared" ca="1" si="46"/>
        <v>1</v>
      </c>
      <c r="AB86" s="13" t="str">
        <f ca="1">IF(AA86&gt;0,X86&amp;Sprache!$E$84&amp;Y86,"")</f>
        <v>2:0</v>
      </c>
      <c r="AD86" s="144"/>
      <c r="AE86" s="149">
        <f ca="1">IF($AA86=0,"",IF($X86&gt;$Y86,Einstellungen!$C$4,IF($X86=$Y86,1,0)))</f>
        <v>3</v>
      </c>
      <c r="AF86" s="144">
        <f ca="1">IF($AA86=0,"",IF($X86&lt;$Y86,Einstellungen!$C$4,IF($X86=$Y86,1,0)))</f>
        <v>0</v>
      </c>
    </row>
    <row r="87" spans="2:32" s="2" customFormat="1" x14ac:dyDescent="0.2">
      <c r="B87" s="4"/>
      <c r="C87" s="4"/>
      <c r="D87" s="4"/>
      <c r="E87" s="4"/>
      <c r="F87" s="13"/>
      <c r="G87" s="13"/>
      <c r="H87" s="13"/>
      <c r="I87" s="13"/>
      <c r="J87" s="13"/>
      <c r="K87" s="13"/>
      <c r="L87" s="13"/>
      <c r="M87" s="13"/>
      <c r="U87" s="67" t="s">
        <v>39</v>
      </c>
      <c r="V87" s="41" t="str">
        <f ca="1">'Endrunde 4'!$I35</f>
        <v>Borussia Dortmund</v>
      </c>
      <c r="W87" s="13" t="str">
        <f ca="1">'Endrunde 4'!$K35</f>
        <v>Eintracht Frankfurt</v>
      </c>
      <c r="X87" s="13">
        <f ca="1">IF(AND('Endrunde 4'!$L35&lt;&gt;"",'Endrunde 4'!$N35&lt;&gt;"",$V87&lt;&gt;$W87,$V87&lt;&gt;"",$W87&lt;&gt;""),'Endrunde 4'!$L35,"")</f>
        <v>0</v>
      </c>
      <c r="Y87" s="36">
        <f ca="1">IF(AND('Endrunde 4'!$L35&lt;&gt;"",'Endrunde 4'!$N35&lt;&gt;"",$V87&lt;&gt;$W87,$V87&lt;&gt;"",$W87&lt;&gt;""),'Endrunde 4'!$N35,"")</f>
        <v>0</v>
      </c>
      <c r="Z87" s="35" t="str">
        <f t="shared" ca="1" si="47"/>
        <v>Borussia DortmundEintracht Frankfurt</v>
      </c>
      <c r="AA87" s="13">
        <f t="shared" ca="1" si="46"/>
        <v>1</v>
      </c>
      <c r="AB87" s="13" t="str">
        <f ca="1">IF(AA87&gt;0,X87&amp;Sprache!$E$84&amp;Y87,"")</f>
        <v>0:0</v>
      </c>
      <c r="AD87" s="144"/>
      <c r="AE87" s="149">
        <f ca="1">IF($AA87=0,"",IF($X87&gt;$Y87,Einstellungen!$C$4,IF($X87=$Y87,1,0)))</f>
        <v>1</v>
      </c>
      <c r="AF87" s="144">
        <f ca="1">IF($AA87=0,"",IF($X87&lt;$Y87,Einstellungen!$C$4,IF($X87=$Y87,1,0)))</f>
        <v>1</v>
      </c>
    </row>
    <row r="88" spans="2:32" s="2" customFormat="1" ht="12.75" thickBot="1" x14ac:dyDescent="0.25">
      <c r="B88" s="4"/>
      <c r="C88" s="4"/>
      <c r="D88" s="4"/>
      <c r="E88" s="4"/>
      <c r="F88" s="13"/>
      <c r="G88" s="13"/>
      <c r="H88" s="13"/>
      <c r="I88" s="13"/>
      <c r="J88" s="13"/>
      <c r="K88" s="13"/>
      <c r="L88" s="13"/>
      <c r="M88" s="13"/>
      <c r="U88" s="67" t="s">
        <v>40</v>
      </c>
      <c r="V88" s="41" t="str">
        <f ca="1">'Endrunde 4'!$I36</f>
        <v>Real Madrid</v>
      </c>
      <c r="W88" s="13" t="str">
        <f ca="1">'Endrunde 4'!$K36</f>
        <v>Manchester City</v>
      </c>
      <c r="X88" s="13">
        <f ca="1">IF(AND('Endrunde 4'!$L36&lt;&gt;"",'Endrunde 4'!$N36&lt;&gt;"",$V88&lt;&gt;$W88,$V88&lt;&gt;"",$W88&lt;&gt;""),'Endrunde 4'!$L36,"")</f>
        <v>1</v>
      </c>
      <c r="Y88" s="36">
        <f ca="1">IF(AND('Endrunde 4'!$L36&lt;&gt;"",'Endrunde 4'!$N36&lt;&gt;"",$V88&lt;&gt;$W88,$V88&lt;&gt;"",$W88&lt;&gt;""),'Endrunde 4'!$N36,"")</f>
        <v>1</v>
      </c>
      <c r="Z88" s="35" t="str">
        <f t="shared" ca="1" si="47"/>
        <v>Real MadridManchester City</v>
      </c>
      <c r="AA88" s="13">
        <f t="shared" ca="1" si="46"/>
        <v>1</v>
      </c>
      <c r="AB88" s="13" t="str">
        <f ca="1">IF(AA88&gt;0,X88&amp;Sprache!$E$84&amp;Y88,"")</f>
        <v>1:1</v>
      </c>
      <c r="AD88" s="144"/>
      <c r="AE88" s="149">
        <f ca="1">IF($AA88=0,"",IF($X88&gt;$Y88,Einstellungen!$C$4,IF($X88=$Y88,1,0)))</f>
        <v>1</v>
      </c>
      <c r="AF88" s="144">
        <f ca="1">IF($AA88=0,"",IF($X88&lt;$Y88,Einstellungen!$C$4,IF($X88=$Y88,1,0)))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IF(AA89&gt;0,X89&amp;Sprache!$E$84&amp;Y89,"")</f>
        <v/>
      </c>
      <c r="AC89" s="298"/>
      <c r="AD89" s="299"/>
      <c r="AE89" s="300" t="str">
        <f>IF($AA89=0,"",IF($X89&gt;$Y89,Einstellungen!$C$4,IF($X89=$Y89,1,0)))</f>
        <v/>
      </c>
      <c r="AF89" s="299"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IF(AA90&gt;0,X90&amp;Sprache!$E$84&amp;Y90,"")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IF(AA91&gt;0,X91&amp;Sprache!$E$84&amp;Y91,"")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IF(AA92&gt;0,X92&amp;Sprache!$E$84&amp;Y92,"")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IF(AA93&gt;0,X93&amp;Sprache!$E$84&amp;Y93,"")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IF(AA94&gt;0,X94&amp;Sprache!$E$84&amp;Y94,"")</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IF(AA95&gt;0,X95&amp;Sprache!$E$84&amp;Y95,"")</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IF(AA96&gt;0,X96&amp;Sprache!$E$84&amp;Y96,"")</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IF(AA97&gt;0,X97&amp;Sprache!$E$84&amp;Y97,"")</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IF(AA98&gt;0,X98&amp;Sprache!$E$84&amp;Y98,"")</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IF(AA99&gt;0,X99&amp;Sprache!$E$84&amp;Y99,"")</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IF(AA100&gt;0,X100&amp;Sprache!$E$84&amp;Y100,"")</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IF(AA101&gt;0,X101&amp;Sprache!$E$84&amp;Y101,"")</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IF(AA102&gt;0,X102&amp;Sprache!$E$84&amp;Y102,"")</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IF(AA103&gt;0,X103&amp;Sprache!$E$84&amp;Y103,"")</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IF(AA104&gt;0,X104&amp;Sprache!$E$84&amp;Y104,"")</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IF(AA105&gt;0,X105&amp;Sprache!$E$84&amp;Y105,"")</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IF(AA106&gt;0,X106&amp;Sprache!$E$84&amp;Y106,"")</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IF(AA107&gt;0,X107&amp;Sprache!$E$84&amp;Y107,"")</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IF(AA108&gt;0,X108&amp;Sprache!$E$84&amp;Y108,"")</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IF(AA136&gt;0,Y64&amp;Sprache!$E$84&amp;X64,"")</f>
        <v/>
      </c>
      <c r="AD136" s="144"/>
    </row>
    <row r="137" spans="2:32" x14ac:dyDescent="0.2">
      <c r="Y137" s="67" t="s">
        <v>8</v>
      </c>
      <c r="Z137" s="35" t="str">
        <f ca="1">W65&amp;V65</f>
        <v>VFB Essenheim</v>
      </c>
      <c r="AA137" s="13">
        <f t="shared" ref="AA137:AA200" ca="1" si="49">AA65</f>
        <v>0</v>
      </c>
      <c r="AB137" s="13" t="str">
        <f ca="1">IF(AA137&gt;0,Y65&amp;Sprache!$E$84&amp;X65,"")</f>
        <v/>
      </c>
      <c r="AC137" s="2"/>
      <c r="AD137" s="144"/>
    </row>
    <row r="138" spans="2:32" x14ac:dyDescent="0.2">
      <c r="Y138" s="67" t="s">
        <v>9</v>
      </c>
      <c r="Z138" s="35" t="str">
        <f t="shared" ref="Z138:Z201" ca="1" si="50">W66&amp;V66</f>
        <v>FC Grönlingen1. FC Riedwald</v>
      </c>
      <c r="AA138" s="13">
        <f t="shared" ca="1" si="49"/>
        <v>1</v>
      </c>
      <c r="AB138" s="13" t="str">
        <f ca="1">IF(AA138&gt;0,Y66&amp;Sprache!$E$84&amp;X66,"")</f>
        <v>0:1</v>
      </c>
      <c r="AC138" s="2"/>
      <c r="AD138" s="144"/>
    </row>
    <row r="139" spans="2:32" x14ac:dyDescent="0.2">
      <c r="Y139" s="67" t="s">
        <v>10</v>
      </c>
      <c r="Z139" s="35" t="str">
        <f t="shared" ca="1" si="50"/>
        <v>Mainz 05Borussia Dortmund</v>
      </c>
      <c r="AA139" s="13">
        <f t="shared" ca="1" si="49"/>
        <v>1</v>
      </c>
      <c r="AB139" s="13" t="str">
        <f ca="1">IF(AA139&gt;0,Y67&amp;Sprache!$E$84&amp;X67,"")</f>
        <v>3:4</v>
      </c>
      <c r="AC139" s="2"/>
      <c r="AD139" s="144"/>
    </row>
    <row r="140" spans="2:32" x14ac:dyDescent="0.2">
      <c r="Y140" s="67" t="s">
        <v>11</v>
      </c>
      <c r="Z140" s="35" t="str">
        <f t="shared" ca="1" si="50"/>
        <v>Inter MailandReal Madrid</v>
      </c>
      <c r="AA140" s="13">
        <f t="shared" ca="1" si="49"/>
        <v>1</v>
      </c>
      <c r="AB140" s="13" t="str">
        <f ca="1">IF(AA140&gt;0,Y68&amp;Sprache!$E$84&amp;X68,"")</f>
        <v>2:1</v>
      </c>
      <c r="AC140" s="2"/>
      <c r="AD140" s="144"/>
    </row>
    <row r="141" spans="2:32" x14ac:dyDescent="0.2">
      <c r="Y141" s="67" t="s">
        <v>12</v>
      </c>
      <c r="Z141" s="35" t="str">
        <f t="shared" ca="1" si="50"/>
        <v>Kickers RodendorfSSV Wildbach</v>
      </c>
      <c r="AA141" s="13">
        <f t="shared" ca="1" si="49"/>
        <v>1</v>
      </c>
      <c r="AB141" s="13" t="str">
        <f ca="1">IF(AA141&gt;0,Y69&amp;Sprache!$E$84&amp;X69,"")</f>
        <v>4:4</v>
      </c>
      <c r="AC141" s="2"/>
      <c r="AD141" s="144"/>
    </row>
    <row r="142" spans="2:32" x14ac:dyDescent="0.2">
      <c r="Y142" s="67" t="s">
        <v>17</v>
      </c>
      <c r="Z142" s="35" t="str">
        <f t="shared" ca="1" si="50"/>
        <v>FSV RauenMaibach 1822 eV</v>
      </c>
      <c r="AA142" s="13">
        <f t="shared" ca="1" si="49"/>
        <v>1</v>
      </c>
      <c r="AB142" s="13" t="str">
        <f ca="1">IF(AA142&gt;0,Y70&amp;Sprache!$E$84&amp;X70,"")</f>
        <v>1:2</v>
      </c>
      <c r="AC142" s="2"/>
      <c r="AD142" s="144"/>
    </row>
    <row r="143" spans="2:32" x14ac:dyDescent="0.2">
      <c r="Y143" s="67" t="s">
        <v>18</v>
      </c>
      <c r="Z143" s="35" t="str">
        <f t="shared" ca="1" si="50"/>
        <v>1. FC NürnbergEintracht Frankfurt</v>
      </c>
      <c r="AA143" s="13">
        <f t="shared" ca="1" si="49"/>
        <v>1</v>
      </c>
      <c r="AB143" s="13" t="str">
        <f ca="1">IF(AA143&gt;0,Y71&amp;Sprache!$E$84&amp;X71,"")</f>
        <v>1:2</v>
      </c>
      <c r="AC143" s="2"/>
      <c r="AD143" s="144"/>
    </row>
    <row r="144" spans="2:32" x14ac:dyDescent="0.2">
      <c r="Y144" s="67" t="s">
        <v>19</v>
      </c>
      <c r="Z144" s="35" t="str">
        <f t="shared" ca="1" si="50"/>
        <v>FC BarcelonaManchester City</v>
      </c>
      <c r="AA144" s="13">
        <f t="shared" ca="1" si="49"/>
        <v>1</v>
      </c>
      <c r="AB144" s="13" t="str">
        <f ca="1">IF(AA144&gt;0,Y72&amp;Sprache!$E$84&amp;X72,"")</f>
        <v>1:1</v>
      </c>
      <c r="AC144" s="2"/>
      <c r="AD144" s="144"/>
    </row>
    <row r="145" spans="25:30" x14ac:dyDescent="0.2">
      <c r="Y145" s="67" t="s">
        <v>25</v>
      </c>
      <c r="Z145" s="35" t="str">
        <f t="shared" ca="1" si="50"/>
        <v>SSV Wildbach</v>
      </c>
      <c r="AA145" s="13">
        <f t="shared" ca="1" si="49"/>
        <v>0</v>
      </c>
      <c r="AB145" s="13" t="str">
        <f ca="1">IF(AA145&gt;0,Y73&amp;Sprache!$E$84&amp;X73,"")</f>
        <v/>
      </c>
      <c r="AC145" s="2"/>
      <c r="AD145" s="144"/>
    </row>
    <row r="146" spans="25:30" x14ac:dyDescent="0.2">
      <c r="Y146" s="67" t="s">
        <v>26</v>
      </c>
      <c r="Z146" s="35" t="str">
        <f t="shared" ca="1" si="50"/>
        <v>Maibach 1822 eVFC Grönlingen</v>
      </c>
      <c r="AA146" s="13">
        <f t="shared" ca="1" si="49"/>
        <v>1</v>
      </c>
      <c r="AB146" s="13" t="str">
        <f ca="1">IF(AA146&gt;0,Y74&amp;Sprache!$E$84&amp;X74,"")</f>
        <v>1:1</v>
      </c>
      <c r="AC146" s="2"/>
      <c r="AD146" s="144"/>
    </row>
    <row r="147" spans="25:30" x14ac:dyDescent="0.2">
      <c r="Y147" s="67" t="s">
        <v>27</v>
      </c>
      <c r="Z147" s="35" t="str">
        <f t="shared" ca="1" si="50"/>
        <v>Eintracht FrankfurtMainz 05</v>
      </c>
      <c r="AA147" s="13">
        <f t="shared" ca="1" si="49"/>
        <v>1</v>
      </c>
      <c r="AB147" s="13" t="str">
        <f ca="1">IF(AA147&gt;0,Y75&amp;Sprache!$E$84&amp;X75,"")</f>
        <v>2:2</v>
      </c>
      <c r="AC147" s="2"/>
      <c r="AD147" s="144"/>
    </row>
    <row r="148" spans="25:30" x14ac:dyDescent="0.2">
      <c r="Y148" s="67" t="s">
        <v>28</v>
      </c>
      <c r="Z148" s="35" t="str">
        <f t="shared" ca="1" si="50"/>
        <v>Manchester CityInter Mailand</v>
      </c>
      <c r="AA148" s="13">
        <f t="shared" ca="1" si="49"/>
        <v>1</v>
      </c>
      <c r="AB148" s="13" t="str">
        <f ca="1">IF(AA148&gt;0,Y76&amp;Sprache!$E$84&amp;X76,"")</f>
        <v>2:1</v>
      </c>
      <c r="AC148" s="2"/>
      <c r="AD148" s="144"/>
    </row>
    <row r="149" spans="25:30" x14ac:dyDescent="0.2">
      <c r="Y149" s="67" t="s">
        <v>29</v>
      </c>
      <c r="Z149" s="35" t="str">
        <f t="shared" ca="1" si="50"/>
        <v>VFB EssenheimKickers Rodendorf</v>
      </c>
      <c r="AA149" s="13">
        <f t="shared" ca="1" si="49"/>
        <v>1</v>
      </c>
      <c r="AB149" s="13" t="str">
        <f ca="1">IF(AA149&gt;0,Y77&amp;Sprache!$E$84&amp;X77,"")</f>
        <v>2:4</v>
      </c>
      <c r="AC149" s="2"/>
      <c r="AD149" s="144"/>
    </row>
    <row r="150" spans="25:30" x14ac:dyDescent="0.2">
      <c r="Y150" s="67" t="s">
        <v>30</v>
      </c>
      <c r="Z150" s="35" t="str">
        <f t="shared" ca="1" si="50"/>
        <v>1. FC RiedwaldFSV Rauen</v>
      </c>
      <c r="AA150" s="13">
        <f t="shared" ca="1" si="49"/>
        <v>1</v>
      </c>
      <c r="AB150" s="13" t="str">
        <f ca="1">IF(AA150&gt;0,Y78&amp;Sprache!$E$84&amp;X78,"")</f>
        <v>1:3</v>
      </c>
      <c r="AC150" s="2"/>
      <c r="AD150" s="144"/>
    </row>
    <row r="151" spans="25:30" x14ac:dyDescent="0.2">
      <c r="Y151" s="67" t="s">
        <v>31</v>
      </c>
      <c r="Z151" s="35" t="str">
        <f t="shared" ca="1" si="50"/>
        <v>Borussia Dortmund1. FC Nürnberg</v>
      </c>
      <c r="AA151" s="13">
        <f t="shared" ca="1" si="49"/>
        <v>1</v>
      </c>
      <c r="AB151" s="13" t="str">
        <f ca="1">IF(AA151&gt;0,Y79&amp;Sprache!$E$84&amp;X79,"")</f>
        <v>3:1</v>
      </c>
      <c r="AC151" s="2"/>
      <c r="AD151" s="144"/>
    </row>
    <row r="152" spans="25:30" x14ac:dyDescent="0.2">
      <c r="Y152" s="67" t="s">
        <v>32</v>
      </c>
      <c r="Z152" s="35" t="str">
        <f t="shared" ca="1" si="50"/>
        <v>Real MadridFC Barcelona</v>
      </c>
      <c r="AA152" s="13">
        <f t="shared" ca="1" si="49"/>
        <v>1</v>
      </c>
      <c r="AB152" s="13" t="str">
        <f ca="1">IF(AA152&gt;0,Y80&amp;Sprache!$E$84&amp;X80,"")</f>
        <v>1:0</v>
      </c>
      <c r="AC152" s="2"/>
      <c r="AD152" s="144"/>
    </row>
    <row r="153" spans="25:30" x14ac:dyDescent="0.2">
      <c r="Y153" s="67" t="s">
        <v>33</v>
      </c>
      <c r="Z153" s="35" t="str">
        <f t="shared" ca="1" si="50"/>
        <v>Kickers Rodendorf</v>
      </c>
      <c r="AA153" s="13">
        <f t="shared" ca="1" si="49"/>
        <v>0</v>
      </c>
      <c r="AB153" s="13" t="str">
        <f ca="1">IF(AA153&gt;0,Y81&amp;Sprache!$E$84&amp;X81,"")</f>
        <v/>
      </c>
      <c r="AC153" s="2"/>
      <c r="AD153" s="144"/>
    </row>
    <row r="154" spans="25:30" x14ac:dyDescent="0.2">
      <c r="Y154" s="67" t="s">
        <v>34</v>
      </c>
      <c r="Z154" s="35" t="str">
        <f t="shared" ca="1" si="50"/>
        <v>FSV RauenFC Grönlingen</v>
      </c>
      <c r="AA154" s="13">
        <f t="shared" ca="1" si="49"/>
        <v>1</v>
      </c>
      <c r="AB154" s="13" t="str">
        <f ca="1">IF(AA154&gt;0,Y82&amp;Sprache!$E$84&amp;X82,"")</f>
        <v>3:2</v>
      </c>
      <c r="AC154" s="2"/>
      <c r="AD154" s="144"/>
    </row>
    <row r="155" spans="25:30" x14ac:dyDescent="0.2">
      <c r="Y155" s="67" t="s">
        <v>35</v>
      </c>
      <c r="Z155" s="35" t="str">
        <f t="shared" ca="1" si="50"/>
        <v>1. FC NürnbergMainz 05</v>
      </c>
      <c r="AA155" s="13">
        <f t="shared" ca="1" si="49"/>
        <v>1</v>
      </c>
      <c r="AB155" s="13" t="str">
        <f ca="1">IF(AA155&gt;0,Y83&amp;Sprache!$E$84&amp;X83,"")</f>
        <v>3:3</v>
      </c>
      <c r="AC155" s="2"/>
      <c r="AD155" s="144"/>
    </row>
    <row r="156" spans="25:30" x14ac:dyDescent="0.2">
      <c r="Y156" s="67" t="s">
        <v>36</v>
      </c>
      <c r="Z156" s="35" t="str">
        <f t="shared" ca="1" si="50"/>
        <v>FC BarcelonaInter Mailand</v>
      </c>
      <c r="AA156" s="13">
        <f t="shared" ca="1" si="49"/>
        <v>1</v>
      </c>
      <c r="AB156" s="13" t="str">
        <f ca="1">IF(AA156&gt;0,Y84&amp;Sprache!$E$84&amp;X84,"")</f>
        <v>2:1</v>
      </c>
      <c r="AC156" s="2"/>
      <c r="AD156" s="144"/>
    </row>
    <row r="157" spans="25:30" x14ac:dyDescent="0.2">
      <c r="Y157" s="67" t="s">
        <v>37</v>
      </c>
      <c r="Z157" s="35" t="str">
        <f t="shared" ca="1" si="50"/>
        <v>SSV WildbachVFB Essenheim</v>
      </c>
      <c r="AA157" s="13">
        <f t="shared" ca="1" si="49"/>
        <v>1</v>
      </c>
      <c r="AB157" s="13" t="str">
        <f ca="1">IF(AA157&gt;0,Y85&amp;Sprache!$E$84&amp;X85,"")</f>
        <v>4:5</v>
      </c>
      <c r="AC157" s="2"/>
      <c r="AD157" s="144"/>
    </row>
    <row r="158" spans="25:30" x14ac:dyDescent="0.2">
      <c r="Y158" s="67" t="s">
        <v>38</v>
      </c>
      <c r="Z158" s="35" t="str">
        <f t="shared" ca="1" si="50"/>
        <v>Maibach 1822 eV1. FC Riedwald</v>
      </c>
      <c r="AA158" s="13">
        <f t="shared" ca="1" si="49"/>
        <v>1</v>
      </c>
      <c r="AB158" s="13" t="str">
        <f ca="1">IF(AA158&gt;0,Y86&amp;Sprache!$E$84&amp;X86,"")</f>
        <v>0:2</v>
      </c>
      <c r="AC158" s="2"/>
      <c r="AD158" s="144"/>
    </row>
    <row r="159" spans="25:30" x14ac:dyDescent="0.2">
      <c r="Y159" s="67" t="s">
        <v>39</v>
      </c>
      <c r="Z159" s="35" t="str">
        <f t="shared" ca="1" si="50"/>
        <v>Eintracht FrankfurtBorussia Dortmund</v>
      </c>
      <c r="AA159" s="13">
        <f t="shared" ca="1" si="49"/>
        <v>1</v>
      </c>
      <c r="AB159" s="13" t="str">
        <f ca="1">IF(AA159&gt;0,Y87&amp;Sprache!$E$84&amp;X87,"")</f>
        <v>0:0</v>
      </c>
      <c r="AC159" s="2"/>
      <c r="AD159" s="144"/>
    </row>
    <row r="160" spans="25:30" x14ac:dyDescent="0.2">
      <c r="Y160" s="67" t="s">
        <v>40</v>
      </c>
      <c r="Z160" s="35" t="str">
        <f t="shared" ca="1" si="50"/>
        <v>Manchester CityReal Madrid</v>
      </c>
      <c r="AA160" s="13">
        <f t="shared" ca="1" si="49"/>
        <v>1</v>
      </c>
      <c r="AB160" s="13" t="str">
        <f ca="1">IF(AA160&gt;0,Y88&amp;Sprache!$E$84&amp;X88,"")</f>
        <v>1:1</v>
      </c>
      <c r="AC160" s="2"/>
      <c r="AD160" s="144"/>
    </row>
    <row r="161" spans="25:30" x14ac:dyDescent="0.2">
      <c r="Y161" s="67" t="s">
        <v>41</v>
      </c>
      <c r="Z161" s="35" t="str">
        <f t="shared" si="50"/>
        <v/>
      </c>
      <c r="AA161" s="13">
        <f t="shared" si="49"/>
        <v>0</v>
      </c>
      <c r="AB161" s="13" t="str">
        <f>IF(AA161&gt;0,Y89&amp;Sprache!$E$84&amp;X89,"")</f>
        <v/>
      </c>
      <c r="AC161" s="2"/>
      <c r="AD161" s="144"/>
    </row>
    <row r="162" spans="25:30" x14ac:dyDescent="0.2">
      <c r="Y162" s="67" t="s">
        <v>42</v>
      </c>
      <c r="Z162" s="35" t="str">
        <f t="shared" si="50"/>
        <v/>
      </c>
      <c r="AA162" s="13">
        <f t="shared" si="49"/>
        <v>0</v>
      </c>
      <c r="AB162" s="13" t="str">
        <f>IF(AA162&gt;0,Y90&amp;Sprache!$E$84&amp;X90,"")</f>
        <v/>
      </c>
      <c r="AC162" s="2"/>
      <c r="AD162" s="144"/>
    </row>
    <row r="163" spans="25:30" x14ac:dyDescent="0.2">
      <c r="Y163" s="67" t="s">
        <v>43</v>
      </c>
      <c r="Z163" s="35" t="str">
        <f t="shared" si="50"/>
        <v/>
      </c>
      <c r="AA163" s="13">
        <f t="shared" si="49"/>
        <v>0</v>
      </c>
      <c r="AB163" s="13" t="str">
        <f>IF(AA163&gt;0,Y91&amp;Sprache!$E$84&amp;X91,"")</f>
        <v/>
      </c>
      <c r="AC163" s="2"/>
      <c r="AD163" s="144"/>
    </row>
    <row r="164" spans="25:30" x14ac:dyDescent="0.2">
      <c r="Y164" s="67" t="s">
        <v>44</v>
      </c>
      <c r="Z164" s="35" t="str">
        <f t="shared" si="50"/>
        <v/>
      </c>
      <c r="AA164" s="13">
        <f t="shared" si="49"/>
        <v>0</v>
      </c>
      <c r="AB164" s="13" t="str">
        <f>IF(AA164&gt;0,Y92&amp;Sprache!$E$84&amp;X92,"")</f>
        <v/>
      </c>
      <c r="AC164" s="2"/>
      <c r="AD164" s="144"/>
    </row>
    <row r="165" spans="25:30" x14ac:dyDescent="0.2">
      <c r="Y165" s="67" t="s">
        <v>45</v>
      </c>
      <c r="Z165" s="35" t="str">
        <f t="shared" si="50"/>
        <v/>
      </c>
      <c r="AA165" s="13">
        <f t="shared" si="49"/>
        <v>0</v>
      </c>
      <c r="AB165" s="13" t="str">
        <f>IF(AA165&gt;0,Y93&amp;Sprache!$E$84&amp;X93,"")</f>
        <v/>
      </c>
      <c r="AC165" s="2"/>
      <c r="AD165" s="144"/>
    </row>
    <row r="166" spans="25:30" x14ac:dyDescent="0.2">
      <c r="Y166" s="67" t="s">
        <v>46</v>
      </c>
      <c r="Z166" s="35" t="str">
        <f t="shared" si="50"/>
        <v/>
      </c>
      <c r="AA166" s="13">
        <f t="shared" si="49"/>
        <v>0</v>
      </c>
      <c r="AB166" s="13" t="str">
        <f>IF(AA166&gt;0,Y94&amp;Sprache!$E$84&amp;X94,"")</f>
        <v/>
      </c>
      <c r="AC166" s="2"/>
      <c r="AD166" s="144"/>
    </row>
    <row r="167" spans="25:30" x14ac:dyDescent="0.2">
      <c r="Y167" s="67" t="s">
        <v>47</v>
      </c>
      <c r="Z167" s="35" t="str">
        <f t="shared" si="50"/>
        <v/>
      </c>
      <c r="AA167" s="13">
        <f t="shared" si="49"/>
        <v>0</v>
      </c>
      <c r="AB167" s="13" t="str">
        <f>IF(AA167&gt;0,Y95&amp;Sprache!$E$84&amp;X95,"")</f>
        <v/>
      </c>
      <c r="AC167" s="2"/>
      <c r="AD167" s="144"/>
    </row>
    <row r="168" spans="25:30" x14ac:dyDescent="0.2">
      <c r="Y168" s="67" t="s">
        <v>48</v>
      </c>
      <c r="Z168" s="35" t="str">
        <f t="shared" si="50"/>
        <v/>
      </c>
      <c r="AA168" s="13">
        <f t="shared" si="49"/>
        <v>0</v>
      </c>
      <c r="AB168" s="13" t="str">
        <f>IF(AA168&gt;0,Y96&amp;Sprache!$E$84&amp;X96,"")</f>
        <v/>
      </c>
      <c r="AC168" s="2"/>
      <c r="AD168" s="144"/>
    </row>
    <row r="169" spans="25:30" x14ac:dyDescent="0.2">
      <c r="Y169" s="67" t="s">
        <v>49</v>
      </c>
      <c r="Z169" s="35" t="str">
        <f t="shared" si="50"/>
        <v/>
      </c>
      <c r="AA169" s="13">
        <f t="shared" si="49"/>
        <v>0</v>
      </c>
      <c r="AB169" s="13" t="str">
        <f>IF(AA169&gt;0,Y97&amp;Sprache!$E$84&amp;X97,"")</f>
        <v/>
      </c>
      <c r="AC169" s="2"/>
      <c r="AD169" s="144"/>
    </row>
    <row r="170" spans="25:30" x14ac:dyDescent="0.2">
      <c r="Y170" s="67" t="s">
        <v>50</v>
      </c>
      <c r="Z170" s="35" t="str">
        <f t="shared" si="50"/>
        <v/>
      </c>
      <c r="AA170" s="13">
        <f t="shared" si="49"/>
        <v>0</v>
      </c>
      <c r="AB170" s="13" t="str">
        <f>IF(AA170&gt;0,Y98&amp;Sprache!$E$84&amp;X98,"")</f>
        <v/>
      </c>
      <c r="AC170" s="2"/>
      <c r="AD170" s="144"/>
    </row>
    <row r="171" spans="25:30" x14ac:dyDescent="0.2">
      <c r="Y171" s="67" t="s">
        <v>51</v>
      </c>
      <c r="Z171" s="35" t="str">
        <f t="shared" si="50"/>
        <v/>
      </c>
      <c r="AA171" s="13">
        <f t="shared" si="49"/>
        <v>0</v>
      </c>
      <c r="AB171" s="13" t="str">
        <f>IF(AA171&gt;0,Y99&amp;Sprache!$E$84&amp;X99,"")</f>
        <v/>
      </c>
      <c r="AC171" s="2"/>
      <c r="AD171" s="144"/>
    </row>
    <row r="172" spans="25:30" x14ac:dyDescent="0.2">
      <c r="Y172" s="67" t="s">
        <v>60</v>
      </c>
      <c r="Z172" s="35" t="str">
        <f t="shared" si="50"/>
        <v/>
      </c>
      <c r="AA172" s="13">
        <f t="shared" si="49"/>
        <v>0</v>
      </c>
      <c r="AB172" s="13" t="str">
        <f>IF(AA172&gt;0,Y100&amp;Sprache!$E$84&amp;X100,"")</f>
        <v/>
      </c>
      <c r="AC172" s="2"/>
      <c r="AD172" s="144"/>
    </row>
    <row r="173" spans="25:30" x14ac:dyDescent="0.2">
      <c r="Y173" s="67" t="s">
        <v>61</v>
      </c>
      <c r="Z173" s="35" t="str">
        <f t="shared" si="50"/>
        <v/>
      </c>
      <c r="AA173" s="13">
        <f t="shared" si="49"/>
        <v>0</v>
      </c>
      <c r="AB173" s="13" t="str">
        <f>IF(AA173&gt;0,Y101&amp;Sprache!$E$84&amp;X101,"")</f>
        <v/>
      </c>
      <c r="AC173" s="2"/>
      <c r="AD173" s="144"/>
    </row>
    <row r="174" spans="25:30" x14ac:dyDescent="0.2">
      <c r="Y174" s="67" t="s">
        <v>62</v>
      </c>
      <c r="Z174" s="35" t="str">
        <f t="shared" si="50"/>
        <v/>
      </c>
      <c r="AA174" s="13">
        <f t="shared" si="49"/>
        <v>0</v>
      </c>
      <c r="AB174" s="13" t="str">
        <f>IF(AA174&gt;0,Y102&amp;Sprache!$E$84&amp;X102,"")</f>
        <v/>
      </c>
      <c r="AC174" s="2"/>
      <c r="AD174" s="144"/>
    </row>
    <row r="175" spans="25:30" x14ac:dyDescent="0.2">
      <c r="Y175" s="67" t="s">
        <v>63</v>
      </c>
      <c r="Z175" s="35" t="str">
        <f t="shared" si="50"/>
        <v/>
      </c>
      <c r="AA175" s="13">
        <f t="shared" si="49"/>
        <v>0</v>
      </c>
      <c r="AB175" s="13" t="str">
        <f>IF(AA175&gt;0,Y103&amp;Sprache!$E$84&amp;X103,"")</f>
        <v/>
      </c>
      <c r="AC175" s="2"/>
      <c r="AD175" s="144"/>
    </row>
    <row r="176" spans="25:30" x14ac:dyDescent="0.2">
      <c r="Y176" s="67" t="s">
        <v>64</v>
      </c>
      <c r="Z176" s="35" t="str">
        <f t="shared" si="50"/>
        <v/>
      </c>
      <c r="AA176" s="13">
        <f t="shared" si="49"/>
        <v>0</v>
      </c>
      <c r="AB176" s="13" t="str">
        <f>IF(AA176&gt;0,Y104&amp;Sprache!$E$84&amp;X104,"")</f>
        <v/>
      </c>
      <c r="AC176" s="2"/>
      <c r="AD176" s="144"/>
    </row>
    <row r="177" spans="25:30" x14ac:dyDescent="0.2">
      <c r="Y177" s="67" t="s">
        <v>65</v>
      </c>
      <c r="Z177" s="35" t="str">
        <f t="shared" si="50"/>
        <v/>
      </c>
      <c r="AA177" s="13">
        <f t="shared" si="49"/>
        <v>0</v>
      </c>
      <c r="AB177" s="13" t="str">
        <f>IF(AA177&gt;0,Y105&amp;Sprache!$E$84&amp;X105,"")</f>
        <v/>
      </c>
      <c r="AC177" s="2"/>
      <c r="AD177" s="144"/>
    </row>
    <row r="178" spans="25:30" x14ac:dyDescent="0.2">
      <c r="Y178" s="67" t="s">
        <v>66</v>
      </c>
      <c r="Z178" s="35" t="str">
        <f t="shared" si="50"/>
        <v/>
      </c>
      <c r="AA178" s="13">
        <f t="shared" si="49"/>
        <v>0</v>
      </c>
      <c r="AB178" s="13" t="str">
        <f>IF(AA178&gt;0,Y106&amp;Sprache!$E$84&amp;X106,"")</f>
        <v/>
      </c>
      <c r="AC178" s="2"/>
      <c r="AD178" s="144"/>
    </row>
    <row r="179" spans="25:30" x14ac:dyDescent="0.2">
      <c r="Y179" s="67" t="s">
        <v>67</v>
      </c>
      <c r="Z179" s="35" t="str">
        <f t="shared" si="50"/>
        <v/>
      </c>
      <c r="AA179" s="13">
        <f t="shared" si="49"/>
        <v>0</v>
      </c>
      <c r="AB179" s="13" t="str">
        <f>IF(AA179&gt;0,Y107&amp;Sprache!$E$84&amp;X107,"")</f>
        <v/>
      </c>
      <c r="AC179" s="2"/>
      <c r="AD179" s="144"/>
    </row>
    <row r="180" spans="25:30" x14ac:dyDescent="0.2">
      <c r="Y180" s="67" t="s">
        <v>68</v>
      </c>
      <c r="Z180" s="35" t="str">
        <f t="shared" si="50"/>
        <v/>
      </c>
      <c r="AA180" s="13">
        <f t="shared" si="49"/>
        <v>0</v>
      </c>
      <c r="AB180" s="13" t="str">
        <f>IF(AA180&gt;0,Y108&amp;Sprache!$E$84&amp;X108,"")</f>
        <v/>
      </c>
      <c r="AC180" s="2"/>
      <c r="AD180" s="144"/>
    </row>
    <row r="181" spans="25:30" x14ac:dyDescent="0.2">
      <c r="Y181" s="67" t="s">
        <v>69</v>
      </c>
      <c r="Z181" s="35" t="str">
        <f t="shared" si="50"/>
        <v/>
      </c>
      <c r="AA181" s="13">
        <f t="shared" si="49"/>
        <v>0</v>
      </c>
      <c r="AB181" s="13" t="str">
        <f>IF(AA181&gt;0,Y109&amp;Sprache!$E$84&amp;X109,"")</f>
        <v/>
      </c>
      <c r="AC181" s="2"/>
      <c r="AD181" s="144"/>
    </row>
    <row r="182" spans="25:30" x14ac:dyDescent="0.2">
      <c r="Y182" s="67" t="s">
        <v>70</v>
      </c>
      <c r="Z182" s="35" t="str">
        <f t="shared" si="50"/>
        <v/>
      </c>
      <c r="AA182" s="13">
        <f t="shared" si="49"/>
        <v>0</v>
      </c>
      <c r="AB182" s="13" t="str">
        <f>IF(AA182&gt;0,Y110&amp;Sprache!$E$84&amp;X110,"")</f>
        <v/>
      </c>
      <c r="AC182" s="2"/>
      <c r="AD182" s="144"/>
    </row>
    <row r="183" spans="25:30" x14ac:dyDescent="0.2">
      <c r="Y183" s="67" t="s">
        <v>71</v>
      </c>
      <c r="Z183" s="35" t="str">
        <f t="shared" si="50"/>
        <v/>
      </c>
      <c r="AA183" s="13">
        <f t="shared" si="49"/>
        <v>0</v>
      </c>
      <c r="AB183" s="13" t="str">
        <f>IF(AA183&gt;0,Y111&amp;Sprache!$E$84&amp;X111,"")</f>
        <v/>
      </c>
      <c r="AC183" s="2"/>
      <c r="AD183" s="144"/>
    </row>
    <row r="184" spans="25:30" x14ac:dyDescent="0.2">
      <c r="Y184" s="67" t="s">
        <v>72</v>
      </c>
      <c r="Z184" s="35" t="str">
        <f t="shared" si="50"/>
        <v/>
      </c>
      <c r="AA184" s="13">
        <f t="shared" si="49"/>
        <v>0</v>
      </c>
      <c r="AB184" s="13" t="str">
        <f>IF(AA184&gt;0,Y112&amp;Sprache!$E$84&amp;X112,"")</f>
        <v/>
      </c>
      <c r="AC184" s="2"/>
      <c r="AD184" s="144"/>
    </row>
    <row r="185" spans="25:30" x14ac:dyDescent="0.2">
      <c r="Y185" s="67" t="s">
        <v>73</v>
      </c>
      <c r="Z185" s="35" t="str">
        <f t="shared" si="50"/>
        <v/>
      </c>
      <c r="AA185" s="13">
        <f t="shared" si="49"/>
        <v>0</v>
      </c>
      <c r="AB185" s="13" t="str">
        <f>IF(AA185&gt;0,Y113&amp;Sprache!$E$84&amp;X113,"")</f>
        <v/>
      </c>
      <c r="AC185" s="2"/>
      <c r="AD185" s="144"/>
    </row>
    <row r="186" spans="25:30" x14ac:dyDescent="0.2">
      <c r="Y186" s="67" t="s">
        <v>74</v>
      </c>
      <c r="Z186" s="35" t="str">
        <f t="shared" si="50"/>
        <v/>
      </c>
      <c r="AA186" s="13">
        <f t="shared" si="49"/>
        <v>0</v>
      </c>
      <c r="AB186" s="13" t="str">
        <f>IF(AA186&gt;0,Y114&amp;Sprache!$E$84&amp;X114,"")</f>
        <v/>
      </c>
      <c r="AC186" s="2"/>
      <c r="AD186" s="144"/>
    </row>
    <row r="187" spans="25:30" x14ac:dyDescent="0.2">
      <c r="Y187" s="67" t="s">
        <v>75</v>
      </c>
      <c r="Z187" s="35" t="str">
        <f t="shared" si="50"/>
        <v/>
      </c>
      <c r="AA187" s="13">
        <f t="shared" si="49"/>
        <v>0</v>
      </c>
      <c r="AB187" s="13" t="str">
        <f>IF(AA187&gt;0,Y115&amp;Sprache!$E$84&amp;X115,"")</f>
        <v/>
      </c>
      <c r="AC187" s="2"/>
      <c r="AD187" s="144"/>
    </row>
    <row r="188" spans="25:30" x14ac:dyDescent="0.2">
      <c r="Y188" s="67" t="s">
        <v>76</v>
      </c>
      <c r="Z188" s="35" t="str">
        <f t="shared" si="50"/>
        <v/>
      </c>
      <c r="AA188" s="13">
        <f t="shared" si="49"/>
        <v>0</v>
      </c>
      <c r="AB188" s="13" t="str">
        <f>IF(AA188&gt;0,Y116&amp;Sprache!$E$84&amp;X116,"")</f>
        <v/>
      </c>
      <c r="AC188" s="2"/>
      <c r="AD188" s="144"/>
    </row>
    <row r="189" spans="25:30" x14ac:dyDescent="0.2">
      <c r="Y189" s="67" t="s">
        <v>77</v>
      </c>
      <c r="Z189" s="35" t="str">
        <f t="shared" si="50"/>
        <v/>
      </c>
      <c r="AA189" s="13">
        <f t="shared" si="49"/>
        <v>0</v>
      </c>
      <c r="AB189" s="13" t="str">
        <f>IF(AA189&gt;0,Y117&amp;Sprache!$E$84&amp;X117,"")</f>
        <v/>
      </c>
      <c r="AC189" s="2"/>
      <c r="AD189" s="144"/>
    </row>
    <row r="190" spans="25:30" x14ac:dyDescent="0.2">
      <c r="Y190" s="67" t="s">
        <v>78</v>
      </c>
      <c r="Z190" s="35" t="str">
        <f t="shared" si="50"/>
        <v/>
      </c>
      <c r="AA190" s="13">
        <f t="shared" si="49"/>
        <v>0</v>
      </c>
      <c r="AB190" s="13" t="str">
        <f>IF(AA190&gt;0,Y118&amp;Sprache!$E$84&amp;X118,"")</f>
        <v/>
      </c>
      <c r="AC190" s="2"/>
      <c r="AD190" s="144"/>
    </row>
    <row r="191" spans="25:30" x14ac:dyDescent="0.2">
      <c r="Y191" s="67" t="s">
        <v>79</v>
      </c>
      <c r="Z191" s="35" t="str">
        <f t="shared" si="50"/>
        <v/>
      </c>
      <c r="AA191" s="13">
        <f t="shared" si="49"/>
        <v>0</v>
      </c>
      <c r="AB191" s="13" t="str">
        <f>IF(AA191&gt;0,Y119&amp;Sprache!$E$84&amp;X119,"")</f>
        <v/>
      </c>
      <c r="AC191" s="2"/>
      <c r="AD191" s="144"/>
    </row>
    <row r="192" spans="25:30" x14ac:dyDescent="0.2">
      <c r="Y192" s="67" t="s">
        <v>80</v>
      </c>
      <c r="Z192" s="35" t="str">
        <f t="shared" si="50"/>
        <v/>
      </c>
      <c r="AA192" s="13">
        <f t="shared" si="49"/>
        <v>0</v>
      </c>
      <c r="AB192" s="13" t="str">
        <f>IF(AA192&gt;0,Y120&amp;Sprache!$E$84&amp;X120,"")</f>
        <v/>
      </c>
      <c r="AC192" s="2"/>
      <c r="AD192" s="144"/>
    </row>
    <row r="193" spans="25:30" x14ac:dyDescent="0.2">
      <c r="Y193" s="67" t="s">
        <v>81</v>
      </c>
      <c r="Z193" s="35" t="str">
        <f t="shared" si="50"/>
        <v/>
      </c>
      <c r="AA193" s="13">
        <f t="shared" si="49"/>
        <v>0</v>
      </c>
      <c r="AB193" s="13" t="str">
        <f>IF(AA193&gt;0,Y121&amp;Sprache!$E$84&amp;X121,"")</f>
        <v/>
      </c>
      <c r="AC193" s="2"/>
      <c r="AD193" s="144"/>
    </row>
    <row r="194" spans="25:30" x14ac:dyDescent="0.2">
      <c r="Y194" s="67" t="s">
        <v>82</v>
      </c>
      <c r="Z194" s="35" t="str">
        <f t="shared" si="50"/>
        <v/>
      </c>
      <c r="AA194" s="13">
        <f t="shared" si="49"/>
        <v>0</v>
      </c>
      <c r="AB194" s="13" t="str">
        <f>IF(AA194&gt;0,Y122&amp;Sprache!$E$84&amp;X122,"")</f>
        <v/>
      </c>
      <c r="AC194" s="2"/>
      <c r="AD194" s="144"/>
    </row>
    <row r="195" spans="25:30" x14ac:dyDescent="0.2">
      <c r="Y195" s="67" t="s">
        <v>83</v>
      </c>
      <c r="Z195" s="35" t="str">
        <f t="shared" si="50"/>
        <v/>
      </c>
      <c r="AA195" s="13">
        <f t="shared" si="49"/>
        <v>0</v>
      </c>
      <c r="AB195" s="13" t="str">
        <f>IF(AA195&gt;0,Y123&amp;Sprache!$E$84&amp;X123,"")</f>
        <v/>
      </c>
      <c r="AC195" s="2"/>
      <c r="AD195" s="144"/>
    </row>
    <row r="196" spans="25:30" x14ac:dyDescent="0.2">
      <c r="Y196" s="67" t="s">
        <v>84</v>
      </c>
      <c r="Z196" s="35" t="str">
        <f t="shared" si="50"/>
        <v/>
      </c>
      <c r="AA196" s="13">
        <f t="shared" si="49"/>
        <v>0</v>
      </c>
      <c r="AB196" s="13" t="str">
        <f>IF(AA196&gt;0,Y124&amp;Sprache!$E$84&amp;X124,"")</f>
        <v/>
      </c>
      <c r="AC196" s="2"/>
      <c r="AD196" s="144"/>
    </row>
    <row r="197" spans="25:30" x14ac:dyDescent="0.2">
      <c r="Y197" s="67" t="s">
        <v>85</v>
      </c>
      <c r="Z197" s="35" t="str">
        <f t="shared" si="50"/>
        <v/>
      </c>
      <c r="AA197" s="13">
        <f t="shared" si="49"/>
        <v>0</v>
      </c>
      <c r="AB197" s="13" t="str">
        <f>IF(AA197&gt;0,Y125&amp;Sprache!$E$84&amp;X125,"")</f>
        <v/>
      </c>
      <c r="AC197" s="2"/>
      <c r="AD197" s="144"/>
    </row>
    <row r="198" spans="25:30" x14ac:dyDescent="0.2">
      <c r="Y198" s="67" t="s">
        <v>86</v>
      </c>
      <c r="Z198" s="35" t="str">
        <f t="shared" si="50"/>
        <v/>
      </c>
      <c r="AA198" s="13">
        <f t="shared" si="49"/>
        <v>0</v>
      </c>
      <c r="AB198" s="13" t="str">
        <f>IF(AA198&gt;0,Y126&amp;Sprache!$E$84&amp;X126,"")</f>
        <v/>
      </c>
      <c r="AC198" s="2"/>
      <c r="AD198" s="144"/>
    </row>
    <row r="199" spans="25:30" x14ac:dyDescent="0.2">
      <c r="Y199" s="67" t="s">
        <v>87</v>
      </c>
      <c r="Z199" s="35" t="str">
        <f t="shared" si="50"/>
        <v/>
      </c>
      <c r="AA199" s="13">
        <f t="shared" si="49"/>
        <v>0</v>
      </c>
      <c r="AB199" s="13" t="str">
        <f>IF(AA199&gt;0,Y127&amp;Sprache!$E$84&amp;X127,"")</f>
        <v/>
      </c>
      <c r="AC199" s="2"/>
      <c r="AD199" s="144"/>
    </row>
    <row r="200" spans="25:30" x14ac:dyDescent="0.2">
      <c r="Y200" s="67" t="s">
        <v>88</v>
      </c>
      <c r="Z200" s="35" t="str">
        <f t="shared" si="50"/>
        <v/>
      </c>
      <c r="AA200" s="13">
        <f t="shared" si="49"/>
        <v>0</v>
      </c>
      <c r="AB200" s="13" t="str">
        <f>IF(AA200&gt;0,Y128&amp;Sprache!$E$84&amp;X128,"")</f>
        <v/>
      </c>
      <c r="AC200" s="2"/>
      <c r="AD200" s="144"/>
    </row>
    <row r="201" spans="25:30" x14ac:dyDescent="0.2">
      <c r="Y201" s="67" t="s">
        <v>89</v>
      </c>
      <c r="Z201" s="35" t="str">
        <f t="shared" si="50"/>
        <v/>
      </c>
      <c r="AA201" s="13">
        <f t="shared" ref="AA201:AA207" si="51">AA129</f>
        <v>0</v>
      </c>
      <c r="AB201" s="13" t="str">
        <f>IF(AA201&gt;0,Y129&amp;Sprache!$E$84&amp;X129,"")</f>
        <v/>
      </c>
      <c r="AC201" s="2"/>
      <c r="AD201" s="144"/>
    </row>
    <row r="202" spans="25:30" x14ac:dyDescent="0.2">
      <c r="Y202" s="67" t="s">
        <v>90</v>
      </c>
      <c r="Z202" s="35" t="str">
        <f t="shared" ref="Z202:Z206" si="52">W130&amp;V130</f>
        <v/>
      </c>
      <c r="AA202" s="13">
        <f t="shared" si="51"/>
        <v>0</v>
      </c>
      <c r="AB202" s="13" t="str">
        <f>IF(AA202&gt;0,Y130&amp;Sprache!$E$84&amp;X130,"")</f>
        <v/>
      </c>
      <c r="AC202" s="2"/>
      <c r="AD202" s="144"/>
    </row>
    <row r="203" spans="25:30" x14ac:dyDescent="0.2">
      <c r="Y203" s="67" t="s">
        <v>91</v>
      </c>
      <c r="Z203" s="35" t="str">
        <f t="shared" si="52"/>
        <v/>
      </c>
      <c r="AA203" s="13">
        <f t="shared" si="51"/>
        <v>0</v>
      </c>
      <c r="AB203" s="13" t="str">
        <f>IF(AA203&gt;0,Y131&amp;Sprache!$E$84&amp;X131,"")</f>
        <v/>
      </c>
      <c r="AC203" s="2"/>
      <c r="AD203" s="144"/>
    </row>
    <row r="204" spans="25:30" x14ac:dyDescent="0.2">
      <c r="Y204" s="67" t="s">
        <v>92</v>
      </c>
      <c r="Z204" s="35" t="str">
        <f t="shared" si="52"/>
        <v/>
      </c>
      <c r="AA204" s="13">
        <f t="shared" si="51"/>
        <v>0</v>
      </c>
      <c r="AB204" s="13" t="str">
        <f>IF(AA204&gt;0,Y132&amp;Sprache!$E$84&amp;X132,"")</f>
        <v/>
      </c>
      <c r="AC204" s="2"/>
      <c r="AD204" s="144"/>
    </row>
    <row r="205" spans="25:30" x14ac:dyDescent="0.2">
      <c r="Y205" s="67" t="s">
        <v>93</v>
      </c>
      <c r="Z205" s="35" t="str">
        <f t="shared" si="52"/>
        <v/>
      </c>
      <c r="AA205" s="13">
        <f t="shared" si="51"/>
        <v>0</v>
      </c>
      <c r="AB205" s="13" t="str">
        <f>IF(AA205&gt;0,Y133&amp;Sprache!$E$84&amp;X133,"")</f>
        <v/>
      </c>
      <c r="AC205" s="2"/>
      <c r="AD205" s="144"/>
    </row>
    <row r="206" spans="25:30" x14ac:dyDescent="0.2">
      <c r="Y206" s="67" t="s">
        <v>94</v>
      </c>
      <c r="Z206" s="35" t="str">
        <f t="shared" si="52"/>
        <v/>
      </c>
      <c r="AA206" s="13">
        <f t="shared" si="51"/>
        <v>0</v>
      </c>
      <c r="AB206" s="13" t="str">
        <f>IF(AA206&gt;0,Y134&amp;Sprache!$E$84&amp;X134,"")</f>
        <v/>
      </c>
      <c r="AC206" s="2"/>
      <c r="AD206" s="144"/>
    </row>
    <row r="207" spans="25:30" ht="12.75" thickBot="1" x14ac:dyDescent="0.25">
      <c r="Y207" s="68" t="s">
        <v>95</v>
      </c>
      <c r="Z207" s="37" t="str">
        <f>W135&amp;V135</f>
        <v/>
      </c>
      <c r="AA207" s="38">
        <f t="shared" si="51"/>
        <v>0</v>
      </c>
      <c r="AB207" s="145" t="str">
        <f>IF(AA207&gt;0,Y135&amp;Sprache!$E$84&amp;X135,"")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J60"/>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8" width="6.7109375" style="44" customWidth="1"/>
    <col min="19" max="19" width="5.7109375" style="44" customWidth="1"/>
    <col min="20" max="20" width="2.140625" style="44" customWidth="1"/>
    <col min="21" max="21" width="5.7109375" style="44" customWidth="1"/>
    <col min="22" max="23" width="6.7109375" style="44" customWidth="1"/>
    <col min="24" max="29" width="7.85546875" style="44" customWidth="1"/>
    <col min="30" max="30" width="26.7109375" style="44" customWidth="1"/>
    <col min="31" max="31" width="4.140625" style="44" customWidth="1"/>
    <col min="32" max="32" width="11.42578125" style="44" customWidth="1"/>
    <col min="33" max="33" width="10" style="44" customWidth="1"/>
    <col min="34" max="34" width="30.7109375" style="44" customWidth="1"/>
    <col min="35" max="36" width="11.42578125" style="44" customWidth="1"/>
    <col min="37" max="16384" width="11.42578125" style="44" hidden="1"/>
  </cols>
  <sheetData>
    <row r="1" spans="1:35" ht="13.5" thickBot="1" x14ac:dyDescent="0.25">
      <c r="B1" s="315"/>
      <c r="C1" s="315"/>
      <c r="D1" s="280"/>
      <c r="E1" s="280"/>
      <c r="F1" s="280"/>
      <c r="G1" s="280"/>
      <c r="H1" s="280"/>
      <c r="I1" s="280"/>
      <c r="J1" s="280"/>
      <c r="K1" s="280"/>
      <c r="M1" s="721"/>
      <c r="N1" s="721"/>
      <c r="AB1" s="315"/>
      <c r="AC1" s="315"/>
    </row>
    <row r="2" spans="1:35" ht="36" customHeight="1" thickTop="1" x14ac:dyDescent="0.2">
      <c r="B2" s="279"/>
      <c r="C2" s="279"/>
      <c r="G2" s="722" t="s">
        <v>396</v>
      </c>
      <c r="H2" s="723"/>
      <c r="I2" s="723"/>
      <c r="J2" s="723"/>
      <c r="K2" s="723"/>
      <c r="L2" s="723"/>
      <c r="M2" s="723"/>
      <c r="N2" s="723"/>
      <c r="O2" s="723"/>
      <c r="P2" s="723"/>
      <c r="Q2" s="723"/>
      <c r="R2" s="723"/>
      <c r="S2" s="723"/>
      <c r="T2" s="723"/>
      <c r="U2" s="723"/>
      <c r="V2" s="723"/>
      <c r="W2" s="723"/>
      <c r="X2" s="723"/>
      <c r="Y2" s="724"/>
      <c r="AC2" s="317"/>
      <c r="AD2" s="330" t="s">
        <v>395</v>
      </c>
    </row>
    <row r="3" spans="1:35" ht="30" customHeight="1" x14ac:dyDescent="0.2">
      <c r="G3" s="725" t="s">
        <v>254</v>
      </c>
      <c r="H3" s="726"/>
      <c r="I3" s="726"/>
      <c r="J3" s="726"/>
      <c r="K3" s="726"/>
      <c r="L3" s="726"/>
      <c r="M3" s="726"/>
      <c r="N3" s="726"/>
      <c r="O3" s="726"/>
      <c r="P3" s="726"/>
      <c r="Q3" s="726"/>
      <c r="R3" s="726"/>
      <c r="S3" s="726"/>
      <c r="T3" s="726"/>
      <c r="U3" s="726"/>
      <c r="V3" s="726"/>
      <c r="W3" s="726"/>
      <c r="X3" s="726"/>
      <c r="Y3" s="727"/>
    </row>
    <row r="4" spans="1:35" ht="30" customHeight="1" x14ac:dyDescent="0.2">
      <c r="G4" s="728" t="s">
        <v>267</v>
      </c>
      <c r="H4" s="729"/>
      <c r="I4" s="729"/>
      <c r="J4" s="729"/>
      <c r="K4" s="729"/>
      <c r="L4" s="729"/>
      <c r="M4" s="729"/>
      <c r="N4" s="729"/>
      <c r="O4" s="729"/>
      <c r="P4" s="729"/>
      <c r="Q4" s="729"/>
      <c r="R4" s="729"/>
      <c r="S4" s="729"/>
      <c r="T4" s="729"/>
      <c r="U4" s="729"/>
      <c r="V4" s="729"/>
      <c r="W4" s="729"/>
      <c r="X4" s="729"/>
      <c r="Y4" s="730"/>
    </row>
    <row r="5" spans="1:35" ht="30" customHeight="1" thickBot="1" x14ac:dyDescent="0.25">
      <c r="G5" s="731" t="s">
        <v>253</v>
      </c>
      <c r="H5" s="732"/>
      <c r="I5" s="732"/>
      <c r="J5" s="732"/>
      <c r="K5" s="732"/>
      <c r="L5" s="732"/>
      <c r="M5" s="732"/>
      <c r="N5" s="732"/>
      <c r="O5" s="732"/>
      <c r="P5" s="732"/>
      <c r="Q5" s="732"/>
      <c r="R5" s="732"/>
      <c r="S5" s="732"/>
      <c r="T5" s="732"/>
      <c r="U5" s="732"/>
      <c r="V5" s="732"/>
      <c r="W5" s="732"/>
      <c r="X5" s="732"/>
      <c r="Y5" s="733"/>
    </row>
    <row r="6" spans="1:35" ht="9" customHeight="1" thickTop="1" thickBot="1" x14ac:dyDescent="0.25">
      <c r="B6" s="316"/>
      <c r="C6" s="316"/>
      <c r="D6" s="316"/>
      <c r="E6" s="316"/>
      <c r="F6" s="316"/>
      <c r="G6" s="316"/>
      <c r="H6" s="316"/>
      <c r="I6" s="316"/>
      <c r="J6" s="316"/>
      <c r="K6" s="316"/>
    </row>
    <row r="7" spans="1:35" ht="30" customHeight="1" thickTop="1" x14ac:dyDescent="0.2">
      <c r="B7" s="316"/>
      <c r="C7" s="316"/>
      <c r="D7" s="316"/>
      <c r="E7" s="316"/>
      <c r="F7" s="316"/>
      <c r="G7" s="316"/>
      <c r="H7" s="316"/>
      <c r="I7" s="316"/>
      <c r="J7" s="316"/>
      <c r="K7" s="737" t="str">
        <f>Sprache!$E$18</f>
        <v>Vorrunde</v>
      </c>
      <c r="L7" s="738"/>
      <c r="M7" s="738"/>
      <c r="N7" s="738"/>
      <c r="O7" s="738"/>
      <c r="P7" s="738"/>
      <c r="Q7" s="738"/>
      <c r="R7" s="738"/>
      <c r="S7" s="739"/>
      <c r="AD7" s="605" t="str">
        <f>Sprache!$E$49&amp;"      --&gt;"</f>
        <v>Bonus      --&gt;</v>
      </c>
      <c r="AG7" s="734" t="str">
        <f>Sprache!$E$76</f>
        <v>Sind zwei oder mehr Mannschaften nicht unterscheidbar und wird eine Entscheidung z.B. durch Elfmeterschießen oder Los getroffen, genügt es, für die bevorzugte Mannschaft einen Bonuspunkt einzutragen.</v>
      </c>
      <c r="AH7" s="734"/>
      <c r="AI7" s="734"/>
    </row>
    <row r="8" spans="1:35" ht="30" customHeight="1" thickBot="1" x14ac:dyDescent="0.25">
      <c r="B8" s="316"/>
      <c r="C8" s="316"/>
      <c r="D8" s="316"/>
      <c r="E8" s="316"/>
      <c r="F8" s="316"/>
      <c r="G8" s="316"/>
      <c r="H8" s="316"/>
      <c r="I8" s="316"/>
      <c r="J8" s="316"/>
      <c r="K8" s="740"/>
      <c r="L8" s="741"/>
      <c r="M8" s="741"/>
      <c r="N8" s="741"/>
      <c r="O8" s="741"/>
      <c r="P8" s="741"/>
      <c r="Q8" s="741"/>
      <c r="R8" s="741"/>
      <c r="S8" s="742"/>
      <c r="AG8" s="734"/>
      <c r="AH8" s="734"/>
      <c r="AI8" s="734"/>
    </row>
    <row r="9" spans="1:35" ht="13.5" customHeight="1" thickTop="1" thickBot="1" x14ac:dyDescent="0.35">
      <c r="C9" s="45"/>
      <c r="D9" s="45"/>
      <c r="E9" s="45"/>
      <c r="F9" s="314"/>
      <c r="G9" s="314"/>
      <c r="H9" s="314"/>
      <c r="I9" s="314"/>
      <c r="J9" s="314"/>
      <c r="K9" s="314"/>
      <c r="X9" s="292"/>
      <c r="Y9" s="292"/>
      <c r="Z9" s="292"/>
      <c r="AA9" s="292"/>
      <c r="AB9" s="292"/>
      <c r="AC9" s="292"/>
    </row>
    <row r="10" spans="1:35" ht="24" customHeight="1" thickBot="1" x14ac:dyDescent="0.45">
      <c r="A10" s="310"/>
      <c r="B10" s="312" t="str">
        <f>Sprache!$E$11</f>
        <v>Ergebnisse</v>
      </c>
      <c r="C10" s="311"/>
      <c r="D10" s="311"/>
      <c r="E10" s="311"/>
      <c r="F10" s="313"/>
      <c r="G10" s="313"/>
      <c r="H10" s="313"/>
      <c r="I10" s="313"/>
      <c r="J10" s="313"/>
      <c r="K10" s="313"/>
      <c r="M10" s="713" t="str">
        <f>Sprache!$E$16&amp;" A"</f>
        <v>Gruppe A</v>
      </c>
      <c r="N10" s="713"/>
      <c r="O10" s="201"/>
      <c r="P10" s="201"/>
      <c r="Q10" s="201"/>
      <c r="R10" s="201"/>
      <c r="S10" s="201"/>
      <c r="T10" s="201"/>
      <c r="U10" s="201"/>
      <c r="V10" s="201"/>
      <c r="W10" s="201"/>
      <c r="X10" s="289" t="str">
        <f ca="1">IF(LEN(N12)&gt;Einstellungen!$C$17,LEFT(N12,Einstellungen!$C$17)&amp;".",N12)</f>
        <v>FC Barc.</v>
      </c>
      <c r="Y10" s="290" t="str">
        <f ca="1">IF(LEN(N13)&gt;Einstellungen!$C$17,LEFT(N13,Einstellungen!$C$17)&amp;".",N13)</f>
        <v>Eintrac.</v>
      </c>
      <c r="Z10" s="290" t="str">
        <f ca="1">IF(LEN(N14)&gt;Einstellungen!$C$17,LEFT(N14,Einstellungen!$C$17)&amp;".",N14)</f>
        <v>1. FC R.</v>
      </c>
      <c r="AA10" s="290" t="str">
        <f ca="1">IF(LEN(N15)&gt;Einstellungen!$C$17,LEFT(N15,Einstellungen!$C$17)&amp;".",N15)</f>
        <v>Maibach.</v>
      </c>
      <c r="AB10" s="290" t="str">
        <f ca="1">IF(LEN(N16)&gt;Einstellungen!$C$17,LEFT(N16,Einstellungen!$C$17)&amp;".",N16)</f>
        <v>VFB Ess.</v>
      </c>
      <c r="AC10" s="291" t="str">
        <f ca="1">IF(LEN(N17)&gt;Einstellungen!$C$17,LEFT(N17,Einstellungen!$C$17)&amp;".",N17)</f>
        <v/>
      </c>
      <c r="AD10" s="202"/>
      <c r="AG10" s="713" t="str">
        <f>Sprache!$E$16&amp;" A"</f>
        <v>Gruppe A</v>
      </c>
      <c r="AH10" s="713"/>
    </row>
    <row r="11" spans="1:35" ht="24" customHeight="1" thickTop="1" thickBot="1" x14ac:dyDescent="0.25">
      <c r="B11" s="396" t="str">
        <f>Sprache!$E$9</f>
        <v>Nr.</v>
      </c>
      <c r="C11" s="341" t="str">
        <f>Sprache!$E$39</f>
        <v>Beginn</v>
      </c>
      <c r="D11" s="341" t="str">
        <f>Sprache!$E$48</f>
        <v>Feld</v>
      </c>
      <c r="E11" s="341" t="str">
        <f>Sprache!$E$17</f>
        <v>Grp</v>
      </c>
      <c r="F11" s="735" t="str">
        <f>Sprache!$E$14</f>
        <v>Spielpaarung</v>
      </c>
      <c r="G11" s="735"/>
      <c r="H11" s="735"/>
      <c r="I11" s="735" t="str">
        <f>Sprache!$E$15</f>
        <v>Ergebnis</v>
      </c>
      <c r="J11" s="735"/>
      <c r="K11" s="736"/>
      <c r="M11" s="716"/>
      <c r="N11" s="717"/>
      <c r="O11" s="203" t="str">
        <f>Sprache!$E$21</f>
        <v>SP</v>
      </c>
      <c r="P11" s="204" t="str">
        <f>Sprache!$E$22</f>
        <v>G</v>
      </c>
      <c r="Q11" s="204" t="str">
        <f>Sprache!$E$23</f>
        <v>U</v>
      </c>
      <c r="R11" s="205" t="str">
        <f>Sprache!$E$24</f>
        <v>V</v>
      </c>
      <c r="S11" s="718" t="str">
        <f>Sprache!$E$25</f>
        <v>Tore</v>
      </c>
      <c r="T11" s="719"/>
      <c r="U11" s="720"/>
      <c r="V11" s="204" t="str">
        <f>Sprache!$E$26</f>
        <v>Diff.</v>
      </c>
      <c r="W11" s="206" t="str">
        <f>Sprache!$E$27</f>
        <v>Pkt</v>
      </c>
      <c r="X11" s="207" t="str">
        <f ca="1">N12</f>
        <v>FC Barcelona</v>
      </c>
      <c r="Y11" s="208" t="str">
        <f ca="1">N13</f>
        <v>Eintracht Frankfurt</v>
      </c>
      <c r="Z11" s="208" t="str">
        <f ca="1">N14</f>
        <v>1. FC Riedwald</v>
      </c>
      <c r="AA11" s="208" t="str">
        <f ca="1">N15</f>
        <v>Maibach 1822 eV</v>
      </c>
      <c r="AB11" s="208" t="str">
        <f ca="1">N16</f>
        <v>VFB Essenheim</v>
      </c>
      <c r="AC11" s="610" t="str">
        <f ca="1">N17</f>
        <v/>
      </c>
      <c r="AD11" s="202"/>
      <c r="AG11" s="450" t="str">
        <f>Sprache!$E$9</f>
        <v>Nr.</v>
      </c>
      <c r="AH11" s="451" t="str">
        <f>Sprache!$E$10</f>
        <v>Teilnehmer bzw. Mannschaft</v>
      </c>
      <c r="AI11" s="452" t="str">
        <f>Sprache!$E$49</f>
        <v>Bonus</v>
      </c>
    </row>
    <row r="12" spans="1:35" ht="24" customHeight="1" x14ac:dyDescent="0.2">
      <c r="B12" s="658">
        <f>Planung!$E6</f>
        <v>1</v>
      </c>
      <c r="C12" s="664">
        <f>Planung!$F6</f>
        <v>0.375</v>
      </c>
      <c r="D12" s="665" t="str">
        <f>Planung!$G6</f>
        <v>1</v>
      </c>
      <c r="E12" s="665" t="str">
        <f ca="1">Planung!$H6</f>
        <v>A</v>
      </c>
      <c r="F12" s="659" t="str">
        <f ca="1">Planung!$L6</f>
        <v>VFB Essenheim</v>
      </c>
      <c r="G12" s="645" t="s">
        <v>5</v>
      </c>
      <c r="H12" s="652" t="str">
        <f ca="1">Planung!$N6</f>
        <v>FC Barcelona</v>
      </c>
      <c r="I12" s="653">
        <v>2</v>
      </c>
      <c r="J12" s="646" t="str">
        <f>Sprache!$E$84</f>
        <v>:</v>
      </c>
      <c r="K12" s="647">
        <v>6</v>
      </c>
      <c r="M12" s="380">
        <f ca="1">IF(Calc1!$K$13=0,"",1)</f>
        <v>1</v>
      </c>
      <c r="N12" s="381" t="str">
        <f ca="1">IF(Calc1!$F$14&lt;3,"",IF(Calc1!$K$13=0,Calc1!$Q64,VLOOKUP(Calc1!B4,Calc1!$C$4:$N$12,4,0)))</f>
        <v>FC Barcelona</v>
      </c>
      <c r="O12" s="209">
        <f ca="1">IF(Calc1!$K$13=0,"",VLOOKUP(Calc1!B4,Calc1!$C$4:$N$12,9,0))</f>
        <v>4</v>
      </c>
      <c r="P12" s="210">
        <f ca="1">IF(Calc1!$K$13=0,"",VLOOKUP(Calc1!B4,Calc1!$C$4:$N$12,10,0))</f>
        <v>4</v>
      </c>
      <c r="Q12" s="210">
        <f ca="1">IF(Calc1!$K$13=0,"",VLOOKUP(Calc1!B4,Calc1!$C$4:$N$12,11,0))</f>
        <v>0</v>
      </c>
      <c r="R12" s="211">
        <f ca="1">IF(Calc1!$K$13=0,"",VLOOKUP(Calc1!B4,Calc1!$C$4:$N$12,12,0))</f>
        <v>0</v>
      </c>
      <c r="S12" s="212">
        <f ca="1">IF(Calc1!$K$13=0,"",VLOOKUP(Calc1!B4,Calc1!$C$4:$N$12,5,0))</f>
        <v>14</v>
      </c>
      <c r="T12" s="213" t="str">
        <f>Sprache!$E$84</f>
        <v>:</v>
      </c>
      <c r="U12" s="214">
        <f ca="1">IF(Calc1!$K$13=0,"",VLOOKUP(Calc1!B4,Calc1!$C$4:$N$12,6,0))</f>
        <v>3</v>
      </c>
      <c r="V12" s="209">
        <f ca="1">IF(Calc1!$K$13=0,"",VLOOKUP(Calc1!B4,Calc1!$C$4:$N$12,7,0))</f>
        <v>11</v>
      </c>
      <c r="W12" s="215">
        <f ca="1">IF(Calc1!$K$13=0,"",VLOOKUP(Calc1!B4,Calc1!$C$4:$N$12,8,0))</f>
        <v>12</v>
      </c>
      <c r="X12" s="216"/>
      <c r="Y12" s="210" t="str">
        <f ca="1">IFERROR(VLOOKUP($N12&amp;Y$11,Calc1!$Z$64:$AB$207,3,0),"")</f>
        <v>1:0</v>
      </c>
      <c r="Z12" s="210" t="str">
        <f ca="1">IFERROR(VLOOKUP($N12&amp;Z$11,Calc1!$Z$64:$AB$207,3,0),"")</f>
        <v>2:0</v>
      </c>
      <c r="AA12" s="210" t="str">
        <f ca="1">IFERROR(VLOOKUP($N12&amp;AA$11,Calc1!$Z$64:$AB$207,3,0),"")</f>
        <v>5:1</v>
      </c>
      <c r="AB12" s="210" t="str">
        <f ca="1">IFERROR(VLOOKUP($N12&amp;AB$11,Calc1!$Z$64:$AB$207,3,0),"")</f>
        <v>6:2</v>
      </c>
      <c r="AC12" s="217" t="str">
        <f ca="1">IFERROR(VLOOKUP($N12&amp;AC$11,Calc1!$Z$64:$AB$207,3,0),"")</f>
        <v/>
      </c>
      <c r="AD12" s="218" t="str">
        <f t="shared" ref="AD12:AD17" ca="1" si="0">N12</f>
        <v>FC Barcelona</v>
      </c>
      <c r="AG12" s="453" t="s">
        <v>208</v>
      </c>
      <c r="AH12" s="454" t="str">
        <f>IF(Planung!$C7="","",Planung!$C7)</f>
        <v>1. FC Riedwald</v>
      </c>
      <c r="AI12" s="455"/>
    </row>
    <row r="13" spans="1:35" ht="24" customHeight="1" x14ac:dyDescent="0.2">
      <c r="B13" s="660">
        <f ca="1">Planung!$E7</f>
        <v>2</v>
      </c>
      <c r="C13" s="666">
        <f ca="1">Planung!$F7</f>
        <v>0.375</v>
      </c>
      <c r="D13" s="667">
        <f ca="1">Planung!$G7</f>
        <v>2</v>
      </c>
      <c r="E13" s="667" t="str">
        <f ca="1">Planung!$H7</f>
        <v>B</v>
      </c>
      <c r="F13" s="661" t="str">
        <f ca="1">Planung!$L7</f>
        <v>FC Grönlingen</v>
      </c>
      <c r="G13" s="222" t="s">
        <v>5</v>
      </c>
      <c r="H13" s="654" t="str">
        <f ca="1">Planung!$N7</f>
        <v>Inter Mailand</v>
      </c>
      <c r="I13" s="655">
        <v>1</v>
      </c>
      <c r="J13" s="648" t="str">
        <f>Sprache!$E$84</f>
        <v>:</v>
      </c>
      <c r="K13" s="649">
        <v>4</v>
      </c>
      <c r="M13" s="382">
        <f ca="1">IF(Calc1!$K$13=0,"",IF(VLOOKUP(Calc1!B5,Calc1!$C$4:$E$12,3,0)=MAX(M$12:M12),VLOOKUP(Calc1!B5,Calc1!$C$4:$E$12,3,0),Calc1!B5))</f>
        <v>2</v>
      </c>
      <c r="N13" s="383" t="str">
        <f ca="1">IF(Calc1!$F$14&lt;3,"",IF(Calc1!$K$13=0,Calc1!$Q65,VLOOKUP(Calc1!B5,Calc1!$C$4:$N$12,4,0)))</f>
        <v>Eintracht Frankfurt</v>
      </c>
      <c r="O13" s="219">
        <f ca="1">IF(Calc1!$K$13=0,"",VLOOKUP(Calc1!B5,Calc1!$C$4:$N$12,9,0))</f>
        <v>4</v>
      </c>
      <c r="P13" s="200">
        <f ca="1">IF(Calc1!$K$13=0,"",VLOOKUP(Calc1!B5,Calc1!$C$4:$N$12,10,0))</f>
        <v>3</v>
      </c>
      <c r="Q13" s="200">
        <f ca="1">IF(Calc1!$K$13=0,"",VLOOKUP(Calc1!B5,Calc1!$C$4:$N$12,11,0))</f>
        <v>0</v>
      </c>
      <c r="R13" s="220">
        <f ca="1">IF(Calc1!$K$13=0,"",VLOOKUP(Calc1!B5,Calc1!$C$4:$N$12,12,0))</f>
        <v>1</v>
      </c>
      <c r="S13" s="221">
        <f ca="1">IF(Calc1!$K$13=0,"",VLOOKUP(Calc1!B5,Calc1!$C$4:$N$12,5,0))</f>
        <v>12</v>
      </c>
      <c r="T13" s="222" t="str">
        <f>Sprache!$E$84</f>
        <v>:</v>
      </c>
      <c r="U13" s="223">
        <f ca="1">IF(Calc1!$K$13=0,"",VLOOKUP(Calc1!B5,Calc1!$C$4:$N$12,6,0))</f>
        <v>5</v>
      </c>
      <c r="V13" s="219">
        <f ca="1">IF(Calc1!$K$13=0,"",VLOOKUP(Calc1!B5,Calc1!$C$4:$N$12,7,0))</f>
        <v>7</v>
      </c>
      <c r="W13" s="224">
        <f ca="1">IF(Calc1!$K$13=0,"",VLOOKUP(Calc1!B5,Calc1!$C$4:$N$12,8,0))</f>
        <v>9</v>
      </c>
      <c r="X13" s="225" t="str">
        <f ca="1">IFERROR(VLOOKUP($N13&amp;X$11,Calc1!$Z$64:$AB$207,3,0),"")</f>
        <v>0:1</v>
      </c>
      <c r="Y13" s="226"/>
      <c r="Z13" s="200" t="str">
        <f ca="1">IFERROR(VLOOKUP($N13&amp;Z$11,Calc1!$Z$64:$AB$207,3,0),"")</f>
        <v>5:2</v>
      </c>
      <c r="AA13" s="200" t="str">
        <f ca="1">IFERROR(VLOOKUP($N13&amp;AA$11,Calc1!$Z$64:$AB$207,3,0),"")</f>
        <v>5:2</v>
      </c>
      <c r="AB13" s="200" t="str">
        <f ca="1">IFERROR(VLOOKUP($N13&amp;AB$11,Calc1!$Z$64:$AB$207,3,0),"")</f>
        <v>2:0</v>
      </c>
      <c r="AC13" s="227" t="str">
        <f ca="1">IFERROR(VLOOKUP($N13&amp;AC$11,Calc1!$Z$64:$AB$207,3,0),"")</f>
        <v/>
      </c>
      <c r="AD13" s="228" t="str">
        <f t="shared" ca="1" si="0"/>
        <v>Eintracht Frankfurt</v>
      </c>
      <c r="AG13" s="456" t="s">
        <v>210</v>
      </c>
      <c r="AH13" s="457" t="str">
        <f>IF(Planung!$C9="","",Planung!$C9)</f>
        <v>FC Barcelona</v>
      </c>
      <c r="AI13" s="458"/>
    </row>
    <row r="14" spans="1:35" ht="24" customHeight="1" x14ac:dyDescent="0.2">
      <c r="B14" s="660">
        <f ca="1">Planung!$E8</f>
        <v>3</v>
      </c>
      <c r="C14" s="666">
        <f ca="1">Planung!$F8</f>
        <v>0.375</v>
      </c>
      <c r="D14" s="667">
        <f ca="1">Planung!$G8</f>
        <v>3</v>
      </c>
      <c r="E14" s="667" t="str">
        <f ca="1">Planung!$H8</f>
        <v>C</v>
      </c>
      <c r="F14" s="661" t="str">
        <f ca="1">Planung!$L8</f>
        <v>1. FC Nürnberg</v>
      </c>
      <c r="G14" s="222" t="s">
        <v>5</v>
      </c>
      <c r="H14" s="654" t="str">
        <f ca="1">Planung!$N8</f>
        <v>Real Madrid</v>
      </c>
      <c r="I14" s="655">
        <v>1</v>
      </c>
      <c r="J14" s="648" t="str">
        <f>Sprache!$E$84</f>
        <v>:</v>
      </c>
      <c r="K14" s="649">
        <v>4</v>
      </c>
      <c r="M14" s="382">
        <f ca="1">IF(Calc1!$K$13=0,"",IF(VLOOKUP(Calc1!B6,Calc1!$C$4:$E$12,3,0)=MAX(M$12:M13),VLOOKUP(Calc1!B6,Calc1!$C$4:$E$12,3,0),Calc1!B6))</f>
        <v>3</v>
      </c>
      <c r="N14" s="383" t="str">
        <f ca="1">IF(Calc1!$F$14&lt;3,"",IF(Calc1!$K$13=0,Calc1!$Q66,VLOOKUP(Calc1!B6,Calc1!$C$4:$N$12,4,0)))</f>
        <v>1. FC Riedwald</v>
      </c>
      <c r="O14" s="219">
        <f ca="1">IF(Calc1!$K$13=0,"",VLOOKUP(Calc1!B6,Calc1!$C$4:$N$12,9,0))</f>
        <v>4</v>
      </c>
      <c r="P14" s="200">
        <f ca="1">IF(Calc1!$K$13=0,"",VLOOKUP(Calc1!B6,Calc1!$C$4:$N$12,10,0))</f>
        <v>1</v>
      </c>
      <c r="Q14" s="200">
        <f ca="1">IF(Calc1!$K$13=0,"",VLOOKUP(Calc1!B6,Calc1!$C$4:$N$12,11,0))</f>
        <v>1</v>
      </c>
      <c r="R14" s="220">
        <f ca="1">IF(Calc1!$K$13=0,"",VLOOKUP(Calc1!B6,Calc1!$C$4:$N$12,12,0))</f>
        <v>2</v>
      </c>
      <c r="S14" s="221">
        <f ca="1">IF(Calc1!$K$13=0,"",VLOOKUP(Calc1!B6,Calc1!$C$4:$N$12,5,0))</f>
        <v>10</v>
      </c>
      <c r="T14" s="222" t="str">
        <f>Sprache!$E$84</f>
        <v>:</v>
      </c>
      <c r="U14" s="223">
        <f ca="1">IF(Calc1!$K$13=0,"",VLOOKUP(Calc1!B6,Calc1!$C$4:$N$12,6,0))</f>
        <v>13</v>
      </c>
      <c r="V14" s="219">
        <f ca="1">IF(Calc1!$K$13=0,"",VLOOKUP(Calc1!B6,Calc1!$C$4:$N$12,7,0))</f>
        <v>-3</v>
      </c>
      <c r="W14" s="224">
        <f ca="1">IF(Calc1!$K$13=0,"",VLOOKUP(Calc1!B6,Calc1!$C$4:$N$12,8,0))</f>
        <v>4</v>
      </c>
      <c r="X14" s="225" t="str">
        <f ca="1">IFERROR(VLOOKUP($N14&amp;X$11,Calc1!$Z$64:$AB$207,3,0),"")</f>
        <v>0:2</v>
      </c>
      <c r="Y14" s="410" t="str">
        <f ca="1">IFERROR(VLOOKUP($N14&amp;Y$11,Calc1!$Z$64:$AB$207,3,0),"")</f>
        <v>2:5</v>
      </c>
      <c r="Z14" s="226"/>
      <c r="AA14" s="200" t="str">
        <f ca="1">IFERROR(VLOOKUP($N14&amp;AA$11,Calc1!$Z$64:$AB$207,3,0),"")</f>
        <v>4:2</v>
      </c>
      <c r="AB14" s="200" t="str">
        <f ca="1">IFERROR(VLOOKUP($N14&amp;AB$11,Calc1!$Z$64:$AB$207,3,0),"")</f>
        <v>4:4</v>
      </c>
      <c r="AC14" s="227" t="str">
        <f ca="1">IFERROR(VLOOKUP($N14&amp;AC$11,Calc1!$Z$64:$AB$207,3,0),"")</f>
        <v/>
      </c>
      <c r="AD14" s="228" t="str">
        <f t="shared" ca="1" si="0"/>
        <v>1. FC Riedwald</v>
      </c>
      <c r="AG14" s="456" t="s">
        <v>206</v>
      </c>
      <c r="AH14" s="457" t="str">
        <f>IF(Planung!$C11="","",Planung!$C11)</f>
        <v>Eintracht Frankfurt</v>
      </c>
      <c r="AI14" s="458"/>
    </row>
    <row r="15" spans="1:35" ht="24" customHeight="1" x14ac:dyDescent="0.2">
      <c r="B15" s="660">
        <f ca="1">Planung!$E9</f>
        <v>4</v>
      </c>
      <c r="C15" s="666">
        <f ca="1">Planung!$F9</f>
        <v>0.39930555555555558</v>
      </c>
      <c r="D15" s="667">
        <f ca="1">Planung!$G9</f>
        <v>1</v>
      </c>
      <c r="E15" s="667" t="str">
        <f ca="1">Planung!$H9</f>
        <v>A</v>
      </c>
      <c r="F15" s="661" t="str">
        <f ca="1">Planung!$L9</f>
        <v>Eintracht Frankfurt</v>
      </c>
      <c r="G15" s="222" t="s">
        <v>5</v>
      </c>
      <c r="H15" s="654" t="str">
        <f ca="1">Planung!$N9</f>
        <v>Maibach 1822 eV</v>
      </c>
      <c r="I15" s="655">
        <v>5</v>
      </c>
      <c r="J15" s="648" t="str">
        <f>Sprache!$E$84</f>
        <v>:</v>
      </c>
      <c r="K15" s="649">
        <v>2</v>
      </c>
      <c r="M15" s="382">
        <f ca="1">IF(Calc1!$K$13=0,"",IF(VLOOKUP(Calc1!B7,Calc1!$C$4:$E$12,3,0)=MAX(M$12:M14),VLOOKUP(Calc1!B7,Calc1!$C$4:$E$12,3,0),Calc1!B7))</f>
        <v>4</v>
      </c>
      <c r="N15" s="383" t="str">
        <f ca="1">IF(Calc1!$F$14&lt;3,"",IF(Calc1!$K$13=0,Calc1!$Q67,VLOOKUP(Calc1!B7,Calc1!$C$4:$N$12,4,0)))</f>
        <v>Maibach 1822 eV</v>
      </c>
      <c r="O15" s="219">
        <f ca="1">IF(Calc1!$K$13=0,"",VLOOKUP(Calc1!B7,Calc1!$C$4:$N$12,9,0))</f>
        <v>4</v>
      </c>
      <c r="P15" s="200">
        <f ca="1">IF(Calc1!$K$13=0,"",VLOOKUP(Calc1!B7,Calc1!$C$4:$N$12,10,0))</f>
        <v>1</v>
      </c>
      <c r="Q15" s="200">
        <f ca="1">IF(Calc1!$K$13=0,"",VLOOKUP(Calc1!B7,Calc1!$C$4:$N$12,11,0))</f>
        <v>0</v>
      </c>
      <c r="R15" s="220">
        <f ca="1">IF(Calc1!$K$13=0,"",VLOOKUP(Calc1!B7,Calc1!$C$4:$N$12,12,0))</f>
        <v>3</v>
      </c>
      <c r="S15" s="221">
        <f ca="1">IF(Calc1!$K$13=0,"",VLOOKUP(Calc1!B7,Calc1!$C$4:$N$12,5,0))</f>
        <v>9</v>
      </c>
      <c r="T15" s="222" t="str">
        <f>Sprache!$E$84</f>
        <v>:</v>
      </c>
      <c r="U15" s="223">
        <f ca="1">IF(Calc1!$K$13=0,"",VLOOKUP(Calc1!B7,Calc1!$C$4:$N$12,6,0))</f>
        <v>16</v>
      </c>
      <c r="V15" s="219">
        <f ca="1">IF(Calc1!$K$13=0,"",VLOOKUP(Calc1!B7,Calc1!$C$4:$N$12,7,0))</f>
        <v>-7</v>
      </c>
      <c r="W15" s="224">
        <f ca="1">IF(Calc1!$K$13=0,"",VLOOKUP(Calc1!B7,Calc1!$C$4:$N$12,8,0))</f>
        <v>3</v>
      </c>
      <c r="X15" s="225" t="str">
        <f ca="1">IFERROR(VLOOKUP($N15&amp;X$11,Calc1!$Z$64:$AB$207,3,0),"")</f>
        <v>1:5</v>
      </c>
      <c r="Y15" s="410" t="str">
        <f ca="1">IFERROR(VLOOKUP($N15&amp;Y$11,Calc1!$Z$64:$AB$207,3,0),"")</f>
        <v>2:5</v>
      </c>
      <c r="Z15" s="200" t="str">
        <f ca="1">IFERROR(VLOOKUP($N15&amp;Z$11,Calc1!$Z$64:$AB$207,3,0),"")</f>
        <v>2:4</v>
      </c>
      <c r="AA15" s="226"/>
      <c r="AB15" s="200" t="str">
        <f ca="1">IFERROR(VLOOKUP($N15&amp;AB$11,Calc1!$Z$64:$AB$207,3,0),"")</f>
        <v>4:2</v>
      </c>
      <c r="AC15" s="227" t="str">
        <f ca="1">IFERROR(VLOOKUP($N15&amp;AC$11,Calc1!$Z$64:$AB$207,3,0),"")</f>
        <v/>
      </c>
      <c r="AD15" s="228" t="str">
        <f t="shared" ca="1" si="0"/>
        <v>Maibach 1822 eV</v>
      </c>
      <c r="AG15" s="456" t="s">
        <v>212</v>
      </c>
      <c r="AH15" s="457" t="str">
        <f>IF(Planung!$C13="","",Planung!$C13)</f>
        <v>Maibach 1822 eV</v>
      </c>
      <c r="AI15" s="458"/>
    </row>
    <row r="16" spans="1:35" ht="24" customHeight="1" x14ac:dyDescent="0.2">
      <c r="B16" s="660">
        <f ca="1">Planung!$E10</f>
        <v>5</v>
      </c>
      <c r="C16" s="666">
        <f ca="1">Planung!$F10</f>
        <v>0.39930555555555558</v>
      </c>
      <c r="D16" s="667">
        <f ca="1">Planung!$G10</f>
        <v>2</v>
      </c>
      <c r="E16" s="667" t="str">
        <f ca="1">Planung!$H10</f>
        <v>B</v>
      </c>
      <c r="F16" s="661" t="str">
        <f ca="1">Planung!$L10</f>
        <v>SSV Wildbach</v>
      </c>
      <c r="G16" s="222" t="s">
        <v>5</v>
      </c>
      <c r="H16" s="654" t="str">
        <f ca="1">Planung!$N10</f>
        <v>Manchester City</v>
      </c>
      <c r="I16" s="655">
        <v>2</v>
      </c>
      <c r="J16" s="648" t="str">
        <f>Sprache!$E$84</f>
        <v>:</v>
      </c>
      <c r="K16" s="649">
        <v>6</v>
      </c>
      <c r="M16" s="382">
        <f ca="1">IF(Calc1!$K$13=0,"",IF(VLOOKUP(Calc1!B8,Calc1!$C$4:$E$12,3,0)=MAX(M$12:M15),VLOOKUP(Calc1!B8,Calc1!$C$4:$E$12,3,0),Calc1!B8))</f>
        <v>5</v>
      </c>
      <c r="N16" s="383" t="str">
        <f ca="1">IF(Calc1!$F$14&lt;3,"",IF(Calc1!$K$13=0,Calc1!$Q68,VLOOKUP(Calc1!B8,Calc1!$C$4:$N$12,4,0)))</f>
        <v>VFB Essenheim</v>
      </c>
      <c r="O16" s="219">
        <f ca="1">IF(Calc1!$K$13=0,"",VLOOKUP(Calc1!B8,Calc1!$C$4:$N$12,9,0))</f>
        <v>4</v>
      </c>
      <c r="P16" s="200">
        <f ca="1">IF(Calc1!$K$13=0,"",VLOOKUP(Calc1!B8,Calc1!$C$4:$N$12,10,0))</f>
        <v>0</v>
      </c>
      <c r="Q16" s="200">
        <f ca="1">IF(Calc1!$K$13=0,"",VLOOKUP(Calc1!B8,Calc1!$C$4:$N$12,11,0))</f>
        <v>1</v>
      </c>
      <c r="R16" s="220">
        <f ca="1">IF(Calc1!$K$13=0,"",VLOOKUP(Calc1!B8,Calc1!$C$4:$N$12,12,0))</f>
        <v>3</v>
      </c>
      <c r="S16" s="221">
        <f ca="1">IF(Calc1!$K$13=0,"",VLOOKUP(Calc1!B8,Calc1!$C$4:$N$12,5,0))</f>
        <v>8</v>
      </c>
      <c r="T16" s="222" t="str">
        <f>Sprache!$E$84</f>
        <v>:</v>
      </c>
      <c r="U16" s="223">
        <f ca="1">IF(Calc1!$K$13=0,"",VLOOKUP(Calc1!B8,Calc1!$C$4:$N$12,6,0))</f>
        <v>16</v>
      </c>
      <c r="V16" s="219">
        <f ca="1">IF(Calc1!$K$13=0,"",VLOOKUP(Calc1!B8,Calc1!$C$4:$N$12,7,0))</f>
        <v>-8</v>
      </c>
      <c r="W16" s="224">
        <f ca="1">IF(Calc1!$K$13=0,"",VLOOKUP(Calc1!B8,Calc1!$C$4:$N$12,8,0))</f>
        <v>1</v>
      </c>
      <c r="X16" s="225" t="str">
        <f ca="1">IFERROR(VLOOKUP($N16&amp;X$11,Calc1!$Z$64:$AB$207,3,0),"")</f>
        <v>2:6</v>
      </c>
      <c r="Y16" s="410" t="str">
        <f ca="1">IFERROR(VLOOKUP($N16&amp;Y$11,Calc1!$Z$64:$AB$207,3,0),"")</f>
        <v>0:2</v>
      </c>
      <c r="Z16" s="200" t="str">
        <f ca="1">IFERROR(VLOOKUP($N16&amp;Z$11,Calc1!$Z$64:$AB$207,3,0),"")</f>
        <v>4:4</v>
      </c>
      <c r="AA16" s="200" t="str">
        <f ca="1">IFERROR(VLOOKUP($N16&amp;AA$11,Calc1!$Z$64:$AB$207,3,0),"")</f>
        <v>2:4</v>
      </c>
      <c r="AB16" s="226"/>
      <c r="AC16" s="227" t="str">
        <f ca="1">IFERROR(VLOOKUP($N16&amp;AC$11,Calc1!$Z$64:$AB$207,3,0),"")</f>
        <v/>
      </c>
      <c r="AD16" s="228" t="str">
        <f t="shared" ca="1" si="0"/>
        <v>VFB Essenheim</v>
      </c>
      <c r="AG16" s="456" t="s">
        <v>214</v>
      </c>
      <c r="AH16" s="457" t="str">
        <f>IF(Planung!$C15="","",Planung!$C15)</f>
        <v>VFB Essenheim</v>
      </c>
      <c r="AI16" s="458"/>
    </row>
    <row r="17" spans="2:35" ht="24" customHeight="1" thickBot="1" x14ac:dyDescent="0.25">
      <c r="B17" s="660">
        <f ca="1">Planung!$E11</f>
        <v>6</v>
      </c>
      <c r="C17" s="666">
        <f ca="1">Planung!$F11</f>
        <v>0.39930555555555558</v>
      </c>
      <c r="D17" s="667">
        <f ca="1">Planung!$G11</f>
        <v>3</v>
      </c>
      <c r="E17" s="667" t="str">
        <f ca="1">Planung!$H11</f>
        <v>C</v>
      </c>
      <c r="F17" s="661" t="str">
        <f ca="1">Planung!$L11</f>
        <v>Borussia Dortmund</v>
      </c>
      <c r="G17" s="222" t="s">
        <v>5</v>
      </c>
      <c r="H17" s="654" t="str">
        <f ca="1">Planung!$N11</f>
        <v>FSV Rauen</v>
      </c>
      <c r="I17" s="655">
        <v>3</v>
      </c>
      <c r="J17" s="648" t="str">
        <f>Sprache!$E$84</f>
        <v>:</v>
      </c>
      <c r="K17" s="649">
        <v>0</v>
      </c>
      <c r="M17" s="384">
        <f ca="1">IF(Calc1!$K$13=0,"",IF(VLOOKUP(Calc1!B9,Calc1!$C$4:$E$12,3,0)=MAX(M$12:M16),VLOOKUP(Calc1!B9,Calc1!$C$4:$E$12,3,0),Calc1!B9))</f>
        <v>6</v>
      </c>
      <c r="N17" s="385" t="str">
        <f ca="1">IF(Calc1!$F$14&lt;3,"",IF(Calc1!$K$13=0,Calc1!$Q69,VLOOKUP(Calc1!B9,Calc1!$C$4:$N$12,4,0)))</f>
        <v/>
      </c>
      <c r="O17" s="229">
        <f ca="1">IF(Calc1!$K$13=0,"",VLOOKUP(Calc1!B9,Calc1!$C$4:$N$12,9,0))</f>
        <v>0</v>
      </c>
      <c r="P17" s="230">
        <f ca="1">IF(Calc1!$K$13=0,"",VLOOKUP(Calc1!B9,Calc1!$C$4:$N$12,10,0))</f>
        <v>0</v>
      </c>
      <c r="Q17" s="230">
        <f ca="1">IF(Calc1!$K$13=0,"",VLOOKUP(Calc1!B9,Calc1!$C$4:$N$12,11,0))</f>
        <v>0</v>
      </c>
      <c r="R17" s="231">
        <f ca="1">IF(Calc1!$K$13=0,"",VLOOKUP(Calc1!B9,Calc1!$C$4:$N$12,12,0))</f>
        <v>0</v>
      </c>
      <c r="S17" s="232">
        <f ca="1">IF(Calc1!$K$13=0,"",VLOOKUP(Calc1!B9,Calc1!$C$4:$N$12,5,0))</f>
        <v>0</v>
      </c>
      <c r="T17" s="233" t="str">
        <f>Sprache!$E$84</f>
        <v>:</v>
      </c>
      <c r="U17" s="234">
        <f ca="1">IF(Calc1!$K$13=0,"",VLOOKUP(Calc1!B9,Calc1!$C$4:$N$12,6,0))</f>
        <v>0</v>
      </c>
      <c r="V17" s="229">
        <f ca="1">IF(Calc1!$K$13=0,"",VLOOKUP(Calc1!B9,Calc1!$C$4:$N$12,7,0))</f>
        <v>0</v>
      </c>
      <c r="W17" s="235">
        <f ca="1">IF(Calc1!$K$13=0,"",VLOOKUP(Calc1!B9,Calc1!$C$4:$N$12,8,0))</f>
        <v>0</v>
      </c>
      <c r="X17" s="236" t="str">
        <f ca="1">IFERROR(VLOOKUP($N17&amp;X$11,Calc1!$Z$64:$AB$207,3,0),"")</f>
        <v/>
      </c>
      <c r="Y17" s="230" t="str">
        <f ca="1">IFERROR(VLOOKUP($N17&amp;Y$11,Calc1!$Z$64:$AB$207,3,0),"")</f>
        <v/>
      </c>
      <c r="Z17" s="230" t="str">
        <f ca="1">IFERROR(VLOOKUP($N17&amp;Z$11,Calc1!$Z$64:$AB$207,3,0),"")</f>
        <v/>
      </c>
      <c r="AA17" s="230" t="str">
        <f ca="1">IFERROR(VLOOKUP($N17&amp;AA$11,Calc1!$Z$64:$AB$207,3,0),"")</f>
        <v/>
      </c>
      <c r="AB17" s="230" t="str">
        <f ca="1">IFERROR(VLOOKUP($N17&amp;AB$11,Calc1!$Z$64:$AB$207,3,0),"")</f>
        <v/>
      </c>
      <c r="AC17" s="237"/>
      <c r="AD17" s="309" t="str">
        <f t="shared" ca="1" si="0"/>
        <v/>
      </c>
      <c r="AG17" s="459" t="s">
        <v>216</v>
      </c>
      <c r="AH17" s="460" t="str">
        <f>IF(Planung!$C17="","",Planung!$C17)</f>
        <v/>
      </c>
      <c r="AI17" s="461"/>
    </row>
    <row r="18" spans="2:35" ht="24" customHeight="1" thickTop="1" x14ac:dyDescent="0.2">
      <c r="B18" s="660">
        <f ca="1">Planung!$E12</f>
        <v>7</v>
      </c>
      <c r="C18" s="666">
        <f ca="1">Planung!$F12</f>
        <v>0.4236111111111111</v>
      </c>
      <c r="D18" s="667">
        <f ca="1">Planung!$G12</f>
        <v>1</v>
      </c>
      <c r="E18" s="667" t="str">
        <f ca="1">Planung!$H12</f>
        <v>A</v>
      </c>
      <c r="F18" s="661" t="str">
        <f ca="1">Planung!$L12</f>
        <v>VFB Essenheim</v>
      </c>
      <c r="G18" s="222" t="s">
        <v>5</v>
      </c>
      <c r="H18" s="654" t="str">
        <f ca="1">Planung!$N12</f>
        <v>1. FC Riedwald</v>
      </c>
      <c r="I18" s="655">
        <v>4</v>
      </c>
      <c r="J18" s="648" t="str">
        <f>Sprache!$E$84</f>
        <v>:</v>
      </c>
      <c r="K18" s="649">
        <v>4</v>
      </c>
      <c r="M18" s="308"/>
      <c r="N18" s="283"/>
      <c r="O18" s="284"/>
      <c r="P18" s="284"/>
      <c r="Q18" s="284"/>
      <c r="R18" s="284"/>
      <c r="S18" s="285"/>
      <c r="T18" s="284"/>
      <c r="U18" s="283"/>
      <c r="V18" s="284"/>
      <c r="W18" s="286"/>
      <c r="X18" s="284"/>
      <c r="Y18" s="284"/>
      <c r="Z18" s="284"/>
      <c r="AA18" s="284"/>
      <c r="AB18" s="284"/>
      <c r="AC18" s="284"/>
      <c r="AD18" s="283"/>
      <c r="AG18" s="308"/>
      <c r="AH18" s="283"/>
    </row>
    <row r="19" spans="2:35" ht="24" customHeight="1" thickBot="1" x14ac:dyDescent="0.25">
      <c r="B19" s="660">
        <f ca="1">Planung!$E13</f>
        <v>8</v>
      </c>
      <c r="C19" s="666">
        <f ca="1">Planung!$F13</f>
        <v>0.4236111111111111</v>
      </c>
      <c r="D19" s="667">
        <f ca="1">Planung!$G13</f>
        <v>2</v>
      </c>
      <c r="E19" s="667" t="str">
        <f ca="1">Planung!$H13</f>
        <v>B</v>
      </c>
      <c r="F19" s="661" t="str">
        <f ca="1">Planung!$L13</f>
        <v>FC Grönlingen</v>
      </c>
      <c r="G19" s="222" t="s">
        <v>5</v>
      </c>
      <c r="H19" s="654" t="str">
        <f ca="1">Planung!$N13</f>
        <v>Mainz 05</v>
      </c>
      <c r="I19" s="655">
        <v>1</v>
      </c>
      <c r="J19" s="648" t="str">
        <f>Sprache!$E$84</f>
        <v>:</v>
      </c>
      <c r="K19" s="649">
        <v>2</v>
      </c>
      <c r="X19" s="292"/>
      <c r="Y19" s="292"/>
      <c r="Z19" s="292"/>
      <c r="AA19" s="292"/>
      <c r="AB19" s="292"/>
      <c r="AC19" s="292"/>
    </row>
    <row r="20" spans="2:35" ht="24" customHeight="1" thickBot="1" x14ac:dyDescent="0.45">
      <c r="B20" s="660">
        <f ca="1">Planung!$E14</f>
        <v>9</v>
      </c>
      <c r="C20" s="666">
        <f ca="1">Planung!$F14</f>
        <v>0.4236111111111111</v>
      </c>
      <c r="D20" s="667">
        <f ca="1">Planung!$G14</f>
        <v>3</v>
      </c>
      <c r="E20" s="667" t="str">
        <f ca="1">Planung!$H14</f>
        <v>C</v>
      </c>
      <c r="F20" s="661" t="str">
        <f ca="1">Planung!$L14</f>
        <v>1. FC Nürnberg</v>
      </c>
      <c r="G20" s="222" t="s">
        <v>5</v>
      </c>
      <c r="H20" s="654" t="str">
        <f ca="1">Planung!$N14</f>
        <v>Kickers Rodendorf</v>
      </c>
      <c r="I20" s="655">
        <v>2</v>
      </c>
      <c r="J20" s="648" t="str">
        <f>Sprache!$E$84</f>
        <v>:</v>
      </c>
      <c r="K20" s="649">
        <v>0</v>
      </c>
      <c r="M20" s="713" t="str">
        <f>Sprache!$E$16&amp;" B"</f>
        <v>Gruppe B</v>
      </c>
      <c r="N20" s="713"/>
      <c r="O20" s="201"/>
      <c r="P20" s="201"/>
      <c r="Q20" s="201"/>
      <c r="R20" s="201"/>
      <c r="S20" s="201"/>
      <c r="T20" s="201"/>
      <c r="U20" s="201"/>
      <c r="V20" s="201"/>
      <c r="W20" s="201"/>
      <c r="X20" s="289" t="str">
        <f ca="1">IF(LEN(N22)&gt;Einstellungen!$C$17,LEFT(N22,Einstellungen!$C$17)&amp;".",N22)</f>
        <v>Manches.</v>
      </c>
      <c r="Y20" s="290" t="str">
        <f ca="1">IF(LEN(N23)&gt;Einstellungen!$C$17,LEFT(N23,Einstellungen!$C$17)&amp;".",N23)</f>
        <v>Inter M.</v>
      </c>
      <c r="Z20" s="290" t="str">
        <f ca="1">IF(LEN(N24)&gt;Einstellungen!$C$17,LEFT(N24,Einstellungen!$C$17)&amp;".",N24)</f>
        <v>Mainz 0.</v>
      </c>
      <c r="AA20" s="290" t="str">
        <f ca="1">IF(LEN(N25)&gt;Einstellungen!$C$17,LEFT(N25,Einstellungen!$C$17)&amp;".",N25)</f>
        <v>FC Grön.</v>
      </c>
      <c r="AB20" s="290" t="str">
        <f ca="1">IF(LEN(N26)&gt;Einstellungen!$C$17,LEFT(N26,Einstellungen!$C$17)&amp;".",N26)</f>
        <v>SSV Wil.</v>
      </c>
      <c r="AC20" s="291" t="str">
        <f ca="1">IF(LEN(N27)&gt;Einstellungen!$C$17,LEFT(N27,Einstellungen!$C$17)&amp;".",N27)</f>
        <v/>
      </c>
      <c r="AD20" s="202"/>
      <c r="AG20" s="713" t="str">
        <f>Sprache!$E$16&amp;" B"</f>
        <v>Gruppe B</v>
      </c>
      <c r="AH20" s="713"/>
    </row>
    <row r="21" spans="2:35" ht="24" customHeight="1" thickTop="1" thickBot="1" x14ac:dyDescent="0.25">
      <c r="B21" s="660">
        <f ca="1">Planung!$E15</f>
        <v>10</v>
      </c>
      <c r="C21" s="666">
        <f ca="1">Planung!$F15</f>
        <v>0.44791666666666669</v>
      </c>
      <c r="D21" s="667">
        <f ca="1">Planung!$G15</f>
        <v>1</v>
      </c>
      <c r="E21" s="667" t="str">
        <f ca="1">Planung!$H15</f>
        <v>A</v>
      </c>
      <c r="F21" s="661" t="str">
        <f ca="1">Planung!$L15</f>
        <v>FC Barcelona</v>
      </c>
      <c r="G21" s="222" t="s">
        <v>5</v>
      </c>
      <c r="H21" s="654" t="str">
        <f ca="1">Planung!$N15</f>
        <v>Eintracht Frankfurt</v>
      </c>
      <c r="I21" s="655">
        <v>1</v>
      </c>
      <c r="J21" s="648" t="str">
        <f>Sprache!$E$84</f>
        <v>:</v>
      </c>
      <c r="K21" s="649">
        <v>0</v>
      </c>
      <c r="M21" s="716"/>
      <c r="N21" s="717"/>
      <c r="O21" s="203" t="str">
        <f>Sprache!$E$21</f>
        <v>SP</v>
      </c>
      <c r="P21" s="204" t="str">
        <f>Sprache!$E$22</f>
        <v>G</v>
      </c>
      <c r="Q21" s="204" t="str">
        <f>Sprache!$E$23</f>
        <v>U</v>
      </c>
      <c r="R21" s="277" t="str">
        <f>Sprache!$E$24</f>
        <v>V</v>
      </c>
      <c r="S21" s="718" t="str">
        <f>Sprache!$E$25</f>
        <v>Tore</v>
      </c>
      <c r="T21" s="719"/>
      <c r="U21" s="720"/>
      <c r="V21" s="204" t="str">
        <f>Sprache!$E$26</f>
        <v>Diff.</v>
      </c>
      <c r="W21" s="206" t="str">
        <f>Sprache!$E$27</f>
        <v>Pkt</v>
      </c>
      <c r="X21" s="207" t="str">
        <f ca="1">N22</f>
        <v>Manchester City</v>
      </c>
      <c r="Y21" s="208" t="str">
        <f ca="1">N23</f>
        <v>Inter Mailand</v>
      </c>
      <c r="Z21" s="208" t="str">
        <f ca="1">N24</f>
        <v>Mainz 05</v>
      </c>
      <c r="AA21" s="208" t="str">
        <f ca="1">N25</f>
        <v>FC Grönlingen</v>
      </c>
      <c r="AB21" s="208" t="str">
        <f ca="1">N26</f>
        <v>SSV Wildbach</v>
      </c>
      <c r="AC21" s="610" t="str">
        <f ca="1">N27</f>
        <v/>
      </c>
      <c r="AD21" s="202"/>
      <c r="AG21" s="450" t="str">
        <f>Sprache!$E$9</f>
        <v>Nr.</v>
      </c>
      <c r="AH21" s="451" t="str">
        <f>Sprache!$E$10</f>
        <v>Teilnehmer bzw. Mannschaft</v>
      </c>
      <c r="AI21" s="452" t="str">
        <f>Sprache!$E$49</f>
        <v>Bonus</v>
      </c>
    </row>
    <row r="22" spans="2:35" ht="24" customHeight="1" x14ac:dyDescent="0.2">
      <c r="B22" s="660">
        <f ca="1">Planung!$E16</f>
        <v>11</v>
      </c>
      <c r="C22" s="666">
        <f ca="1">Planung!$F16</f>
        <v>0.44791666666666669</v>
      </c>
      <c r="D22" s="667">
        <f ca="1">Planung!$G16</f>
        <v>2</v>
      </c>
      <c r="E22" s="667" t="str">
        <f ca="1">Planung!$H16</f>
        <v>B</v>
      </c>
      <c r="F22" s="661" t="str">
        <f ca="1">Planung!$L16</f>
        <v>Inter Mailand</v>
      </c>
      <c r="G22" s="222" t="s">
        <v>5</v>
      </c>
      <c r="H22" s="654" t="str">
        <f ca="1">Planung!$N16</f>
        <v>SSV Wildbach</v>
      </c>
      <c r="I22" s="655">
        <v>5</v>
      </c>
      <c r="J22" s="648" t="str">
        <f>Sprache!$E$84</f>
        <v>:</v>
      </c>
      <c r="K22" s="649">
        <v>0</v>
      </c>
      <c r="M22" s="380">
        <f ca="1">IF(Calc2!$K$13=0,"",1)</f>
        <v>1</v>
      </c>
      <c r="N22" s="381" t="str">
        <f ca="1">IF(Calc1!$F$14&lt;3,"",IF(Calc2!$K$13=0,Calc2!$Q64,VLOOKUP(Calc2!B4,Calc2!$C$4:$N$12,4,0)))</f>
        <v>Manchester City</v>
      </c>
      <c r="O22" s="209">
        <f ca="1">IF(Calc2!$K$13=0,"",VLOOKUP(Calc2!B4,Calc2!$C$4:$N$12,9,0))</f>
        <v>4</v>
      </c>
      <c r="P22" s="210">
        <f ca="1">IF(Calc2!$K$13=0,"",VLOOKUP(Calc2!B4,Calc2!$C$4:$N$12,10,0))</f>
        <v>4</v>
      </c>
      <c r="Q22" s="210">
        <f ca="1">IF(Calc2!$K$13=0,"",VLOOKUP(Calc2!B4,Calc2!$C$4:$N$12,11,0))</f>
        <v>0</v>
      </c>
      <c r="R22" s="211">
        <f ca="1">IF(Calc2!$K$13=0,"",VLOOKUP(Calc2!B4,Calc2!$C$4:$N$12,12,0))</f>
        <v>0</v>
      </c>
      <c r="S22" s="212">
        <f ca="1">IF(Calc2!$K$13=0,"",VLOOKUP(Calc2!B4,Calc2!$C$4:$N$12,5,0))</f>
        <v>15</v>
      </c>
      <c r="T22" s="213" t="str">
        <f>Sprache!$E$84</f>
        <v>:</v>
      </c>
      <c r="U22" s="214">
        <f ca="1">IF(Calc2!$K$13=0,"",VLOOKUP(Calc2!B4,Calc2!$C$4:$N$12,6,0))</f>
        <v>2</v>
      </c>
      <c r="V22" s="209">
        <f ca="1">IF(Calc2!$K$13=0,"",VLOOKUP(Calc2!B4,Calc2!$C$4:$N$12,7,0))</f>
        <v>13</v>
      </c>
      <c r="W22" s="215">
        <f ca="1">IF(Calc2!$K$13=0,"",VLOOKUP(Calc2!B4,Calc2!$C$4:$N$12,8,0))</f>
        <v>12</v>
      </c>
      <c r="X22" s="216"/>
      <c r="Y22" s="210" t="str">
        <f ca="1">IFERROR(VLOOKUP($N22&amp;Y$21,Calc2!$Z$64:$AB$207,3,0),"")</f>
        <v>1:0</v>
      </c>
      <c r="Z22" s="210" t="str">
        <f ca="1">IFERROR(VLOOKUP($N22&amp;Z$21,Calc2!$Z$64:$AB$207,3,0),"")</f>
        <v>3:0</v>
      </c>
      <c r="AA22" s="210" t="str">
        <f ca="1">IFERROR(VLOOKUP($N22&amp;AA$21,Calc2!$Z$64:$AB$207,3,0),"")</f>
        <v>5:0</v>
      </c>
      <c r="AB22" s="210" t="str">
        <f ca="1">IFERROR(VLOOKUP($N22&amp;AB$21,Calc2!$Z$64:$AB$207,3,0),"")</f>
        <v>6:2</v>
      </c>
      <c r="AC22" s="217" t="str">
        <f ca="1">IFERROR(VLOOKUP($N22&amp;AC$21,Calc2!$Z$64:$AB$207,3,0),"")</f>
        <v/>
      </c>
      <c r="AD22" s="218" t="str">
        <f t="shared" ref="AD22:AD27" ca="1" si="1">N22</f>
        <v>Manchester City</v>
      </c>
      <c r="AG22" s="453" t="s">
        <v>209</v>
      </c>
      <c r="AH22" s="454" t="str">
        <f>IF(Planung!$C24="","",Planung!$C24)</f>
        <v>Mainz 05</v>
      </c>
      <c r="AI22" s="455"/>
    </row>
    <row r="23" spans="2:35" ht="24" customHeight="1" x14ac:dyDescent="0.2">
      <c r="B23" s="660">
        <f ca="1">Planung!$E17</f>
        <v>12</v>
      </c>
      <c r="C23" s="666">
        <f ca="1">Planung!$F17</f>
        <v>0.44791666666666669</v>
      </c>
      <c r="D23" s="667">
        <f ca="1">Planung!$G17</f>
        <v>3</v>
      </c>
      <c r="E23" s="667" t="str">
        <f ca="1">Planung!$H17</f>
        <v>C</v>
      </c>
      <c r="F23" s="661" t="str">
        <f ca="1">Planung!$L17</f>
        <v>Real Madrid</v>
      </c>
      <c r="G23" s="222" t="s">
        <v>5</v>
      </c>
      <c r="H23" s="654" t="str">
        <f ca="1">Planung!$N17</f>
        <v>Borussia Dortmund</v>
      </c>
      <c r="I23" s="655">
        <v>3</v>
      </c>
      <c r="J23" s="648" t="str">
        <f>Sprache!$E$84</f>
        <v>:</v>
      </c>
      <c r="K23" s="649">
        <v>2</v>
      </c>
      <c r="M23" s="382">
        <f ca="1">IF(Calc2!$K$13=0,"",IF(VLOOKUP(Calc2!B5,Calc2!$C$4:$E$12,3,0)=MAX(M$22:M22),VLOOKUP(Calc2!B5,Calc2!$C$4:$E$12,3,0),Calc2!B5))</f>
        <v>2</v>
      </c>
      <c r="N23" s="383" t="str">
        <f ca="1">IF(Calc1!$F$14&lt;3,"",IF(Calc2!$K$13=0,Calc2!$Q65,VLOOKUP(Calc2!B5,Calc2!$C$4:$N$12,4,0)))</f>
        <v>Inter Mailand</v>
      </c>
      <c r="O23" s="219">
        <f ca="1">IF(Calc2!$K$13=0,"",VLOOKUP(Calc2!B5,Calc2!$C$4:$N$12,9,0))</f>
        <v>4</v>
      </c>
      <c r="P23" s="200">
        <f ca="1">IF(Calc2!$K$13=0,"",VLOOKUP(Calc2!B5,Calc2!$C$4:$N$12,10,0))</f>
        <v>3</v>
      </c>
      <c r="Q23" s="200">
        <f ca="1">IF(Calc2!$K$13=0,"",VLOOKUP(Calc2!B5,Calc2!$C$4:$N$12,11,0))</f>
        <v>0</v>
      </c>
      <c r="R23" s="220">
        <f ca="1">IF(Calc2!$K$13=0,"",VLOOKUP(Calc2!B5,Calc2!$C$4:$N$12,12,0))</f>
        <v>1</v>
      </c>
      <c r="S23" s="221">
        <f ca="1">IF(Calc2!$K$13=0,"",VLOOKUP(Calc2!B5,Calc2!$C$4:$N$12,5,0))</f>
        <v>13</v>
      </c>
      <c r="T23" s="222" t="str">
        <f>Sprache!$E$84</f>
        <v>:</v>
      </c>
      <c r="U23" s="223">
        <f ca="1">IF(Calc2!$K$13=0,"",VLOOKUP(Calc2!B5,Calc2!$C$4:$N$12,6,0))</f>
        <v>3</v>
      </c>
      <c r="V23" s="219">
        <f ca="1">IF(Calc2!$K$13=0,"",VLOOKUP(Calc2!B5,Calc2!$C$4:$N$12,7,0))</f>
        <v>10</v>
      </c>
      <c r="W23" s="224">
        <f ca="1">IF(Calc2!$K$13=0,"",VLOOKUP(Calc2!B5,Calc2!$C$4:$N$12,8,0))</f>
        <v>9</v>
      </c>
      <c r="X23" s="225" t="str">
        <f ca="1">IFERROR(VLOOKUP($N23&amp;X$21,Calc2!$Z$64:$AB$207,3,0),"")</f>
        <v>0:1</v>
      </c>
      <c r="Y23" s="226"/>
      <c r="Z23" s="200" t="str">
        <f ca="1">IFERROR(VLOOKUP($N23&amp;Z$21,Calc2!$Z$64:$AB$207,3,0),"")</f>
        <v>4:1</v>
      </c>
      <c r="AA23" s="200" t="str">
        <f ca="1">IFERROR(VLOOKUP($N23&amp;AA$21,Calc2!$Z$64:$AB$207,3,0),"")</f>
        <v>4:1</v>
      </c>
      <c r="AB23" s="200" t="str">
        <f ca="1">IFERROR(VLOOKUP($N23&amp;AB$21,Calc2!$Z$64:$AB$207,3,0),"")</f>
        <v>5:0</v>
      </c>
      <c r="AC23" s="227" t="str">
        <f ca="1">IFERROR(VLOOKUP($N23&amp;AC$21,Calc2!$Z$64:$AB$207,3,0),"")</f>
        <v/>
      </c>
      <c r="AD23" s="228" t="str">
        <f t="shared" ca="1" si="1"/>
        <v>Inter Mailand</v>
      </c>
      <c r="AG23" s="456" t="s">
        <v>211</v>
      </c>
      <c r="AH23" s="457" t="str">
        <f>IF(Planung!$C26="","",Planung!$C26)</f>
        <v>Inter Mailand</v>
      </c>
      <c r="AI23" s="458"/>
    </row>
    <row r="24" spans="2:35" ht="24" customHeight="1" x14ac:dyDescent="0.2">
      <c r="B24" s="660">
        <f ca="1">Planung!$E18</f>
        <v>13</v>
      </c>
      <c r="C24" s="666">
        <f ca="1">Planung!$F18</f>
        <v>0.47222222222222221</v>
      </c>
      <c r="D24" s="667">
        <f ca="1">Planung!$G18</f>
        <v>1</v>
      </c>
      <c r="E24" s="667" t="str">
        <f ca="1">Planung!$H18</f>
        <v>A</v>
      </c>
      <c r="F24" s="661" t="str">
        <f ca="1">Planung!$L18</f>
        <v>1. FC Riedwald</v>
      </c>
      <c r="G24" s="222" t="s">
        <v>5</v>
      </c>
      <c r="H24" s="654" t="str">
        <f ca="1">Planung!$N18</f>
        <v>Maibach 1822 eV</v>
      </c>
      <c r="I24" s="655">
        <v>4</v>
      </c>
      <c r="J24" s="648" t="str">
        <f>Sprache!$E$84</f>
        <v>:</v>
      </c>
      <c r="K24" s="649">
        <v>2</v>
      </c>
      <c r="M24" s="382">
        <f ca="1">IF(Calc2!$K$13=0,"",IF(VLOOKUP(Calc2!B6,Calc2!$C$4:$E$12,3,0)=MAX(M$22:M23),VLOOKUP(Calc2!B6,Calc2!$C$4:$E$12,3,0),Calc2!B6))</f>
        <v>3</v>
      </c>
      <c r="N24" s="383" t="str">
        <f ca="1">IF(Calc1!$F$14&lt;3,"",IF(Calc2!$K$13=0,Calc2!$Q66,VLOOKUP(Calc2!B6,Calc2!$C$4:$N$12,4,0)))</f>
        <v>Mainz 05</v>
      </c>
      <c r="O24" s="219">
        <f ca="1">IF(Calc2!$K$13=0,"",VLOOKUP(Calc2!B6,Calc2!$C$4:$N$12,9,0))</f>
        <v>4</v>
      </c>
      <c r="P24" s="200">
        <f ca="1">IF(Calc2!$K$13=0,"",VLOOKUP(Calc2!B6,Calc2!$C$4:$N$12,10,0))</f>
        <v>2</v>
      </c>
      <c r="Q24" s="200">
        <f ca="1">IF(Calc2!$K$13=0,"",VLOOKUP(Calc2!B6,Calc2!$C$4:$N$12,11,0))</f>
        <v>0</v>
      </c>
      <c r="R24" s="220">
        <f ca="1">IF(Calc2!$K$13=0,"",VLOOKUP(Calc2!B6,Calc2!$C$4:$N$12,12,0))</f>
        <v>2</v>
      </c>
      <c r="S24" s="221">
        <f ca="1">IF(Calc2!$K$13=0,"",VLOOKUP(Calc2!B6,Calc2!$C$4:$N$12,5,0))</f>
        <v>5</v>
      </c>
      <c r="T24" s="222" t="str">
        <f>Sprache!$E$84</f>
        <v>:</v>
      </c>
      <c r="U24" s="223">
        <f ca="1">IF(Calc2!$K$13=0,"",VLOOKUP(Calc2!B6,Calc2!$C$4:$N$12,6,0))</f>
        <v>8</v>
      </c>
      <c r="V24" s="219">
        <f ca="1">IF(Calc2!$K$13=0,"",VLOOKUP(Calc2!B6,Calc2!$C$4:$N$12,7,0))</f>
        <v>-3</v>
      </c>
      <c r="W24" s="224">
        <f ca="1">IF(Calc2!$K$13=0,"",VLOOKUP(Calc2!B6,Calc2!$C$4:$N$12,8,0))</f>
        <v>6</v>
      </c>
      <c r="X24" s="225" t="str">
        <f ca="1">IFERROR(VLOOKUP($N24&amp;X$21,Calc2!$Z$64:$AB$207,3,0),"")</f>
        <v>0:3</v>
      </c>
      <c r="Y24" s="410" t="str">
        <f ca="1">IFERROR(VLOOKUP($N24&amp;Y$21,Calc2!$Z$64:$AB$207,3,0),"")</f>
        <v>1:4</v>
      </c>
      <c r="Z24" s="226"/>
      <c r="AA24" s="200" t="str">
        <f ca="1">IFERROR(VLOOKUP($N24&amp;AA$21,Calc2!$Z$64:$AB$207,3,0),"")</f>
        <v>2:1</v>
      </c>
      <c r="AB24" s="200" t="str">
        <f ca="1">IFERROR(VLOOKUP($N24&amp;AB$21,Calc2!$Z$64:$AB$207,3,0),"")</f>
        <v>2:0</v>
      </c>
      <c r="AC24" s="227" t="str">
        <f ca="1">IFERROR(VLOOKUP($N24&amp;AC$21,Calc2!$Z$64:$AB$207,3,0),"")</f>
        <v/>
      </c>
      <c r="AD24" s="228" t="str">
        <f t="shared" ca="1" si="1"/>
        <v>Mainz 05</v>
      </c>
      <c r="AG24" s="456" t="s">
        <v>207</v>
      </c>
      <c r="AH24" s="457" t="str">
        <f>IF(Planung!$C28="","",Planung!$C28)</f>
        <v>SSV Wildbach</v>
      </c>
      <c r="AI24" s="458"/>
    </row>
    <row r="25" spans="2:35" ht="24" customHeight="1" x14ac:dyDescent="0.2">
      <c r="B25" s="660">
        <f ca="1">Planung!$E19</f>
        <v>14</v>
      </c>
      <c r="C25" s="666">
        <f ca="1">Planung!$F19</f>
        <v>0.47222222222222221</v>
      </c>
      <c r="D25" s="667">
        <f ca="1">Planung!$G19</f>
        <v>2</v>
      </c>
      <c r="E25" s="667" t="str">
        <f ca="1">Planung!$H19</f>
        <v>B</v>
      </c>
      <c r="F25" s="661" t="str">
        <f ca="1">Planung!$L19</f>
        <v>Mainz 05</v>
      </c>
      <c r="G25" s="222" t="s">
        <v>5</v>
      </c>
      <c r="H25" s="654" t="str">
        <f ca="1">Planung!$N19</f>
        <v>Manchester City</v>
      </c>
      <c r="I25" s="655">
        <v>0</v>
      </c>
      <c r="J25" s="648" t="str">
        <f>Sprache!$E$84</f>
        <v>:</v>
      </c>
      <c r="K25" s="649">
        <v>3</v>
      </c>
      <c r="M25" s="382">
        <f ca="1">IF(Calc2!$K$13=0,"",IF(VLOOKUP(Calc2!B7,Calc2!$C$4:$E$12,3,0)=MAX(M$22:M24),VLOOKUP(Calc2!B7,Calc2!$C$4:$E$12,3,0),Calc2!B7))</f>
        <v>4</v>
      </c>
      <c r="N25" s="383" t="str">
        <f ca="1">IF(Calc1!$F$14&lt;3,"",IF(Calc2!$K$13=0,Calc2!$Q67,VLOOKUP(Calc2!B7,Calc2!$C$4:$N$12,4,0)))</f>
        <v>FC Grönlingen</v>
      </c>
      <c r="O25" s="219">
        <f ca="1">IF(Calc2!$K$13=0,"",VLOOKUP(Calc2!B7,Calc2!$C$4:$N$12,9,0))</f>
        <v>4</v>
      </c>
      <c r="P25" s="200">
        <f ca="1">IF(Calc2!$K$13=0,"",VLOOKUP(Calc2!B7,Calc2!$C$4:$N$12,10,0))</f>
        <v>0</v>
      </c>
      <c r="Q25" s="200">
        <f ca="1">IF(Calc2!$K$13=0,"",VLOOKUP(Calc2!B7,Calc2!$C$4:$N$12,11,0))</f>
        <v>1</v>
      </c>
      <c r="R25" s="220">
        <f ca="1">IF(Calc2!$K$13=0,"",VLOOKUP(Calc2!B7,Calc2!$C$4:$N$12,12,0))</f>
        <v>3</v>
      </c>
      <c r="S25" s="221">
        <f ca="1">IF(Calc2!$K$13=0,"",VLOOKUP(Calc2!B7,Calc2!$C$4:$N$12,5,0))</f>
        <v>5</v>
      </c>
      <c r="T25" s="222" t="str">
        <f>Sprache!$E$84</f>
        <v>:</v>
      </c>
      <c r="U25" s="223">
        <f ca="1">IF(Calc2!$K$13=0,"",VLOOKUP(Calc2!B7,Calc2!$C$4:$N$12,6,0))</f>
        <v>14</v>
      </c>
      <c r="V25" s="219">
        <f ca="1">IF(Calc2!$K$13=0,"",VLOOKUP(Calc2!B7,Calc2!$C$4:$N$12,7,0))</f>
        <v>-9</v>
      </c>
      <c r="W25" s="224">
        <f ca="1">IF(Calc2!$K$13=0,"",VLOOKUP(Calc2!B7,Calc2!$C$4:$N$12,8,0))</f>
        <v>1</v>
      </c>
      <c r="X25" s="225" t="str">
        <f ca="1">IFERROR(VLOOKUP($N25&amp;X$21,Calc2!$Z$64:$AB$207,3,0),"")</f>
        <v>0:5</v>
      </c>
      <c r="Y25" s="410" t="str">
        <f ca="1">IFERROR(VLOOKUP($N25&amp;Y$21,Calc2!$Z$64:$AB$207,3,0),"")</f>
        <v>1:4</v>
      </c>
      <c r="Z25" s="200" t="str">
        <f ca="1">IFERROR(VLOOKUP($N25&amp;Z$21,Calc2!$Z$64:$AB$207,3,0),"")</f>
        <v>1:2</v>
      </c>
      <c r="AA25" s="226"/>
      <c r="AB25" s="200" t="str">
        <f ca="1">IFERROR(VLOOKUP($N25&amp;AB$21,Calc2!$Z$64:$AB$207,3,0),"")</f>
        <v>3:3</v>
      </c>
      <c r="AC25" s="227" t="str">
        <f ca="1">IFERROR(VLOOKUP($N25&amp;AC$21,Calc2!$Z$64:$AB$207,3,0),"")</f>
        <v/>
      </c>
      <c r="AD25" s="228" t="str">
        <f t="shared" ca="1" si="1"/>
        <v>FC Grönlingen</v>
      </c>
      <c r="AG25" s="456" t="s">
        <v>213</v>
      </c>
      <c r="AH25" s="457" t="str">
        <f>IF(Planung!$C30="","",Planung!$C30)</f>
        <v>Manchester City</v>
      </c>
      <c r="AI25" s="458"/>
    </row>
    <row r="26" spans="2:35" ht="24" customHeight="1" x14ac:dyDescent="0.2">
      <c r="B26" s="660">
        <f ca="1">Planung!$E20</f>
        <v>15</v>
      </c>
      <c r="C26" s="666">
        <f ca="1">Planung!$F20</f>
        <v>0.47222222222222221</v>
      </c>
      <c r="D26" s="667">
        <f ca="1">Planung!$G20</f>
        <v>3</v>
      </c>
      <c r="E26" s="667" t="str">
        <f ca="1">Planung!$H20</f>
        <v>C</v>
      </c>
      <c r="F26" s="661" t="str">
        <f ca="1">Planung!$L20</f>
        <v>Kickers Rodendorf</v>
      </c>
      <c r="G26" s="222" t="s">
        <v>5</v>
      </c>
      <c r="H26" s="654" t="str">
        <f ca="1">Planung!$N20</f>
        <v>FSV Rauen</v>
      </c>
      <c r="I26" s="655">
        <v>1</v>
      </c>
      <c r="J26" s="648" t="str">
        <f>Sprache!$E$84</f>
        <v>:</v>
      </c>
      <c r="K26" s="649">
        <v>1</v>
      </c>
      <c r="M26" s="382">
        <f ca="1">IF(Calc2!$K$13=0,"",IF(VLOOKUP(Calc2!B8,Calc2!$C$4:$E$12,3,0)=MAX(M$22:M25),VLOOKUP(Calc2!B8,Calc2!$C$4:$E$12,3,0),Calc2!B8))</f>
        <v>5</v>
      </c>
      <c r="N26" s="383" t="str">
        <f ca="1">IF(Calc1!$F$14&lt;3,"",IF(Calc2!$K$13=0,Calc2!$Q68,VLOOKUP(Calc2!B8,Calc2!$C$4:$N$12,4,0)))</f>
        <v>SSV Wildbach</v>
      </c>
      <c r="O26" s="219">
        <f ca="1">IF(Calc2!$K$13=0,"",VLOOKUP(Calc2!B8,Calc2!$C$4:$N$12,9,0))</f>
        <v>4</v>
      </c>
      <c r="P26" s="200">
        <f ca="1">IF(Calc2!$K$13=0,"",VLOOKUP(Calc2!B8,Calc2!$C$4:$N$12,10,0))</f>
        <v>0</v>
      </c>
      <c r="Q26" s="200">
        <f ca="1">IF(Calc2!$K$13=0,"",VLOOKUP(Calc2!B8,Calc2!$C$4:$N$12,11,0))</f>
        <v>1</v>
      </c>
      <c r="R26" s="220">
        <f ca="1">IF(Calc2!$K$13=0,"",VLOOKUP(Calc2!B8,Calc2!$C$4:$N$12,12,0))</f>
        <v>3</v>
      </c>
      <c r="S26" s="221">
        <f ca="1">IF(Calc2!$K$13=0,"",VLOOKUP(Calc2!B8,Calc2!$C$4:$N$12,5,0))</f>
        <v>5</v>
      </c>
      <c r="T26" s="222" t="str">
        <f>Sprache!$E$84</f>
        <v>:</v>
      </c>
      <c r="U26" s="223">
        <f ca="1">IF(Calc2!$K$13=0,"",VLOOKUP(Calc2!B8,Calc2!$C$4:$N$12,6,0))</f>
        <v>16</v>
      </c>
      <c r="V26" s="219">
        <f ca="1">IF(Calc2!$K$13=0,"",VLOOKUP(Calc2!B8,Calc2!$C$4:$N$12,7,0))</f>
        <v>-11</v>
      </c>
      <c r="W26" s="224">
        <f ca="1">IF(Calc2!$K$13=0,"",VLOOKUP(Calc2!B8,Calc2!$C$4:$N$12,8,0))</f>
        <v>1</v>
      </c>
      <c r="X26" s="225" t="str">
        <f ca="1">IFERROR(VLOOKUP($N26&amp;X$21,Calc2!$Z$64:$AB$207,3,0),"")</f>
        <v>2:6</v>
      </c>
      <c r="Y26" s="410" t="str">
        <f ca="1">IFERROR(VLOOKUP($N26&amp;Y$21,Calc2!$Z$64:$AB$207,3,0),"")</f>
        <v>0:5</v>
      </c>
      <c r="Z26" s="200" t="str">
        <f ca="1">IFERROR(VLOOKUP($N26&amp;Z$21,Calc2!$Z$64:$AB$207,3,0),"")</f>
        <v>0:2</v>
      </c>
      <c r="AA26" s="200" t="str">
        <f ca="1">IFERROR(VLOOKUP($N26&amp;AA$21,Calc2!$Z$64:$AB$207,3,0),"")</f>
        <v>3:3</v>
      </c>
      <c r="AB26" s="226"/>
      <c r="AC26" s="227" t="str">
        <f ca="1">IFERROR(VLOOKUP($N26&amp;AC$21,Calc2!$Z$64:$AB$207,3,0),"")</f>
        <v/>
      </c>
      <c r="AD26" s="228" t="str">
        <f t="shared" ca="1" si="1"/>
        <v>SSV Wildbach</v>
      </c>
      <c r="AG26" s="456" t="s">
        <v>215</v>
      </c>
      <c r="AH26" s="457" t="str">
        <f>IF(Planung!$C32="","",Planung!$C32)</f>
        <v>FC Grönlingen</v>
      </c>
      <c r="AI26" s="458"/>
    </row>
    <row r="27" spans="2:35" ht="24" customHeight="1" thickBot="1" x14ac:dyDescent="0.25">
      <c r="B27" s="660">
        <f ca="1">Planung!$E21</f>
        <v>16</v>
      </c>
      <c r="C27" s="666">
        <f ca="1">Planung!$F21</f>
        <v>0.49652777777777779</v>
      </c>
      <c r="D27" s="667">
        <f ca="1">Planung!$G21</f>
        <v>1</v>
      </c>
      <c r="E27" s="667" t="str">
        <f ca="1">Planung!$H21</f>
        <v>A</v>
      </c>
      <c r="F27" s="661" t="str">
        <f ca="1">Planung!$L21</f>
        <v>Eintracht Frankfurt</v>
      </c>
      <c r="G27" s="222" t="s">
        <v>5</v>
      </c>
      <c r="H27" s="654" t="str">
        <f ca="1">Planung!$N21</f>
        <v>VFB Essenheim</v>
      </c>
      <c r="I27" s="655">
        <v>2</v>
      </c>
      <c r="J27" s="648" t="str">
        <f>Sprache!$E$84</f>
        <v>:</v>
      </c>
      <c r="K27" s="649">
        <v>0</v>
      </c>
      <c r="M27" s="384">
        <f ca="1">IF(Calc2!$K$13=0,"",IF(VLOOKUP(Calc2!B9,Calc2!$C$4:$E$12,3,0)=MAX(M$22:M26),VLOOKUP(Calc2!B9,Calc2!$C$4:$E$12,3,0),Calc2!B9))</f>
        <v>6</v>
      </c>
      <c r="N27" s="385" t="str">
        <f ca="1">IF(Calc1!$F$14&lt;3,"",IF(Calc2!$K$13=0,Calc2!$Q69,VLOOKUP(Calc2!B9,Calc2!$C$4:$N$12,4,0)))</f>
        <v/>
      </c>
      <c r="O27" s="229">
        <f ca="1">IF(Calc2!$K$13=0,"",VLOOKUP(Calc2!B9,Calc2!$C$4:$N$12,9,0))</f>
        <v>0</v>
      </c>
      <c r="P27" s="230">
        <f ca="1">IF(Calc2!$K$13=0,"",VLOOKUP(Calc2!B9,Calc2!$C$4:$N$12,10,0))</f>
        <v>0</v>
      </c>
      <c r="Q27" s="230">
        <f ca="1">IF(Calc2!$K$13=0,"",VLOOKUP(Calc2!B9,Calc2!$C$4:$N$12,11,0))</f>
        <v>0</v>
      </c>
      <c r="R27" s="231">
        <f ca="1">IF(Calc2!$K$13=0,"",VLOOKUP(Calc2!B9,Calc2!$C$4:$N$12,12,0))</f>
        <v>0</v>
      </c>
      <c r="S27" s="232">
        <f ca="1">IF(Calc2!$K$13=0,"",VLOOKUP(Calc2!B9,Calc2!$C$4:$N$12,5,0))</f>
        <v>0</v>
      </c>
      <c r="T27" s="233" t="str">
        <f>Sprache!$E$84</f>
        <v>:</v>
      </c>
      <c r="U27" s="234">
        <f ca="1">IF(Calc2!$K$13=0,"",VLOOKUP(Calc2!B9,Calc2!$C$4:$N$12,6,0))</f>
        <v>0</v>
      </c>
      <c r="V27" s="229">
        <f ca="1">IF(Calc2!$K$13=0,"",VLOOKUP(Calc2!B9,Calc2!$C$4:$N$12,7,0))</f>
        <v>0</v>
      </c>
      <c r="W27" s="235">
        <f ca="1">IF(Calc2!$K$13=0,"",VLOOKUP(Calc2!B9,Calc2!$C$4:$N$12,8,0))</f>
        <v>0</v>
      </c>
      <c r="X27" s="236" t="str">
        <f ca="1">IFERROR(VLOOKUP($N27&amp;X$21,Calc2!$Z$64:$AB$207,3,0),"")</f>
        <v/>
      </c>
      <c r="Y27" s="230" t="str">
        <f ca="1">IFERROR(VLOOKUP($N27&amp;Y$21,Calc2!$Z$64:$AB$207,3,0),"")</f>
        <v/>
      </c>
      <c r="Z27" s="230" t="str">
        <f ca="1">IFERROR(VLOOKUP($N27&amp;Z$21,Calc2!$Z$64:$AB$207,3,0),"")</f>
        <v/>
      </c>
      <c r="AA27" s="230" t="str">
        <f ca="1">IFERROR(VLOOKUP($N27&amp;AA$21,Calc2!$Z$64:$AB$207,3,0),"")</f>
        <v/>
      </c>
      <c r="AB27" s="230" t="str">
        <f ca="1">IFERROR(VLOOKUP($N27&amp;AB$21,Calc2!$Z$64:$AB$207,3,0),"")</f>
        <v/>
      </c>
      <c r="AC27" s="237"/>
      <c r="AD27" s="309" t="str">
        <f t="shared" ca="1" si="1"/>
        <v/>
      </c>
      <c r="AG27" s="459" t="s">
        <v>217</v>
      </c>
      <c r="AH27" s="460" t="str">
        <f>IF(Planung!$C34="","",Planung!$C34)</f>
        <v/>
      </c>
      <c r="AI27" s="461"/>
    </row>
    <row r="28" spans="2:35" ht="24" customHeight="1" thickTop="1" x14ac:dyDescent="0.2">
      <c r="B28" s="660">
        <f ca="1">Planung!$E22</f>
        <v>17</v>
      </c>
      <c r="C28" s="666">
        <f ca="1">Planung!$F22</f>
        <v>0.49652777777777779</v>
      </c>
      <c r="D28" s="667">
        <f ca="1">Planung!$G22</f>
        <v>2</v>
      </c>
      <c r="E28" s="667" t="str">
        <f ca="1">Planung!$H22</f>
        <v>B</v>
      </c>
      <c r="F28" s="661" t="str">
        <f ca="1">Planung!$L22</f>
        <v>SSV Wildbach</v>
      </c>
      <c r="G28" s="222" t="s">
        <v>5</v>
      </c>
      <c r="H28" s="654" t="str">
        <f ca="1">Planung!$N22</f>
        <v>FC Grönlingen</v>
      </c>
      <c r="I28" s="655">
        <v>3</v>
      </c>
      <c r="J28" s="648" t="str">
        <f>Sprache!$E$84</f>
        <v>:</v>
      </c>
      <c r="K28" s="649">
        <v>3</v>
      </c>
    </row>
    <row r="29" spans="2:35" ht="24" customHeight="1" thickBot="1" x14ac:dyDescent="0.25">
      <c r="B29" s="660">
        <f ca="1">Planung!$E23</f>
        <v>18</v>
      </c>
      <c r="C29" s="666">
        <f ca="1">Planung!$F23</f>
        <v>0.49652777777777779</v>
      </c>
      <c r="D29" s="667">
        <f ca="1">Planung!$G23</f>
        <v>3</v>
      </c>
      <c r="E29" s="667" t="str">
        <f ca="1">Planung!$H23</f>
        <v>C</v>
      </c>
      <c r="F29" s="661" t="str">
        <f ca="1">Planung!$L23</f>
        <v>Borussia Dortmund</v>
      </c>
      <c r="G29" s="222" t="s">
        <v>5</v>
      </c>
      <c r="H29" s="654" t="str">
        <f ca="1">Planung!$N23</f>
        <v>1. FC Nürnberg</v>
      </c>
      <c r="I29" s="655">
        <v>4</v>
      </c>
      <c r="J29" s="648" t="str">
        <f>Sprache!$E$84</f>
        <v>:</v>
      </c>
      <c r="K29" s="649">
        <v>3</v>
      </c>
      <c r="M29" s="281"/>
      <c r="N29" s="281"/>
      <c r="O29" s="281"/>
      <c r="P29" s="281"/>
      <c r="Q29" s="281"/>
      <c r="R29" s="281"/>
      <c r="S29" s="281"/>
      <c r="T29" s="281"/>
      <c r="U29" s="281"/>
      <c r="V29" s="281"/>
      <c r="W29" s="281"/>
      <c r="X29" s="281"/>
      <c r="Y29" s="281"/>
      <c r="Z29" s="281"/>
      <c r="AA29" s="281"/>
      <c r="AB29" s="281"/>
      <c r="AC29" s="281"/>
      <c r="AD29" s="281"/>
    </row>
    <row r="30" spans="2:35" ht="24" customHeight="1" thickBot="1" x14ac:dyDescent="0.45">
      <c r="B30" s="660">
        <f ca="1">Planung!$E24</f>
        <v>19</v>
      </c>
      <c r="C30" s="666">
        <f ca="1">Planung!$F24</f>
        <v>0.52083333333333337</v>
      </c>
      <c r="D30" s="667">
        <f ca="1">Planung!$G24</f>
        <v>1</v>
      </c>
      <c r="E30" s="667" t="str">
        <f ca="1">Planung!$H24</f>
        <v>A</v>
      </c>
      <c r="F30" s="661" t="str">
        <f ca="1">Planung!$L24</f>
        <v>FC Barcelona</v>
      </c>
      <c r="G30" s="222" t="s">
        <v>5</v>
      </c>
      <c r="H30" s="654" t="str">
        <f ca="1">Planung!$N24</f>
        <v>Maibach 1822 eV</v>
      </c>
      <c r="I30" s="655">
        <v>5</v>
      </c>
      <c r="J30" s="648" t="str">
        <f>Sprache!$E$84</f>
        <v>:</v>
      </c>
      <c r="K30" s="649">
        <v>1</v>
      </c>
      <c r="M30" s="713" t="str">
        <f>Sprache!$E$16&amp;" C"</f>
        <v>Gruppe C</v>
      </c>
      <c r="N30" s="713"/>
      <c r="O30" s="201"/>
      <c r="P30" s="201"/>
      <c r="Q30" s="201"/>
      <c r="R30" s="201"/>
      <c r="S30" s="201"/>
      <c r="T30" s="201"/>
      <c r="U30" s="201"/>
      <c r="V30" s="201"/>
      <c r="W30" s="201"/>
      <c r="X30" s="289" t="str">
        <f ca="1">IF(LEN(N32)&gt;Einstellungen!$C$17,LEFT(N32,Einstellungen!$C$17)&amp;".",N32)</f>
        <v>Real Ma.</v>
      </c>
      <c r="Y30" s="290" t="str">
        <f ca="1">IF(LEN(N33)&gt;Einstellungen!$C$17,LEFT(N33,Einstellungen!$C$17)&amp;".",N33)</f>
        <v>Borussi.</v>
      </c>
      <c r="Z30" s="290" t="str">
        <f ca="1">IF(LEN(N34)&gt;Einstellungen!$C$17,LEFT(N34,Einstellungen!$C$17)&amp;".",N34)</f>
        <v>1. FC N.</v>
      </c>
      <c r="AA30" s="290" t="str">
        <f ca="1">IF(LEN(N35)&gt;Einstellungen!$C$17,LEFT(N35,Einstellungen!$C$17)&amp;".",N35)</f>
        <v>FSV Rau.</v>
      </c>
      <c r="AB30" s="290" t="str">
        <f ca="1">IF(LEN(N36)&gt;Einstellungen!$C$17,LEFT(N36,Einstellungen!$C$17)&amp;".",N36)</f>
        <v>Kickers.</v>
      </c>
      <c r="AC30" s="291" t="str">
        <f ca="1">IF(LEN(N37)&gt;Einstellungen!$C$17,LEFT(N37,Einstellungen!$C$17)&amp;".",N37)</f>
        <v/>
      </c>
      <c r="AD30" s="202"/>
      <c r="AG30" s="713" t="str">
        <f>Sprache!$E$16&amp;" C"</f>
        <v>Gruppe C</v>
      </c>
      <c r="AH30" s="713"/>
    </row>
    <row r="31" spans="2:35" ht="24" customHeight="1" thickTop="1" thickBot="1" x14ac:dyDescent="0.25">
      <c r="B31" s="660">
        <f ca="1">Planung!$E25</f>
        <v>20</v>
      </c>
      <c r="C31" s="666">
        <f ca="1">Planung!$F25</f>
        <v>0.52083333333333337</v>
      </c>
      <c r="D31" s="667">
        <f ca="1">Planung!$G25</f>
        <v>2</v>
      </c>
      <c r="E31" s="667" t="str">
        <f ca="1">Planung!$H25</f>
        <v>B</v>
      </c>
      <c r="F31" s="661" t="str">
        <f ca="1">Planung!$L25</f>
        <v>Inter Mailand</v>
      </c>
      <c r="G31" s="222" t="s">
        <v>5</v>
      </c>
      <c r="H31" s="654" t="str">
        <f ca="1">Planung!$N25</f>
        <v>Manchester City</v>
      </c>
      <c r="I31" s="655">
        <v>0</v>
      </c>
      <c r="J31" s="648" t="str">
        <f>Sprache!$E$84</f>
        <v>:</v>
      </c>
      <c r="K31" s="649">
        <v>1</v>
      </c>
      <c r="M31" s="716"/>
      <c r="N31" s="717"/>
      <c r="O31" s="203" t="str">
        <f>Sprache!$E$21</f>
        <v>SP</v>
      </c>
      <c r="P31" s="204" t="str">
        <f>Sprache!$E$22</f>
        <v>G</v>
      </c>
      <c r="Q31" s="204" t="str">
        <f>Sprache!$E$23</f>
        <v>U</v>
      </c>
      <c r="R31" s="408" t="str">
        <f>Sprache!$E$24</f>
        <v>V</v>
      </c>
      <c r="S31" s="718" t="str">
        <f>Sprache!$E$25</f>
        <v>Tore</v>
      </c>
      <c r="T31" s="719"/>
      <c r="U31" s="720"/>
      <c r="V31" s="204" t="str">
        <f>Sprache!$E$26</f>
        <v>Diff.</v>
      </c>
      <c r="W31" s="206" t="str">
        <f>Sprache!$E$27</f>
        <v>Pkt</v>
      </c>
      <c r="X31" s="207" t="str">
        <f ca="1">N32</f>
        <v>Real Madrid</v>
      </c>
      <c r="Y31" s="208" t="str">
        <f ca="1">N33</f>
        <v>Borussia Dortmund</v>
      </c>
      <c r="Z31" s="208" t="str">
        <f ca="1">N34</f>
        <v>1. FC Nürnberg</v>
      </c>
      <c r="AA31" s="208" t="str">
        <f ca="1">N35</f>
        <v>FSV Rauen</v>
      </c>
      <c r="AB31" s="208" t="str">
        <f ca="1">N36</f>
        <v>Kickers Rodendorf</v>
      </c>
      <c r="AC31" s="610" t="str">
        <f ca="1">N37</f>
        <v/>
      </c>
      <c r="AD31" s="202"/>
      <c r="AG31" s="450" t="str">
        <f>Sprache!$E$9</f>
        <v>Nr.</v>
      </c>
      <c r="AH31" s="451" t="str">
        <f>Sprache!$E$10</f>
        <v>Teilnehmer bzw. Mannschaft</v>
      </c>
      <c r="AI31" s="452" t="str">
        <f>Sprache!$E$49</f>
        <v>Bonus</v>
      </c>
    </row>
    <row r="32" spans="2:35" ht="24" customHeight="1" x14ac:dyDescent="0.2">
      <c r="B32" s="660">
        <f ca="1">Planung!$E26</f>
        <v>21</v>
      </c>
      <c r="C32" s="666">
        <f ca="1">Planung!$F26</f>
        <v>0.52083333333333337</v>
      </c>
      <c r="D32" s="667">
        <f ca="1">Planung!$G26</f>
        <v>3</v>
      </c>
      <c r="E32" s="667" t="str">
        <f ca="1">Planung!$H26</f>
        <v>C</v>
      </c>
      <c r="F32" s="661" t="str">
        <f ca="1">Planung!$L26</f>
        <v>Real Madrid</v>
      </c>
      <c r="G32" s="222" t="s">
        <v>5</v>
      </c>
      <c r="H32" s="654" t="str">
        <f ca="1">Planung!$N26</f>
        <v>FSV Rauen</v>
      </c>
      <c r="I32" s="655">
        <v>4</v>
      </c>
      <c r="J32" s="648" t="str">
        <f>Sprache!$E$84</f>
        <v>:</v>
      </c>
      <c r="K32" s="649">
        <v>1</v>
      </c>
      <c r="M32" s="380">
        <f ca="1">IF(Calc3!$K$13=0,"",1)</f>
        <v>1</v>
      </c>
      <c r="N32" s="381" t="str">
        <f ca="1">IF(Calc1!$F$14&lt;3,"",IF(Calc3!$K$13=0,Calc3!$Q64,VLOOKUP(Calc3!B4,Calc3!$C$4:$N$12,4,0)))</f>
        <v>Real Madrid</v>
      </c>
      <c r="O32" s="209">
        <f ca="1">IF(Calc3!$K$13=0,"",VLOOKUP(Calc3!B4,Calc3!$C$4:$N$12,9,0))</f>
        <v>4</v>
      </c>
      <c r="P32" s="210">
        <f ca="1">IF(Calc3!$K$13=0,"",VLOOKUP(Calc3!B4,Calc3!$C$4:$N$12,10,0))</f>
        <v>4</v>
      </c>
      <c r="Q32" s="210">
        <f ca="1">IF(Calc3!$K$13=0,"",VLOOKUP(Calc3!B4,Calc3!$C$4:$N$12,11,0))</f>
        <v>0</v>
      </c>
      <c r="R32" s="211">
        <f ca="1">IF(Calc3!$K$13=0,"",VLOOKUP(Calc3!B4,Calc3!$C$4:$N$12,12,0))</f>
        <v>0</v>
      </c>
      <c r="S32" s="212">
        <f ca="1">IF(Calc3!$K$13=0,"",VLOOKUP(Calc3!B4,Calc3!$C$4:$N$12,5,0))</f>
        <v>17</v>
      </c>
      <c r="T32" s="213" t="str">
        <f>Sprache!$E$84</f>
        <v>:</v>
      </c>
      <c r="U32" s="214">
        <f ca="1">IF(Calc3!$K$13=0,"",VLOOKUP(Calc3!B4,Calc3!$C$4:$N$12,6,0))</f>
        <v>4</v>
      </c>
      <c r="V32" s="209">
        <f ca="1">IF(Calc3!$K$13=0,"",VLOOKUP(Calc3!B4,Calc3!$C$4:$N$12,7,0))</f>
        <v>13</v>
      </c>
      <c r="W32" s="215">
        <f ca="1">IF(Calc3!$K$13=0,"",VLOOKUP(Calc3!B4,Calc3!$C$4:$N$12,8,0))</f>
        <v>12</v>
      </c>
      <c r="X32" s="216"/>
      <c r="Y32" s="210" t="str">
        <f ca="1">IFERROR(VLOOKUP($N32&amp;Y$31,Calc3!$Z$64:$AB$207,3,0),"")</f>
        <v>3:2</v>
      </c>
      <c r="Z32" s="210" t="str">
        <f ca="1">IFERROR(VLOOKUP($N32&amp;Z$31,Calc3!$Z$64:$AB$207,3,0),"")</f>
        <v>4:1</v>
      </c>
      <c r="AA32" s="210" t="str">
        <f ca="1">IFERROR(VLOOKUP($N32&amp;AA$31,Calc3!$Z$64:$AB$207,3,0),"")</f>
        <v>4:1</v>
      </c>
      <c r="AB32" s="210" t="str">
        <f ca="1">IFERROR(VLOOKUP($N32&amp;AB$31,Calc3!$Z$64:$AB$207,3,0),"")</f>
        <v>6:0</v>
      </c>
      <c r="AC32" s="217" t="str">
        <f ca="1">IFERROR(VLOOKUP($N32&amp;AC$31,Calc3!$Z$64:$AB$207,3,0),"")</f>
        <v/>
      </c>
      <c r="AD32" s="218" t="str">
        <f t="shared" ref="AD32:AD37" ca="1" si="2">N32</f>
        <v>Real Madrid</v>
      </c>
      <c r="AG32" s="453" t="s">
        <v>286</v>
      </c>
      <c r="AH32" s="454" t="str">
        <f>IF(Planung!$C41="","",Planung!$C41)</f>
        <v>Kickers Rodendorf</v>
      </c>
      <c r="AI32" s="455"/>
    </row>
    <row r="33" spans="2:35" ht="24" customHeight="1" x14ac:dyDescent="0.2">
      <c r="B33" s="660">
        <f ca="1">Planung!$E27</f>
        <v>22</v>
      </c>
      <c r="C33" s="666">
        <f ca="1">Planung!$F27</f>
        <v>0.54513888888888884</v>
      </c>
      <c r="D33" s="667">
        <f ca="1">Planung!$G27</f>
        <v>1</v>
      </c>
      <c r="E33" s="667" t="str">
        <f ca="1">Planung!$H27</f>
        <v>A</v>
      </c>
      <c r="F33" s="661" t="str">
        <f ca="1">Planung!$L27</f>
        <v>Eintracht Frankfurt</v>
      </c>
      <c r="G33" s="222" t="s">
        <v>5</v>
      </c>
      <c r="H33" s="654" t="str">
        <f ca="1">Planung!$N27</f>
        <v>1. FC Riedwald</v>
      </c>
      <c r="I33" s="655">
        <v>5</v>
      </c>
      <c r="J33" s="648" t="str">
        <f>Sprache!$E$84</f>
        <v>:</v>
      </c>
      <c r="K33" s="649">
        <v>2</v>
      </c>
      <c r="M33" s="382">
        <f ca="1">IF(Calc3!$K$13=0,"",IF(VLOOKUP(Calc3!B5,Calc3!$C$4:$E$12,3,0)=MAX(M$32:M32),VLOOKUP(Calc3!B5,Calc3!$C$4:$E$12,3,0),Calc3!B5))</f>
        <v>2</v>
      </c>
      <c r="N33" s="383" t="str">
        <f ca="1">IF(Calc1!$F$14&lt;3,"",IF(Calc3!$K$13=0,Calc3!$Q65,VLOOKUP(Calc3!B5,Calc3!$C$4:$N$12,4,0)))</f>
        <v>Borussia Dortmund</v>
      </c>
      <c r="O33" s="219">
        <f ca="1">IF(Calc3!$K$13=0,"",VLOOKUP(Calc3!B5,Calc3!$C$4:$N$12,9,0))</f>
        <v>4</v>
      </c>
      <c r="P33" s="200">
        <f ca="1">IF(Calc3!$K$13=0,"",VLOOKUP(Calc3!B5,Calc3!$C$4:$N$12,10,0))</f>
        <v>3</v>
      </c>
      <c r="Q33" s="200">
        <f ca="1">IF(Calc3!$K$13=0,"",VLOOKUP(Calc3!B5,Calc3!$C$4:$N$12,11,0))</f>
        <v>0</v>
      </c>
      <c r="R33" s="220">
        <f ca="1">IF(Calc3!$K$13=0,"",VLOOKUP(Calc3!B5,Calc3!$C$4:$N$12,12,0))</f>
        <v>1</v>
      </c>
      <c r="S33" s="221">
        <f ca="1">IF(Calc3!$K$13=0,"",VLOOKUP(Calc3!B5,Calc3!$C$4:$N$12,5,0))</f>
        <v>15</v>
      </c>
      <c r="T33" s="222" t="str">
        <f>Sprache!$E$84</f>
        <v>:</v>
      </c>
      <c r="U33" s="223">
        <f ca="1">IF(Calc3!$K$13=0,"",VLOOKUP(Calc3!B5,Calc3!$C$4:$N$12,6,0))</f>
        <v>7</v>
      </c>
      <c r="V33" s="219">
        <f ca="1">IF(Calc3!$K$13=0,"",VLOOKUP(Calc3!B5,Calc3!$C$4:$N$12,7,0))</f>
        <v>8</v>
      </c>
      <c r="W33" s="224">
        <f ca="1">IF(Calc3!$K$13=0,"",VLOOKUP(Calc3!B5,Calc3!$C$4:$N$12,8,0))</f>
        <v>9</v>
      </c>
      <c r="X33" s="225" t="str">
        <f ca="1">IFERROR(VLOOKUP($N33&amp;X$31,Calc3!$Z$64:$AB$207,3,0),"")</f>
        <v>2:3</v>
      </c>
      <c r="Y33" s="226"/>
      <c r="Z33" s="200" t="str">
        <f ca="1">IFERROR(VLOOKUP($N33&amp;Z$31,Calc3!$Z$64:$AB$207,3,0),"")</f>
        <v>4:3</v>
      </c>
      <c r="AA33" s="200" t="str">
        <f ca="1">IFERROR(VLOOKUP($N33&amp;AA$31,Calc3!$Z$64:$AB$207,3,0),"")</f>
        <v>3:0</v>
      </c>
      <c r="AB33" s="200" t="str">
        <f ca="1">IFERROR(VLOOKUP($N33&amp;AB$31,Calc3!$Z$64:$AB$207,3,0),"")</f>
        <v>6:1</v>
      </c>
      <c r="AC33" s="227" t="str">
        <f ca="1">IFERROR(VLOOKUP($N33&amp;AC$31,Calc3!$Z$64:$AB$207,3,0),"")</f>
        <v/>
      </c>
      <c r="AD33" s="228" t="str">
        <f t="shared" ca="1" si="2"/>
        <v>Borussia Dortmund</v>
      </c>
      <c r="AG33" s="456" t="s">
        <v>285</v>
      </c>
      <c r="AH33" s="457" t="str">
        <f>IF(Planung!$C43="","",Planung!$C43)</f>
        <v>Real Madrid</v>
      </c>
      <c r="AI33" s="458"/>
    </row>
    <row r="34" spans="2:35" ht="24" customHeight="1" x14ac:dyDescent="0.2">
      <c r="B34" s="660">
        <f ca="1">Planung!$E28</f>
        <v>23</v>
      </c>
      <c r="C34" s="666">
        <f ca="1">Planung!$F28</f>
        <v>0.54513888888888884</v>
      </c>
      <c r="D34" s="667">
        <f ca="1">Planung!$G28</f>
        <v>2</v>
      </c>
      <c r="E34" s="667" t="str">
        <f ca="1">Planung!$H28</f>
        <v>B</v>
      </c>
      <c r="F34" s="661" t="str">
        <f ca="1">Planung!$L28</f>
        <v>SSV Wildbach</v>
      </c>
      <c r="G34" s="222" t="s">
        <v>5</v>
      </c>
      <c r="H34" s="654" t="str">
        <f ca="1">Planung!$N28</f>
        <v>Mainz 05</v>
      </c>
      <c r="I34" s="655">
        <v>0</v>
      </c>
      <c r="J34" s="648" t="str">
        <f>Sprache!$E$84</f>
        <v>:</v>
      </c>
      <c r="K34" s="649">
        <v>2</v>
      </c>
      <c r="M34" s="382">
        <f ca="1">IF(Calc3!$K$13=0,"",IF(VLOOKUP(Calc3!B6,Calc3!$C$4:$E$12,3,0)=MAX(M$32:M33),VLOOKUP(Calc3!B6,Calc3!$C$4:$E$12,3,0),Calc3!B6))</f>
        <v>3</v>
      </c>
      <c r="N34" s="383" t="str">
        <f ca="1">IF(Calc1!$F$14&lt;3,"",IF(Calc3!$K$13=0,Calc3!$Q66,VLOOKUP(Calc3!B6,Calc3!$C$4:$N$12,4,0)))</f>
        <v>1. FC Nürnberg</v>
      </c>
      <c r="O34" s="219">
        <f ca="1">IF(Calc3!$K$13=0,"",VLOOKUP(Calc3!B6,Calc3!$C$4:$N$12,9,0))</f>
        <v>4</v>
      </c>
      <c r="P34" s="200">
        <f ca="1">IF(Calc3!$K$13=0,"",VLOOKUP(Calc3!B6,Calc3!$C$4:$N$12,10,0))</f>
        <v>2</v>
      </c>
      <c r="Q34" s="200">
        <f ca="1">IF(Calc3!$K$13=0,"",VLOOKUP(Calc3!B6,Calc3!$C$4:$N$12,11,0))</f>
        <v>0</v>
      </c>
      <c r="R34" s="220">
        <f ca="1">IF(Calc3!$K$13=0,"",VLOOKUP(Calc3!B6,Calc3!$C$4:$N$12,12,0))</f>
        <v>2</v>
      </c>
      <c r="S34" s="221">
        <f ca="1">IF(Calc3!$K$13=0,"",VLOOKUP(Calc3!B6,Calc3!$C$4:$N$12,5,0))</f>
        <v>9</v>
      </c>
      <c r="T34" s="222" t="str">
        <f>Sprache!$E$84</f>
        <v>:</v>
      </c>
      <c r="U34" s="223">
        <f ca="1">IF(Calc3!$K$13=0,"",VLOOKUP(Calc3!B6,Calc3!$C$4:$N$12,6,0))</f>
        <v>9</v>
      </c>
      <c r="V34" s="219">
        <f ca="1">IF(Calc3!$K$13=0,"",VLOOKUP(Calc3!B6,Calc3!$C$4:$N$12,7,0))</f>
        <v>0</v>
      </c>
      <c r="W34" s="224">
        <f ca="1">IF(Calc3!$K$13=0,"",VLOOKUP(Calc3!B6,Calc3!$C$4:$N$12,8,0))</f>
        <v>6</v>
      </c>
      <c r="X34" s="225" t="str">
        <f ca="1">IFERROR(VLOOKUP($N34&amp;X$31,Calc3!$Z$64:$AB$207,3,0),"")</f>
        <v>1:4</v>
      </c>
      <c r="Y34" s="410" t="str">
        <f ca="1">IFERROR(VLOOKUP($N34&amp;Y$31,Calc3!$Z$64:$AB$207,3,0),"")</f>
        <v>3:4</v>
      </c>
      <c r="Z34" s="226"/>
      <c r="AA34" s="200" t="str">
        <f ca="1">IFERROR(VLOOKUP($N34&amp;AA$31,Calc3!$Z$64:$AB$207,3,0),"")</f>
        <v>3:1</v>
      </c>
      <c r="AB34" s="200" t="str">
        <f ca="1">IFERROR(VLOOKUP($N34&amp;AB$31,Calc3!$Z$64:$AB$207,3,0),"")</f>
        <v>2:0</v>
      </c>
      <c r="AC34" s="227" t="str">
        <f ca="1">IFERROR(VLOOKUP($N34&amp;AC$31,Calc3!$Z$64:$AB$207,3,0),"")</f>
        <v/>
      </c>
      <c r="AD34" s="228" t="str">
        <f t="shared" ca="1" si="2"/>
        <v>1. FC Nürnberg</v>
      </c>
      <c r="AG34" s="456" t="s">
        <v>284</v>
      </c>
      <c r="AH34" s="457" t="str">
        <f>IF(Planung!$C45="","",Planung!$C45)</f>
        <v>Borussia Dortmund</v>
      </c>
      <c r="AI34" s="458"/>
    </row>
    <row r="35" spans="2:35" ht="24" customHeight="1" x14ac:dyDescent="0.2">
      <c r="B35" s="660">
        <f ca="1">Planung!$E29</f>
        <v>24</v>
      </c>
      <c r="C35" s="666">
        <f ca="1">Planung!$F29</f>
        <v>0.54513888888888884</v>
      </c>
      <c r="D35" s="667">
        <f ca="1">Planung!$G29</f>
        <v>3</v>
      </c>
      <c r="E35" s="667" t="str">
        <f ca="1">Planung!$H29</f>
        <v>C</v>
      </c>
      <c r="F35" s="661" t="str">
        <f ca="1">Planung!$L29</f>
        <v>Borussia Dortmund</v>
      </c>
      <c r="G35" s="222" t="s">
        <v>5</v>
      </c>
      <c r="H35" s="654" t="str">
        <f ca="1">Planung!$N29</f>
        <v>Kickers Rodendorf</v>
      </c>
      <c r="I35" s="655">
        <v>6</v>
      </c>
      <c r="J35" s="648" t="str">
        <f>Sprache!$E$84</f>
        <v>:</v>
      </c>
      <c r="K35" s="649">
        <v>1</v>
      </c>
      <c r="M35" s="382">
        <f ca="1">IF(Calc3!$K$13=0,"",IF(VLOOKUP(Calc3!B7,Calc3!$C$4:$E$12,3,0)=MAX(M$32:M34),VLOOKUP(Calc3!B7,Calc3!$C$4:$E$12,3,0),Calc3!B7))</f>
        <v>4</v>
      </c>
      <c r="N35" s="383" t="str">
        <f ca="1">IF(Calc1!$F$14&lt;3,"",IF(Calc3!$K$13=0,Calc3!$Q67,VLOOKUP(Calc3!B7,Calc3!$C$4:$N$12,4,0)))</f>
        <v>FSV Rauen</v>
      </c>
      <c r="O35" s="219">
        <f ca="1">IF(Calc3!$K$13=0,"",VLOOKUP(Calc3!B7,Calc3!$C$4:$N$12,9,0))</f>
        <v>4</v>
      </c>
      <c r="P35" s="200">
        <f ca="1">IF(Calc3!$K$13=0,"",VLOOKUP(Calc3!B7,Calc3!$C$4:$N$12,10,0))</f>
        <v>0</v>
      </c>
      <c r="Q35" s="200">
        <f ca="1">IF(Calc3!$K$13=0,"",VLOOKUP(Calc3!B7,Calc3!$C$4:$N$12,11,0))</f>
        <v>1</v>
      </c>
      <c r="R35" s="220">
        <f ca="1">IF(Calc3!$K$13=0,"",VLOOKUP(Calc3!B7,Calc3!$C$4:$N$12,12,0))</f>
        <v>3</v>
      </c>
      <c r="S35" s="221">
        <f ca="1">IF(Calc3!$K$13=0,"",VLOOKUP(Calc3!B7,Calc3!$C$4:$N$12,5,0))</f>
        <v>3</v>
      </c>
      <c r="T35" s="222" t="str">
        <f>Sprache!$E$84</f>
        <v>:</v>
      </c>
      <c r="U35" s="223">
        <f ca="1">IF(Calc3!$K$13=0,"",VLOOKUP(Calc3!B7,Calc3!$C$4:$N$12,6,0))</f>
        <v>11</v>
      </c>
      <c r="V35" s="219">
        <f ca="1">IF(Calc3!$K$13=0,"",VLOOKUP(Calc3!B7,Calc3!$C$4:$N$12,7,0))</f>
        <v>-8</v>
      </c>
      <c r="W35" s="224">
        <f ca="1">IF(Calc3!$K$13=0,"",VLOOKUP(Calc3!B7,Calc3!$C$4:$N$12,8,0))</f>
        <v>1</v>
      </c>
      <c r="X35" s="225" t="str">
        <f ca="1">IFERROR(VLOOKUP($N35&amp;X$31,Calc3!$Z$64:$AB$207,3,0),"")</f>
        <v>1:4</v>
      </c>
      <c r="Y35" s="410" t="str">
        <f ca="1">IFERROR(VLOOKUP($N35&amp;Y$31,Calc3!$Z$64:$AB$207,3,0),"")</f>
        <v>0:3</v>
      </c>
      <c r="Z35" s="200" t="str">
        <f ca="1">IFERROR(VLOOKUP($N35&amp;Z$31,Calc3!$Z$64:$AB$207,3,0),"")</f>
        <v>1:3</v>
      </c>
      <c r="AA35" s="226"/>
      <c r="AB35" s="200" t="str">
        <f ca="1">IFERROR(VLOOKUP($N35&amp;AB$31,Calc3!$Z$64:$AB$207,3,0),"")</f>
        <v>1:1</v>
      </c>
      <c r="AC35" s="227" t="str">
        <f ca="1">IFERROR(VLOOKUP($N35&amp;AC$31,Calc3!$Z$64:$AB$207,3,0),"")</f>
        <v/>
      </c>
      <c r="AD35" s="228" t="str">
        <f t="shared" ca="1" si="2"/>
        <v>FSV Rauen</v>
      </c>
      <c r="AG35" s="456" t="s">
        <v>287</v>
      </c>
      <c r="AH35" s="457" t="str">
        <f>IF(Planung!$C47="","",Planung!$C47)</f>
        <v>FSV Rauen</v>
      </c>
      <c r="AI35" s="458"/>
    </row>
    <row r="36" spans="2:35" ht="24" customHeight="1" x14ac:dyDescent="0.2">
      <c r="B36" s="660">
        <f ca="1">Planung!$E30</f>
        <v>25</v>
      </c>
      <c r="C36" s="666">
        <f ca="1">Planung!$F30</f>
        <v>0.56944444444444442</v>
      </c>
      <c r="D36" s="667">
        <f ca="1">Planung!$G30</f>
        <v>1</v>
      </c>
      <c r="E36" s="667" t="str">
        <f ca="1">Planung!$H30</f>
        <v>A</v>
      </c>
      <c r="F36" s="661" t="str">
        <f ca="1">Planung!$L30</f>
        <v>Maibach 1822 eV</v>
      </c>
      <c r="G36" s="222" t="s">
        <v>5</v>
      </c>
      <c r="H36" s="654" t="str">
        <f ca="1">Planung!$N30</f>
        <v>VFB Essenheim</v>
      </c>
      <c r="I36" s="655">
        <v>4</v>
      </c>
      <c r="J36" s="648" t="str">
        <f>Sprache!$E$84</f>
        <v>:</v>
      </c>
      <c r="K36" s="649">
        <v>2</v>
      </c>
      <c r="M36" s="382">
        <f ca="1">IF(Calc3!$K$13=0,"",IF(VLOOKUP(Calc3!B8,Calc3!$C$4:$E$12,3,0)=MAX(M$32:M35),VLOOKUP(Calc3!B8,Calc3!$C$4:$E$12,3,0),Calc3!B8))</f>
        <v>5</v>
      </c>
      <c r="N36" s="383" t="str">
        <f ca="1">IF(Calc1!$F$14&lt;3,"",IF(Calc3!$K$13=0,Calc3!$Q68,VLOOKUP(Calc3!B8,Calc3!$C$4:$N$12,4,0)))</f>
        <v>Kickers Rodendorf</v>
      </c>
      <c r="O36" s="219">
        <f ca="1">IF(Calc3!$K$13=0,"",VLOOKUP(Calc3!B8,Calc3!$C$4:$N$12,9,0))</f>
        <v>4</v>
      </c>
      <c r="P36" s="200">
        <f ca="1">IF(Calc3!$K$13=0,"",VLOOKUP(Calc3!B8,Calc3!$C$4:$N$12,10,0))</f>
        <v>0</v>
      </c>
      <c r="Q36" s="200">
        <f ca="1">IF(Calc3!$K$13=0,"",VLOOKUP(Calc3!B8,Calc3!$C$4:$N$12,11,0))</f>
        <v>1</v>
      </c>
      <c r="R36" s="220">
        <f ca="1">IF(Calc3!$K$13=0,"",VLOOKUP(Calc3!B8,Calc3!$C$4:$N$12,12,0))</f>
        <v>3</v>
      </c>
      <c r="S36" s="221">
        <f ca="1">IF(Calc3!$K$13=0,"",VLOOKUP(Calc3!B8,Calc3!$C$4:$N$12,5,0))</f>
        <v>2</v>
      </c>
      <c r="T36" s="222" t="str">
        <f>Sprache!$E$84</f>
        <v>:</v>
      </c>
      <c r="U36" s="223">
        <f ca="1">IF(Calc3!$K$13=0,"",VLOOKUP(Calc3!B8,Calc3!$C$4:$N$12,6,0))</f>
        <v>15</v>
      </c>
      <c r="V36" s="219">
        <f ca="1">IF(Calc3!$K$13=0,"",VLOOKUP(Calc3!B8,Calc3!$C$4:$N$12,7,0))</f>
        <v>-13</v>
      </c>
      <c r="W36" s="224">
        <f ca="1">IF(Calc3!$K$13=0,"",VLOOKUP(Calc3!B8,Calc3!$C$4:$N$12,8,0))</f>
        <v>1</v>
      </c>
      <c r="X36" s="225" t="str">
        <f ca="1">IFERROR(VLOOKUP($N36&amp;X$31,Calc3!$Z$64:$AB$207,3,0),"")</f>
        <v>0:6</v>
      </c>
      <c r="Y36" s="410" t="str">
        <f ca="1">IFERROR(VLOOKUP($N36&amp;Y$31,Calc3!$Z$64:$AB$207,3,0),"")</f>
        <v>1:6</v>
      </c>
      <c r="Z36" s="200" t="str">
        <f ca="1">IFERROR(VLOOKUP($N36&amp;Z$31,Calc3!$Z$64:$AB$207,3,0),"")</f>
        <v>0:2</v>
      </c>
      <c r="AA36" s="200" t="str">
        <f ca="1">IFERROR(VLOOKUP($N36&amp;AA$31,Calc3!$Z$64:$AB$207,3,0),"")</f>
        <v>1:1</v>
      </c>
      <c r="AB36" s="226"/>
      <c r="AC36" s="227" t="str">
        <f ca="1">IFERROR(VLOOKUP($N36&amp;AC$31,Calc3!$Z$64:$AB$207,3,0),"")</f>
        <v/>
      </c>
      <c r="AD36" s="228" t="str">
        <f t="shared" ca="1" si="2"/>
        <v>Kickers Rodendorf</v>
      </c>
      <c r="AG36" s="456" t="s">
        <v>288</v>
      </c>
      <c r="AH36" s="457" t="str">
        <f>IF(Planung!$C49="","",Planung!$C49)</f>
        <v>1. FC Nürnberg</v>
      </c>
      <c r="AI36" s="458"/>
    </row>
    <row r="37" spans="2:35" ht="24" customHeight="1" thickBot="1" x14ac:dyDescent="0.25">
      <c r="B37" s="660">
        <f ca="1">Planung!$E31</f>
        <v>26</v>
      </c>
      <c r="C37" s="666">
        <f ca="1">Planung!$F31</f>
        <v>0.56944444444444442</v>
      </c>
      <c r="D37" s="667">
        <f ca="1">Planung!$G31</f>
        <v>2</v>
      </c>
      <c r="E37" s="667" t="str">
        <f ca="1">Planung!$H31</f>
        <v>B</v>
      </c>
      <c r="F37" s="661" t="str">
        <f ca="1">Planung!$L31</f>
        <v>Manchester City</v>
      </c>
      <c r="G37" s="222" t="s">
        <v>5</v>
      </c>
      <c r="H37" s="654" t="str">
        <f ca="1">Planung!$N31</f>
        <v>FC Grönlingen</v>
      </c>
      <c r="I37" s="655">
        <v>5</v>
      </c>
      <c r="J37" s="648" t="str">
        <f>Sprache!$E$84</f>
        <v>:</v>
      </c>
      <c r="K37" s="649">
        <v>0</v>
      </c>
      <c r="M37" s="384">
        <f ca="1">IF(Calc3!$K$13=0,"",IF(VLOOKUP(Calc3!B9,Calc3!$C$4:$E$12,3,0)=MAX(M$32:M36),VLOOKUP(Calc3!B9,Calc3!$C$4:$E$12,3,0),Calc3!B9))</f>
        <v>6</v>
      </c>
      <c r="N37" s="385" t="str">
        <f ca="1">IF(Calc1!$F$14&lt;3,"",IF(Calc3!$K$13=0,Calc3!$Q69,VLOOKUP(Calc3!B9,Calc3!$C$4:$N$12,4,0)))</f>
        <v/>
      </c>
      <c r="O37" s="229">
        <f ca="1">IF(Calc3!$K$13=0,"",VLOOKUP(Calc3!B9,Calc3!$C$4:$N$12,9,0))</f>
        <v>0</v>
      </c>
      <c r="P37" s="230">
        <f ca="1">IF(Calc3!$K$13=0,"",VLOOKUP(Calc3!B9,Calc3!$C$4:$N$12,10,0))</f>
        <v>0</v>
      </c>
      <c r="Q37" s="230">
        <f ca="1">IF(Calc3!$K$13=0,"",VLOOKUP(Calc3!B9,Calc3!$C$4:$N$12,11,0))</f>
        <v>0</v>
      </c>
      <c r="R37" s="231">
        <f ca="1">IF(Calc3!$K$13=0,"",VLOOKUP(Calc3!B9,Calc3!$C$4:$N$12,12,0))</f>
        <v>0</v>
      </c>
      <c r="S37" s="232">
        <f ca="1">IF(Calc3!$K$13=0,"",VLOOKUP(Calc3!B9,Calc3!$C$4:$N$12,5,0))</f>
        <v>0</v>
      </c>
      <c r="T37" s="233" t="str">
        <f>Sprache!$E$84</f>
        <v>:</v>
      </c>
      <c r="U37" s="234">
        <f ca="1">IF(Calc3!$K$13=0,"",VLOOKUP(Calc3!B9,Calc3!$C$4:$N$12,6,0))</f>
        <v>0</v>
      </c>
      <c r="V37" s="229">
        <f ca="1">IF(Calc3!$K$13=0,"",VLOOKUP(Calc3!B9,Calc3!$C$4:$N$12,7,0))</f>
        <v>0</v>
      </c>
      <c r="W37" s="235">
        <f ca="1">IF(Calc3!$K$13=0,"",VLOOKUP(Calc3!B9,Calc3!$C$4:$N$12,8,0))</f>
        <v>0</v>
      </c>
      <c r="X37" s="236" t="str">
        <f ca="1">IFERROR(VLOOKUP($N37&amp;X$31,Calc3!$Z$64:$AB$207,3,0),"")</f>
        <v/>
      </c>
      <c r="Y37" s="230" t="str">
        <f ca="1">IFERROR(VLOOKUP($N37&amp;Y$31,Calc3!$Z$64:$AB$207,3,0),"")</f>
        <v/>
      </c>
      <c r="Z37" s="230" t="str">
        <f ca="1">IFERROR(VLOOKUP($N37&amp;Z$31,Calc3!$Z$64:$AB$207,3,0),"")</f>
        <v/>
      </c>
      <c r="AA37" s="230" t="str">
        <f ca="1">IFERROR(VLOOKUP($N37&amp;AA$31,Calc3!$Z$64:$AB$207,3,0),"")</f>
        <v/>
      </c>
      <c r="AB37" s="230" t="str">
        <f ca="1">IFERROR(VLOOKUP($N37&amp;AB$31,Calc3!$Z$64:$AB$207,3,0),"")</f>
        <v/>
      </c>
      <c r="AC37" s="237"/>
      <c r="AD37" s="309" t="str">
        <f t="shared" ca="1" si="2"/>
        <v/>
      </c>
      <c r="AG37" s="459" t="s">
        <v>289</v>
      </c>
      <c r="AH37" s="460" t="str">
        <f>IF(Planung!$C51="","",Planung!$C51)</f>
        <v/>
      </c>
      <c r="AI37" s="461"/>
    </row>
    <row r="38" spans="2:35" ht="24" customHeight="1" thickTop="1" x14ac:dyDescent="0.2">
      <c r="B38" s="660">
        <f ca="1">Planung!$E32</f>
        <v>27</v>
      </c>
      <c r="C38" s="666">
        <f ca="1">Planung!$F32</f>
        <v>0.56944444444444442</v>
      </c>
      <c r="D38" s="667">
        <f ca="1">Planung!$G32</f>
        <v>3</v>
      </c>
      <c r="E38" s="667" t="str">
        <f ca="1">Planung!$H32</f>
        <v>C</v>
      </c>
      <c r="F38" s="661" t="str">
        <f ca="1">Planung!$L32</f>
        <v>FSV Rauen</v>
      </c>
      <c r="G38" s="222" t="s">
        <v>5</v>
      </c>
      <c r="H38" s="654" t="str">
        <f ca="1">Planung!$N32</f>
        <v>1. FC Nürnberg</v>
      </c>
      <c r="I38" s="655">
        <v>1</v>
      </c>
      <c r="J38" s="648" t="str">
        <f>Sprache!$E$84</f>
        <v>:</v>
      </c>
      <c r="K38" s="649">
        <v>3</v>
      </c>
      <c r="M38" s="282"/>
      <c r="N38" s="283"/>
      <c r="O38" s="284"/>
      <c r="P38" s="284"/>
      <c r="Q38" s="284"/>
      <c r="R38" s="284"/>
      <c r="S38" s="285"/>
      <c r="T38" s="284"/>
      <c r="U38" s="283"/>
      <c r="V38" s="284"/>
      <c r="W38" s="286"/>
      <c r="X38" s="284"/>
      <c r="Y38" s="284"/>
      <c r="Z38" s="284"/>
      <c r="AA38" s="284"/>
      <c r="AB38" s="284"/>
      <c r="AC38" s="284"/>
      <c r="AD38" s="283"/>
    </row>
    <row r="39" spans="2:35" ht="24" customHeight="1" x14ac:dyDescent="0.2">
      <c r="B39" s="660">
        <f ca="1">Planung!$E33</f>
        <v>28</v>
      </c>
      <c r="C39" s="666">
        <f ca="1">Planung!$F33</f>
        <v>0.59375</v>
      </c>
      <c r="D39" s="667">
        <f ca="1">Planung!$G33</f>
        <v>1</v>
      </c>
      <c r="E39" s="667" t="str">
        <f ca="1">Planung!$H33</f>
        <v>A</v>
      </c>
      <c r="F39" s="661" t="str">
        <f ca="1">Planung!$L33</f>
        <v>1. FC Riedwald</v>
      </c>
      <c r="G39" s="222" t="s">
        <v>5</v>
      </c>
      <c r="H39" s="654" t="str">
        <f ca="1">Planung!$N33</f>
        <v>FC Barcelona</v>
      </c>
      <c r="I39" s="655">
        <v>0</v>
      </c>
      <c r="J39" s="648" t="str">
        <f>Sprache!$E$84</f>
        <v>:</v>
      </c>
      <c r="K39" s="649">
        <v>2</v>
      </c>
      <c r="M39" s="282"/>
      <c r="N39" s="283"/>
      <c r="O39" s="284"/>
      <c r="P39" s="284"/>
      <c r="Q39" s="284"/>
      <c r="R39" s="284"/>
      <c r="S39" s="285"/>
      <c r="T39" s="284"/>
      <c r="U39" s="283"/>
      <c r="V39" s="284"/>
      <c r="W39" s="286"/>
      <c r="X39" s="284"/>
      <c r="Y39" s="284"/>
      <c r="Z39" s="284"/>
      <c r="AA39" s="284"/>
      <c r="AB39" s="284"/>
      <c r="AC39" s="284"/>
      <c r="AD39" s="283"/>
    </row>
    <row r="40" spans="2:35" ht="24" customHeight="1" x14ac:dyDescent="0.2">
      <c r="B40" s="660">
        <f ca="1">Planung!$E34</f>
        <v>29</v>
      </c>
      <c r="C40" s="666">
        <f ca="1">Planung!$F34</f>
        <v>0.59375</v>
      </c>
      <c r="D40" s="667">
        <f ca="1">Planung!$G34</f>
        <v>2</v>
      </c>
      <c r="E40" s="667" t="str">
        <f ca="1">Planung!$H34</f>
        <v>B</v>
      </c>
      <c r="F40" s="661" t="str">
        <f ca="1">Planung!$L34</f>
        <v>Mainz 05</v>
      </c>
      <c r="G40" s="222" t="s">
        <v>5</v>
      </c>
      <c r="H40" s="654" t="str">
        <f ca="1">Planung!$N34</f>
        <v>Inter Mailand</v>
      </c>
      <c r="I40" s="655">
        <v>1</v>
      </c>
      <c r="J40" s="648" t="str">
        <f>Sprache!$E$84</f>
        <v>:</v>
      </c>
      <c r="K40" s="649">
        <v>4</v>
      </c>
      <c r="M40" s="714" t="str">
        <f>Sprache!$E$40</f>
        <v>Ende der Vorrunde:</v>
      </c>
      <c r="N40" s="714"/>
      <c r="O40" s="714"/>
      <c r="P40" s="714"/>
      <c r="Q40" s="714"/>
      <c r="R40" s="714"/>
      <c r="S40" s="714"/>
      <c r="T40" s="714"/>
      <c r="U40" s="714"/>
      <c r="V40" s="714"/>
      <c r="W40" s="715">
        <f ca="1">Planung!$R$13</f>
        <v>0.61458333333333337</v>
      </c>
      <c r="X40" s="715"/>
      <c r="Y40" s="715"/>
      <c r="Z40" s="715"/>
      <c r="AA40" s="715"/>
      <c r="AB40" s="715"/>
      <c r="AC40" s="715"/>
      <c r="AD40" s="715"/>
    </row>
    <row r="41" spans="2:35" ht="24" customHeight="1" x14ac:dyDescent="0.2">
      <c r="B41" s="660">
        <f ca="1">Planung!$E35</f>
        <v>30</v>
      </c>
      <c r="C41" s="666">
        <f ca="1">Planung!$F35</f>
        <v>0.59375</v>
      </c>
      <c r="D41" s="667">
        <f ca="1">Planung!$G35</f>
        <v>3</v>
      </c>
      <c r="E41" s="667" t="str">
        <f ca="1">Planung!$H35</f>
        <v>C</v>
      </c>
      <c r="F41" s="661" t="str">
        <f ca="1">Planung!$L35</f>
        <v>Kickers Rodendorf</v>
      </c>
      <c r="G41" s="222" t="s">
        <v>5</v>
      </c>
      <c r="H41" s="654" t="str">
        <f ca="1">Planung!$N35</f>
        <v>Real Madrid</v>
      </c>
      <c r="I41" s="655">
        <v>0</v>
      </c>
      <c r="J41" s="648" t="str">
        <f>Sprache!$E$84</f>
        <v>:</v>
      </c>
      <c r="K41" s="649">
        <v>6</v>
      </c>
      <c r="M41" s="282"/>
      <c r="N41" s="283"/>
      <c r="O41" s="284"/>
      <c r="P41" s="284"/>
      <c r="Q41" s="284"/>
      <c r="R41" s="284"/>
      <c r="S41" s="285"/>
      <c r="T41" s="284"/>
      <c r="U41" s="283"/>
      <c r="V41" s="284"/>
      <c r="W41" s="286"/>
      <c r="X41" s="284"/>
      <c r="Y41" s="284"/>
      <c r="Z41" s="284"/>
      <c r="AA41" s="284"/>
      <c r="AB41" s="284"/>
      <c r="AC41" s="284"/>
      <c r="AD41" s="283"/>
    </row>
    <row r="42" spans="2:35" ht="24" customHeight="1" x14ac:dyDescent="0.2">
      <c r="B42" s="660" t="str">
        <f>Planung!$E36</f>
        <v/>
      </c>
      <c r="C42" s="666" t="str">
        <f>Planung!$F36</f>
        <v/>
      </c>
      <c r="D42" s="667" t="str">
        <f>Planung!$G36</f>
        <v/>
      </c>
      <c r="E42" s="667" t="str">
        <f ca="1">Planung!$H36</f>
        <v/>
      </c>
      <c r="F42" s="661" t="str">
        <f ca="1">Planung!$L36</f>
        <v/>
      </c>
      <c r="G42" s="222" t="s">
        <v>5</v>
      </c>
      <c r="H42" s="654" t="str">
        <f ca="1">Planung!$N36</f>
        <v/>
      </c>
      <c r="I42" s="655"/>
      <c r="J42" s="648" t="str">
        <f>Sprache!$E$84</f>
        <v>:</v>
      </c>
      <c r="K42" s="649"/>
      <c r="M42" s="282"/>
      <c r="N42" s="283"/>
      <c r="O42" s="284"/>
      <c r="P42" s="284"/>
      <c r="Q42" s="284"/>
      <c r="R42" s="284"/>
      <c r="S42" s="285"/>
      <c r="T42" s="284"/>
      <c r="U42" s="283"/>
      <c r="V42" s="284"/>
      <c r="W42" s="286"/>
      <c r="X42" s="284"/>
      <c r="Y42" s="284"/>
      <c r="Z42" s="284"/>
      <c r="AA42" s="284"/>
      <c r="AB42" s="284"/>
      <c r="AC42" s="284"/>
      <c r="AD42" s="283"/>
    </row>
    <row r="43" spans="2:35" ht="24" customHeight="1" x14ac:dyDescent="0.2">
      <c r="B43" s="660" t="str">
        <f>Planung!$E37</f>
        <v/>
      </c>
      <c r="C43" s="666" t="str">
        <f>Planung!$F37</f>
        <v/>
      </c>
      <c r="D43" s="667" t="str">
        <f>Planung!$G37</f>
        <v/>
      </c>
      <c r="E43" s="667" t="str">
        <f ca="1">Planung!$H37</f>
        <v/>
      </c>
      <c r="F43" s="661" t="str">
        <f ca="1">Planung!$L37</f>
        <v/>
      </c>
      <c r="G43" s="222" t="s">
        <v>5</v>
      </c>
      <c r="H43" s="654" t="str">
        <f ca="1">Planung!$N37</f>
        <v/>
      </c>
      <c r="I43" s="655"/>
      <c r="J43" s="648" t="str">
        <f>Sprache!$E$84</f>
        <v>:</v>
      </c>
      <c r="K43" s="649"/>
    </row>
    <row r="44" spans="2:35" ht="24" customHeight="1" x14ac:dyDescent="0.2">
      <c r="B44" s="660" t="str">
        <f>Planung!$E38</f>
        <v/>
      </c>
      <c r="C44" s="666" t="str">
        <f>Planung!$F38</f>
        <v/>
      </c>
      <c r="D44" s="667" t="str">
        <f>Planung!$G38</f>
        <v/>
      </c>
      <c r="E44" s="667" t="str">
        <f ca="1">Planung!$H38</f>
        <v/>
      </c>
      <c r="F44" s="661" t="str">
        <f ca="1">Planung!$L38</f>
        <v/>
      </c>
      <c r="G44" s="222" t="s">
        <v>5</v>
      </c>
      <c r="H44" s="654" t="str">
        <f ca="1">Planung!$N38</f>
        <v/>
      </c>
      <c r="I44" s="655"/>
      <c r="J44" s="648" t="str">
        <f>Sprache!$E$84</f>
        <v>:</v>
      </c>
      <c r="K44" s="649"/>
    </row>
    <row r="45" spans="2:35" ht="24" customHeight="1" x14ac:dyDescent="0.2">
      <c r="B45" s="660" t="str">
        <f>Planung!$E39</f>
        <v/>
      </c>
      <c r="C45" s="666" t="str">
        <f>Planung!$F39</f>
        <v/>
      </c>
      <c r="D45" s="667" t="str">
        <f>Planung!$G39</f>
        <v/>
      </c>
      <c r="E45" s="667" t="str">
        <f ca="1">Planung!$H39</f>
        <v/>
      </c>
      <c r="F45" s="661" t="str">
        <f ca="1">Planung!$L39</f>
        <v/>
      </c>
      <c r="G45" s="222" t="s">
        <v>5</v>
      </c>
      <c r="H45" s="654" t="str">
        <f ca="1">Planung!$N39</f>
        <v/>
      </c>
      <c r="I45" s="655"/>
      <c r="J45" s="648" t="str">
        <f>Sprache!$E$84</f>
        <v>:</v>
      </c>
      <c r="K45" s="649"/>
    </row>
    <row r="46" spans="2:35" ht="24" customHeight="1" x14ac:dyDescent="0.2">
      <c r="B46" s="660" t="str">
        <f>Planung!$E40</f>
        <v/>
      </c>
      <c r="C46" s="666" t="str">
        <f>Planung!$F40</f>
        <v/>
      </c>
      <c r="D46" s="667" t="str">
        <f>Planung!$G40</f>
        <v/>
      </c>
      <c r="E46" s="667" t="str">
        <f ca="1">Planung!$H40</f>
        <v/>
      </c>
      <c r="F46" s="661" t="str">
        <f ca="1">Planung!$L40</f>
        <v/>
      </c>
      <c r="G46" s="222" t="s">
        <v>5</v>
      </c>
      <c r="H46" s="654" t="str">
        <f ca="1">Planung!$N40</f>
        <v/>
      </c>
      <c r="I46" s="655"/>
      <c r="J46" s="648" t="str">
        <f>Sprache!$E$84</f>
        <v>:</v>
      </c>
      <c r="K46" s="649"/>
    </row>
    <row r="47" spans="2:35" ht="24" customHeight="1" x14ac:dyDescent="0.2">
      <c r="B47" s="660" t="str">
        <f>Planung!$E41</f>
        <v/>
      </c>
      <c r="C47" s="666" t="str">
        <f>Planung!$F41</f>
        <v/>
      </c>
      <c r="D47" s="667" t="str">
        <f>Planung!$G41</f>
        <v/>
      </c>
      <c r="E47" s="667" t="str">
        <f ca="1">Planung!$H41</f>
        <v/>
      </c>
      <c r="F47" s="661" t="str">
        <f ca="1">Planung!$L41</f>
        <v/>
      </c>
      <c r="G47" s="222" t="s">
        <v>5</v>
      </c>
      <c r="H47" s="654" t="str">
        <f ca="1">Planung!$N41</f>
        <v/>
      </c>
      <c r="I47" s="655"/>
      <c r="J47" s="648" t="str">
        <f>Sprache!$E$84</f>
        <v>:</v>
      </c>
      <c r="K47" s="649"/>
    </row>
    <row r="48" spans="2:35" ht="24" customHeight="1" x14ac:dyDescent="0.2">
      <c r="B48" s="660" t="str">
        <f>Planung!$E42</f>
        <v/>
      </c>
      <c r="C48" s="666" t="str">
        <f>Planung!$F42</f>
        <v/>
      </c>
      <c r="D48" s="667" t="str">
        <f>Planung!$G42</f>
        <v/>
      </c>
      <c r="E48" s="667" t="str">
        <f ca="1">Planung!$H42</f>
        <v/>
      </c>
      <c r="F48" s="661" t="str">
        <f ca="1">Planung!$L42</f>
        <v/>
      </c>
      <c r="G48" s="222" t="s">
        <v>5</v>
      </c>
      <c r="H48" s="654" t="str">
        <f ca="1">Planung!$N42</f>
        <v/>
      </c>
      <c r="I48" s="655"/>
      <c r="J48" s="648" t="str">
        <f>Sprache!$E$84</f>
        <v>:</v>
      </c>
      <c r="K48" s="649"/>
    </row>
    <row r="49" spans="2:11" ht="24" customHeight="1" x14ac:dyDescent="0.2">
      <c r="B49" s="660" t="str">
        <f>Planung!$E43</f>
        <v/>
      </c>
      <c r="C49" s="666" t="str">
        <f>Planung!$F43</f>
        <v/>
      </c>
      <c r="D49" s="667" t="str">
        <f>Planung!$G43</f>
        <v/>
      </c>
      <c r="E49" s="667" t="str">
        <f ca="1">Planung!$H43</f>
        <v/>
      </c>
      <c r="F49" s="661" t="str">
        <f ca="1">Planung!$L43</f>
        <v/>
      </c>
      <c r="G49" s="222" t="s">
        <v>5</v>
      </c>
      <c r="H49" s="654" t="str">
        <f ca="1">Planung!$N43</f>
        <v/>
      </c>
      <c r="I49" s="655"/>
      <c r="J49" s="648" t="str">
        <f>Sprache!$E$84</f>
        <v>:</v>
      </c>
      <c r="K49" s="649"/>
    </row>
    <row r="50" spans="2:11" ht="24" customHeight="1" x14ac:dyDescent="0.2">
      <c r="B50" s="660" t="str">
        <f>Planung!$E44</f>
        <v/>
      </c>
      <c r="C50" s="666" t="str">
        <f>Planung!$F44</f>
        <v/>
      </c>
      <c r="D50" s="667" t="str">
        <f>Planung!$G44</f>
        <v/>
      </c>
      <c r="E50" s="667" t="str">
        <f ca="1">Planung!$H44</f>
        <v/>
      </c>
      <c r="F50" s="661" t="str">
        <f ca="1">Planung!$L44</f>
        <v/>
      </c>
      <c r="G50" s="222" t="s">
        <v>5</v>
      </c>
      <c r="H50" s="654" t="str">
        <f ca="1">Planung!$N44</f>
        <v/>
      </c>
      <c r="I50" s="655"/>
      <c r="J50" s="648" t="str">
        <f>Sprache!$E$84</f>
        <v>:</v>
      </c>
      <c r="K50" s="649"/>
    </row>
    <row r="51" spans="2:11" ht="24" customHeight="1" x14ac:dyDescent="0.2">
      <c r="B51" s="660" t="str">
        <f>Planung!$E45</f>
        <v/>
      </c>
      <c r="C51" s="666" t="str">
        <f>Planung!$F45</f>
        <v/>
      </c>
      <c r="D51" s="667" t="str">
        <f>Planung!$G45</f>
        <v/>
      </c>
      <c r="E51" s="667" t="str">
        <f ca="1">Planung!$H45</f>
        <v/>
      </c>
      <c r="F51" s="661" t="str">
        <f ca="1">Planung!$L45</f>
        <v/>
      </c>
      <c r="G51" s="222" t="s">
        <v>5</v>
      </c>
      <c r="H51" s="654" t="str">
        <f ca="1">Planung!$N45</f>
        <v/>
      </c>
      <c r="I51" s="655"/>
      <c r="J51" s="648" t="str">
        <f>Sprache!$E$84</f>
        <v>:</v>
      </c>
      <c r="K51" s="649"/>
    </row>
    <row r="52" spans="2:11" ht="24" customHeight="1" x14ac:dyDescent="0.2">
      <c r="B52" s="660" t="str">
        <f>Planung!$E46</f>
        <v/>
      </c>
      <c r="C52" s="666" t="str">
        <f>Planung!$F46</f>
        <v/>
      </c>
      <c r="D52" s="667" t="str">
        <f>Planung!$G46</f>
        <v/>
      </c>
      <c r="E52" s="667" t="str">
        <f ca="1">Planung!$H46</f>
        <v/>
      </c>
      <c r="F52" s="661" t="str">
        <f ca="1">Planung!$L46</f>
        <v/>
      </c>
      <c r="G52" s="222" t="s">
        <v>5</v>
      </c>
      <c r="H52" s="654" t="str">
        <f ca="1">Planung!$N46</f>
        <v/>
      </c>
      <c r="I52" s="655"/>
      <c r="J52" s="648" t="str">
        <f>Sprache!$E$84</f>
        <v>:</v>
      </c>
      <c r="K52" s="649"/>
    </row>
    <row r="53" spans="2:11" ht="24" customHeight="1" x14ac:dyDescent="0.2">
      <c r="B53" s="660" t="str">
        <f>Planung!$E47</f>
        <v/>
      </c>
      <c r="C53" s="666" t="str">
        <f>Planung!$F47</f>
        <v/>
      </c>
      <c r="D53" s="667" t="str">
        <f>Planung!$G47</f>
        <v/>
      </c>
      <c r="E53" s="667" t="str">
        <f ca="1">Planung!$H47</f>
        <v/>
      </c>
      <c r="F53" s="661" t="str">
        <f ca="1">Planung!$L47</f>
        <v/>
      </c>
      <c r="G53" s="222" t="s">
        <v>5</v>
      </c>
      <c r="H53" s="654" t="str">
        <f ca="1">Planung!$N47</f>
        <v/>
      </c>
      <c r="I53" s="655"/>
      <c r="J53" s="648" t="str">
        <f>Sprache!$E$84</f>
        <v>:</v>
      </c>
      <c r="K53" s="649"/>
    </row>
    <row r="54" spans="2:11" ht="24" customHeight="1" x14ac:dyDescent="0.2">
      <c r="B54" s="660" t="str">
        <f>Planung!$E48</f>
        <v/>
      </c>
      <c r="C54" s="666" t="str">
        <f>Planung!$F48</f>
        <v/>
      </c>
      <c r="D54" s="667" t="str">
        <f>Planung!$G48</f>
        <v/>
      </c>
      <c r="E54" s="667" t="str">
        <f ca="1">Planung!$H48</f>
        <v/>
      </c>
      <c r="F54" s="661" t="str">
        <f ca="1">Planung!$L48</f>
        <v/>
      </c>
      <c r="G54" s="222" t="s">
        <v>5</v>
      </c>
      <c r="H54" s="654" t="str">
        <f ca="1">Planung!$N48</f>
        <v/>
      </c>
      <c r="I54" s="655"/>
      <c r="J54" s="648" t="str">
        <f>Sprache!$E$84</f>
        <v>:</v>
      </c>
      <c r="K54" s="649"/>
    </row>
    <row r="55" spans="2:11" ht="24" customHeight="1" x14ac:dyDescent="0.2">
      <c r="B55" s="660" t="str">
        <f>Planung!$E49</f>
        <v/>
      </c>
      <c r="C55" s="666" t="str">
        <f>Planung!$F49</f>
        <v/>
      </c>
      <c r="D55" s="667" t="str">
        <f>Planung!$G49</f>
        <v/>
      </c>
      <c r="E55" s="667" t="str">
        <f ca="1">Planung!$H49</f>
        <v/>
      </c>
      <c r="F55" s="661" t="str">
        <f ca="1">Planung!$L49</f>
        <v/>
      </c>
      <c r="G55" s="222" t="s">
        <v>5</v>
      </c>
      <c r="H55" s="654" t="str">
        <f ca="1">Planung!$N49</f>
        <v/>
      </c>
      <c r="I55" s="655"/>
      <c r="J55" s="648" t="str">
        <f>Sprache!$E$84</f>
        <v>:</v>
      </c>
      <c r="K55" s="649"/>
    </row>
    <row r="56" spans="2:11" ht="24" customHeight="1" thickBot="1" x14ac:dyDescent="0.25">
      <c r="B56" s="662" t="str">
        <f>Planung!$E50</f>
        <v/>
      </c>
      <c r="C56" s="668" t="str">
        <f>Planung!$F50</f>
        <v/>
      </c>
      <c r="D56" s="669" t="str">
        <f>Planung!$G50</f>
        <v/>
      </c>
      <c r="E56" s="669" t="str">
        <f ca="1">Planung!$H50</f>
        <v/>
      </c>
      <c r="F56" s="663" t="str">
        <f ca="1">Planung!$L50</f>
        <v/>
      </c>
      <c r="G56" s="233" t="s">
        <v>5</v>
      </c>
      <c r="H56" s="656" t="str">
        <f ca="1">Planung!$N50</f>
        <v/>
      </c>
      <c r="I56" s="657"/>
      <c r="J56" s="650" t="str">
        <f>Sprache!$E$84</f>
        <v>:</v>
      </c>
      <c r="K56" s="651"/>
    </row>
    <row r="57" spans="2:11" ht="13.5" thickTop="1" x14ac:dyDescent="0.2"/>
    <row r="58" spans="2:11" x14ac:dyDescent="0.2"/>
    <row r="59" spans="2:11" x14ac:dyDescent="0.2"/>
    <row r="60" spans="2:11" x14ac:dyDescent="0.2"/>
  </sheetData>
  <sheetProtection sheet="1" selectLockedCells="1"/>
  <mergeCells count="23">
    <mergeCell ref="AG7:AI8"/>
    <mergeCell ref="F11:H11"/>
    <mergeCell ref="I11:K11"/>
    <mergeCell ref="K7:S8"/>
    <mergeCell ref="S11:U11"/>
    <mergeCell ref="M11:N11"/>
    <mergeCell ref="M10:N10"/>
    <mergeCell ref="AG10:AH10"/>
    <mergeCell ref="M1:N1"/>
    <mergeCell ref="G2:Y2"/>
    <mergeCell ref="G3:Y3"/>
    <mergeCell ref="G4:Y4"/>
    <mergeCell ref="G5:Y5"/>
    <mergeCell ref="AG20:AH20"/>
    <mergeCell ref="M40:V40"/>
    <mergeCell ref="W40:AD40"/>
    <mergeCell ref="M30:N30"/>
    <mergeCell ref="M31:N31"/>
    <mergeCell ref="S31:U31"/>
    <mergeCell ref="M21:N21"/>
    <mergeCell ref="S21:U21"/>
    <mergeCell ref="M20:N20"/>
    <mergeCell ref="AG30:AH30"/>
  </mergeCells>
  <conditionalFormatting sqref="B12:K56">
    <cfRule type="expression" dxfId="23" priority="4">
      <formula>OR($F12="",$H12="")</formula>
    </cfRule>
  </conditionalFormatting>
  <conditionalFormatting sqref="M12:AD17 M22:AD27 M32:AD37">
    <cfRule type="expression" dxfId="22" priority="2">
      <formula>$N12=""</formula>
    </cfRule>
  </conditionalFormatting>
  <conditionalFormatting sqref="M12:W17 M22:W27 M32:W37 AD12:AD17 AD22:AD27 AD32:AD37">
    <cfRule type="expression" dxfId="21" priority="1">
      <formula>OR(AND($M12=$M11,$N11&lt;&gt;""),AND($M12=$M13,$N13&lt;&gt;""))</formula>
    </cfRule>
  </conditionalFormatting>
  <dataValidations count="2">
    <dataValidation type="whole" allowBlank="1" showErrorMessage="1" errorTitle="Error" error="Maximal 999 !" sqref="K12:K56 I12:I56" xr:uid="{D9E07FCF-67B7-4BAF-9BC8-AE233331B860}">
      <formula1>0</formula1>
      <formula2>999</formula2>
    </dataValidation>
    <dataValidation type="whole" allowBlank="1" showInputMessage="1" showErrorMessage="1" sqref="AI12:AI17 AI22:AI27 AI32:AI37" xr:uid="{AF41E46A-2E6A-4E59-96DA-A9C6D39B9547}">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H88"/>
  <sheetViews>
    <sheetView showGridLines="0" showRowColHeaders="0" zoomScaleNormal="100" workbookViewId="0">
      <selection activeCell="L12" sqref="L12"/>
    </sheetView>
  </sheetViews>
  <sheetFormatPr baseColWidth="10" defaultColWidth="0" defaultRowHeight="12.75" zeroHeight="1" x14ac:dyDescent="0.2"/>
  <cols>
    <col min="1" max="1" width="2.85546875" style="49" customWidth="1"/>
    <col min="2" max="2" width="2.42578125" style="49" customWidth="1"/>
    <col min="3" max="3" width="6.5703125" style="49" customWidth="1"/>
    <col min="4" max="4" width="10.42578125" style="49" customWidth="1"/>
    <col min="5" max="5" width="7" style="49" customWidth="1"/>
    <col min="6" max="6" width="5.7109375" style="49" customWidth="1"/>
    <col min="7" max="7" width="2.7109375" style="49" customWidth="1"/>
    <col min="8" max="8" width="6.425781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5" style="49" customWidth="1"/>
    <col min="17" max="17" width="5.140625" style="49" customWidth="1"/>
    <col min="18" max="18" width="30.7109375" style="49" customWidth="1"/>
    <col min="19" max="22" width="6.7109375" style="49" customWidth="1"/>
    <col min="23" max="23" width="5.7109375" style="49" customWidth="1"/>
    <col min="24" max="24" width="2.140625" style="49" customWidth="1"/>
    <col min="25" max="25" width="5.7109375" style="49" customWidth="1"/>
    <col min="26" max="27" width="6.7109375" style="49" customWidth="1"/>
    <col min="28" max="28" width="3.5703125" style="49" customWidth="1"/>
    <col min="29" max="29" width="4" style="49" customWidth="1"/>
    <col min="30" max="30" width="8.28515625" style="49" customWidth="1"/>
    <col min="31" max="31" width="30.7109375" style="49" customWidth="1"/>
    <col min="32" max="32" width="8.7109375" style="49" customWidth="1"/>
    <col min="33" max="33" width="5.5703125" style="49" customWidth="1"/>
    <col min="34" max="34" width="0" style="49" hidden="1" customWidth="1"/>
    <col min="35" max="16384" width="11.42578125" style="49" hidden="1"/>
  </cols>
  <sheetData>
    <row r="1" spans="3:33" ht="13.5" thickBot="1" x14ac:dyDescent="0.25"/>
    <row r="2" spans="3:33" ht="36" customHeight="1" thickTop="1" x14ac:dyDescent="0.2">
      <c r="G2" s="785" t="str">
        <f>Vorrunde!$G$2</f>
        <v>Internationales U10-Turnier am 16.04.2025</v>
      </c>
      <c r="H2" s="786"/>
      <c r="I2" s="786"/>
      <c r="J2" s="786"/>
      <c r="K2" s="786"/>
      <c r="L2" s="786"/>
      <c r="M2" s="786"/>
      <c r="N2" s="786"/>
      <c r="O2" s="786"/>
      <c r="P2" s="786"/>
      <c r="Q2" s="786"/>
      <c r="R2" s="786"/>
      <c r="S2" s="786"/>
      <c r="T2" s="786"/>
      <c r="U2" s="786"/>
      <c r="V2" s="786"/>
      <c r="W2" s="786"/>
      <c r="X2" s="787"/>
    </row>
    <row r="3" spans="3:33" ht="30" customHeight="1" x14ac:dyDescent="0.2">
      <c r="G3" s="788" t="str">
        <f>Vorrunde!$G$3</f>
        <v>Veranstalter:  1. FC Riedwald</v>
      </c>
      <c r="H3" s="789"/>
      <c r="I3" s="789"/>
      <c r="J3" s="789"/>
      <c r="K3" s="789"/>
      <c r="L3" s="789"/>
      <c r="M3" s="789"/>
      <c r="N3" s="789"/>
      <c r="O3" s="789"/>
      <c r="P3" s="789"/>
      <c r="Q3" s="789"/>
      <c r="R3" s="789"/>
      <c r="S3" s="789"/>
      <c r="T3" s="789"/>
      <c r="U3" s="789"/>
      <c r="V3" s="789"/>
      <c r="W3" s="789"/>
      <c r="X3" s="790"/>
    </row>
    <row r="4" spans="3:33" ht="30" customHeight="1" x14ac:dyDescent="0.2">
      <c r="G4" s="791" t="str">
        <f>Vorrunde!$G$4</f>
        <v>Sporthalle Wiesengrund, Wendiger Str. 51, 65432 Riedwald</v>
      </c>
      <c r="H4" s="792"/>
      <c r="I4" s="792"/>
      <c r="J4" s="792"/>
      <c r="K4" s="792"/>
      <c r="L4" s="792"/>
      <c r="M4" s="792"/>
      <c r="N4" s="792"/>
      <c r="O4" s="792"/>
      <c r="P4" s="792"/>
      <c r="Q4" s="792"/>
      <c r="R4" s="792"/>
      <c r="S4" s="792"/>
      <c r="T4" s="792"/>
      <c r="U4" s="792"/>
      <c r="V4" s="792"/>
      <c r="W4" s="792"/>
      <c r="X4" s="793"/>
    </row>
    <row r="5" spans="3:33" ht="30" customHeight="1" thickBot="1" x14ac:dyDescent="0.25">
      <c r="G5" s="794" t="str">
        <f>Vorrunde!$G$5</f>
        <v>Beginn:  9:00 Uhr</v>
      </c>
      <c r="H5" s="795"/>
      <c r="I5" s="795"/>
      <c r="J5" s="795"/>
      <c r="K5" s="795"/>
      <c r="L5" s="795"/>
      <c r="M5" s="795"/>
      <c r="N5" s="795"/>
      <c r="O5" s="795"/>
      <c r="P5" s="795"/>
      <c r="Q5" s="795"/>
      <c r="R5" s="795"/>
      <c r="S5" s="795"/>
      <c r="T5" s="795"/>
      <c r="U5" s="795"/>
      <c r="V5" s="795"/>
      <c r="W5" s="795"/>
      <c r="X5" s="796"/>
    </row>
    <row r="6" spans="3:33" ht="18" customHeight="1" thickTop="1" thickBot="1" x14ac:dyDescent="0.25"/>
    <row r="7" spans="3:33" ht="30" customHeight="1" thickTop="1" x14ac:dyDescent="0.2">
      <c r="K7" s="779" t="str">
        <f>Sprache!$E$19</f>
        <v>Endrunde</v>
      </c>
      <c r="L7" s="780"/>
      <c r="M7" s="780"/>
      <c r="N7" s="780"/>
      <c r="O7" s="780"/>
      <c r="P7" s="780"/>
      <c r="Q7" s="780"/>
      <c r="R7" s="781"/>
      <c r="AD7" s="734" t="str">
        <f>Sprache!$E$76</f>
        <v>Sind zwei oder mehr Mannschaften nicht unterscheidbar und wird eine Entscheidung z.B. durch Elfmeterschießen oder Los getroffen, genügt es, für die bevorzugte Mannschaft einen Bonuspunkt einzutragen.</v>
      </c>
      <c r="AE7" s="734"/>
      <c r="AF7" s="734"/>
      <c r="AG7" s="476"/>
    </row>
    <row r="8" spans="3:33" ht="30" customHeight="1" thickBot="1" x14ac:dyDescent="0.25">
      <c r="K8" s="782"/>
      <c r="L8" s="783"/>
      <c r="M8" s="783"/>
      <c r="N8" s="783"/>
      <c r="O8" s="783"/>
      <c r="P8" s="783"/>
      <c r="Q8" s="783"/>
      <c r="R8" s="784"/>
      <c r="AD8" s="734"/>
      <c r="AE8" s="734"/>
      <c r="AF8" s="734"/>
    </row>
    <row r="9" spans="3:33" ht="15.95" customHeight="1" thickTop="1" x14ac:dyDescent="0.2"/>
    <row r="10" spans="3:33" ht="24" customHeight="1" thickBot="1" x14ac:dyDescent="0.45">
      <c r="C10" s="688" t="str">
        <f>Sprache!$E$32</f>
        <v>Ablaufplan</v>
      </c>
      <c r="D10" s="688"/>
      <c r="E10" s="318"/>
      <c r="F10" s="318"/>
      <c r="G10" s="318"/>
      <c r="H10" s="318"/>
      <c r="I10" s="318"/>
      <c r="J10" s="318"/>
      <c r="K10" s="318"/>
      <c r="L10" s="419"/>
      <c r="M10" s="419"/>
      <c r="N10" s="419"/>
      <c r="O10" s="771" t="str">
        <f>Sprache!$E$20</f>
        <v>Zusätzl. Pause (min)</v>
      </c>
      <c r="Q10" s="743" t="str">
        <f>Sprache!$E$16&amp;" E1"</f>
        <v>Gruppe E1</v>
      </c>
      <c r="R10" s="743"/>
      <c r="S10" s="743"/>
      <c r="T10" s="743"/>
      <c r="U10" s="743"/>
      <c r="V10" s="743"/>
      <c r="W10" s="201"/>
      <c r="X10" s="201"/>
      <c r="Y10" s="201"/>
      <c r="Z10" s="201"/>
      <c r="AA10" s="201"/>
      <c r="AD10" s="744" t="str">
        <f>Sprache!$E$16&amp;" E1"&amp;Sprache!$E$65</f>
        <v>Gruppe E1  (Gruppenerste)</v>
      </c>
      <c r="AE10" s="744"/>
      <c r="AF10" s="744"/>
    </row>
    <row r="11" spans="3:33" ht="24" customHeight="1" thickTop="1" thickBot="1" x14ac:dyDescent="0.25">
      <c r="C11" s="421" t="str">
        <f>Sprache!$E$9</f>
        <v>Nr.</v>
      </c>
      <c r="D11" s="422" t="str">
        <f>Sprache!$E$39</f>
        <v>Beginn</v>
      </c>
      <c r="E11" s="422" t="str">
        <f>Sprache!$E$48</f>
        <v>Feld</v>
      </c>
      <c r="F11" s="773" t="str">
        <f>Sprache!$E$34</f>
        <v>Paarungen</v>
      </c>
      <c r="G11" s="774"/>
      <c r="H11" s="775"/>
      <c r="I11" s="773" t="str">
        <f>Sprache!$E$14</f>
        <v>Spielpaarung</v>
      </c>
      <c r="J11" s="774"/>
      <c r="K11" s="775"/>
      <c r="L11" s="776" t="str">
        <f>Sprache!$E$15</f>
        <v>Ergebnis</v>
      </c>
      <c r="M11" s="777"/>
      <c r="N11" s="778"/>
      <c r="O11" s="772"/>
      <c r="Q11" s="716"/>
      <c r="R11" s="717"/>
      <c r="S11" s="203" t="str">
        <f>Sprache!$E$21</f>
        <v>SP</v>
      </c>
      <c r="T11" s="204" t="str">
        <f>Sprache!$E$22</f>
        <v>G</v>
      </c>
      <c r="U11" s="204" t="str">
        <f>Sprache!$E$23</f>
        <v>U</v>
      </c>
      <c r="V11" s="417" t="str">
        <f>Sprache!$E$24</f>
        <v>V</v>
      </c>
      <c r="W11" s="718" t="str">
        <f>Sprache!$E$25</f>
        <v>Tore</v>
      </c>
      <c r="X11" s="719"/>
      <c r="Y11" s="720"/>
      <c r="Z11" s="204" t="str">
        <f>Sprache!$E$26</f>
        <v>Diff.</v>
      </c>
      <c r="AA11" s="206" t="str">
        <f>Sprache!$E$27</f>
        <v>Pkt</v>
      </c>
      <c r="AD11" s="464"/>
      <c r="AE11" s="465" t="str">
        <f>Sprache!$E$10</f>
        <v>Teilnehmer bzw. Mannschaft</v>
      </c>
      <c r="AF11" s="452" t="str">
        <f>Sprache!$E$49</f>
        <v>Bonus</v>
      </c>
    </row>
    <row r="12" spans="3:33" ht="24" customHeight="1" x14ac:dyDescent="0.25">
      <c r="C12" s="510">
        <f t="array" aca="1" ref="C12" ca="1">46-SUM(((Planung!$L$6:$L$50="")+(Planung!$N$6:$N$50="")&gt;0)*1)</f>
        <v>31</v>
      </c>
      <c r="D12" s="187">
        <f ca="1">IF(Planung!$U$15,"",Planung!$R$13+(Planung!$R$9+Planung!$P$50)/1440)</f>
        <v>0.61805555555555558</v>
      </c>
      <c r="E12" s="177" t="str">
        <f>IF(Planung!$U$15,"","1")</f>
        <v>1</v>
      </c>
      <c r="F12" s="423" t="s">
        <v>306</v>
      </c>
      <c r="G12" s="424" t="s">
        <v>5</v>
      </c>
      <c r="H12" s="425" t="s">
        <v>307</v>
      </c>
      <c r="I12" s="472" t="str">
        <f t="shared" ref="I12:I29" ca="1" si="0">IF($F12="","",IF(VLOOKUP($F12,$AD$12:$AE$49,2,0)="","",VLOOKUP($F12,$AD$12:$AE$49,2,0)))</f>
        <v/>
      </c>
      <c r="J12" s="473" t="s">
        <v>5</v>
      </c>
      <c r="K12" s="631" t="str">
        <f t="shared" ref="K12:K29" ca="1" si="1">IF($H12="","",IF(VLOOKUP($H12,$AD$12:$AE$49,2,0)="","",VLOOKUP($H12,$AD$12:$AE$49,2,0)))</f>
        <v/>
      </c>
      <c r="L12" s="432"/>
      <c r="M12" s="376" t="str">
        <f>Sprache!$E$84</f>
        <v>:</v>
      </c>
      <c r="N12" s="433"/>
      <c r="O12" s="332"/>
      <c r="Q12" s="380">
        <f ca="1">IF(CalcE11!$K$13=0,"",1)</f>
        <v>1</v>
      </c>
      <c r="R12" s="439" t="str">
        <f ca="1">IF(Calc1!$F$14&lt;3,"",IF(CalcE11!$K$13=0,CalcE11!$Q$64,VLOOKUP(CalcE11!$B$4,CalcE11!$C$4:$N$12,4,0)))</f>
        <v>Real Madrid</v>
      </c>
      <c r="S12" s="442">
        <f ca="1">IF(CalcE11!$K$13=0,"",VLOOKUP(CalcE11!$B$4,CalcE11!$C$4:$N$12,9,0))</f>
        <v>2</v>
      </c>
      <c r="T12" s="210">
        <f ca="1">IF(CalcE11!$K$13=0,"",VLOOKUP(CalcE11!$B$4,CalcE11!$C$4:$N$12,10,0))</f>
        <v>1</v>
      </c>
      <c r="U12" s="210">
        <f ca="1">IF(CalcE11!$K$13=0,"",VLOOKUP(CalcE11!$B$4,CalcE11!$C$4:$N$12,11,0))</f>
        <v>1</v>
      </c>
      <c r="V12" s="210">
        <f ca="1">IF(CalcE11!$K$13=0,"",VLOOKUP(CalcE11!$B$4,CalcE11!$C$4:$N$12,12,0))</f>
        <v>0</v>
      </c>
      <c r="W12" s="212">
        <f ca="1">IF(CalcE11!$K$13=0,"",VLOOKUP(CalcE11!$B$4,CalcE11!$C$4:$N$12,5,0))</f>
        <v>5</v>
      </c>
      <c r="X12" s="213" t="str">
        <f>Sprache!$E$84</f>
        <v>:</v>
      </c>
      <c r="Y12" s="214">
        <f ca="1">IF(CalcE11!$K$13=0,"",VLOOKUP(CalcE11!$B$4,CalcE11!$C$4:$N$12,6,0))</f>
        <v>4</v>
      </c>
      <c r="Z12" s="210">
        <f ca="1">IF(CalcE11!$K$13=0,"",VLOOKUP(CalcE11!$B$4,CalcE11!$C$4:$N$12,7,0))</f>
        <v>1</v>
      </c>
      <c r="AA12" s="215">
        <f ca="1">IF(CalcE11!$K$13=0,"",VLOOKUP(CalcE11!$B$4,CalcE11!$C$4:$N$12,8,0))</f>
        <v>4</v>
      </c>
      <c r="AD12" s="443" t="s">
        <v>291</v>
      </c>
      <c r="AE12" s="466" t="str">
        <f ca="1">IF(Vorrunde!$N12="","",Vorrunde!$N12)</f>
        <v>FC Barcelona</v>
      </c>
      <c r="AF12" s="455"/>
    </row>
    <row r="13" spans="3:33" ht="24" customHeight="1" x14ac:dyDescent="0.25">
      <c r="C13" s="504">
        <f t="array" aca="1" ref="C13" ca="1">ROW(47:47)-SUM(((Planung!$L$6:$L$50="")+(Planung!$N$6:$N$50="")&gt;0)*1)-SUM((($I$12:$I12="")+($K$12:$K12="")&gt;0)*1)</f>
        <v>31</v>
      </c>
      <c r="D13" s="176">
        <f t="array" aca="1" ref="D13" ca="1">IF(Planung!$U$15,"",$D$12+QUOTIENT(($C13-$C$12),Planung!$U$11)*(Planung!$R$7+Planung!$R$9)/1440+SUM($O$12:$O12)/1440)</f>
        <v>0.61805555555555558</v>
      </c>
      <c r="E13" s="178">
        <f ca="1">IF(Planung!$U$15,"",MOD($C13-$C$12,Planung!$U$11)+1)</f>
        <v>1</v>
      </c>
      <c r="F13" s="426" t="s">
        <v>303</v>
      </c>
      <c r="G13" s="427" t="s">
        <v>5</v>
      </c>
      <c r="H13" s="428" t="s">
        <v>304</v>
      </c>
      <c r="I13" s="632" t="str">
        <f t="shared" ca="1" si="0"/>
        <v>VFB Essenheim</v>
      </c>
      <c r="J13" s="633" t="s">
        <v>5</v>
      </c>
      <c r="K13" s="634" t="str">
        <f t="shared" ca="1" si="1"/>
        <v>SSV Wildbach</v>
      </c>
      <c r="L13" s="434">
        <v>2</v>
      </c>
      <c r="M13" s="435" t="str">
        <f>Sprache!$E$84</f>
        <v>:</v>
      </c>
      <c r="N13" s="436">
        <v>1</v>
      </c>
      <c r="O13" s="333"/>
      <c r="Q13" s="382">
        <f ca="1">IF(CalcE11!$K$13=0,"",IF(VLOOKUP(CalcE11!$B$5,CalcE11!$C$4:$E$12,3,0)=MAX($Q12:$Q12),VLOOKUP(CalcE11!$B$5,CalcE11!$C$4:$E$12,3,0),CalcE11!$B$5))</f>
        <v>2</v>
      </c>
      <c r="R13" s="440" t="str">
        <f ca="1">IF(Calc1!$F$14&lt;3,"",IF(CalcE11!$K$13=0,CalcE11!$Q$65,VLOOKUP(CalcE11!$B$5,CalcE11!$C$4:$N$12,4,0)))</f>
        <v>Manchester City</v>
      </c>
      <c r="S13" s="225">
        <f ca="1">IF(CalcE11!$K$13=0,"",VLOOKUP(CalcE11!$B$5,CalcE11!$C$4:$N$12,9,0))</f>
        <v>2</v>
      </c>
      <c r="T13" s="200">
        <f ca="1">IF(CalcE11!$K$13=0,"",VLOOKUP(CalcE11!$B$5,CalcE11!$C$4:$N$12,10,0))</f>
        <v>0</v>
      </c>
      <c r="U13" s="200">
        <f ca="1">IF(CalcE11!$K$13=0,"",VLOOKUP(CalcE11!$B$5,CalcE11!$C$4:$N$12,11,0))</f>
        <v>2</v>
      </c>
      <c r="V13" s="200">
        <f ca="1">IF(CalcE11!$K$13=0,"",VLOOKUP(CalcE11!$B$5,CalcE11!$C$4:$N$12,12,0))</f>
        <v>0</v>
      </c>
      <c r="W13" s="221">
        <f ca="1">IF(CalcE11!$K$13=0,"",VLOOKUP(CalcE11!$B$5,CalcE11!$C$4:$N$12,5,0))</f>
        <v>6</v>
      </c>
      <c r="X13" s="222" t="str">
        <f>Sprache!$E$84</f>
        <v>:</v>
      </c>
      <c r="Y13" s="223">
        <f ca="1">IF(CalcE11!$K$13=0,"",VLOOKUP(CalcE11!$B$5,CalcE11!$C$4:$N$12,6,0))</f>
        <v>6</v>
      </c>
      <c r="Z13" s="200">
        <f ca="1">IF(CalcE11!$K$13=0,"",VLOOKUP(CalcE11!$B$5,CalcE11!$C$4:$N$12,7,0))</f>
        <v>0</v>
      </c>
      <c r="AA13" s="224">
        <f ca="1">IF(CalcE11!$K$13=0,"",VLOOKUP(CalcE11!$B$5,CalcE11!$C$4:$N$12,8,0))</f>
        <v>2</v>
      </c>
      <c r="AD13" s="463" t="s">
        <v>292</v>
      </c>
      <c r="AE13" s="467" t="str">
        <f ca="1">IF(Vorrunde!$N22="","",Vorrunde!$N22)</f>
        <v>Manchester City</v>
      </c>
      <c r="AF13" s="458"/>
    </row>
    <row r="14" spans="3:33" ht="24" customHeight="1" thickBot="1" x14ac:dyDescent="0.3">
      <c r="C14" s="504">
        <f t="array" aca="1" ref="C14" ca="1">ROW(48:48)-SUM(((Planung!$L$6:$L$50="")+(Planung!$N$6:$N$50="")&gt;0)*1)-SUM((($I$12:$I13="")+($K$12:$K13="")&gt;0)*1)</f>
        <v>32</v>
      </c>
      <c r="D14" s="176">
        <f t="array" aca="1" ref="D14" ca="1">IF(Planung!$U$15,"",$D$12+QUOTIENT(($C14-$C$12),Planung!$U$11)*(Planung!$R$7+Planung!$R$9)/1440+SUM($O$12:$O13)/1440)</f>
        <v>0.61805555555555558</v>
      </c>
      <c r="E14" s="178">
        <f ca="1">IF(Planung!$U$15,"",MOD($C14-$C$12,Planung!$U$11)+1)</f>
        <v>2</v>
      </c>
      <c r="F14" s="426" t="s">
        <v>300</v>
      </c>
      <c r="G14" s="427" t="s">
        <v>5</v>
      </c>
      <c r="H14" s="428" t="s">
        <v>301</v>
      </c>
      <c r="I14" s="632" t="str">
        <f t="shared" ca="1" si="0"/>
        <v>Maibach 1822 eV</v>
      </c>
      <c r="J14" s="633" t="s">
        <v>5</v>
      </c>
      <c r="K14" s="634" t="str">
        <f t="shared" ca="1" si="1"/>
        <v>FC Grönlingen</v>
      </c>
      <c r="L14" s="434">
        <v>1</v>
      </c>
      <c r="M14" s="435" t="str">
        <f>Sprache!$E$84</f>
        <v>:</v>
      </c>
      <c r="N14" s="436">
        <v>0</v>
      </c>
      <c r="O14" s="333"/>
      <c r="Q14" s="384">
        <f ca="1">IF(CalcE11!$K$13=0,"",IF(VLOOKUP(CalcE11!$B$6,CalcE11!$C$4:$E$12,3,0)=MAX($Q12:$Q13),VLOOKUP(CalcE11!$B$6,CalcE11!$C$4:$E$12,3,0),CalcE11!$B$6))</f>
        <v>3</v>
      </c>
      <c r="R14" s="441" t="str">
        <f ca="1">IF(Calc1!$F$14&lt;3,"",IF(CalcE11!$K$13=0,CalcE11!$Q$66,VLOOKUP(CalcE11!$B$6,CalcE11!$C$4:$N$12,4,0)))</f>
        <v>FC Barcelona</v>
      </c>
      <c r="S14" s="236">
        <f ca="1">IF(CalcE11!$K$13=0,"",VLOOKUP(CalcE11!$B$6,CalcE11!$C$4:$N$12,9,0))</f>
        <v>2</v>
      </c>
      <c r="T14" s="230">
        <f ca="1">IF(CalcE11!$K$13=0,"",VLOOKUP(CalcE11!$B$6,CalcE11!$C$4:$N$12,10,0))</f>
        <v>0</v>
      </c>
      <c r="U14" s="230">
        <f ca="1">IF(CalcE11!$K$13=0,"",VLOOKUP(CalcE11!$B$6,CalcE11!$C$4:$N$12,11,0))</f>
        <v>1</v>
      </c>
      <c r="V14" s="230">
        <f ca="1">IF(CalcE11!$K$13=0,"",VLOOKUP(CalcE11!$B$6,CalcE11!$C$4:$N$12,12,0))</f>
        <v>1</v>
      </c>
      <c r="W14" s="232">
        <f ca="1">IF(CalcE11!$K$13=0,"",VLOOKUP(CalcE11!$B$6,CalcE11!$C$4:$N$12,5,0))</f>
        <v>6</v>
      </c>
      <c r="X14" s="233" t="str">
        <f>Sprache!$E$84</f>
        <v>:</v>
      </c>
      <c r="Y14" s="234">
        <f ca="1">IF(CalcE11!$K$13=0,"",VLOOKUP(CalcE11!$B$6,CalcE11!$C$4:$N$12,6,0))</f>
        <v>7</v>
      </c>
      <c r="Z14" s="230">
        <f ca="1">IF(CalcE11!$K$13=0,"",VLOOKUP(CalcE11!$B$6,CalcE11!$C$4:$N$12,7,0))</f>
        <v>-1</v>
      </c>
      <c r="AA14" s="235">
        <f ca="1">IF(CalcE11!$K$13=0,"",VLOOKUP(CalcE11!$B$6,CalcE11!$C$4:$N$12,8,0))</f>
        <v>1</v>
      </c>
      <c r="AD14" s="413" t="s">
        <v>293</v>
      </c>
      <c r="AE14" s="468" t="str">
        <f ca="1">IF(Vorrunde!$N32="","",Vorrunde!$N32)</f>
        <v>Real Madrid</v>
      </c>
      <c r="AF14" s="461"/>
    </row>
    <row r="15" spans="3:33" ht="24" customHeight="1" thickTop="1" x14ac:dyDescent="0.25">
      <c r="C15" s="504">
        <f t="array" aca="1" ref="C15" ca="1">ROW(49:49)-SUM(((Planung!$L$6:$L$50="")+(Planung!$N$6:$N$50="")&gt;0)*1)-SUM((($I$12:$I14="")+($K$12:$K14="")&gt;0)*1)</f>
        <v>33</v>
      </c>
      <c r="D15" s="176">
        <f t="array" aca="1" ref="D15" ca="1">IF(Planung!$U$15,"",$D$12+QUOTIENT(($C15-$C$12),Planung!$U$11)*(Planung!$R$7+Planung!$R$9)/1440+SUM($O$12:$O14)/1440)</f>
        <v>0.61805555555555558</v>
      </c>
      <c r="E15" s="178">
        <f ca="1">IF(Planung!$U$15,"",MOD($C15-$C$12,Planung!$U$11)+1)</f>
        <v>3</v>
      </c>
      <c r="F15" s="426" t="s">
        <v>297</v>
      </c>
      <c r="G15" s="427" t="s">
        <v>5</v>
      </c>
      <c r="H15" s="428" t="s">
        <v>298</v>
      </c>
      <c r="I15" s="632" t="str">
        <f t="shared" ca="1" si="0"/>
        <v>1. FC Riedwald</v>
      </c>
      <c r="J15" s="633" t="s">
        <v>5</v>
      </c>
      <c r="K15" s="634" t="str">
        <f t="shared" ca="1" si="1"/>
        <v>Mainz 05</v>
      </c>
      <c r="L15" s="434">
        <v>1</v>
      </c>
      <c r="M15" s="435" t="str">
        <f>Sprache!$E$84</f>
        <v>:</v>
      </c>
      <c r="N15" s="436">
        <v>3</v>
      </c>
      <c r="O15" s="333"/>
      <c r="Q15" s="308"/>
      <c r="R15" s="283"/>
      <c r="S15" s="284"/>
      <c r="T15" s="284"/>
      <c r="U15" s="284"/>
      <c r="V15" s="284"/>
      <c r="W15" s="285"/>
      <c r="X15" s="420"/>
      <c r="Y15" s="283"/>
      <c r="Z15" s="284"/>
      <c r="AA15" s="286"/>
      <c r="AD15" s="415"/>
      <c r="AE15" s="469"/>
    </row>
    <row r="16" spans="3:33" ht="24" customHeight="1" x14ac:dyDescent="0.25">
      <c r="C16" s="504">
        <f t="array" aca="1" ref="C16" ca="1">ROW(50:50)-SUM(((Planung!$L$6:$L$50="")+(Planung!$N$6:$N$50="")&gt;0)*1)-SUM((($I$12:$I15="")+($K$12:$K15="")&gt;0)*1)</f>
        <v>34</v>
      </c>
      <c r="D16" s="176">
        <f t="array" aca="1" ref="D16" ca="1">IF(Planung!$U$15,"",$D$12+QUOTIENT(($C16-$C$12),Planung!$U$11)*(Planung!$R$7+Planung!$R$9)/1440+SUM($O$12:$O15)/1440)</f>
        <v>0.64236111111111116</v>
      </c>
      <c r="E16" s="178">
        <f ca="1">IF(Planung!$U$15,"",MOD($C16-$C$12,Planung!$U$11)+1)</f>
        <v>1</v>
      </c>
      <c r="F16" s="426" t="s">
        <v>294</v>
      </c>
      <c r="G16" s="427" t="s">
        <v>5</v>
      </c>
      <c r="H16" s="428" t="s">
        <v>295</v>
      </c>
      <c r="I16" s="632" t="str">
        <f t="shared" ca="1" si="0"/>
        <v>Eintracht Frankfurt</v>
      </c>
      <c r="J16" s="633" t="s">
        <v>5</v>
      </c>
      <c r="K16" s="634" t="str">
        <f t="shared" ca="1" si="1"/>
        <v>Inter Mailand</v>
      </c>
      <c r="L16" s="434">
        <v>2</v>
      </c>
      <c r="M16" s="435" t="str">
        <f>Sprache!$E$84</f>
        <v>:</v>
      </c>
      <c r="N16" s="436">
        <v>3</v>
      </c>
      <c r="O16" s="333"/>
      <c r="Q16" s="308"/>
      <c r="R16" s="283"/>
      <c r="S16" s="284"/>
      <c r="T16" s="284"/>
      <c r="U16" s="284"/>
      <c r="V16" s="284"/>
      <c r="W16" s="285"/>
      <c r="X16" s="420"/>
      <c r="Y16" s="283"/>
      <c r="Z16" s="284"/>
      <c r="AA16" s="286"/>
      <c r="AD16" s="415"/>
      <c r="AE16" s="469"/>
    </row>
    <row r="17" spans="3:32" ht="24" customHeight="1" thickBot="1" x14ac:dyDescent="0.45">
      <c r="C17" s="504">
        <f t="array" aca="1" ref="C17" ca="1">ROW(51:51)-SUM(((Planung!$L$6:$L$50="")+(Planung!$N$6:$N$50="")&gt;0)*1)-SUM((($I$12:$I16="")+($K$12:$K16="")&gt;0)*1)</f>
        <v>35</v>
      </c>
      <c r="D17" s="176">
        <f t="array" aca="1" ref="D17" ca="1">IF(Planung!$U$15,"",$D$12+QUOTIENT(($C17-$C$12),Planung!$U$11)*(Planung!$R$7+Planung!$R$9)/1440+SUM($O$12:$O16)/1440)</f>
        <v>0.64236111111111116</v>
      </c>
      <c r="E17" s="178">
        <f ca="1">IF(Planung!$U$15,"",MOD($C17-$C$12,Planung!$U$11)+1)</f>
        <v>2</v>
      </c>
      <c r="F17" s="426" t="s">
        <v>291</v>
      </c>
      <c r="G17" s="427" t="s">
        <v>5</v>
      </c>
      <c r="H17" s="428" t="s">
        <v>292</v>
      </c>
      <c r="I17" s="632" t="str">
        <f t="shared" ca="1" si="0"/>
        <v>FC Barcelona</v>
      </c>
      <c r="J17" s="633" t="s">
        <v>5</v>
      </c>
      <c r="K17" s="634" t="str">
        <f t="shared" ca="1" si="1"/>
        <v>Manchester City</v>
      </c>
      <c r="L17" s="434">
        <v>4</v>
      </c>
      <c r="M17" s="435" t="str">
        <f>Sprache!$E$84</f>
        <v>:</v>
      </c>
      <c r="N17" s="436">
        <v>4</v>
      </c>
      <c r="O17" s="333"/>
      <c r="Q17" s="743" t="str">
        <f>Sprache!$E$16&amp;" E2"</f>
        <v>Gruppe E2</v>
      </c>
      <c r="R17" s="743"/>
      <c r="S17" s="201"/>
      <c r="T17" s="201"/>
      <c r="U17" s="201"/>
      <c r="V17" s="201"/>
      <c r="W17" s="201"/>
      <c r="X17" s="201"/>
      <c r="Y17" s="201"/>
      <c r="Z17" s="201"/>
      <c r="AA17" s="201"/>
      <c r="AD17" s="680" t="str">
        <f>Sprache!$E$16&amp;" E2"&amp;Sprache!$E$66</f>
        <v>Gruppe E2  (Gruppenzweite)</v>
      </c>
      <c r="AE17" s="680"/>
      <c r="AF17" s="680"/>
    </row>
    <row r="18" spans="3:32" ht="24" customHeight="1" thickTop="1" thickBot="1" x14ac:dyDescent="0.3">
      <c r="C18" s="504">
        <f t="array" aca="1" ref="C18" ca="1">ROW(52:52)-SUM(((Planung!$L$6:$L$50="")+(Planung!$N$6:$N$50="")&gt;0)*1)-SUM((($I$12:$I17="")+($K$12:$K17="")&gt;0)*1)</f>
        <v>36</v>
      </c>
      <c r="D18" s="176">
        <f t="array" aca="1" ref="D18" ca="1">IF(Planung!$U$15,"",$D$12+QUOTIENT(($C18-$C$12),Planung!$U$11)*(Planung!$R$7+Planung!$R$9)/1440+SUM($O$12:$O17)/1440)</f>
        <v>0.64236111111111116</v>
      </c>
      <c r="E18" s="178">
        <f ca="1">IF(Planung!$U$15,"",MOD($C18-$C$12,Planung!$U$11)+1)</f>
        <v>3</v>
      </c>
      <c r="F18" s="426" t="s">
        <v>308</v>
      </c>
      <c r="G18" s="427" t="s">
        <v>5</v>
      </c>
      <c r="H18" s="428" t="s">
        <v>306</v>
      </c>
      <c r="I18" s="632" t="str">
        <f t="shared" ca="1" si="0"/>
        <v/>
      </c>
      <c r="J18" s="633" t="s">
        <v>5</v>
      </c>
      <c r="K18" s="634" t="str">
        <f t="shared" ca="1" si="1"/>
        <v/>
      </c>
      <c r="L18" s="434"/>
      <c r="M18" s="435" t="str">
        <f>Sprache!$E$84</f>
        <v>:</v>
      </c>
      <c r="N18" s="436"/>
      <c r="O18" s="333"/>
      <c r="Q18" s="716"/>
      <c r="R18" s="717"/>
      <c r="S18" s="203" t="str">
        <f>Sprache!$E$21</f>
        <v>SP</v>
      </c>
      <c r="T18" s="204" t="str">
        <f>Sprache!$E$22</f>
        <v>G</v>
      </c>
      <c r="U18" s="204" t="str">
        <f>Sprache!$E$23</f>
        <v>U</v>
      </c>
      <c r="V18" s="417" t="str">
        <f>Sprache!$E$24</f>
        <v>V</v>
      </c>
      <c r="W18" s="718" t="str">
        <f>Sprache!$E$25</f>
        <v>Tore</v>
      </c>
      <c r="X18" s="719"/>
      <c r="Y18" s="720"/>
      <c r="Z18" s="204" t="str">
        <f>Sprache!$E$26</f>
        <v>Diff.</v>
      </c>
      <c r="AA18" s="206" t="str">
        <f>Sprache!$E$27</f>
        <v>Pkt</v>
      </c>
      <c r="AD18" s="464"/>
      <c r="AE18" s="465" t="str">
        <f>Sprache!$E$10</f>
        <v>Teilnehmer bzw. Mannschaft</v>
      </c>
      <c r="AF18" s="452" t="str">
        <f>Sprache!$E$49</f>
        <v>Bonus</v>
      </c>
    </row>
    <row r="19" spans="3:32" ht="24" customHeight="1" x14ac:dyDescent="0.25">
      <c r="C19" s="504">
        <f t="array" aca="1" ref="C19" ca="1">ROW(53:53)-SUM(((Planung!$L$6:$L$50="")+(Planung!$N$6:$N$50="")&gt;0)*1)-SUM((($I$12:$I18="")+($K$12:$K18="")&gt;0)*1)</f>
        <v>36</v>
      </c>
      <c r="D19" s="176">
        <f t="array" aca="1" ref="D19" ca="1">IF(Planung!$U$15,"",$D$12+QUOTIENT(($C19-$C$12),Planung!$U$11)*(Planung!$R$7+Planung!$R$9)/1440+SUM($O$12:$O18)/1440)</f>
        <v>0.64236111111111116</v>
      </c>
      <c r="E19" s="178">
        <f ca="1">IF(Planung!$U$15,"",MOD($C19-$C$12,Planung!$U$11)+1)</f>
        <v>3</v>
      </c>
      <c r="F19" s="426" t="s">
        <v>305</v>
      </c>
      <c r="G19" s="427" t="s">
        <v>5</v>
      </c>
      <c r="H19" s="428" t="s">
        <v>303</v>
      </c>
      <c r="I19" s="632" t="str">
        <f t="shared" ca="1" si="0"/>
        <v>Kickers Rodendorf</v>
      </c>
      <c r="J19" s="633" t="s">
        <v>5</v>
      </c>
      <c r="K19" s="634" t="str">
        <f t="shared" ca="1" si="1"/>
        <v>VFB Essenheim</v>
      </c>
      <c r="L19" s="434">
        <v>1</v>
      </c>
      <c r="M19" s="435" t="str">
        <f>Sprache!$E$84</f>
        <v>:</v>
      </c>
      <c r="N19" s="436">
        <v>3</v>
      </c>
      <c r="O19" s="333"/>
      <c r="Q19" s="380">
        <f ca="1">IF(CalcE12!$K$13=0,"",1)</f>
        <v>1</v>
      </c>
      <c r="R19" s="439" t="str">
        <f ca="1">IF(Calc1!$F$14&lt;3,"",IF(AND(CalcE12!$K$13=0,AE22&lt;&gt;1),CalcE12!$Q$64,VLOOKUP(CalcE12!$B$4,CalcE12!$C$4:$N$12,4,0)))</f>
        <v>Borussia Dortmund</v>
      </c>
      <c r="S19" s="442">
        <f ca="1">IF(CalcE12!$K$13=0,"",VLOOKUP(CalcE12!$B$4,CalcE12!$C$4:$N$12,9,0))</f>
        <v>2</v>
      </c>
      <c r="T19" s="210">
        <f ca="1">IF(CalcE12!$K$13=0,"",VLOOKUP(CalcE12!$B$4,CalcE12!$C$4:$N$12,10,0))</f>
        <v>1</v>
      </c>
      <c r="U19" s="210">
        <f ca="1">IF(CalcE12!$K$13=0,"",VLOOKUP(CalcE12!$B$4,CalcE12!$C$4:$N$12,11,0))</f>
        <v>1</v>
      </c>
      <c r="V19" s="210">
        <f ca="1">IF(CalcE12!$K$13=0,"",VLOOKUP(CalcE12!$B$4,CalcE12!$C$4:$N$12,12,0))</f>
        <v>0</v>
      </c>
      <c r="W19" s="212">
        <f ca="1">IF(CalcE12!$K$13=0,"",VLOOKUP(CalcE12!$B$4,CalcE12!$C$4:$N$12,5,0))</f>
        <v>2</v>
      </c>
      <c r="X19" s="213" t="str">
        <f>Sprache!$E$84</f>
        <v>:</v>
      </c>
      <c r="Y19" s="214">
        <f ca="1">IF(CalcE12!$K$13=0,"",VLOOKUP(CalcE12!$B$4,CalcE12!$C$4:$N$12,6,0))</f>
        <v>1</v>
      </c>
      <c r="Z19" s="210">
        <f ca="1">IF(CalcE12!$K$13=0,"",VLOOKUP(CalcE12!$B$4,CalcE12!$C$4:$N$12,7,0))</f>
        <v>1</v>
      </c>
      <c r="AA19" s="215">
        <f ca="1">IF(CalcE12!$K$13=0,"",VLOOKUP(CalcE12!$B$4,CalcE12!$C$4:$N$12,8,0))</f>
        <v>4</v>
      </c>
      <c r="AD19" s="443" t="s">
        <v>294</v>
      </c>
      <c r="AE19" s="466" t="str">
        <f ca="1">IF(Vorrunde!$N13="","",Vorrunde!$N13)</f>
        <v>Eintracht Frankfurt</v>
      </c>
      <c r="AF19" s="455"/>
    </row>
    <row r="20" spans="3:32" ht="24" customHeight="1" x14ac:dyDescent="0.25">
      <c r="C20" s="504">
        <f t="array" aca="1" ref="C20" ca="1">ROW(54:54)-SUM(((Planung!$L$6:$L$50="")+(Planung!$N$6:$N$50="")&gt;0)*1)-SUM((($I$12:$I19="")+($K$12:$K19="")&gt;0)*1)</f>
        <v>37</v>
      </c>
      <c r="D20" s="176">
        <f t="array" aca="1" ref="D20" ca="1">IF(Planung!$U$15,"",$D$12+QUOTIENT(($C20-$C$12),Planung!$U$11)*(Planung!$R$7+Planung!$R$9)/1440+SUM($O$12:$O19)/1440)</f>
        <v>0.66666666666666674</v>
      </c>
      <c r="E20" s="178">
        <f ca="1">IF(Planung!$U$15,"",MOD($C20-$C$12,Planung!$U$11)+1)</f>
        <v>1</v>
      </c>
      <c r="F20" s="426" t="s">
        <v>302</v>
      </c>
      <c r="G20" s="427" t="s">
        <v>5</v>
      </c>
      <c r="H20" s="428" t="s">
        <v>300</v>
      </c>
      <c r="I20" s="632" t="str">
        <f t="shared" ca="1" si="0"/>
        <v>FSV Rauen</v>
      </c>
      <c r="J20" s="633" t="s">
        <v>5</v>
      </c>
      <c r="K20" s="634" t="str">
        <f t="shared" ca="1" si="1"/>
        <v>Maibach 1822 eV</v>
      </c>
      <c r="L20" s="434">
        <v>2</v>
      </c>
      <c r="M20" s="435" t="str">
        <f>Sprache!$E$84</f>
        <v>:</v>
      </c>
      <c r="N20" s="436">
        <v>1</v>
      </c>
      <c r="O20" s="333"/>
      <c r="Q20" s="382">
        <f ca="1">IF(CalcE12!$K$13=0,"",IF(VLOOKUP(CalcE12!$B$5,CalcE12!$C$4:$E$12,3,0)=MAX($Q19:$Q19),VLOOKUP(CalcE12!$B$5,CalcE12!$C$4:$E$12,3,0),CalcE12!$B$5))</f>
        <v>2</v>
      </c>
      <c r="R20" s="440" t="str">
        <f ca="1">IF(OR(Calc1!$F$14&lt;3,AE22=1),"",IF(CalcE12!$K$13=0,CalcE12!$Q$65,VLOOKUP(CalcE12!$B$5,CalcE12!$C$4:$N$12,4,0)))</f>
        <v>Inter Mailand</v>
      </c>
      <c r="S20" s="225">
        <f ca="1">IF(CalcE12!$K$13=0,"",VLOOKUP(CalcE12!$B$5,CalcE12!$C$4:$N$12,9,0))</f>
        <v>2</v>
      </c>
      <c r="T20" s="200">
        <f ca="1">IF(CalcE12!$K$13=0,"",VLOOKUP(CalcE12!$B$5,CalcE12!$C$4:$N$12,10,0))</f>
        <v>1</v>
      </c>
      <c r="U20" s="200">
        <f ca="1">IF(CalcE12!$K$13=0,"",VLOOKUP(CalcE12!$B$5,CalcE12!$C$4:$N$12,11,0))</f>
        <v>0</v>
      </c>
      <c r="V20" s="200">
        <f ca="1">IF(CalcE12!$K$13=0,"",VLOOKUP(CalcE12!$B$5,CalcE12!$C$4:$N$12,12,0))</f>
        <v>1</v>
      </c>
      <c r="W20" s="221">
        <f ca="1">IF(CalcE12!$K$13=0,"",VLOOKUP(CalcE12!$B$5,CalcE12!$C$4:$N$12,5,0))</f>
        <v>3</v>
      </c>
      <c r="X20" s="222" t="str">
        <f>Sprache!$E$84</f>
        <v>:</v>
      </c>
      <c r="Y20" s="223">
        <f ca="1">IF(CalcE12!$K$13=0,"",VLOOKUP(CalcE12!$B$5,CalcE12!$C$4:$N$12,6,0))</f>
        <v>3</v>
      </c>
      <c r="Z20" s="200">
        <f ca="1">IF(CalcE12!$K$13=0,"",VLOOKUP(CalcE12!$B$5,CalcE12!$C$4:$N$12,7,0))</f>
        <v>0</v>
      </c>
      <c r="AA20" s="224">
        <f ca="1">IF(CalcE12!$K$13=0,"",VLOOKUP(CalcE12!$B$5,CalcE12!$C$4:$N$12,8,0))</f>
        <v>3</v>
      </c>
      <c r="AD20" s="463" t="s">
        <v>295</v>
      </c>
      <c r="AE20" s="467" t="str">
        <f ca="1">IF(Vorrunde!$N23="","",Vorrunde!$N23)</f>
        <v>Inter Mailand</v>
      </c>
      <c r="AF20" s="458"/>
    </row>
    <row r="21" spans="3:32" ht="24" customHeight="1" thickBot="1" x14ac:dyDescent="0.3">
      <c r="C21" s="504">
        <f t="array" aca="1" ref="C21" ca="1">ROW(55:55)-SUM(((Planung!$L$6:$L$50="")+(Planung!$N$6:$N$50="")&gt;0)*1)-SUM((($I$12:$I20="")+($K$12:$K20="")&gt;0)*1)</f>
        <v>38</v>
      </c>
      <c r="D21" s="176">
        <f t="array" aca="1" ref="D21" ca="1">IF(Planung!$U$15,"",$D$12+QUOTIENT(($C21-$C$12),Planung!$U$11)*(Planung!$R$7+Planung!$R$9)/1440+SUM($O$12:$O20)/1440)</f>
        <v>0.66666666666666674</v>
      </c>
      <c r="E21" s="178">
        <f ca="1">IF(Planung!$U$15,"",MOD($C21-$C$12,Planung!$U$11)+1)</f>
        <v>2</v>
      </c>
      <c r="F21" s="426" t="s">
        <v>299</v>
      </c>
      <c r="G21" s="427" t="s">
        <v>5</v>
      </c>
      <c r="H21" s="428" t="s">
        <v>297</v>
      </c>
      <c r="I21" s="632" t="str">
        <f t="shared" ca="1" si="0"/>
        <v>1. FC Nürnberg</v>
      </c>
      <c r="J21" s="633" t="s">
        <v>5</v>
      </c>
      <c r="K21" s="634" t="str">
        <f t="shared" ca="1" si="1"/>
        <v>1. FC Riedwald</v>
      </c>
      <c r="L21" s="434">
        <v>4</v>
      </c>
      <c r="M21" s="435" t="str">
        <f>Sprache!$E$84</f>
        <v>:</v>
      </c>
      <c r="N21" s="436">
        <v>1</v>
      </c>
      <c r="O21" s="333"/>
      <c r="Q21" s="384">
        <f ca="1">IF(CalcE12!$K$13=0,"",IF(VLOOKUP(CalcE12!$B$6,CalcE12!$C$4:$E$12,3,0)=MAX($Q19:$Q20),VLOOKUP(CalcE12!$B$6,CalcE12!$C$4:$E$12,3,0),CalcE12!$B$6))</f>
        <v>3</v>
      </c>
      <c r="R21" s="441" t="str">
        <f ca="1">IF(OR(Calc1!$F$14&lt;3,AE22=1),"",IF(CalcE12!$K$13=0,CalcE12!$Q$66,VLOOKUP(CalcE12!$B$6,CalcE12!$C$4:$N$12,4,0)))</f>
        <v>Eintracht Frankfurt</v>
      </c>
      <c r="S21" s="236">
        <f ca="1">IF(CalcE12!$K$13=0,"",VLOOKUP(CalcE12!$B$6,CalcE12!$C$4:$N$12,9,0))</f>
        <v>2</v>
      </c>
      <c r="T21" s="230">
        <f ca="1">IF(CalcE12!$K$13=0,"",VLOOKUP(CalcE12!$B$6,CalcE12!$C$4:$N$12,10,0))</f>
        <v>0</v>
      </c>
      <c r="U21" s="230">
        <f ca="1">IF(CalcE12!$K$13=0,"",VLOOKUP(CalcE12!$B$6,CalcE12!$C$4:$N$12,11,0))</f>
        <v>1</v>
      </c>
      <c r="V21" s="230">
        <f ca="1">IF(CalcE12!$K$13=0,"",VLOOKUP(CalcE12!$B$6,CalcE12!$C$4:$N$12,12,0))</f>
        <v>1</v>
      </c>
      <c r="W21" s="232">
        <f ca="1">IF(CalcE12!$K$13=0,"",VLOOKUP(CalcE12!$B$6,CalcE12!$C$4:$N$12,5,0))</f>
        <v>3</v>
      </c>
      <c r="X21" s="233" t="str">
        <f>Sprache!$E$84</f>
        <v>:</v>
      </c>
      <c r="Y21" s="234">
        <f ca="1">IF(CalcE12!$K$13=0,"",VLOOKUP(CalcE12!$B$6,CalcE12!$C$4:$N$12,6,0))</f>
        <v>4</v>
      </c>
      <c r="Z21" s="230">
        <f ca="1">IF(CalcE12!$K$13=0,"",VLOOKUP(CalcE12!$B$6,CalcE12!$C$4:$N$12,7,0))</f>
        <v>-1</v>
      </c>
      <c r="AA21" s="235">
        <f ca="1">IF(CalcE12!$K$13=0,"",VLOOKUP(CalcE12!$B$6,CalcE12!$C$4:$N$12,8,0))</f>
        <v>1</v>
      </c>
      <c r="AD21" s="413" t="s">
        <v>296</v>
      </c>
      <c r="AE21" s="468" t="str">
        <f ca="1">IF(Vorrunde!$N33="","",Vorrunde!$N33)</f>
        <v>Borussia Dortmund</v>
      </c>
      <c r="AF21" s="461"/>
    </row>
    <row r="22" spans="3:32" ht="24" customHeight="1" thickTop="1" x14ac:dyDescent="0.25">
      <c r="C22" s="504">
        <f t="array" aca="1" ref="C22" ca="1">ROW(56:56)-SUM(((Planung!$L$6:$L$50="")+(Planung!$N$6:$N$50="")&gt;0)*1)-SUM((($I$12:$I21="")+($K$12:$K21="")&gt;0)*1)</f>
        <v>39</v>
      </c>
      <c r="D22" s="176">
        <f t="array" aca="1" ref="D22" ca="1">IF(Planung!$U$15,"",$D$12+QUOTIENT(($C22-$C$12),Planung!$U$11)*(Planung!$R$7+Planung!$R$9)/1440+SUM($O$12:$O21)/1440)</f>
        <v>0.66666666666666674</v>
      </c>
      <c r="E22" s="178">
        <f ca="1">IF(Planung!$U$15,"",MOD($C22-$C$12,Planung!$U$11)+1)</f>
        <v>3</v>
      </c>
      <c r="F22" s="426" t="s">
        <v>296</v>
      </c>
      <c r="G22" s="427" t="s">
        <v>5</v>
      </c>
      <c r="H22" s="428" t="s">
        <v>294</v>
      </c>
      <c r="I22" s="632" t="str">
        <f t="shared" ca="1" si="0"/>
        <v>Borussia Dortmund</v>
      </c>
      <c r="J22" s="633" t="s">
        <v>5</v>
      </c>
      <c r="K22" s="634" t="str">
        <f t="shared" ca="1" si="1"/>
        <v>Eintracht Frankfurt</v>
      </c>
      <c r="L22" s="434">
        <v>1</v>
      </c>
      <c r="M22" s="435" t="str">
        <f>Sprache!$E$84</f>
        <v>:</v>
      </c>
      <c r="N22" s="436">
        <v>1</v>
      </c>
      <c r="O22" s="333"/>
      <c r="S22" s="411"/>
      <c r="AD22" s="416"/>
      <c r="AE22" s="69">
        <f t="array" ref="AE22" ca="1">SUM((AE19:AE21&lt;&gt;"")*1)</f>
        <v>3</v>
      </c>
    </row>
    <row r="23" spans="3:32" ht="24" customHeight="1" x14ac:dyDescent="0.25">
      <c r="C23" s="504">
        <f t="array" aca="1" ref="C23" ca="1">ROW(57:57)-SUM(((Planung!$L$6:$L$50="")+(Planung!$N$6:$N$50="")&gt;0)*1)-SUM((($I$12:$I22="")+($K$12:$K22="")&gt;0)*1)</f>
        <v>40</v>
      </c>
      <c r="D23" s="176">
        <f t="array" aca="1" ref="D23" ca="1">IF(Planung!$U$15,"",$D$12+QUOTIENT(($C23-$C$12),Planung!$U$11)*(Planung!$R$7+Planung!$R$9)/1440+SUM($O$12:$O22)/1440)</f>
        <v>0.69097222222222221</v>
      </c>
      <c r="E23" s="178">
        <f ca="1">IF(Planung!$U$15,"",MOD($C23-$C$12,Planung!$U$11)+1)</f>
        <v>1</v>
      </c>
      <c r="F23" s="426" t="s">
        <v>293</v>
      </c>
      <c r="G23" s="427" t="s">
        <v>5</v>
      </c>
      <c r="H23" s="428" t="s">
        <v>291</v>
      </c>
      <c r="I23" s="632" t="str">
        <f t="shared" ca="1" si="0"/>
        <v>Real Madrid</v>
      </c>
      <c r="J23" s="633" t="s">
        <v>5</v>
      </c>
      <c r="K23" s="634" t="str">
        <f t="shared" ca="1" si="1"/>
        <v>FC Barcelona</v>
      </c>
      <c r="L23" s="434">
        <v>3</v>
      </c>
      <c r="M23" s="435" t="str">
        <f>Sprache!$E$84</f>
        <v>:</v>
      </c>
      <c r="N23" s="436">
        <v>2</v>
      </c>
      <c r="O23" s="333"/>
      <c r="S23" s="411"/>
      <c r="AD23" s="416"/>
      <c r="AE23" s="470"/>
    </row>
    <row r="24" spans="3:32" ht="24" customHeight="1" thickBot="1" x14ac:dyDescent="0.45">
      <c r="C24" s="504">
        <f t="array" aca="1" ref="C24" ca="1">ROW(58:58)-SUM(((Planung!$L$6:$L$50="")+(Planung!$N$6:$N$50="")&gt;0)*1)-SUM((($I$12:$I23="")+($K$12:$K23="")&gt;0)*1)</f>
        <v>41</v>
      </c>
      <c r="D24" s="176">
        <f t="array" aca="1" ref="D24" ca="1">IF(Planung!$U$15,"",$D$12+QUOTIENT(($C24-$C$12),Planung!$U$11)*(Planung!$R$7+Planung!$R$9)/1440+SUM($O$12:$O23)/1440)</f>
        <v>0.69097222222222221</v>
      </c>
      <c r="E24" s="178">
        <f ca="1">IF(Planung!$U$15,"",MOD($C24-$C$12,Planung!$U$11)+1)</f>
        <v>2</v>
      </c>
      <c r="F24" s="426" t="s">
        <v>307</v>
      </c>
      <c r="G24" s="427" t="s">
        <v>5</v>
      </c>
      <c r="H24" s="428" t="s">
        <v>308</v>
      </c>
      <c r="I24" s="632" t="str">
        <f t="shared" ca="1" si="0"/>
        <v/>
      </c>
      <c r="J24" s="633" t="s">
        <v>5</v>
      </c>
      <c r="K24" s="634" t="str">
        <f t="shared" ca="1" si="1"/>
        <v/>
      </c>
      <c r="L24" s="434"/>
      <c r="M24" s="435" t="str">
        <f>Sprache!$E$84</f>
        <v>:</v>
      </c>
      <c r="N24" s="436"/>
      <c r="O24" s="333"/>
      <c r="Q24" s="743" t="str">
        <f>Sprache!$E$16&amp;" E3"</f>
        <v>Gruppe E3</v>
      </c>
      <c r="R24" s="743"/>
      <c r="S24" s="201"/>
      <c r="T24" s="201"/>
      <c r="U24" s="201"/>
      <c r="V24" s="201"/>
      <c r="W24" s="201"/>
      <c r="X24" s="201"/>
      <c r="Y24" s="201"/>
      <c r="Z24" s="201"/>
      <c r="AA24" s="201"/>
      <c r="AD24" s="680" t="str">
        <f>Sprache!$E$16&amp;" E3"&amp;Sprache!$E$67</f>
        <v>Gruppe E3  (Gruppendritte)</v>
      </c>
      <c r="AE24" s="680"/>
      <c r="AF24" s="680"/>
    </row>
    <row r="25" spans="3:32" ht="24" customHeight="1" thickTop="1" thickBot="1" x14ac:dyDescent="0.3">
      <c r="C25" s="504">
        <f t="array" aca="1" ref="C25" ca="1">ROW(59:59)-SUM(((Planung!$L$6:$L$50="")+(Planung!$N$6:$N$50="")&gt;0)*1)-SUM((($I$12:$I24="")+($K$12:$K24="")&gt;0)*1)</f>
        <v>41</v>
      </c>
      <c r="D25" s="176">
        <f t="array" aca="1" ref="D25" ca="1">IF(Planung!$U$15,"",$D$12+QUOTIENT(($C25-$C$12),Planung!$U$11)*(Planung!$R$7+Planung!$R$9)/1440+SUM($O$12:$O24)/1440)</f>
        <v>0.69097222222222221</v>
      </c>
      <c r="E25" s="178">
        <f ca="1">IF(Planung!$U$15,"",MOD($C25-$C$12,Planung!$U$11)+1)</f>
        <v>2</v>
      </c>
      <c r="F25" s="426" t="s">
        <v>304</v>
      </c>
      <c r="G25" s="427" t="s">
        <v>5</v>
      </c>
      <c r="H25" s="428" t="s">
        <v>305</v>
      </c>
      <c r="I25" s="632" t="str">
        <f t="shared" ca="1" si="0"/>
        <v>SSV Wildbach</v>
      </c>
      <c r="J25" s="633" t="s">
        <v>5</v>
      </c>
      <c r="K25" s="634" t="str">
        <f t="shared" ca="1" si="1"/>
        <v>Kickers Rodendorf</v>
      </c>
      <c r="L25" s="434">
        <v>4</v>
      </c>
      <c r="M25" s="435" t="str">
        <f>Sprache!$E$84</f>
        <v>:</v>
      </c>
      <c r="N25" s="436">
        <v>2</v>
      </c>
      <c r="O25" s="333"/>
      <c r="Q25" s="716"/>
      <c r="R25" s="717"/>
      <c r="S25" s="203" t="str">
        <f>Sprache!$E$21</f>
        <v>SP</v>
      </c>
      <c r="T25" s="204" t="str">
        <f>Sprache!$E$22</f>
        <v>G</v>
      </c>
      <c r="U25" s="204" t="str">
        <f>Sprache!$E$23</f>
        <v>U</v>
      </c>
      <c r="V25" s="417" t="str">
        <f>Sprache!$E$24</f>
        <v>V</v>
      </c>
      <c r="W25" s="718" t="str">
        <f>Sprache!$E$25</f>
        <v>Tore</v>
      </c>
      <c r="X25" s="719"/>
      <c r="Y25" s="720"/>
      <c r="Z25" s="204" t="str">
        <f>Sprache!$E$26</f>
        <v>Diff.</v>
      </c>
      <c r="AA25" s="206" t="str">
        <f>Sprache!$E$27</f>
        <v>Pkt</v>
      </c>
      <c r="AD25" s="464"/>
      <c r="AE25" s="465" t="str">
        <f>Sprache!$E$10</f>
        <v>Teilnehmer bzw. Mannschaft</v>
      </c>
      <c r="AF25" s="452" t="str">
        <f>Sprache!$E$49</f>
        <v>Bonus</v>
      </c>
    </row>
    <row r="26" spans="3:32" ht="24" customHeight="1" x14ac:dyDescent="0.25">
      <c r="C26" s="504">
        <f t="array" aca="1" ref="C26" ca="1">ROW(60:60)-SUM(((Planung!$L$6:$L$50="")+(Planung!$N$6:$N$50="")&gt;0)*1)-SUM((($I$12:$I25="")+($K$12:$K25="")&gt;0)*1)</f>
        <v>42</v>
      </c>
      <c r="D26" s="176">
        <f t="array" aca="1" ref="D26" ca="1">IF(Planung!$U$15,"",$D$12+QUOTIENT(($C26-$C$12),Planung!$U$11)*(Planung!$R$7+Planung!$R$9)/1440+SUM($O$12:$O25)/1440)</f>
        <v>0.69097222222222221</v>
      </c>
      <c r="E26" s="178">
        <f ca="1">IF(Planung!$U$15,"",MOD($C26-$C$12,Planung!$U$11)+1)</f>
        <v>3</v>
      </c>
      <c r="F26" s="426" t="s">
        <v>301</v>
      </c>
      <c r="G26" s="427" t="s">
        <v>5</v>
      </c>
      <c r="H26" s="428" t="s">
        <v>302</v>
      </c>
      <c r="I26" s="632" t="str">
        <f t="shared" ca="1" si="0"/>
        <v>FC Grönlingen</v>
      </c>
      <c r="J26" s="633" t="s">
        <v>5</v>
      </c>
      <c r="K26" s="634" t="str">
        <f t="shared" ca="1" si="1"/>
        <v>FSV Rauen</v>
      </c>
      <c r="L26" s="434">
        <v>3</v>
      </c>
      <c r="M26" s="435" t="str">
        <f>Sprache!$E$84</f>
        <v>:</v>
      </c>
      <c r="N26" s="436">
        <v>1</v>
      </c>
      <c r="O26" s="333"/>
      <c r="Q26" s="380">
        <f ca="1">IF(CalcE13!$K$13=0,"",1)</f>
        <v>1</v>
      </c>
      <c r="R26" s="439" t="str">
        <f ca="1">IF(Calc1!$F$14&lt;3,"",IF(AND(CalcE13!$K$13=0,AE29&lt;&gt;1),CalcE13!$Q$64,VLOOKUP(CalcE13!$B$4,CalcE13!$C$4:$N$12,4,0)))</f>
        <v>1. FC Nürnberg</v>
      </c>
      <c r="S26" s="442">
        <f ca="1">IF(CalcE13!$K$13=0,"",VLOOKUP(CalcE13!$B$4,CalcE13!$C$4:$N$12,9,0))</f>
        <v>2</v>
      </c>
      <c r="T26" s="210">
        <f ca="1">IF(CalcE13!$K$13=0,"",VLOOKUP(CalcE13!$B$4,CalcE13!$C$4:$N$12,10,0))</f>
        <v>1</v>
      </c>
      <c r="U26" s="210">
        <f ca="1">IF(CalcE13!$K$13=0,"",VLOOKUP(CalcE13!$B$4,CalcE13!$C$4:$N$12,11,0))</f>
        <v>1</v>
      </c>
      <c r="V26" s="210">
        <f ca="1">IF(CalcE13!$K$13=0,"",VLOOKUP(CalcE13!$B$4,CalcE13!$C$4:$N$12,12,0))</f>
        <v>0</v>
      </c>
      <c r="W26" s="212">
        <f ca="1">IF(CalcE13!$K$13=0,"",VLOOKUP(CalcE13!$B$4,CalcE13!$C$4:$N$12,5,0))</f>
        <v>7</v>
      </c>
      <c r="X26" s="213" t="str">
        <f>Sprache!$E$84</f>
        <v>:</v>
      </c>
      <c r="Y26" s="214">
        <f ca="1">IF(CalcE13!$K$13=0,"",VLOOKUP(CalcE13!$B$4,CalcE13!$C$4:$N$12,6,0))</f>
        <v>4</v>
      </c>
      <c r="Z26" s="210">
        <f ca="1">IF(CalcE13!$K$13=0,"",VLOOKUP(CalcE13!$B$4,CalcE13!$C$4:$N$12,7,0))</f>
        <v>3</v>
      </c>
      <c r="AA26" s="215">
        <f ca="1">IF(CalcE13!$K$13=0,"",VLOOKUP(CalcE13!$B$4,CalcE13!$C$4:$N$12,8,0))</f>
        <v>4</v>
      </c>
      <c r="AD26" s="443" t="s">
        <v>297</v>
      </c>
      <c r="AE26" s="466" t="str">
        <f ca="1">IF(Vorrunde!$N14="","",Vorrunde!$N14)</f>
        <v>1. FC Riedwald</v>
      </c>
      <c r="AF26" s="455"/>
    </row>
    <row r="27" spans="3:32" ht="24" customHeight="1" x14ac:dyDescent="0.25">
      <c r="C27" s="504">
        <f t="array" aca="1" ref="C27" ca="1">ROW(61:61)-SUM(((Planung!$L$6:$L$50="")+(Planung!$N$6:$N$50="")&gt;0)*1)-SUM((($I$12:$I26="")+($K$12:$K26="")&gt;0)*1)</f>
        <v>43</v>
      </c>
      <c r="D27" s="176">
        <f t="array" aca="1" ref="D27" ca="1">IF(Planung!$U$15,"",$D$12+QUOTIENT(($C27-$C$12),Planung!$U$11)*(Planung!$R$7+Planung!$R$9)/1440+SUM($O$12:$O26)/1440)</f>
        <v>0.71527777777777779</v>
      </c>
      <c r="E27" s="178">
        <f ca="1">IF(Planung!$U$15,"",MOD($C27-$C$12,Planung!$U$11)+1)</f>
        <v>1</v>
      </c>
      <c r="F27" s="426" t="s">
        <v>298</v>
      </c>
      <c r="G27" s="427" t="s">
        <v>5</v>
      </c>
      <c r="H27" s="428" t="s">
        <v>299</v>
      </c>
      <c r="I27" s="632" t="str">
        <f t="shared" ca="1" si="0"/>
        <v>Mainz 05</v>
      </c>
      <c r="J27" s="633" t="s">
        <v>5</v>
      </c>
      <c r="K27" s="634" t="str">
        <f t="shared" ca="1" si="1"/>
        <v>1. FC Nürnberg</v>
      </c>
      <c r="L27" s="434">
        <v>3</v>
      </c>
      <c r="M27" s="435" t="str">
        <f>Sprache!$E$84</f>
        <v>:</v>
      </c>
      <c r="N27" s="436">
        <v>3</v>
      </c>
      <c r="O27" s="333"/>
      <c r="Q27" s="382">
        <f ca="1">IF(CalcE13!$K$13=0,"",IF(VLOOKUP(CalcE13!$B$5,CalcE13!$C$4:$E$12,3,0)=MAX($Q26:$Q26),VLOOKUP(CalcE13!$B$5,CalcE13!$C$4:$E$12,3,0),CalcE13!$B$5))</f>
        <v>2</v>
      </c>
      <c r="R27" s="440" t="str">
        <f ca="1">IF(OR(Calc1!$F$14&lt;3,AE29=1),"",IF(CalcE13!$K$13=0,CalcE13!$Q$65,VLOOKUP(CalcE13!$B$5,CalcE13!$C$4:$N$12,4,0)))</f>
        <v>Mainz 05</v>
      </c>
      <c r="S27" s="225">
        <f ca="1">IF(CalcE13!$K$13=0,"",VLOOKUP(CalcE13!$B$5,CalcE13!$C$4:$N$12,9,0))</f>
        <v>2</v>
      </c>
      <c r="T27" s="200">
        <f ca="1">IF(CalcE13!$K$13=0,"",VLOOKUP(CalcE13!$B$5,CalcE13!$C$4:$N$12,10,0))</f>
        <v>1</v>
      </c>
      <c r="U27" s="200">
        <f ca="1">IF(CalcE13!$K$13=0,"",VLOOKUP(CalcE13!$B$5,CalcE13!$C$4:$N$12,11,0))</f>
        <v>1</v>
      </c>
      <c r="V27" s="200">
        <f ca="1">IF(CalcE13!$K$13=0,"",VLOOKUP(CalcE13!$B$5,CalcE13!$C$4:$N$12,12,0))</f>
        <v>0</v>
      </c>
      <c r="W27" s="221">
        <f ca="1">IF(CalcE13!$K$13=0,"",VLOOKUP(CalcE13!$B$5,CalcE13!$C$4:$N$12,5,0))</f>
        <v>6</v>
      </c>
      <c r="X27" s="222" t="str">
        <f>Sprache!$E$84</f>
        <v>:</v>
      </c>
      <c r="Y27" s="223">
        <f ca="1">IF(CalcE13!$K$13=0,"",VLOOKUP(CalcE13!$B$5,CalcE13!$C$4:$N$12,6,0))</f>
        <v>4</v>
      </c>
      <c r="Z27" s="200">
        <f ca="1">IF(CalcE13!$K$13=0,"",VLOOKUP(CalcE13!$B$5,CalcE13!$C$4:$N$12,7,0))</f>
        <v>2</v>
      </c>
      <c r="AA27" s="224">
        <f ca="1">IF(CalcE13!$K$13=0,"",VLOOKUP(CalcE13!$B$5,CalcE13!$C$4:$N$12,8,0))</f>
        <v>4</v>
      </c>
      <c r="AD27" s="463" t="s">
        <v>298</v>
      </c>
      <c r="AE27" s="467" t="str">
        <f ca="1">IF(Vorrunde!$N24="","",Vorrunde!$N24)</f>
        <v>Mainz 05</v>
      </c>
      <c r="AF27" s="458"/>
    </row>
    <row r="28" spans="3:32" ht="24" customHeight="1" thickBot="1" x14ac:dyDescent="0.3">
      <c r="C28" s="504">
        <f t="array" aca="1" ref="C28" ca="1">ROW(62:62)-SUM(((Planung!$L$6:$L$50="")+(Planung!$N$6:$N$50="")&gt;0)*1)-SUM((($I$12:$I27="")+($K$12:$K27="")&gt;0)*1)</f>
        <v>44</v>
      </c>
      <c r="D28" s="176">
        <f t="array" aca="1" ref="D28" ca="1">IF(Planung!$U$15,"",$D$12+QUOTIENT(($C28-$C$12),Planung!$U$11)*(Planung!$R$7+Planung!$R$9)/1440+SUM($O$12:$O27)/1440)</f>
        <v>0.71527777777777779</v>
      </c>
      <c r="E28" s="178">
        <f ca="1">IF(Planung!$U$15,"",MOD($C28-$C$12,Planung!$U$11)+1)</f>
        <v>2</v>
      </c>
      <c r="F28" s="426" t="s">
        <v>295</v>
      </c>
      <c r="G28" s="427" t="s">
        <v>5</v>
      </c>
      <c r="H28" s="428" t="s">
        <v>296</v>
      </c>
      <c r="I28" s="632" t="str">
        <f t="shared" ca="1" si="0"/>
        <v>Inter Mailand</v>
      </c>
      <c r="J28" s="633" t="s">
        <v>5</v>
      </c>
      <c r="K28" s="634" t="str">
        <f t="shared" ca="1" si="1"/>
        <v>Borussia Dortmund</v>
      </c>
      <c r="L28" s="434">
        <v>0</v>
      </c>
      <c r="M28" s="435" t="str">
        <f>Sprache!$E$84</f>
        <v>:</v>
      </c>
      <c r="N28" s="436">
        <v>1</v>
      </c>
      <c r="O28" s="333"/>
      <c r="Q28" s="384">
        <f ca="1">IF(CalcE13!$K$13=0,"",IF(VLOOKUP(CalcE13!$B$6,CalcE13!$C$4:$E$12,3,0)=MAX($Q26:$Q27),VLOOKUP(CalcE13!$B$6,CalcE13!$C$4:$E$12,3,0),CalcE13!$B$6))</f>
        <v>3</v>
      </c>
      <c r="R28" s="441" t="str">
        <f ca="1">IF(OR(Calc1!$F$14&lt;3,AE29=1),"",IF(CalcE13!$K$13=0,CalcE13!$Q$66,VLOOKUP(CalcE13!$B$6,CalcE13!$C$4:$N$12,4,0)))</f>
        <v>1. FC Riedwald</v>
      </c>
      <c r="S28" s="236">
        <f ca="1">IF(CalcE13!$K$13=0,"",VLOOKUP(CalcE13!$B$6,CalcE13!$C$4:$N$12,9,0))</f>
        <v>2</v>
      </c>
      <c r="T28" s="230">
        <f ca="1">IF(CalcE13!$K$13=0,"",VLOOKUP(CalcE13!$B$6,CalcE13!$C$4:$N$12,10,0))</f>
        <v>0</v>
      </c>
      <c r="U28" s="230">
        <f ca="1">IF(CalcE13!$K$13=0,"",VLOOKUP(CalcE13!$B$6,CalcE13!$C$4:$N$12,11,0))</f>
        <v>0</v>
      </c>
      <c r="V28" s="230">
        <f ca="1">IF(CalcE13!$K$13=0,"",VLOOKUP(CalcE13!$B$6,CalcE13!$C$4:$N$12,12,0))</f>
        <v>2</v>
      </c>
      <c r="W28" s="232">
        <f ca="1">IF(CalcE13!$K$13=0,"",VLOOKUP(CalcE13!$B$6,CalcE13!$C$4:$N$12,5,0))</f>
        <v>2</v>
      </c>
      <c r="X28" s="233" t="str">
        <f>Sprache!$E$84</f>
        <v>:</v>
      </c>
      <c r="Y28" s="234">
        <f ca="1">IF(CalcE13!$K$13=0,"",VLOOKUP(CalcE13!$B$6,CalcE13!$C$4:$N$12,6,0))</f>
        <v>7</v>
      </c>
      <c r="Z28" s="230">
        <f ca="1">IF(CalcE13!$K$13=0,"",VLOOKUP(CalcE13!$B$6,CalcE13!$C$4:$N$12,7,0))</f>
        <v>-5</v>
      </c>
      <c r="AA28" s="235">
        <f ca="1">IF(CalcE13!$K$13=0,"",VLOOKUP(CalcE13!$B$6,CalcE13!$C$4:$N$12,8,0))</f>
        <v>0</v>
      </c>
      <c r="AD28" s="413" t="s">
        <v>299</v>
      </c>
      <c r="AE28" s="468" t="str">
        <f ca="1">IF(Vorrunde!$N34="","",Vorrunde!$N34)</f>
        <v>1. FC Nürnberg</v>
      </c>
      <c r="AF28" s="461"/>
    </row>
    <row r="29" spans="3:32" ht="24" customHeight="1" thickTop="1" thickBot="1" x14ac:dyDescent="0.3">
      <c r="C29" s="504">
        <f t="array" aca="1" ref="C29" ca="1">ROW(63:63)-SUM(((Planung!$L$6:$L$50="")+(Planung!$N$6:$N$50="")&gt;0)*1)-SUM((($I$12:$I28="")+($K$12:$K28="")&gt;0)*1)</f>
        <v>45</v>
      </c>
      <c r="D29" s="176">
        <f t="array" aca="1" ref="D29" ca="1">IF(Planung!$U$15,"",$D$12+QUOTIENT(($C29-$C$12),Planung!$U$11)*(Planung!$R$7+Planung!$R$9)/1440+SUM($O$12:$O28)/1440)</f>
        <v>0.71527777777777779</v>
      </c>
      <c r="E29" s="178">
        <f ca="1">IF(Planung!$U$15,"",MOD($C29-$C$12,Planung!$U$11)+1)</f>
        <v>3</v>
      </c>
      <c r="F29" s="429" t="s">
        <v>292</v>
      </c>
      <c r="G29" s="430" t="s">
        <v>5</v>
      </c>
      <c r="H29" s="431" t="s">
        <v>293</v>
      </c>
      <c r="I29" s="635" t="str">
        <f t="shared" ca="1" si="0"/>
        <v>Manchester City</v>
      </c>
      <c r="J29" s="636" t="s">
        <v>5</v>
      </c>
      <c r="K29" s="637" t="str">
        <f t="shared" ca="1" si="1"/>
        <v>Real Madrid</v>
      </c>
      <c r="L29" s="437">
        <v>2</v>
      </c>
      <c r="M29" s="370" t="str">
        <f>Sprache!$E$84</f>
        <v>:</v>
      </c>
      <c r="N29" s="438">
        <v>2</v>
      </c>
      <c r="O29" s="334"/>
      <c r="S29" s="411"/>
      <c r="AD29" s="415"/>
      <c r="AE29" s="69">
        <f t="array" ref="AE29" ca="1">SUM((AE26:AE28&lt;&gt;"")*1)</f>
        <v>3</v>
      </c>
    </row>
    <row r="30" spans="3:32" ht="24" customHeight="1" thickTop="1" x14ac:dyDescent="0.2">
      <c r="C30" s="530"/>
      <c r="D30" s="530"/>
      <c r="E30" s="530"/>
      <c r="F30" s="530"/>
      <c r="G30" s="530"/>
      <c r="H30" s="530"/>
      <c r="I30" s="530"/>
      <c r="J30" s="530"/>
      <c r="K30" s="530"/>
      <c r="L30" s="530"/>
      <c r="M30" s="530"/>
      <c r="N30" s="530"/>
      <c r="O30" s="529"/>
      <c r="S30" s="411"/>
      <c r="AD30" s="414"/>
      <c r="AE30" s="471"/>
    </row>
    <row r="31" spans="3:32" ht="24" customHeight="1" thickBot="1" x14ac:dyDescent="0.45">
      <c r="C31" s="749" t="str">
        <f>Sprache!$E$29</f>
        <v>Turnierende:</v>
      </c>
      <c r="D31" s="749"/>
      <c r="E31" s="749"/>
      <c r="F31" s="749"/>
      <c r="G31" s="749"/>
      <c r="H31" s="749"/>
      <c r="I31" s="749"/>
      <c r="J31" s="750">
        <f ca="1">IF(Planung!$R$13="","",$D$29+Planung!$R$7/1440)</f>
        <v>0.73611111111111116</v>
      </c>
      <c r="K31" s="750"/>
      <c r="L31" s="750"/>
      <c r="M31" s="750"/>
      <c r="N31" s="750"/>
      <c r="O31" s="750"/>
      <c r="Q31" s="743" t="str">
        <f>Sprache!$E$16&amp;" E4"</f>
        <v>Gruppe E4</v>
      </c>
      <c r="R31" s="743"/>
      <c r="S31" s="201"/>
      <c r="T31" s="201"/>
      <c r="U31" s="201"/>
      <c r="V31" s="201"/>
      <c r="W31" s="201"/>
      <c r="X31" s="201"/>
      <c r="Y31" s="201"/>
      <c r="Z31" s="201"/>
      <c r="AA31" s="201"/>
      <c r="AD31" s="680" t="str">
        <f>Sprache!$E$16&amp;" E4"&amp;Sprache!$E$68</f>
        <v>Gruppe E4  (Gruppenvierte)</v>
      </c>
      <c r="AE31" s="680"/>
      <c r="AF31" s="680"/>
    </row>
    <row r="32" spans="3:32" ht="24" customHeight="1" thickTop="1" thickBot="1" x14ac:dyDescent="0.25">
      <c r="L32" s="513"/>
      <c r="M32" s="513"/>
      <c r="Q32" s="716"/>
      <c r="R32" s="717"/>
      <c r="S32" s="203" t="str">
        <f>Sprache!$E$21</f>
        <v>SP</v>
      </c>
      <c r="T32" s="204" t="str">
        <f>Sprache!$E$22</f>
        <v>G</v>
      </c>
      <c r="U32" s="204" t="str">
        <f>Sprache!$E$23</f>
        <v>U</v>
      </c>
      <c r="V32" s="417" t="str">
        <f>Sprache!$E$24</f>
        <v>V</v>
      </c>
      <c r="W32" s="718" t="str">
        <f>Sprache!$E$25</f>
        <v>Tore</v>
      </c>
      <c r="X32" s="719"/>
      <c r="Y32" s="720"/>
      <c r="Z32" s="204" t="str">
        <f>Sprache!$E$26</f>
        <v>Diff.</v>
      </c>
      <c r="AA32" s="206" t="str">
        <f>Sprache!$E$27</f>
        <v>Pkt</v>
      </c>
      <c r="AD32" s="464"/>
      <c r="AE32" s="465" t="str">
        <f>Sprache!$E$10</f>
        <v>Teilnehmer bzw. Mannschaft</v>
      </c>
      <c r="AF32" s="452" t="str">
        <f>Sprache!$E$49</f>
        <v>Bonus</v>
      </c>
    </row>
    <row r="33" spans="6:32" ht="24" customHeight="1" thickBot="1" x14ac:dyDescent="0.25">
      <c r="F33" s="755" t="str">
        <f>Sprache!$E$92</f>
        <v>Rang</v>
      </c>
      <c r="G33" s="756"/>
      <c r="H33" s="756"/>
      <c r="I33" s="763" t="str">
        <f>Sprache!$E$10</f>
        <v>Teilnehmer bzw. Mannschaft</v>
      </c>
      <c r="J33" s="763"/>
      <c r="K33" s="764"/>
      <c r="L33" s="513"/>
      <c r="M33" s="513"/>
      <c r="Q33" s="380">
        <f ca="1">IF(CalcE14!$K$13=0,"",1)</f>
        <v>1</v>
      </c>
      <c r="R33" s="439" t="str">
        <f ca="1">IF(Calc1!$F$14&lt;3,"",IF(AND(CalcE14!$K$13=0,AE36&lt;&gt;1),CalcE14!$Q$64,VLOOKUP(CalcE14!$B$4,CalcE14!$C$4:$N$12,4,0)))</f>
        <v>FC Grönlingen</v>
      </c>
      <c r="S33" s="442">
        <f ca="1">IF(CalcE14!$K$13=0,"",VLOOKUP(CalcE14!$B$4,CalcE14!$C$4:$N$12,9,0))</f>
        <v>2</v>
      </c>
      <c r="T33" s="210">
        <f ca="1">IF(CalcE14!$K$13=0,"",VLOOKUP(CalcE14!$B$4,CalcE14!$C$4:$N$12,10,0))</f>
        <v>1</v>
      </c>
      <c r="U33" s="210">
        <f ca="1">IF(CalcE14!$K$13=0,"",VLOOKUP(CalcE14!$B$4,CalcE14!$C$4:$N$12,11,0))</f>
        <v>0</v>
      </c>
      <c r="V33" s="210">
        <f ca="1">IF(CalcE14!$K$13=0,"",VLOOKUP(CalcE14!$B$4,CalcE14!$C$4:$N$12,12,0))</f>
        <v>1</v>
      </c>
      <c r="W33" s="212">
        <f ca="1">IF(CalcE14!$K$13=0,"",VLOOKUP(CalcE14!$B$4,CalcE14!$C$4:$N$12,5,0))</f>
        <v>3</v>
      </c>
      <c r="X33" s="213" t="str">
        <f>Sprache!$E$84</f>
        <v>:</v>
      </c>
      <c r="Y33" s="214">
        <f ca="1">IF(CalcE14!$K$13=0,"",VLOOKUP(CalcE14!$B$4,CalcE14!$C$4:$N$12,6,0))</f>
        <v>2</v>
      </c>
      <c r="Z33" s="210">
        <f ca="1">IF(CalcE14!$K$13=0,"",VLOOKUP(CalcE14!$B$4,CalcE14!$C$4:$N$12,7,0))</f>
        <v>1</v>
      </c>
      <c r="AA33" s="215">
        <f ca="1">IF(CalcE14!$K$13=0,"",VLOOKUP(CalcE14!$B$4,CalcE14!$C$4:$N$12,8,0))</f>
        <v>3</v>
      </c>
      <c r="AD33" s="443" t="s">
        <v>300</v>
      </c>
      <c r="AE33" s="466" t="str">
        <f ca="1">IF(Vorrunde!$N15="","",Vorrunde!$N15)</f>
        <v>Maibach 1822 eV</v>
      </c>
      <c r="AF33" s="455"/>
    </row>
    <row r="34" spans="6:32" ht="24" customHeight="1" thickTop="1" x14ac:dyDescent="0.2">
      <c r="F34" s="757">
        <v>1</v>
      </c>
      <c r="G34" s="758"/>
      <c r="H34" s="758"/>
      <c r="I34" s="765" t="str">
        <f ca="1">IF(CalcE11!$K$13=0,"",$R$12)</f>
        <v>Real Madrid</v>
      </c>
      <c r="J34" s="765"/>
      <c r="K34" s="766"/>
      <c r="L34" s="513"/>
      <c r="M34" s="513"/>
      <c r="Q34" s="382">
        <f ca="1">IF(CalcE14!$K$13=0,"",IF(VLOOKUP(CalcE14!$B$5,CalcE14!$C$4:$E$12,3,0)=MAX($Q33:$Q33),VLOOKUP(CalcE14!$B$5,CalcE14!$C$4:$E$12,3,0),CalcE14!$B$5))</f>
        <v>2</v>
      </c>
      <c r="R34" s="440" t="str">
        <f ca="1">IF(OR(Calc1!$F$14&lt;3,AE36=1),"",IF(CalcE14!$K$13=0,CalcE14!$Q$65,VLOOKUP(CalcE14!$B$5,CalcE14!$C$4:$N$12,4,0)))</f>
        <v>Maibach 1822 eV</v>
      </c>
      <c r="S34" s="225">
        <f ca="1">IF(CalcE14!$K$13=0,"",VLOOKUP(CalcE14!$B$5,CalcE14!$C$4:$N$12,9,0))</f>
        <v>2</v>
      </c>
      <c r="T34" s="200">
        <f ca="1">IF(CalcE14!$K$13=0,"",VLOOKUP(CalcE14!$B$5,CalcE14!$C$4:$N$12,10,0))</f>
        <v>1</v>
      </c>
      <c r="U34" s="200">
        <f ca="1">IF(CalcE14!$K$13=0,"",VLOOKUP(CalcE14!$B$5,CalcE14!$C$4:$N$12,11,0))</f>
        <v>0</v>
      </c>
      <c r="V34" s="200">
        <f ca="1">IF(CalcE14!$K$13=0,"",VLOOKUP(CalcE14!$B$5,CalcE14!$C$4:$N$12,12,0))</f>
        <v>1</v>
      </c>
      <c r="W34" s="221">
        <f ca="1">IF(CalcE14!$K$13=0,"",VLOOKUP(CalcE14!$B$5,CalcE14!$C$4:$N$12,5,0))</f>
        <v>2</v>
      </c>
      <c r="X34" s="222" t="str">
        <f>Sprache!$E$84</f>
        <v>:</v>
      </c>
      <c r="Y34" s="223">
        <f ca="1">IF(CalcE14!$K$13=0,"",VLOOKUP(CalcE14!$B$5,CalcE14!$C$4:$N$12,6,0))</f>
        <v>2</v>
      </c>
      <c r="Z34" s="200">
        <f ca="1">IF(CalcE14!$K$13=0,"",VLOOKUP(CalcE14!$B$5,CalcE14!$C$4:$N$12,7,0))</f>
        <v>0</v>
      </c>
      <c r="AA34" s="224">
        <f ca="1">IF(CalcE14!$K$13=0,"",VLOOKUP(CalcE14!$B$5,CalcE14!$C$4:$N$12,8,0))</f>
        <v>3</v>
      </c>
      <c r="AD34" s="463" t="s">
        <v>301</v>
      </c>
      <c r="AE34" s="467" t="str">
        <f ca="1">IF(Vorrunde!$N25="","",Vorrunde!$N25)</f>
        <v>FC Grönlingen</v>
      </c>
      <c r="AF34" s="458"/>
    </row>
    <row r="35" spans="6:32" ht="24" customHeight="1" thickBot="1" x14ac:dyDescent="0.25">
      <c r="F35" s="759">
        <v>2</v>
      </c>
      <c r="G35" s="760"/>
      <c r="H35" s="760"/>
      <c r="I35" s="767" t="str">
        <f ca="1">IF(CalcE11!$K$13=0,"",$R$13)</f>
        <v>Manchester City</v>
      </c>
      <c r="J35" s="767"/>
      <c r="K35" s="768"/>
      <c r="L35" s="513"/>
      <c r="M35" s="513"/>
      <c r="Q35" s="384">
        <f ca="1">IF(CalcE14!$K$13=0,"",IF(VLOOKUP(CalcE14!$B$6,CalcE14!$C$4:$E$12,3,0)=MAX($Q33:$Q34),VLOOKUP(CalcE14!$B$6,CalcE14!$C$4:$E$12,3,0),CalcE14!$B$6))</f>
        <v>3</v>
      </c>
      <c r="R35" s="441" t="str">
        <f ca="1">IF(OR(Calc1!$F$14&lt;3,AE36=1),"",IF(CalcE14!$K$13=0,CalcE14!$Q$66,VLOOKUP(CalcE14!$B$6,CalcE14!$C$4:$N$12,4,0)))</f>
        <v>FSV Rauen</v>
      </c>
      <c r="S35" s="236">
        <f ca="1">IF(CalcE14!$K$13=0,"",VLOOKUP(CalcE14!$B$6,CalcE14!$C$4:$N$12,9,0))</f>
        <v>2</v>
      </c>
      <c r="T35" s="230">
        <f ca="1">IF(CalcE14!$K$13=0,"",VLOOKUP(CalcE14!$B$6,CalcE14!$C$4:$N$12,10,0))</f>
        <v>1</v>
      </c>
      <c r="U35" s="230">
        <f ca="1">IF(CalcE14!$K$13=0,"",VLOOKUP(CalcE14!$B$6,CalcE14!$C$4:$N$12,11,0))</f>
        <v>0</v>
      </c>
      <c r="V35" s="230">
        <f ca="1">IF(CalcE14!$K$13=0,"",VLOOKUP(CalcE14!$B$6,CalcE14!$C$4:$N$12,12,0))</f>
        <v>1</v>
      </c>
      <c r="W35" s="232">
        <f ca="1">IF(CalcE14!$K$13=0,"",VLOOKUP(CalcE14!$B$6,CalcE14!$C$4:$N$12,5,0))</f>
        <v>3</v>
      </c>
      <c r="X35" s="233" t="str">
        <f>Sprache!$E$84</f>
        <v>:</v>
      </c>
      <c r="Y35" s="234">
        <f ca="1">IF(CalcE14!$K$13=0,"",VLOOKUP(CalcE14!$B$6,CalcE14!$C$4:$N$12,6,0))</f>
        <v>4</v>
      </c>
      <c r="Z35" s="230">
        <f ca="1">IF(CalcE14!$K$13=0,"",VLOOKUP(CalcE14!$B$6,CalcE14!$C$4:$N$12,7,0))</f>
        <v>-1</v>
      </c>
      <c r="AA35" s="235">
        <f ca="1">IF(CalcE14!$K$13=0,"",VLOOKUP(CalcE14!$B$6,CalcE14!$C$4:$N$12,8,0))</f>
        <v>3</v>
      </c>
      <c r="AD35" s="413" t="s">
        <v>302</v>
      </c>
      <c r="AE35" s="468" t="str">
        <f ca="1">IF(Vorrunde!$N35="","",Vorrunde!$N35)</f>
        <v>FSV Rauen</v>
      </c>
      <c r="AF35" s="461"/>
    </row>
    <row r="36" spans="6:32" ht="24" customHeight="1" thickTop="1" x14ac:dyDescent="0.2">
      <c r="F36" s="761">
        <v>3</v>
      </c>
      <c r="G36" s="762"/>
      <c r="H36" s="762"/>
      <c r="I36" s="769" t="str">
        <f ca="1">IF(CalcE11!$K$13=0,"",$R$14)</f>
        <v>FC Barcelona</v>
      </c>
      <c r="J36" s="769"/>
      <c r="K36" s="770"/>
      <c r="L36" s="513"/>
      <c r="M36" s="513"/>
      <c r="S36" s="411"/>
      <c r="AD36" s="415"/>
      <c r="AE36" s="69">
        <f t="array" ref="AE36" ca="1">SUM((AE33:AE35&lt;&gt;"")*1)</f>
        <v>3</v>
      </c>
    </row>
    <row r="37" spans="6:32" ht="24" customHeight="1" x14ac:dyDescent="0.2">
      <c r="F37" s="745">
        <v>4</v>
      </c>
      <c r="G37" s="746"/>
      <c r="H37" s="746"/>
      <c r="I37" s="751" t="str">
        <f ca="1">IF(AND(CalcE12!$K$13=0,CalcE12!$F$13&lt;&gt;1),"",$R$19)</f>
        <v>Borussia Dortmund</v>
      </c>
      <c r="J37" s="751"/>
      <c r="K37" s="752"/>
      <c r="L37" s="513"/>
      <c r="M37" s="513"/>
      <c r="S37" s="411"/>
      <c r="AD37" s="415"/>
      <c r="AE37" s="469"/>
    </row>
    <row r="38" spans="6:32" ht="24" customHeight="1" thickBot="1" x14ac:dyDescent="0.45">
      <c r="F38" s="745">
        <v>5</v>
      </c>
      <c r="G38" s="746"/>
      <c r="H38" s="746"/>
      <c r="I38" s="751" t="str">
        <f ca="1">IF(CalcE12!$K$13=0,"",$R$20)</f>
        <v>Inter Mailand</v>
      </c>
      <c r="J38" s="751"/>
      <c r="K38" s="752"/>
      <c r="L38" s="513"/>
      <c r="M38" s="513"/>
      <c r="Q38" s="743" t="str">
        <f>Sprache!$E$16&amp;" E5"</f>
        <v>Gruppe E5</v>
      </c>
      <c r="R38" s="743"/>
      <c r="S38" s="201"/>
      <c r="T38" s="201"/>
      <c r="U38" s="201"/>
      <c r="V38" s="201"/>
      <c r="W38" s="201"/>
      <c r="X38" s="201"/>
      <c r="Y38" s="201"/>
      <c r="Z38" s="201"/>
      <c r="AA38" s="201"/>
      <c r="AD38" s="680" t="str">
        <f>Sprache!$E$16&amp;" E5"&amp;Sprache!$E$69</f>
        <v>Gruppe E5  (Gruppenfünfte)</v>
      </c>
      <c r="AE38" s="680"/>
      <c r="AF38" s="680"/>
    </row>
    <row r="39" spans="6:32" ht="24" customHeight="1" thickTop="1" thickBot="1" x14ac:dyDescent="0.25">
      <c r="F39" s="745">
        <v>6</v>
      </c>
      <c r="G39" s="746"/>
      <c r="H39" s="746"/>
      <c r="I39" s="751" t="str">
        <f ca="1">IF(CalcE12!$K$13=0,"",$R$21)</f>
        <v>Eintracht Frankfurt</v>
      </c>
      <c r="J39" s="751"/>
      <c r="K39" s="752"/>
      <c r="L39" s="513"/>
      <c r="M39" s="513"/>
      <c r="Q39" s="716"/>
      <c r="R39" s="717"/>
      <c r="S39" s="203" t="str">
        <f>Sprache!$E$21</f>
        <v>SP</v>
      </c>
      <c r="T39" s="204" t="str">
        <f>Sprache!$E$22</f>
        <v>G</v>
      </c>
      <c r="U39" s="204" t="str">
        <f>Sprache!$E$23</f>
        <v>U</v>
      </c>
      <c r="V39" s="417" t="str">
        <f>Sprache!$E$24</f>
        <v>V</v>
      </c>
      <c r="W39" s="718" t="str">
        <f>Sprache!$E$25</f>
        <v>Tore</v>
      </c>
      <c r="X39" s="719"/>
      <c r="Y39" s="720"/>
      <c r="Z39" s="204" t="str">
        <f>Sprache!$E$26</f>
        <v>Diff.</v>
      </c>
      <c r="AA39" s="206" t="str">
        <f>Sprache!$E$27</f>
        <v>Pkt</v>
      </c>
      <c r="AD39" s="464"/>
      <c r="AE39" s="465" t="str">
        <f>Sprache!$E$10</f>
        <v>Teilnehmer bzw. Mannschaft</v>
      </c>
      <c r="AF39" s="452" t="str">
        <f>Sprache!$E$49</f>
        <v>Bonus</v>
      </c>
    </row>
    <row r="40" spans="6:32" ht="24" customHeight="1" x14ac:dyDescent="0.2">
      <c r="F40" s="745">
        <v>7</v>
      </c>
      <c r="G40" s="746"/>
      <c r="H40" s="746"/>
      <c r="I40" s="751" t="str">
        <f ca="1">IF(AND(CalcE13!$K$13=0,CalcE13!$F$13&lt;&gt;1),"",$R$26)</f>
        <v>1. FC Nürnberg</v>
      </c>
      <c r="J40" s="751"/>
      <c r="K40" s="752"/>
      <c r="L40" s="513"/>
      <c r="M40" s="513"/>
      <c r="Q40" s="380">
        <f ca="1">IF(CalcE15!$K$13=0,"",1)</f>
        <v>1</v>
      </c>
      <c r="R40" s="439" t="str">
        <f ca="1">IF(Calc1!$F$14&lt;3,"",IF(AND(CalcE15!$K$13=0,AE43&lt;&gt;1),CalcE15!$Q$64,VLOOKUP(CalcE15!$B$4,CalcE15!$C$4:$N$12,4,0)))</f>
        <v>VFB Essenheim</v>
      </c>
      <c r="S40" s="442">
        <f ca="1">IF(CalcE15!$K$13=0,"",VLOOKUP(CalcE15!$B$4,CalcE15!$C$4:$N$12,9,0))</f>
        <v>2</v>
      </c>
      <c r="T40" s="210">
        <f ca="1">IF(CalcE15!$K$13=0,"",VLOOKUP(CalcE15!$B$4,CalcE15!$C$4:$N$12,10,0))</f>
        <v>2</v>
      </c>
      <c r="U40" s="210">
        <f ca="1">IF(CalcE15!$K$13=0,"",VLOOKUP(CalcE15!$B$4,CalcE15!$C$4:$N$12,11,0))</f>
        <v>0</v>
      </c>
      <c r="V40" s="210">
        <f ca="1">IF(CalcE15!$K$13=0,"",VLOOKUP(CalcE15!$B$4,CalcE15!$C$4:$N$12,12,0))</f>
        <v>0</v>
      </c>
      <c r="W40" s="212">
        <f ca="1">IF(CalcE15!$K$13=0,"",VLOOKUP(CalcE15!$B$4,CalcE15!$C$4:$N$12,5,0))</f>
        <v>5</v>
      </c>
      <c r="X40" s="213" t="str">
        <f>Sprache!$E$84</f>
        <v>:</v>
      </c>
      <c r="Y40" s="214">
        <f ca="1">IF(CalcE15!$K$13=0,"",VLOOKUP(CalcE15!$B$4,CalcE15!$C$4:$N$12,6,0))</f>
        <v>2</v>
      </c>
      <c r="Z40" s="210">
        <f ca="1">IF(CalcE15!$K$13=0,"",VLOOKUP(CalcE15!$B$4,CalcE15!$C$4:$N$12,7,0))</f>
        <v>3</v>
      </c>
      <c r="AA40" s="215">
        <f ca="1">IF(CalcE15!$K$13=0,"",VLOOKUP(CalcE15!$B$4,CalcE15!$C$4:$N$12,8,0))</f>
        <v>6</v>
      </c>
      <c r="AD40" s="443" t="s">
        <v>303</v>
      </c>
      <c r="AE40" s="466" t="str">
        <f ca="1">IF(Vorrunde!$N16="","",Vorrunde!$N16)</f>
        <v>VFB Essenheim</v>
      </c>
      <c r="AF40" s="455"/>
    </row>
    <row r="41" spans="6:32" ht="24" customHeight="1" x14ac:dyDescent="0.2">
      <c r="F41" s="745">
        <v>8</v>
      </c>
      <c r="G41" s="746"/>
      <c r="H41" s="746"/>
      <c r="I41" s="751" t="str">
        <f ca="1">IF(CalcE13!$K$13=0,"",$R$27)</f>
        <v>Mainz 05</v>
      </c>
      <c r="J41" s="751"/>
      <c r="K41" s="752"/>
      <c r="L41" s="513"/>
      <c r="M41" s="513"/>
      <c r="Q41" s="382">
        <f ca="1">IF(CalcE15!$K$13=0,"",IF(VLOOKUP(CalcE15!$B$5,CalcE15!$C$4:$E$12,3,0)=MAX($Q40:$Q40),VLOOKUP(CalcE15!$B$5,CalcE15!$C$4:$E$12,3,0),CalcE15!$B$5))</f>
        <v>2</v>
      </c>
      <c r="R41" s="440" t="str">
        <f ca="1">IF(OR(Calc1!$F$14&lt;3,AE43=1),"",IF(CalcE15!$K$13=0,CalcE15!$Q$65,VLOOKUP(CalcE15!$B$5,CalcE15!$C$4:$N$12,4,0)))</f>
        <v>SSV Wildbach</v>
      </c>
      <c r="S41" s="225">
        <f ca="1">IF(CalcE15!$K$13=0,"",VLOOKUP(CalcE15!$B$5,CalcE15!$C$4:$N$12,9,0))</f>
        <v>2</v>
      </c>
      <c r="T41" s="200">
        <f ca="1">IF(CalcE15!$K$13=0,"",VLOOKUP(CalcE15!$B$5,CalcE15!$C$4:$N$12,10,0))</f>
        <v>1</v>
      </c>
      <c r="U41" s="200">
        <f ca="1">IF(CalcE15!$K$13=0,"",VLOOKUP(CalcE15!$B$5,CalcE15!$C$4:$N$12,11,0))</f>
        <v>0</v>
      </c>
      <c r="V41" s="200">
        <f ca="1">IF(CalcE15!$K$13=0,"",VLOOKUP(CalcE15!$B$5,CalcE15!$C$4:$N$12,12,0))</f>
        <v>1</v>
      </c>
      <c r="W41" s="221">
        <f ca="1">IF(CalcE15!$K$13=0,"",VLOOKUP(CalcE15!$B$5,CalcE15!$C$4:$N$12,5,0))</f>
        <v>5</v>
      </c>
      <c r="X41" s="222" t="str">
        <f>Sprache!$E$84</f>
        <v>:</v>
      </c>
      <c r="Y41" s="223">
        <f ca="1">IF(CalcE15!$K$13=0,"",VLOOKUP(CalcE15!$B$5,CalcE15!$C$4:$N$12,6,0))</f>
        <v>4</v>
      </c>
      <c r="Z41" s="200">
        <f ca="1">IF(CalcE15!$K$13=0,"",VLOOKUP(CalcE15!$B$5,CalcE15!$C$4:$N$12,7,0))</f>
        <v>1</v>
      </c>
      <c r="AA41" s="224">
        <f ca="1">IF(CalcE15!$K$13=0,"",VLOOKUP(CalcE15!$B$5,CalcE15!$C$4:$N$12,8,0))</f>
        <v>3</v>
      </c>
      <c r="AD41" s="463" t="s">
        <v>304</v>
      </c>
      <c r="AE41" s="467" t="str">
        <f ca="1">IF(Vorrunde!$N26="","",Vorrunde!$N26)</f>
        <v>SSV Wildbach</v>
      </c>
      <c r="AF41" s="458"/>
    </row>
    <row r="42" spans="6:32" ht="24" customHeight="1" thickBot="1" x14ac:dyDescent="0.25">
      <c r="F42" s="745">
        <v>9</v>
      </c>
      <c r="G42" s="746"/>
      <c r="H42" s="746"/>
      <c r="I42" s="751" t="str">
        <f ca="1">IF(CalcE13!$K$13=0,"",$R$28)</f>
        <v>1. FC Riedwald</v>
      </c>
      <c r="J42" s="751"/>
      <c r="K42" s="752"/>
      <c r="L42" s="513"/>
      <c r="M42" s="513"/>
      <c r="Q42" s="384">
        <f ca="1">IF(CalcE15!$K$13=0,"",IF(VLOOKUP(CalcE15!$B$6,CalcE15!$C$4:$E$12,3,0)=MAX($Q40:$Q41),VLOOKUP(CalcE15!$B$6,CalcE15!$C$4:$E$12,3,0),CalcE15!$B$6))</f>
        <v>3</v>
      </c>
      <c r="R42" s="441" t="str">
        <f ca="1">IF(OR(Calc1!$F$14&lt;3,AE43=1),"",IF(CalcE15!$K$13=0,CalcE15!$Q$66,VLOOKUP(CalcE15!$B$6,CalcE15!$C$4:$N$12,4,0)))</f>
        <v>Kickers Rodendorf</v>
      </c>
      <c r="S42" s="236">
        <f ca="1">IF(CalcE15!$K$13=0,"",VLOOKUP(CalcE15!$B$6,CalcE15!$C$4:$N$12,9,0))</f>
        <v>2</v>
      </c>
      <c r="T42" s="230">
        <f ca="1">IF(CalcE15!$K$13=0,"",VLOOKUP(CalcE15!$B$6,CalcE15!$C$4:$N$12,10,0))</f>
        <v>0</v>
      </c>
      <c r="U42" s="230">
        <f ca="1">IF(CalcE15!$K$13=0,"",VLOOKUP(CalcE15!$B$6,CalcE15!$C$4:$N$12,11,0))</f>
        <v>0</v>
      </c>
      <c r="V42" s="230">
        <f ca="1">IF(CalcE15!$K$13=0,"",VLOOKUP(CalcE15!$B$6,CalcE15!$C$4:$N$12,12,0))</f>
        <v>2</v>
      </c>
      <c r="W42" s="232">
        <f ca="1">IF(CalcE15!$K$13=0,"",VLOOKUP(CalcE15!$B$6,CalcE15!$C$4:$N$12,5,0))</f>
        <v>3</v>
      </c>
      <c r="X42" s="233" t="str">
        <f>Sprache!$E$84</f>
        <v>:</v>
      </c>
      <c r="Y42" s="234">
        <f ca="1">IF(CalcE15!$K$13=0,"",VLOOKUP(CalcE15!$B$6,CalcE15!$C$4:$N$12,6,0))</f>
        <v>7</v>
      </c>
      <c r="Z42" s="230">
        <f ca="1">IF(CalcE15!$K$13=0,"",VLOOKUP(CalcE15!$B$6,CalcE15!$C$4:$N$12,7,0))</f>
        <v>-4</v>
      </c>
      <c r="AA42" s="235">
        <f ca="1">IF(CalcE15!$K$13=0,"",VLOOKUP(CalcE15!$B$6,CalcE15!$C$4:$N$12,8,0))</f>
        <v>0</v>
      </c>
      <c r="AD42" s="413" t="s">
        <v>305</v>
      </c>
      <c r="AE42" s="468" t="str">
        <f ca="1">IF(Vorrunde!$N36="","",Vorrunde!$N36)</f>
        <v>Kickers Rodendorf</v>
      </c>
      <c r="AF42" s="461"/>
    </row>
    <row r="43" spans="6:32" ht="24" customHeight="1" thickTop="1" x14ac:dyDescent="0.2">
      <c r="F43" s="745">
        <v>10</v>
      </c>
      <c r="G43" s="746"/>
      <c r="H43" s="746"/>
      <c r="I43" s="751" t="str">
        <f ca="1">IF(AND(CalcE14!$K$13=0,CalcE14!$F$13&lt;&gt;1),"",$R$33)</f>
        <v>FC Grönlingen</v>
      </c>
      <c r="J43" s="751"/>
      <c r="K43" s="752"/>
      <c r="L43" s="513"/>
      <c r="M43" s="513"/>
      <c r="S43" s="411"/>
      <c r="AD43" s="414"/>
      <c r="AE43" s="69">
        <f t="array" ref="AE43" ca="1">SUM((AE40:AE42&lt;&gt;"")*1)</f>
        <v>3</v>
      </c>
    </row>
    <row r="44" spans="6:32" ht="24" customHeight="1" x14ac:dyDescent="0.2">
      <c r="F44" s="745">
        <v>11</v>
      </c>
      <c r="G44" s="746"/>
      <c r="H44" s="746"/>
      <c r="I44" s="751" t="str">
        <f ca="1">IF(CalcE14!$K$13=0,"",$R$34)</f>
        <v>Maibach 1822 eV</v>
      </c>
      <c r="J44" s="751"/>
      <c r="K44" s="752"/>
      <c r="L44" s="513"/>
      <c r="M44" s="513"/>
      <c r="S44" s="411"/>
      <c r="AD44" s="416"/>
      <c r="AE44" s="470"/>
    </row>
    <row r="45" spans="6:32" ht="24" customHeight="1" thickBot="1" x14ac:dyDescent="0.45">
      <c r="F45" s="745">
        <v>12</v>
      </c>
      <c r="G45" s="746"/>
      <c r="H45" s="746"/>
      <c r="I45" s="751" t="str">
        <f ca="1">IF(CalcE14!$K$13=0,"",$R$35)</f>
        <v>FSV Rauen</v>
      </c>
      <c r="J45" s="751"/>
      <c r="K45" s="752"/>
      <c r="L45" s="513"/>
      <c r="M45" s="513"/>
      <c r="Q45" s="743" t="str">
        <f>Sprache!$E$16&amp;" E6"</f>
        <v>Gruppe E6</v>
      </c>
      <c r="R45" s="743"/>
      <c r="S45" s="201"/>
      <c r="T45" s="201"/>
      <c r="U45" s="201"/>
      <c r="V45" s="201"/>
      <c r="W45" s="201"/>
      <c r="X45" s="201"/>
      <c r="Y45" s="201"/>
      <c r="Z45" s="201"/>
      <c r="AA45" s="201"/>
      <c r="AD45" s="680" t="str">
        <f>Sprache!$E$16&amp;" E6"&amp;Sprache!$E$70</f>
        <v>Gruppe E6  (Gruppensechste)</v>
      </c>
      <c r="AE45" s="680"/>
      <c r="AF45" s="680"/>
    </row>
    <row r="46" spans="6:32" ht="24" customHeight="1" thickTop="1" thickBot="1" x14ac:dyDescent="0.25">
      <c r="F46" s="745">
        <v>13</v>
      </c>
      <c r="G46" s="746"/>
      <c r="H46" s="746"/>
      <c r="I46" s="751" t="str">
        <f ca="1">IF(AND(CalcE15!$K$13=0,CalcE15!$F$13&lt;&gt;1),"",$R$40)</f>
        <v>VFB Essenheim</v>
      </c>
      <c r="J46" s="751"/>
      <c r="K46" s="752"/>
      <c r="L46" s="513"/>
      <c r="M46" s="513"/>
      <c r="Q46" s="716"/>
      <c r="R46" s="717"/>
      <c r="S46" s="203" t="str">
        <f>Sprache!$E$21</f>
        <v>SP</v>
      </c>
      <c r="T46" s="204" t="str">
        <f>Sprache!$E$22</f>
        <v>G</v>
      </c>
      <c r="U46" s="204" t="str">
        <f>Sprache!$E$23</f>
        <v>U</v>
      </c>
      <c r="V46" s="417" t="str">
        <f>Sprache!$E$24</f>
        <v>V</v>
      </c>
      <c r="W46" s="718" t="str">
        <f>Sprache!$E$25</f>
        <v>Tore</v>
      </c>
      <c r="X46" s="719"/>
      <c r="Y46" s="720"/>
      <c r="Z46" s="204" t="str">
        <f>Sprache!$E$26</f>
        <v>Diff.</v>
      </c>
      <c r="AA46" s="206" t="str">
        <f>Sprache!$E$27</f>
        <v>Pkt</v>
      </c>
      <c r="AD46" s="464"/>
      <c r="AE46" s="465" t="str">
        <f>Sprache!$E$10</f>
        <v>Teilnehmer bzw. Mannschaft</v>
      </c>
      <c r="AF46" s="452" t="str">
        <f>Sprache!$E$49</f>
        <v>Bonus</v>
      </c>
    </row>
    <row r="47" spans="6:32" ht="24" customHeight="1" x14ac:dyDescent="0.2">
      <c r="F47" s="745">
        <v>14</v>
      </c>
      <c r="G47" s="746"/>
      <c r="H47" s="746"/>
      <c r="I47" s="751" t="str">
        <f ca="1">IF(CalcE15!$K$13=0,"",$R$41)</f>
        <v>SSV Wildbach</v>
      </c>
      <c r="J47" s="751"/>
      <c r="K47" s="752"/>
      <c r="L47" s="513"/>
      <c r="M47" s="513"/>
      <c r="Q47" s="380" t="str">
        <f ca="1">IF(CalcE16!$K$13=0,"",1)</f>
        <v/>
      </c>
      <c r="R47" s="439" t="str">
        <f ca="1">IF(Calc1!$F$14&lt;3,"",IF(AND(CalcE16!$K$13=0,AE50&lt;&gt;1),CalcE16!$Q$64,VLOOKUP(CalcE16!$B$4,CalcE16!$C$4:$N$12,4,0)))</f>
        <v/>
      </c>
      <c r="S47" s="442" t="str">
        <f ca="1">IF(CalcE16!$K$13=0,"",VLOOKUP(CalcE16!$B$4,CalcE16!$C$4:$N$12,9,0))</f>
        <v/>
      </c>
      <c r="T47" s="210" t="str">
        <f ca="1">IF(CalcE16!$K$13=0,"",VLOOKUP(CalcE16!$B$4,CalcE16!$C$4:$N$12,10,0))</f>
        <v/>
      </c>
      <c r="U47" s="210" t="str">
        <f ca="1">IF(CalcE16!$K$13=0,"",VLOOKUP(CalcE16!$B$4,CalcE16!$C$4:$N$12,11,0))</f>
        <v/>
      </c>
      <c r="V47" s="210" t="str">
        <f ca="1">IF(CalcE16!$K$13=0,"",VLOOKUP(CalcE16!$B$4,CalcE16!$C$4:$N$12,12,0))</f>
        <v/>
      </c>
      <c r="W47" s="212" t="str">
        <f ca="1">IF(CalcE16!$K$13=0,"",VLOOKUP(CalcE16!$B$4,CalcE16!$C$4:$N$12,5,0))</f>
        <v/>
      </c>
      <c r="X47" s="213" t="str">
        <f>Sprache!$E$84</f>
        <v>:</v>
      </c>
      <c r="Y47" s="214" t="str">
        <f ca="1">IF(CalcE16!$K$13=0,"",VLOOKUP(CalcE16!$B$4,CalcE16!$C$4:$N$12,6,0))</f>
        <v/>
      </c>
      <c r="Z47" s="210" t="str">
        <f ca="1">IF(CalcE16!$K$13=0,"",VLOOKUP(CalcE16!$B$4,CalcE16!$C$4:$N$12,7,0))</f>
        <v/>
      </c>
      <c r="AA47" s="215" t="str">
        <f ca="1">IF(CalcE16!$K$13=0,"",VLOOKUP(CalcE16!$B$4,CalcE16!$C$4:$N$12,8,0))</f>
        <v/>
      </c>
      <c r="AD47" s="443" t="s">
        <v>306</v>
      </c>
      <c r="AE47" s="466" t="str">
        <f ca="1">IF(Vorrunde!$N17="","",Vorrunde!$N17)</f>
        <v/>
      </c>
      <c r="AF47" s="455"/>
    </row>
    <row r="48" spans="6:32" ht="24" customHeight="1" x14ac:dyDescent="0.2">
      <c r="F48" s="745">
        <v>15</v>
      </c>
      <c r="G48" s="746"/>
      <c r="H48" s="746"/>
      <c r="I48" s="751" t="str">
        <f ca="1">IF(CalcE15!$K$13=0,"",$R$42)</f>
        <v>Kickers Rodendorf</v>
      </c>
      <c r="J48" s="751"/>
      <c r="K48" s="752"/>
      <c r="L48" s="513"/>
      <c r="M48" s="513"/>
      <c r="Q48" s="382" t="str">
        <f ca="1">IF(CalcE16!$K$13=0,"",IF(VLOOKUP(CalcE16!$B$5,CalcE16!$C$4:$E$12,3,0)=MAX($Q47:$Q47),VLOOKUP(CalcE16!$B$5,CalcE16!$C$4:$E$12,3,0),CalcE16!$B$5))</f>
        <v/>
      </c>
      <c r="R48" s="440" t="str">
        <f ca="1">IF(OR(Calc1!$F$14&lt;3,AE50=1),"",IF(CalcE16!$K$13=0,CalcE16!$Q$65,VLOOKUP(CalcE16!$B$5,CalcE16!$C$4:$N$12,4,0)))</f>
        <v/>
      </c>
      <c r="S48" s="225" t="str">
        <f ca="1">IF(CalcE16!$K$13=0,"",VLOOKUP(CalcE16!$B$5,CalcE16!$C$4:$N$12,9,0))</f>
        <v/>
      </c>
      <c r="T48" s="200" t="str">
        <f ca="1">IF(CalcE16!$K$13=0,"",VLOOKUP(CalcE16!$B$5,CalcE16!$C$4:$N$12,10,0))</f>
        <v/>
      </c>
      <c r="U48" s="200" t="str">
        <f ca="1">IF(CalcE16!$K$13=0,"",VLOOKUP(CalcE16!$B$5,CalcE16!$C$4:$N$12,11,0))</f>
        <v/>
      </c>
      <c r="V48" s="200" t="str">
        <f ca="1">IF(CalcE16!$K$13=0,"",VLOOKUP(CalcE16!$B$5,CalcE16!$C$4:$N$12,12,0))</f>
        <v/>
      </c>
      <c r="W48" s="221" t="str">
        <f ca="1">IF(CalcE16!$K$13=0,"",VLOOKUP(CalcE16!$B$5,CalcE16!$C$4:$N$12,5,0))</f>
        <v/>
      </c>
      <c r="X48" s="222" t="str">
        <f>Sprache!$E$84</f>
        <v>:</v>
      </c>
      <c r="Y48" s="223" t="str">
        <f ca="1">IF(CalcE16!$K$13=0,"",VLOOKUP(CalcE16!$B$5,CalcE16!$C$4:$N$12,6,0))</f>
        <v/>
      </c>
      <c r="Z48" s="200" t="str">
        <f ca="1">IF(CalcE16!$K$13=0,"",VLOOKUP(CalcE16!$B$5,CalcE16!$C$4:$N$12,7,0))</f>
        <v/>
      </c>
      <c r="AA48" s="224" t="str">
        <f ca="1">IF(CalcE16!$K$13=0,"",VLOOKUP(CalcE16!$B$5,CalcE16!$C$4:$N$12,8,0))</f>
        <v/>
      </c>
      <c r="AD48" s="463" t="s">
        <v>307</v>
      </c>
      <c r="AE48" s="467" t="str">
        <f ca="1">IF(Vorrunde!$N27="","",Vorrunde!$N27)</f>
        <v/>
      </c>
      <c r="AF48" s="458"/>
    </row>
    <row r="49" spans="6:32" ht="24" customHeight="1" thickBot="1" x14ac:dyDescent="0.25">
      <c r="F49" s="745">
        <v>16</v>
      </c>
      <c r="G49" s="746"/>
      <c r="H49" s="746"/>
      <c r="I49" s="751" t="str">
        <f ca="1">IF(AND(CalcE16!$K$13=0,CalcE16!$F$13&lt;&gt;1),"",$R$47)</f>
        <v/>
      </c>
      <c r="J49" s="751"/>
      <c r="K49" s="752"/>
      <c r="L49" s="513"/>
      <c r="M49" s="513"/>
      <c r="Q49" s="384" t="str">
        <f ca="1">IF(CalcE16!$K$13=0,"",IF(VLOOKUP(CalcE16!$B$6,CalcE16!$C$4:$E$12,3,0)=MAX($Q47:$Q48),VLOOKUP(CalcE16!$B$6,CalcE16!$C$4:$E$12,3,0),CalcE16!$B$6))</f>
        <v/>
      </c>
      <c r="R49" s="441" t="str">
        <f ca="1">IF(OR(Calc1!$F$14&lt;3,AE50=1),"",IF(CalcE16!$K$13=0,CalcE16!$Q$66,VLOOKUP(CalcE16!$B$6,CalcE16!$C$4:$N$12,4,0)))</f>
        <v/>
      </c>
      <c r="S49" s="236" t="str">
        <f ca="1">IF(CalcE16!$K$13=0,"",VLOOKUP(CalcE16!$B$6,CalcE16!$C$4:$N$12,9,0))</f>
        <v/>
      </c>
      <c r="T49" s="230" t="str">
        <f ca="1">IF(CalcE16!$K$13=0,"",VLOOKUP(CalcE16!$B$6,CalcE16!$C$4:$N$12,10,0))</f>
        <v/>
      </c>
      <c r="U49" s="230" t="str">
        <f ca="1">IF(CalcE16!$K$13=0,"",VLOOKUP(CalcE16!$B$6,CalcE16!$C$4:$N$12,11,0))</f>
        <v/>
      </c>
      <c r="V49" s="230" t="str">
        <f ca="1">IF(CalcE16!$K$13=0,"",VLOOKUP(CalcE16!$B$6,CalcE16!$C$4:$N$12,12,0))</f>
        <v/>
      </c>
      <c r="W49" s="232" t="str">
        <f ca="1">IF(CalcE16!$K$13=0,"",VLOOKUP(CalcE16!$B$6,CalcE16!$C$4:$N$12,5,0))</f>
        <v/>
      </c>
      <c r="X49" s="233" t="str">
        <f>Sprache!$E$84</f>
        <v>:</v>
      </c>
      <c r="Y49" s="234" t="str">
        <f ca="1">IF(CalcE16!$K$13=0,"",VLOOKUP(CalcE16!$B$6,CalcE16!$C$4:$N$12,6,0))</f>
        <v/>
      </c>
      <c r="Z49" s="230" t="str">
        <f ca="1">IF(CalcE16!$K$13=0,"",VLOOKUP(CalcE16!$B$6,CalcE16!$C$4:$N$12,7,0))</f>
        <v/>
      </c>
      <c r="AA49" s="235" t="str">
        <f ca="1">IF(CalcE16!$K$13=0,"",VLOOKUP(CalcE16!$B$6,CalcE16!$C$4:$N$12,8,0))</f>
        <v/>
      </c>
      <c r="AD49" s="413" t="s">
        <v>308</v>
      </c>
      <c r="AE49" s="468" t="str">
        <f ca="1">IF(Vorrunde!$N37="","",Vorrunde!$N37)</f>
        <v/>
      </c>
      <c r="AF49" s="461"/>
    </row>
    <row r="50" spans="6:32" ht="24" customHeight="1" thickTop="1" x14ac:dyDescent="0.2">
      <c r="F50" s="745">
        <v>17</v>
      </c>
      <c r="G50" s="746"/>
      <c r="H50" s="746"/>
      <c r="I50" s="751" t="str">
        <f ca="1">IF(CalcE16!$K$13=0,"",$R$48)</f>
        <v/>
      </c>
      <c r="J50" s="751"/>
      <c r="K50" s="752"/>
      <c r="S50" s="411"/>
      <c r="AE50" s="69">
        <f t="array" ref="AE50" ca="1">SUM((AE47:AE49&lt;&gt;"")*1)</f>
        <v>0</v>
      </c>
    </row>
    <row r="51" spans="6:32" ht="24" customHeight="1" thickBot="1" x14ac:dyDescent="0.25">
      <c r="F51" s="747">
        <v>18</v>
      </c>
      <c r="G51" s="748"/>
      <c r="H51" s="748"/>
      <c r="I51" s="753" t="str">
        <f ca="1">IF(CalcE16!$K$13=0,"",$R$49)</f>
        <v/>
      </c>
      <c r="J51" s="753"/>
      <c r="K51" s="754"/>
      <c r="S51" s="411"/>
    </row>
    <row r="52" spans="6:32" ht="24" customHeight="1" thickTop="1" x14ac:dyDescent="0.2">
      <c r="S52" s="411"/>
    </row>
    <row r="53" spans="6:32" ht="24" customHeight="1" x14ac:dyDescent="0.2">
      <c r="S53" s="411"/>
    </row>
    <row r="54" spans="6:32" ht="24" customHeight="1" x14ac:dyDescent="0.2">
      <c r="S54" s="411"/>
    </row>
    <row r="55" spans="6:32" ht="15.95" hidden="1" customHeight="1" x14ac:dyDescent="0.2">
      <c r="S55" s="411"/>
    </row>
    <row r="56" spans="6:32" ht="15.95" hidden="1" customHeight="1" x14ac:dyDescent="0.2">
      <c r="S56" s="411"/>
    </row>
    <row r="57" spans="6:32" ht="15.95" hidden="1" customHeight="1" x14ac:dyDescent="0.2">
      <c r="S57" s="411"/>
    </row>
    <row r="58" spans="6:32" ht="15.95" hidden="1" customHeight="1" x14ac:dyDescent="0.2">
      <c r="S58" s="411"/>
    </row>
    <row r="59" spans="6:32" ht="15.95" hidden="1" customHeight="1" x14ac:dyDescent="0.2">
      <c r="S59" s="411"/>
    </row>
    <row r="60" spans="6:32" ht="15.95" hidden="1" customHeight="1" x14ac:dyDescent="0.2">
      <c r="S60" s="411"/>
    </row>
    <row r="61" spans="6:32" ht="15.95" hidden="1" customHeight="1" x14ac:dyDescent="0.2">
      <c r="S61" s="411"/>
    </row>
    <row r="62" spans="6:32" ht="15.95" hidden="1" customHeight="1" x14ac:dyDescent="0.2">
      <c r="S62" s="411"/>
    </row>
    <row r="63" spans="6:32" ht="15.95" hidden="1" customHeight="1" x14ac:dyDescent="0.2">
      <c r="S63" s="411"/>
    </row>
    <row r="64" spans="6:32" ht="15.95" hidden="1" customHeight="1" x14ac:dyDescent="0.2">
      <c r="S64" s="411"/>
    </row>
    <row r="65" spans="7:19" ht="15.95" hidden="1" customHeight="1" x14ac:dyDescent="0.2">
      <c r="S65" s="411"/>
    </row>
    <row r="66" spans="7:19" ht="15.95" hidden="1" customHeight="1" x14ac:dyDescent="0.2">
      <c r="S66" s="411"/>
    </row>
    <row r="67" spans="7:19" ht="15.95" hidden="1" customHeight="1" x14ac:dyDescent="0.2">
      <c r="S67" s="411"/>
    </row>
    <row r="68" spans="7:19" ht="15.95" hidden="1" customHeight="1" x14ac:dyDescent="0.2">
      <c r="S68" s="411"/>
    </row>
    <row r="69" spans="7:19" ht="15.95" hidden="1" customHeight="1" x14ac:dyDescent="0.2">
      <c r="S69" s="411"/>
    </row>
    <row r="70" spans="7:19" ht="15.95" hidden="1" customHeight="1" x14ac:dyDescent="0.2">
      <c r="S70" s="411"/>
    </row>
    <row r="71" spans="7:19" ht="15.95" hidden="1" customHeight="1" x14ac:dyDescent="0.2">
      <c r="S71" s="411"/>
    </row>
    <row r="72" spans="7:19" ht="15.95" hidden="1" customHeight="1" x14ac:dyDescent="0.2">
      <c r="S72" s="411"/>
    </row>
    <row r="73" spans="7:19" ht="15.95" hidden="1" customHeight="1" x14ac:dyDescent="0.2">
      <c r="S73" s="411"/>
    </row>
    <row r="74" spans="7:19" ht="15.95" hidden="1" customHeight="1" x14ac:dyDescent="0.2">
      <c r="S74" s="411"/>
    </row>
    <row r="75" spans="7:19" ht="22.5" hidden="1" customHeight="1" x14ac:dyDescent="0.2"/>
    <row r="76" spans="7:19" ht="24" hidden="1" customHeight="1" x14ac:dyDescent="0.2">
      <c r="G76" s="350">
        <v>1</v>
      </c>
    </row>
    <row r="77" spans="7:19" ht="24" hidden="1" customHeight="1" x14ac:dyDescent="0.2">
      <c r="G77" s="350">
        <v>2</v>
      </c>
    </row>
    <row r="78" spans="7:19" ht="24" hidden="1" customHeight="1" x14ac:dyDescent="0.2">
      <c r="G78" s="350">
        <v>3</v>
      </c>
    </row>
    <row r="79" spans="7:19" ht="24" hidden="1" customHeight="1" x14ac:dyDescent="0.2">
      <c r="G79" s="350">
        <v>4</v>
      </c>
    </row>
    <row r="80" spans="7:19" ht="24" hidden="1" customHeight="1" x14ac:dyDescent="0.2">
      <c r="G80" s="350">
        <v>5</v>
      </c>
    </row>
    <row r="81" spans="7:7" ht="24" hidden="1" customHeight="1" x14ac:dyDescent="0.2">
      <c r="G81" s="350">
        <v>6</v>
      </c>
    </row>
    <row r="82" spans="7:7" ht="24" hidden="1" customHeight="1" x14ac:dyDescent="0.2">
      <c r="G82" s="350">
        <v>7</v>
      </c>
    </row>
    <row r="83" spans="7:7" ht="24" hidden="1" customHeight="1" x14ac:dyDescent="0.2">
      <c r="G83" s="350">
        <v>8</v>
      </c>
    </row>
    <row r="84" spans="7:7" ht="24" hidden="1" customHeight="1" x14ac:dyDescent="0.2">
      <c r="G84" s="350">
        <v>9</v>
      </c>
    </row>
    <row r="85" spans="7:7" ht="24" hidden="1" customHeight="1" x14ac:dyDescent="0.2">
      <c r="G85" s="350">
        <v>10</v>
      </c>
    </row>
    <row r="86" spans="7:7" ht="24" hidden="1" customHeight="1" x14ac:dyDescent="0.2">
      <c r="G86" s="350">
        <v>11</v>
      </c>
    </row>
    <row r="87" spans="7:7" ht="24" hidden="1" customHeight="1" x14ac:dyDescent="0.2">
      <c r="G87" s="350">
        <v>12</v>
      </c>
    </row>
    <row r="88" spans="7:7" hidden="1" x14ac:dyDescent="0.2"/>
  </sheetData>
  <sheetProtection sheet="1" selectLockedCells="1"/>
  <mergeCells count="75">
    <mergeCell ref="AD7:AF8"/>
    <mergeCell ref="K7:R8"/>
    <mergeCell ref="G2:X2"/>
    <mergeCell ref="G3:X3"/>
    <mergeCell ref="G4:X4"/>
    <mergeCell ref="G5:X5"/>
    <mergeCell ref="C10:D10"/>
    <mergeCell ref="W39:Y39"/>
    <mergeCell ref="Q45:R45"/>
    <mergeCell ref="Q46:R46"/>
    <mergeCell ref="W46:Y46"/>
    <mergeCell ref="W32:Y32"/>
    <mergeCell ref="O10:O11"/>
    <mergeCell ref="F11:H11"/>
    <mergeCell ref="I11:K11"/>
    <mergeCell ref="Q18:R18"/>
    <mergeCell ref="W18:Y18"/>
    <mergeCell ref="Q24:R24"/>
    <mergeCell ref="Q25:R25"/>
    <mergeCell ref="W25:Y25"/>
    <mergeCell ref="Q11:R11"/>
    <mergeCell ref="L11:N11"/>
    <mergeCell ref="I45:K45"/>
    <mergeCell ref="I46:K46"/>
    <mergeCell ref="I47:K47"/>
    <mergeCell ref="Q17:R17"/>
    <mergeCell ref="Q31:R31"/>
    <mergeCell ref="Q32:R32"/>
    <mergeCell ref="Q38:R38"/>
    <mergeCell ref="Q39:R39"/>
    <mergeCell ref="F41:H41"/>
    <mergeCell ref="F42:H42"/>
    <mergeCell ref="F43:H43"/>
    <mergeCell ref="F44:H44"/>
    <mergeCell ref="I33:K33"/>
    <mergeCell ref="I34:K34"/>
    <mergeCell ref="I35:K35"/>
    <mergeCell ref="I36:K36"/>
    <mergeCell ref="I37:K37"/>
    <mergeCell ref="I38:K38"/>
    <mergeCell ref="I39:K39"/>
    <mergeCell ref="I40:K40"/>
    <mergeCell ref="I41:K41"/>
    <mergeCell ref="I42:K42"/>
    <mergeCell ref="I43:K43"/>
    <mergeCell ref="I44:K44"/>
    <mergeCell ref="F36:H36"/>
    <mergeCell ref="F37:H37"/>
    <mergeCell ref="F38:H38"/>
    <mergeCell ref="F39:H39"/>
    <mergeCell ref="F40:H40"/>
    <mergeCell ref="F50:H50"/>
    <mergeCell ref="F51:H51"/>
    <mergeCell ref="C31:I31"/>
    <mergeCell ref="J31:O31"/>
    <mergeCell ref="F45:H45"/>
    <mergeCell ref="F46:H46"/>
    <mergeCell ref="F47:H47"/>
    <mergeCell ref="F48:H48"/>
    <mergeCell ref="F49:H49"/>
    <mergeCell ref="I48:K48"/>
    <mergeCell ref="I49:K49"/>
    <mergeCell ref="I50:K50"/>
    <mergeCell ref="I51:K51"/>
    <mergeCell ref="F33:H33"/>
    <mergeCell ref="F34:H34"/>
    <mergeCell ref="F35:H35"/>
    <mergeCell ref="AD38:AF38"/>
    <mergeCell ref="AD45:AF45"/>
    <mergeCell ref="Q10:V10"/>
    <mergeCell ref="AD10:AF10"/>
    <mergeCell ref="AD17:AF17"/>
    <mergeCell ref="AD24:AF24"/>
    <mergeCell ref="AD31:AF31"/>
    <mergeCell ref="W11:Y11"/>
  </mergeCells>
  <conditionalFormatting sqref="C12:N29">
    <cfRule type="expression" dxfId="20" priority="3">
      <formula>OR($I12="",$K12="")</formula>
    </cfRule>
  </conditionalFormatting>
  <conditionalFormatting sqref="Q12:AA14 Q47:AA49 Q40:AA42 Q33:AA35 Q26:AA28 Q19:AA21">
    <cfRule type="expression" dxfId="19" priority="1">
      <formula>$R12=""</formula>
    </cfRule>
    <cfRule type="expression" dxfId="18" priority="2">
      <formula>OR(AND($Q12=$Q11,$R11&lt;&gt;""),AND($Q12=$Q13,$R13&lt;&gt;""))</formula>
    </cfRule>
  </conditionalFormatting>
  <dataValidations count="2">
    <dataValidation allowBlank="1" showInputMessage="1" showErrorMessage="1" errorTitle="Unzulässige Teilnehmernummer" error="Es müssen Zahlen von 1 bis 9 eingetragen werden!" sqref="F12:F29 H12:H29" xr:uid="{D5B13F29-6FD3-4B89-A2A8-1D3A42BA0B24}"/>
    <dataValidation type="whole" allowBlank="1" showInputMessage="1" showErrorMessage="1" sqref="AF12:AF14" xr:uid="{ED7A38BC-3E15-42E4-91A6-6F555B8E8A40}">
      <formula1>-99</formula1>
      <formula2>99</formula2>
    </dataValidation>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B28F59E1-16B8-4AA9-9B9B-6D02F5F87039}">
            <xm:f>$F34&gt;3*Calc1!$F$14</xm:f>
            <x14:dxf>
              <numFmt numFmtId="165" formatCode=";;;"/>
            </x14:dxf>
          </x14:cfRule>
          <xm:sqref>F34:H51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L33"/>
  <sheetViews>
    <sheetView showGridLines="0" showRowColHeaders="0" workbookViewId="0">
      <selection activeCell="L12" sqref="L12"/>
    </sheetView>
  </sheetViews>
  <sheetFormatPr baseColWidth="10" defaultColWidth="0" defaultRowHeight="12.75" zeroHeight="1" x14ac:dyDescent="0.2"/>
  <cols>
    <col min="1" max="1" width="5" style="49" customWidth="1"/>
    <col min="2" max="2" width="6" style="49" customWidth="1"/>
    <col min="3" max="3" width="5.28515625" style="49" customWidth="1"/>
    <col min="4" max="4" width="11.42578125" style="49" customWidth="1"/>
    <col min="5" max="5" width="9.140625" style="49" customWidth="1"/>
    <col min="6" max="6" width="5.7109375" style="49" customWidth="1"/>
    <col min="7" max="7" width="2.28515625"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7.85546875" style="49" customWidth="1"/>
    <col min="20" max="20" width="6.7109375" customWidth="1"/>
    <col min="21" max="21" width="36.7109375" customWidth="1"/>
    <col min="22" max="25" width="6.7109375" customWidth="1"/>
    <col min="26" max="26" width="5.7109375" customWidth="1"/>
    <col min="27" max="27" width="2" customWidth="1"/>
    <col min="28" max="28" width="5.7109375" customWidth="1"/>
    <col min="29" max="30" width="6.7109375" customWidth="1"/>
    <col min="31" max="31" width="10.42578125" customWidth="1"/>
    <col min="32" max="32" width="11.42578125" hidden="1" customWidth="1"/>
    <col min="33" max="34" width="19.85546875" hidden="1" customWidth="1"/>
    <col min="35" max="16384" width="11.42578125" hidden="1"/>
  </cols>
  <sheetData>
    <row r="1" spans="1:38" ht="13.5" thickBot="1" x14ac:dyDescent="0.25"/>
    <row r="2" spans="1:38" ht="36.75" thickTop="1" x14ac:dyDescent="0.2">
      <c r="G2" s="785" t="str">
        <f>Vorrunde!$G$2</f>
        <v>Internationales U10-Turnier am 16.04.2025</v>
      </c>
      <c r="H2" s="786"/>
      <c r="I2" s="786"/>
      <c r="J2" s="786"/>
      <c r="K2" s="786"/>
      <c r="L2" s="786"/>
      <c r="M2" s="786"/>
      <c r="N2" s="786"/>
      <c r="O2" s="786"/>
      <c r="P2" s="786"/>
      <c r="Q2" s="786"/>
      <c r="R2" s="786"/>
      <c r="S2" s="786"/>
      <c r="T2" s="786"/>
      <c r="U2" s="786"/>
      <c r="V2" s="787"/>
    </row>
    <row r="3" spans="1:38" ht="30" customHeight="1" x14ac:dyDescent="0.2">
      <c r="G3" s="788" t="str">
        <f>Vorrunde!$G$3</f>
        <v>Veranstalter:  1. FC Riedwald</v>
      </c>
      <c r="H3" s="789"/>
      <c r="I3" s="789"/>
      <c r="J3" s="789"/>
      <c r="K3" s="789"/>
      <c r="L3" s="789"/>
      <c r="M3" s="789"/>
      <c r="N3" s="789"/>
      <c r="O3" s="789"/>
      <c r="P3" s="789"/>
      <c r="Q3" s="789"/>
      <c r="R3" s="789"/>
      <c r="S3" s="789"/>
      <c r="T3" s="789"/>
      <c r="U3" s="789"/>
      <c r="V3" s="790"/>
    </row>
    <row r="4" spans="1:38" ht="30" customHeight="1" x14ac:dyDescent="0.2">
      <c r="G4" s="791" t="str">
        <f>Vorrunde!$G$4</f>
        <v>Sporthalle Wiesengrund, Wendiger Str. 51, 65432 Riedwald</v>
      </c>
      <c r="H4" s="792"/>
      <c r="I4" s="792"/>
      <c r="J4" s="792"/>
      <c r="K4" s="792"/>
      <c r="L4" s="792"/>
      <c r="M4" s="792"/>
      <c r="N4" s="792"/>
      <c r="O4" s="792"/>
      <c r="P4" s="792"/>
      <c r="Q4" s="792"/>
      <c r="R4" s="792"/>
      <c r="S4" s="792"/>
      <c r="T4" s="792"/>
      <c r="U4" s="792"/>
      <c r="V4" s="793"/>
    </row>
    <row r="5" spans="1:38" ht="30" customHeight="1" thickBot="1" x14ac:dyDescent="0.25">
      <c r="G5" s="794" t="str">
        <f>Vorrunde!$G$5</f>
        <v>Beginn:  9:00 Uhr</v>
      </c>
      <c r="H5" s="795"/>
      <c r="I5" s="795"/>
      <c r="J5" s="795"/>
      <c r="K5" s="795"/>
      <c r="L5" s="795"/>
      <c r="M5" s="795"/>
      <c r="N5" s="795"/>
      <c r="O5" s="795"/>
      <c r="P5" s="795"/>
      <c r="Q5" s="795"/>
      <c r="R5" s="795"/>
      <c r="S5" s="795"/>
      <c r="T5" s="795"/>
      <c r="U5" s="795"/>
      <c r="V5" s="796"/>
    </row>
    <row r="6" spans="1:38" ht="18" customHeight="1" thickTop="1" thickBot="1" x14ac:dyDescent="0.25"/>
    <row r="7" spans="1:38" ht="30" customHeight="1" thickTop="1" x14ac:dyDescent="0.2">
      <c r="J7" s="797" t="str">
        <f>Sprache!$E$19</f>
        <v>Endrunde</v>
      </c>
      <c r="K7" s="798"/>
      <c r="L7" s="798"/>
      <c r="M7" s="798"/>
      <c r="N7" s="798"/>
      <c r="O7" s="798"/>
      <c r="P7" s="798"/>
      <c r="Q7" s="798"/>
      <c r="R7" s="798"/>
      <c r="S7" s="798"/>
      <c r="T7" s="799"/>
    </row>
    <row r="8" spans="1:38" ht="30" customHeight="1" thickBot="1" x14ac:dyDescent="0.25">
      <c r="J8" s="800"/>
      <c r="K8" s="801"/>
      <c r="L8" s="801"/>
      <c r="M8" s="801"/>
      <c r="N8" s="801"/>
      <c r="O8" s="801"/>
      <c r="P8" s="801"/>
      <c r="Q8" s="801"/>
      <c r="R8" s="801"/>
      <c r="S8" s="801"/>
      <c r="T8" s="802"/>
    </row>
    <row r="9" spans="1:38" ht="12.6" customHeight="1" thickTop="1" x14ac:dyDescent="0.2">
      <c r="X9" s="598"/>
      <c r="Y9" s="598"/>
      <c r="Z9" s="598"/>
      <c r="AA9" s="598"/>
      <c r="AB9" s="598"/>
      <c r="AC9" s="598"/>
      <c r="AD9" s="598"/>
      <c r="AE9" s="571"/>
    </row>
    <row r="10" spans="1:38" ht="27.95" customHeight="1" thickBot="1" x14ac:dyDescent="0.45">
      <c r="C10" s="812" t="str">
        <f>Sprache!$E$58</f>
        <v>Viertelfinale</v>
      </c>
      <c r="D10" s="812"/>
      <c r="E10" s="812"/>
      <c r="F10" s="812"/>
      <c r="G10" s="812"/>
      <c r="H10" s="812"/>
      <c r="R10" s="689" t="str">
        <f>Sprache!$E$20</f>
        <v>Zusätzl. Pause (min)</v>
      </c>
      <c r="T10" s="743" t="str">
        <f>Sprache!$E$57</f>
        <v>Gruppendritte</v>
      </c>
      <c r="U10" s="743"/>
      <c r="V10" s="201"/>
      <c r="W10" s="201"/>
      <c r="X10" s="599"/>
      <c r="Y10" s="599"/>
      <c r="Z10" s="599"/>
      <c r="AA10" s="599"/>
      <c r="AB10" s="599"/>
      <c r="AC10" s="599"/>
      <c r="AD10" s="599"/>
      <c r="AE10" s="571"/>
    </row>
    <row r="11" spans="1:38" ht="24" customHeight="1" thickTop="1" thickBot="1" x14ac:dyDescent="0.25">
      <c r="B11" s="348"/>
      <c r="C11" s="396" t="str">
        <f>Sprache!$E$9</f>
        <v>Nr.</v>
      </c>
      <c r="D11" s="347" t="str">
        <f>Sprache!$E$39</f>
        <v>Beginn</v>
      </c>
      <c r="E11" s="341" t="str">
        <f>Sprache!$E$48</f>
        <v>Feld</v>
      </c>
      <c r="F11" s="773" t="str">
        <f>Sprache!$E$34</f>
        <v>Paarungen</v>
      </c>
      <c r="G11" s="774"/>
      <c r="H11" s="775"/>
      <c r="I11" s="735" t="str">
        <f>Sprache!$E$14</f>
        <v>Spielpaarung</v>
      </c>
      <c r="J11" s="735"/>
      <c r="K11" s="735"/>
      <c r="L11" s="735" t="str">
        <f>Sprache!$E$15</f>
        <v>Ergebnis</v>
      </c>
      <c r="M11" s="735"/>
      <c r="N11" s="735"/>
      <c r="O11" s="735" t="str">
        <f>Sprache!$E$74</f>
        <v>Elfmeter</v>
      </c>
      <c r="P11" s="735"/>
      <c r="Q11" s="736"/>
      <c r="R11" s="690"/>
      <c r="T11" s="540"/>
      <c r="U11" s="514" t="str">
        <f>Sprache!$E$10</f>
        <v>Teilnehmer bzw. Mannschaft</v>
      </c>
      <c r="V11" s="450" t="str">
        <f>Sprache!$E$21</f>
        <v>SP</v>
      </c>
      <c r="W11" s="524" t="str">
        <f>Sprache!$E$22</f>
        <v>G</v>
      </c>
      <c r="X11" s="524" t="str">
        <f>Sprache!$E$23</f>
        <v>U</v>
      </c>
      <c r="Y11" s="524" t="str">
        <f>Sprache!$E$24</f>
        <v>V</v>
      </c>
      <c r="Z11" s="813" t="str">
        <f>Sprache!$E$25</f>
        <v>Tore</v>
      </c>
      <c r="AA11" s="813"/>
      <c r="AB11" s="813"/>
      <c r="AC11" s="524" t="str">
        <f>Sprache!$E$26</f>
        <v>Diff.</v>
      </c>
      <c r="AD11" s="452" t="str">
        <f>Sprache!$E$27</f>
        <v>Pkt</v>
      </c>
      <c r="AE11" s="572"/>
      <c r="AF11" s="629" t="s">
        <v>16</v>
      </c>
      <c r="AG11" s="628" t="s">
        <v>393</v>
      </c>
      <c r="AH11" s="628" t="s">
        <v>394</v>
      </c>
      <c r="AI11" s="629" t="s">
        <v>392</v>
      </c>
    </row>
    <row r="12" spans="1:38" ht="24" customHeight="1" x14ac:dyDescent="0.2">
      <c r="A12" s="331"/>
      <c r="B12" s="535" t="str">
        <f>Sprache!$E$71&amp;1</f>
        <v>VF 1</v>
      </c>
      <c r="C12" s="388">
        <f t="array" aca="1" ref="C12" ca="1">46-SUM(((Planung!$L$6:$L$50="")+(Planung!$N$6:$N$50="")&gt;0)*1)</f>
        <v>31</v>
      </c>
      <c r="D12" s="391">
        <f ca="1">IF(Planung!$U$15,"",Planung!$R$13+(Planung!$R$9+Planung!$P$50)/1440)</f>
        <v>0.61805555555555558</v>
      </c>
      <c r="E12" s="372">
        <f>IF(Planung!$U$15,"",1)</f>
        <v>1</v>
      </c>
      <c r="F12" s="423" t="s">
        <v>291</v>
      </c>
      <c r="G12" s="424" t="s">
        <v>5</v>
      </c>
      <c r="H12" s="425" t="s">
        <v>335</v>
      </c>
      <c r="I12" s="373" t="str">
        <f ca="1">VLOOKUP($F12,$T$12:$U$26,2,0)</f>
        <v>FC Barcelona</v>
      </c>
      <c r="J12" s="155" t="s">
        <v>5</v>
      </c>
      <c r="K12" s="374" t="str">
        <f ca="1">VLOOKUP($H12,$T$12:$U$26,2,0)</f>
        <v>Mainz 05</v>
      </c>
      <c r="L12" s="375">
        <v>2</v>
      </c>
      <c r="M12" s="376" t="str">
        <f>Sprache!$E$84</f>
        <v>:</v>
      </c>
      <c r="N12" s="638">
        <v>0</v>
      </c>
      <c r="O12" s="375"/>
      <c r="P12" s="376" t="str">
        <f>Sprache!$E$84</f>
        <v>:</v>
      </c>
      <c r="Q12" s="379"/>
      <c r="R12" s="345"/>
      <c r="S12" s="331"/>
      <c r="T12" s="502" t="s">
        <v>334</v>
      </c>
      <c r="U12" s="518" t="str">
        <f ca="1">IF(Calc1!$F$14&lt;3,"",IF(CalcGR3!$K$13=0,CalcGR3!$Q$64,VLOOKUP(CalcGR3!$B$4,CalcGR3!$C$4:$N$12,4,0)))</f>
        <v>1. FC Nürnberg</v>
      </c>
      <c r="V12" s="519">
        <f ca="1">IF(CalcGR3!$K$13=0,"",VLOOKUP(CalcGR3!$B$4,CalcGR3!$C$4:$N$12,9,0))</f>
        <v>4</v>
      </c>
      <c r="W12" s="520">
        <f ca="1">IF(CalcGR3!$K$13=0,"",VLOOKUP(CalcGR3!$B$4,CalcGR3!$C$4:$N$12,10,0))</f>
        <v>2</v>
      </c>
      <c r="X12" s="520">
        <f ca="1">IF(CalcGR3!$K$13=0,"",VLOOKUP(CalcGR3!$B$4,CalcGR3!$C$4:$N$12,11,0))</f>
        <v>0</v>
      </c>
      <c r="Y12" s="520">
        <f ca="1">IF(CalcGR3!$K$13=0,"",VLOOKUP(CalcGR3!$B$4,CalcGR3!$C$4:$N$12,12,0))</f>
        <v>2</v>
      </c>
      <c r="Z12" s="521">
        <f ca="1">IF(CalcGR3!$K$13=0,"",VLOOKUP(CalcGR3!$B$4,CalcGR3!$C$4:$N$12,5,0))</f>
        <v>9</v>
      </c>
      <c r="AA12" s="522" t="str">
        <f>Sprache!$E$84</f>
        <v>:</v>
      </c>
      <c r="AB12" s="523">
        <f ca="1">IF(CalcGR3!$K$13=0,"",VLOOKUP(CalcGR3!$B$4,CalcGR3!$C$4:$N$12,6,0))</f>
        <v>9</v>
      </c>
      <c r="AC12" s="520">
        <f ca="1">IF(CalcGR3!$K$13=0,"",VLOOKUP(CalcGR3!$B$4,CalcGR3!$C$4:$N$12,7,0))</f>
        <v>0</v>
      </c>
      <c r="AD12" s="477">
        <f ca="1">IF(CalcGR3!$K$13=0,"",VLOOKUP(CalcGR3!$B$4,CalcGR3!$C$4:$N$12,8,0))</f>
        <v>6</v>
      </c>
      <c r="AE12" s="573"/>
      <c r="AF12" s="626" t="b">
        <f ca="1">AND($I12&lt;&gt;"",$K12&lt;&gt;"",$L12&lt;&gt;"",$N12&lt;&gt;"")</f>
        <v>1</v>
      </c>
      <c r="AG12" s="566" t="str">
        <f t="shared" ref="AG12:AG15" ca="1" si="0">IF(NOT(AF12),"",IF($L12&gt;$N12,$I12,IF($L12&lt;$N12,$K12,IF(OR($O12="",$Q12="",$O12=$Q12),"",IF($O12&gt;$Q12,$I12,$K12)))))</f>
        <v>FC Barcelona</v>
      </c>
      <c r="AH12" s="566"/>
      <c r="AI12" s="626" t="b">
        <f ca="1">AND(AF12,$L12=$N12)</f>
        <v>0</v>
      </c>
    </row>
    <row r="13" spans="1:38" ht="24" customHeight="1" x14ac:dyDescent="0.2">
      <c r="A13" s="331"/>
      <c r="B13" s="536" t="str">
        <f>Sprache!$E$71&amp;2</f>
        <v>VF 2</v>
      </c>
      <c r="C13" s="389">
        <f t="array" aca="1" ref="C13" ca="1">ROW(47:47)-SUM(((Planung!$L$6:$L$50="")+(Planung!$N$6:$N$50="")&gt;0)*1)-SUM((($I$12:$I12="")+($K$12:$K12="")&gt;0)*1)</f>
        <v>32</v>
      </c>
      <c r="D13" s="392">
        <f t="array" aca="1" ref="D13" ca="1">IF(Planung!$U$15,"",$D$12+QUOTIENT(($C13-$C$12),Planung!$U$11)*(Planung!$R$7+Planung!$R$9)/1440+SUM($R$12:$R12)/1440)</f>
        <v>0.61805555555555558</v>
      </c>
      <c r="E13" s="642">
        <f ca="1">IF(Planung!$U$15,"",MOD($C13-$C$12,Planung!$U$11)+1)</f>
        <v>2</v>
      </c>
      <c r="F13" s="426" t="s">
        <v>292</v>
      </c>
      <c r="G13" s="427" t="s">
        <v>5</v>
      </c>
      <c r="H13" s="428" t="s">
        <v>334</v>
      </c>
      <c r="I13" s="643" t="str">
        <f t="shared" ref="I13:I15" ca="1" si="1">VLOOKUP($F13,$T$12:$U$26,2,0)</f>
        <v>Manchester City</v>
      </c>
      <c r="J13" s="156" t="s">
        <v>5</v>
      </c>
      <c r="K13" s="644" t="str">
        <f t="shared" ref="K13:K15" ca="1" si="2">VLOOKUP($H13,$T$12:$U$26,2,0)</f>
        <v>1. FC Nürnberg</v>
      </c>
      <c r="L13" s="342">
        <v>4</v>
      </c>
      <c r="M13" s="344" t="str">
        <f>Sprache!$E$84</f>
        <v>:</v>
      </c>
      <c r="N13" s="639">
        <v>1</v>
      </c>
      <c r="O13" s="342"/>
      <c r="P13" s="344" t="str">
        <f>Sprache!$E$84</f>
        <v>:</v>
      </c>
      <c r="Q13" s="336"/>
      <c r="R13" s="346"/>
      <c r="S13" s="331"/>
      <c r="T13" s="463" t="s">
        <v>335</v>
      </c>
      <c r="U13" s="479" t="str">
        <f ca="1">IF(Calc1!$F$14&lt;3,"",IF(CalcGR3!$K$13=0,CalcGR3!$Q$65,VLOOKUP(CalcGR3!$B$5,CalcGR3!$C$4:$N$12,4,0)))</f>
        <v>Mainz 05</v>
      </c>
      <c r="V13" s="225">
        <f ca="1">IF(CalcGR3!$K$13=0,"",VLOOKUP(CalcGR3!$B$5,CalcGR3!$C$4:$N$12,9,0))</f>
        <v>4</v>
      </c>
      <c r="W13" s="200">
        <f ca="1">IF(CalcGR3!$K$13=0,"",VLOOKUP(CalcGR3!$B$5,CalcGR3!$C$4:$N$12,10,0))</f>
        <v>2</v>
      </c>
      <c r="X13" s="200">
        <f ca="1">IF(CalcGR3!$K$13=0,"",VLOOKUP(CalcGR3!$B$5,CalcGR3!$C$4:$N$12,11,0))</f>
        <v>0</v>
      </c>
      <c r="Y13" s="200">
        <f ca="1">IF(CalcGR3!$K$13=0,"",VLOOKUP(CalcGR3!$B$5,CalcGR3!$C$4:$N$12,12,0))</f>
        <v>2</v>
      </c>
      <c r="Z13" s="221">
        <f ca="1">IF(CalcGR3!$K$13=0,"",VLOOKUP(CalcGR3!$B$5,CalcGR3!$C$4:$N$12,5,0))</f>
        <v>5</v>
      </c>
      <c r="AA13" s="222" t="str">
        <f>Sprache!$E$84</f>
        <v>:</v>
      </c>
      <c r="AB13" s="223">
        <f ca="1">IF(CalcGR3!$K$13=0,"",VLOOKUP(CalcGR3!$B$5,CalcGR3!$C$4:$N$12,6,0))</f>
        <v>8</v>
      </c>
      <c r="AC13" s="200">
        <f ca="1">IF(CalcGR3!$K$13=0,"",VLOOKUP(CalcGR3!$B$5,CalcGR3!$C$4:$N$12,7,0))</f>
        <v>-3</v>
      </c>
      <c r="AD13" s="477">
        <f ca="1">IF(CalcGR3!$K$13=0,"",VLOOKUP(CalcGR3!$B$5,CalcGR3!$C$4:$N$12,8,0))</f>
        <v>6</v>
      </c>
      <c r="AE13" s="573"/>
      <c r="AF13" s="626" t="b">
        <f ca="1">AND($I13&lt;&gt;"",$K13&lt;&gt;"",$L13&lt;&gt;"",$N13&lt;&gt;"")</f>
        <v>1</v>
      </c>
      <c r="AG13" s="566" t="str">
        <f t="shared" ca="1" si="0"/>
        <v>Manchester City</v>
      </c>
      <c r="AH13" s="566"/>
      <c r="AI13" s="626" t="b">
        <f ca="1">AND(AF13,$L13=$N13)</f>
        <v>0</v>
      </c>
    </row>
    <row r="14" spans="1:38" ht="24" customHeight="1" thickBot="1" x14ac:dyDescent="0.25">
      <c r="A14" s="331"/>
      <c r="B14" s="536" t="str">
        <f>Sprache!$E$71&amp;3</f>
        <v>VF 3</v>
      </c>
      <c r="C14" s="389">
        <f t="array" aca="1" ref="C14" ca="1">ROW(48:48)-SUM(((Planung!$L$6:$L$50="")+(Planung!$N$6:$N$50="")&gt;0)*1)-SUM((($I$12:$I13="")+($K$12:$K13="")&gt;0)*1)</f>
        <v>33</v>
      </c>
      <c r="D14" s="392">
        <f t="array" aca="1" ref="D14" ca="1">IF(Planung!$U$15,"",$D$12+QUOTIENT(($C14-$C$12),Planung!$U$11)*(Planung!$R$7+Planung!$R$9)/1440+SUM($R$12:$R13)/1440)</f>
        <v>0.61805555555555558</v>
      </c>
      <c r="E14" s="642">
        <f ca="1">IF(Planung!$U$15,"",MOD($C14-$C$12,Planung!$U$11)+1)</f>
        <v>3</v>
      </c>
      <c r="F14" s="426" t="s">
        <v>293</v>
      </c>
      <c r="G14" s="427" t="s">
        <v>5</v>
      </c>
      <c r="H14" s="428" t="s">
        <v>294</v>
      </c>
      <c r="I14" s="643" t="str">
        <f t="shared" ca="1" si="1"/>
        <v>Real Madrid</v>
      </c>
      <c r="J14" s="156" t="s">
        <v>5</v>
      </c>
      <c r="K14" s="644" t="str">
        <f t="shared" ca="1" si="2"/>
        <v>Eintracht Frankfurt</v>
      </c>
      <c r="L14" s="342">
        <v>5</v>
      </c>
      <c r="M14" s="344" t="str">
        <f>Sprache!$E$84</f>
        <v>:</v>
      </c>
      <c r="N14" s="639">
        <v>3</v>
      </c>
      <c r="O14" s="342"/>
      <c r="P14" s="344" t="str">
        <f>Sprache!$E$84</f>
        <v>:</v>
      </c>
      <c r="Q14" s="336"/>
      <c r="R14" s="346"/>
      <c r="S14" s="331"/>
      <c r="T14" s="413" t="s">
        <v>336</v>
      </c>
      <c r="U14" s="480" t="str">
        <f ca="1">IF(Calc1!$F$14&lt;3,"",IF(CalcGR3!$K$13=0,CalcGR3!$Q$66,VLOOKUP(CalcGR3!$B$6,CalcGR3!$C$4:$N$12,4,0)))</f>
        <v>1. FC Riedwald</v>
      </c>
      <c r="V14" s="236">
        <f ca="1">IF(CalcGR3!$K$13=0,"",VLOOKUP(CalcGR3!$B$6,CalcGR3!$C$4:$N$12,9,0))</f>
        <v>4</v>
      </c>
      <c r="W14" s="230">
        <f ca="1">IF(CalcGR3!$K$13=0,"",VLOOKUP(CalcGR3!$B$6,CalcGR3!$C$4:$N$12,10,0))</f>
        <v>1</v>
      </c>
      <c r="X14" s="230">
        <f ca="1">IF(CalcGR3!$K$13=0,"",VLOOKUP(CalcGR3!$B$6,CalcGR3!$C$4:$N$12,11,0))</f>
        <v>1</v>
      </c>
      <c r="Y14" s="230">
        <f ca="1">IF(CalcGR3!$K$13=0,"",VLOOKUP(CalcGR3!$B$6,CalcGR3!$C$4:$N$12,12,0))</f>
        <v>2</v>
      </c>
      <c r="Z14" s="232">
        <f ca="1">IF(CalcGR3!$K$13=0,"",VLOOKUP(CalcGR3!$B$6,CalcGR3!$C$4:$N$12,5,0))</f>
        <v>10</v>
      </c>
      <c r="AA14" s="233" t="str">
        <f>Sprache!$E$84</f>
        <v>:</v>
      </c>
      <c r="AB14" s="234">
        <f ca="1">IF(CalcGR3!$K$13=0,"",VLOOKUP(CalcGR3!$B$6,CalcGR3!$C$4:$N$12,6,0))</f>
        <v>13</v>
      </c>
      <c r="AC14" s="230">
        <f ca="1">IF(CalcGR3!$K$13=0,"",VLOOKUP(CalcGR3!$B$6,CalcGR3!$C$4:$N$12,7,0))</f>
        <v>-3</v>
      </c>
      <c r="AD14" s="478">
        <f ca="1">IF(CalcGR3!$K$13=0,"",VLOOKUP(CalcGR3!$B$6,CalcGR3!$C$4:$N$12,8,0))</f>
        <v>4</v>
      </c>
      <c r="AE14" s="573"/>
      <c r="AF14" s="626" t="b">
        <f ca="1">AND($I14&lt;&gt;"",$K14&lt;&gt;"",$L14&lt;&gt;"",$N14&lt;&gt;"")</f>
        <v>1</v>
      </c>
      <c r="AG14" s="566" t="str">
        <f t="shared" ca="1" si="0"/>
        <v>Real Madrid</v>
      </c>
      <c r="AH14" s="566"/>
      <c r="AI14" s="626" t="b">
        <f ca="1">AND(AF14,$L14=$N14)</f>
        <v>0</v>
      </c>
    </row>
    <row r="15" spans="1:38" ht="24" customHeight="1" thickTop="1" thickBot="1" x14ac:dyDescent="0.25">
      <c r="A15" s="331"/>
      <c r="B15" s="537" t="str">
        <f>Sprache!$E$71&amp;4</f>
        <v>VF 4</v>
      </c>
      <c r="C15" s="389">
        <f t="array" aca="1" ref="C15" ca="1">ROW(49:49)-SUM(((Planung!$L$6:$L$50="")+(Planung!$N$6:$N$50="")&gt;0)*1)-SUM((($I$12:$I14="")+($K$12:$K14="")&gt;0)*1)</f>
        <v>34</v>
      </c>
      <c r="D15" s="393">
        <f t="array" aca="1" ref="D15" ca="1">IF(Planung!$U$15,"",$D$12+QUOTIENT(($C15-$C$12),Planung!$U$11)*(Planung!$R$7+Planung!$R$9)/1440+SUM($R$12:$R14)/1440)</f>
        <v>0.64236111111111116</v>
      </c>
      <c r="E15" s="369">
        <f ca="1">IF(Planung!$U$15,"",MOD($C15-$C$12,Planung!$U$11)+1)</f>
        <v>1</v>
      </c>
      <c r="F15" s="429" t="s">
        <v>295</v>
      </c>
      <c r="G15" s="627" t="s">
        <v>5</v>
      </c>
      <c r="H15" s="431" t="s">
        <v>296</v>
      </c>
      <c r="I15" s="339" t="str">
        <f t="shared" ca="1" si="1"/>
        <v>Inter Mailand</v>
      </c>
      <c r="J15" s="157" t="s">
        <v>5</v>
      </c>
      <c r="K15" s="340" t="str">
        <f t="shared" ca="1" si="2"/>
        <v>Borussia Dortmund</v>
      </c>
      <c r="L15" s="343">
        <v>2</v>
      </c>
      <c r="M15" s="370" t="str">
        <f>Sprache!$E$84</f>
        <v>:</v>
      </c>
      <c r="N15" s="640">
        <v>4</v>
      </c>
      <c r="O15" s="343"/>
      <c r="P15" s="370" t="str">
        <f>Sprache!$E$84</f>
        <v>:</v>
      </c>
      <c r="Q15" s="338"/>
      <c r="R15" s="371"/>
      <c r="S15" s="331"/>
      <c r="AF15" s="626" t="b">
        <f ca="1">AND($I15&lt;&gt;"",$K15&lt;&gt;"",$L15&lt;&gt;"",$N15&lt;&gt;"")</f>
        <v>1</v>
      </c>
      <c r="AG15" s="566" t="str">
        <f t="shared" ca="1" si="0"/>
        <v>Borussia Dortmund</v>
      </c>
      <c r="AH15" s="566"/>
      <c r="AI15" s="626" t="b">
        <f ca="1">AND(AF15,$L15=$N15)</f>
        <v>0</v>
      </c>
    </row>
    <row r="16" spans="1:38" ht="27.95" customHeight="1" thickTop="1" thickBot="1" x14ac:dyDescent="0.45">
      <c r="A16" s="331"/>
      <c r="B16" s="387"/>
      <c r="C16" s="811" t="str">
        <f>Sprache!$E$53</f>
        <v>Halbfinale</v>
      </c>
      <c r="D16" s="811"/>
      <c r="E16" s="811"/>
      <c r="F16" s="811"/>
      <c r="G16" s="811"/>
      <c r="H16" s="811"/>
      <c r="I16" s="398" t="s">
        <v>268</v>
      </c>
      <c r="J16" s="123"/>
      <c r="K16" s="398" t="s">
        <v>268</v>
      </c>
      <c r="L16" s="357"/>
      <c r="M16" s="357"/>
      <c r="N16" s="357"/>
      <c r="O16" s="357"/>
      <c r="P16" s="357"/>
      <c r="Q16" s="357"/>
      <c r="R16" s="359"/>
      <c r="S16" s="331"/>
      <c r="T16" s="743" t="str">
        <f>Sprache!$E$60</f>
        <v>Gruppenzweite</v>
      </c>
      <c r="U16" s="743"/>
      <c r="X16" s="568"/>
      <c r="AD16" s="569"/>
      <c r="AF16" s="626"/>
      <c r="AI16" s="626"/>
      <c r="AJ16" s="567"/>
      <c r="AK16" s="567"/>
      <c r="AL16" s="567"/>
    </row>
    <row r="17" spans="1:38" ht="24" customHeight="1" thickTop="1" x14ac:dyDescent="0.2">
      <c r="A17" s="331"/>
      <c r="B17" s="386"/>
      <c r="C17" s="394">
        <f t="array" aca="1" ref="C17" ca="1">ROW(50:50)-SUM(((Planung!$L$6:$L$50="")+(Planung!$N$6:$N$50="")&gt;0)*1)-SUM((($I$12:$I16="")+($K$12:$K16="")&gt;0)*1)</f>
        <v>35</v>
      </c>
      <c r="D17" s="395">
        <f ca="1">IF(Planung!$U$15,"",$D$15+($R$15+Planung!$R$9+Planung!$R$7)/1440)</f>
        <v>0.66666666666666674</v>
      </c>
      <c r="E17" s="360">
        <f>IF(Planung!$U$15,"",1)</f>
        <v>1</v>
      </c>
      <c r="F17" s="525" t="str">
        <f>B12</f>
        <v>VF 1</v>
      </c>
      <c r="G17" s="526" t="s">
        <v>5</v>
      </c>
      <c r="H17" s="527" t="str">
        <f>B14</f>
        <v>VF 3</v>
      </c>
      <c r="I17" s="361" t="str">
        <f ca="1">INDEX($AG$12:$AG$15,RIGHT($F$17,1))</f>
        <v>FC Barcelona</v>
      </c>
      <c r="J17" s="362" t="s">
        <v>5</v>
      </c>
      <c r="K17" s="363" t="str">
        <f ca="1">INDEX($AG$12:$AG$15,RIGHT($H$17,1))</f>
        <v>Real Madrid</v>
      </c>
      <c r="L17" s="364">
        <v>2</v>
      </c>
      <c r="M17" s="365" t="str">
        <f>Sprache!$E$84</f>
        <v>:</v>
      </c>
      <c r="N17" s="641">
        <v>1</v>
      </c>
      <c r="O17" s="364"/>
      <c r="P17" s="365" t="str">
        <f>Sprache!$E$84</f>
        <v>:</v>
      </c>
      <c r="Q17" s="368"/>
      <c r="R17" s="345"/>
      <c r="S17" s="331"/>
      <c r="T17" s="464"/>
      <c r="U17" s="514" t="str">
        <f>Sprache!$E$10</f>
        <v>Teilnehmer bzw. Mannschaft</v>
      </c>
      <c r="X17" s="528">
        <v>1</v>
      </c>
      <c r="AD17" s="570"/>
      <c r="AF17" s="626" t="b">
        <f t="shared" ref="AF17:AF21" ca="1" si="3">AND($I17&lt;&gt;"",$K17&lt;&gt;"",$L17&lt;&gt;"",$N17&lt;&gt;"")</f>
        <v>1</v>
      </c>
      <c r="AG17" s="566" t="str">
        <f ca="1">IF(NOT(AF17),"",IF($L17&gt;$N17,$I17,IF($L17&lt;$N17,$K17,IF(OR($O17="",$Q17="",$O17=$Q17),"",IF($O17&gt;$Q17,$I17,$K17)))))</f>
        <v>FC Barcelona</v>
      </c>
      <c r="AH17" s="566" t="str">
        <f ca="1">IF(NOT(AF17),"",IF($L17&lt;$N17,$I17,IF($L17&gt;$N17,$K17,IF(OR($O17="",$Q17="",$O17=$Q17),"",IF($O17&lt;$Q17,$I17,$K17)))))</f>
        <v>Real Madrid</v>
      </c>
      <c r="AI17" s="626" t="b">
        <f ca="1">AND(AF17,$L17=$N17)</f>
        <v>0</v>
      </c>
      <c r="AJ17" s="566"/>
      <c r="AK17" s="566"/>
      <c r="AL17" s="566"/>
    </row>
    <row r="18" spans="1:38" ht="24" customHeight="1" thickBot="1" x14ac:dyDescent="0.25">
      <c r="A18" s="331"/>
      <c r="B18" s="386"/>
      <c r="C18" s="390">
        <f ca="1">$C$17+1</f>
        <v>36</v>
      </c>
      <c r="D18" s="393">
        <f ca="1">IF(Planung!$U$15,"",$D$17+($R$17+(Planung!$R$9+Planung!$R$7)*($E$17=$E$18))/1440)</f>
        <v>0.66666666666666674</v>
      </c>
      <c r="E18" s="369">
        <f>IF(Planung!$U$15,"",1+(Planung!$R$11&gt;1)*1)</f>
        <v>2</v>
      </c>
      <c r="F18" s="429" t="str">
        <f>B13</f>
        <v>VF 2</v>
      </c>
      <c r="G18" s="430" t="s">
        <v>5</v>
      </c>
      <c r="H18" s="431" t="str">
        <f>B15</f>
        <v>VF 4</v>
      </c>
      <c r="I18" s="339" t="str">
        <f ca="1">INDEX($AG$12:$AG$15,RIGHT($F$18,1))</f>
        <v>Manchester City</v>
      </c>
      <c r="J18" s="157" t="s">
        <v>5</v>
      </c>
      <c r="K18" s="340" t="str">
        <f ca="1">INDEX($AG$12:$AG$15,RIGHT($H$18,1))</f>
        <v>Borussia Dortmund</v>
      </c>
      <c r="L18" s="343">
        <v>2</v>
      </c>
      <c r="M18" s="370" t="str">
        <f>Sprache!$E$84</f>
        <v>:</v>
      </c>
      <c r="N18" s="640">
        <v>0</v>
      </c>
      <c r="O18" s="343"/>
      <c r="P18" s="370" t="str">
        <f>Sprache!$E$84</f>
        <v>:</v>
      </c>
      <c r="Q18" s="338"/>
      <c r="R18" s="371"/>
      <c r="S18" s="331"/>
      <c r="T18" s="502" t="s">
        <v>294</v>
      </c>
      <c r="U18" s="515" t="str">
        <f ca="1">IF(Vorrunde!$N$13="","",Vorrunde!$N$13)</f>
        <v>Eintracht Frankfurt</v>
      </c>
      <c r="X18" s="528">
        <v>2</v>
      </c>
      <c r="AD18" s="570"/>
      <c r="AF18" s="626" t="b">
        <f t="shared" ca="1" si="3"/>
        <v>1</v>
      </c>
      <c r="AG18" s="566" t="str">
        <f ca="1">IF(NOT(AF18),"",IF($L18&gt;$N18,$I18,IF($L18&lt;$N18,$K18,IF(OR($O18="",$Q18="",$O18=$Q18),"",IF($O18&gt;$Q18,$I18,$K18)))))</f>
        <v>Manchester City</v>
      </c>
      <c r="AH18" s="566" t="str">
        <f ca="1">IF(NOT(AF18),"",IF($L18&lt;$N18,$I18,IF($L18&gt;$N18,$K18,IF(OR($O18="",$Q18="",$O18=$Q18),"",IF($O18&lt;$Q18,$I18,$K18)))))</f>
        <v>Borussia Dortmund</v>
      </c>
      <c r="AI18" s="626" t="b">
        <f ca="1">AND(AF18,$L18=$N18)</f>
        <v>0</v>
      </c>
      <c r="AJ18" s="566"/>
      <c r="AK18" s="566"/>
      <c r="AL18" s="566"/>
    </row>
    <row r="19" spans="1:38" ht="27.95" customHeight="1" thickTop="1" thickBot="1" x14ac:dyDescent="0.35">
      <c r="A19" s="331"/>
      <c r="B19" s="387"/>
      <c r="C19" s="811" t="str">
        <f>Sprache!$E$54</f>
        <v>Endspiele</v>
      </c>
      <c r="D19" s="811"/>
      <c r="E19" s="811"/>
      <c r="F19" s="811"/>
      <c r="G19" s="811"/>
      <c r="H19" s="811"/>
      <c r="I19" s="512"/>
      <c r="J19" s="123"/>
      <c r="K19" s="512"/>
      <c r="L19" s="357"/>
      <c r="M19" s="357"/>
      <c r="N19" s="357"/>
      <c r="O19" s="357"/>
      <c r="P19" s="357"/>
      <c r="Q19" s="357"/>
      <c r="R19" s="359"/>
      <c r="S19" s="331"/>
      <c r="T19" s="463" t="s">
        <v>295</v>
      </c>
      <c r="U19" s="516" t="str">
        <f ca="1">IF(Vorrunde!$N$23="","",Vorrunde!$N$23)</f>
        <v>Inter Mailand</v>
      </c>
      <c r="X19" s="528">
        <v>3</v>
      </c>
      <c r="AD19" s="570"/>
      <c r="AF19" s="626"/>
      <c r="AI19" s="626"/>
      <c r="AJ19" s="566"/>
      <c r="AK19" s="566"/>
      <c r="AL19" s="566"/>
    </row>
    <row r="20" spans="1:38" ht="24" customHeight="1" thickTop="1" thickBot="1" x14ac:dyDescent="0.25">
      <c r="A20" s="331"/>
      <c r="B20" s="386"/>
      <c r="C20" s="394">
        <f ca="1">$C$17+2</f>
        <v>37</v>
      </c>
      <c r="D20" s="395">
        <f ca="1">IF(Planung!$U$15,"",$D$18+($R$18+Planung!$R$9+Planung!$R$7)/1440)</f>
        <v>0.69097222222222232</v>
      </c>
      <c r="E20" s="360">
        <f>IF(Planung!$U$15,"",1)</f>
        <v>1</v>
      </c>
      <c r="F20" s="805" t="str">
        <f>Sprache!$E$93</f>
        <v>3. Platz</v>
      </c>
      <c r="G20" s="806"/>
      <c r="H20" s="807"/>
      <c r="I20" s="361" t="str">
        <f ca="1">AH17</f>
        <v>Real Madrid</v>
      </c>
      <c r="J20" s="362" t="s">
        <v>5</v>
      </c>
      <c r="K20" s="363" t="str">
        <f ca="1">AH18</f>
        <v>Borussia Dortmund</v>
      </c>
      <c r="L20" s="364">
        <v>2</v>
      </c>
      <c r="M20" s="365" t="str">
        <f>Sprache!$E$84</f>
        <v>:</v>
      </c>
      <c r="N20" s="641">
        <v>1</v>
      </c>
      <c r="O20" s="364"/>
      <c r="P20" s="365" t="str">
        <f>Sprache!$E$84</f>
        <v>:</v>
      </c>
      <c r="Q20" s="368"/>
      <c r="R20" s="345"/>
      <c r="S20" s="331"/>
      <c r="T20" s="413" t="s">
        <v>296</v>
      </c>
      <c r="U20" s="517" t="str">
        <f ca="1">IF(Vorrunde!$N$33="","",Vorrunde!$N$33)</f>
        <v>Borussia Dortmund</v>
      </c>
      <c r="X20" s="528">
        <v>4</v>
      </c>
      <c r="AD20" s="570"/>
      <c r="AF20" s="626" t="b">
        <f t="shared" ca="1" si="3"/>
        <v>1</v>
      </c>
      <c r="AG20" s="630" t="str">
        <f t="shared" ref="AG20:AG21" ca="1" si="4">IF(NOT(AF20),"",IF($L20&gt;$N20,$I20,IF($L20&lt;$N20,$K20,IF(OR($O20="",$Q20="",$O20=$Q20),"",IF($O20&gt;$Q20,$I20,$K20)))))</f>
        <v>Real Madrid</v>
      </c>
      <c r="AH20" s="630" t="str">
        <f t="shared" ref="AH20:AH21" ca="1" si="5">IF(NOT(AF20),"",IF($L20&lt;$N20,$I20,IF($L20&gt;$N20,$K20,IF(OR($O20="",$Q20="",$O20=$Q20),"",IF($O20&lt;$Q20,$I20,$K20)))))</f>
        <v>Borussia Dortmund</v>
      </c>
      <c r="AI20" s="626" t="b">
        <f ca="1">AND(AF20,$L20=$N20)</f>
        <v>0</v>
      </c>
      <c r="AJ20" s="566"/>
      <c r="AK20" s="566"/>
      <c r="AL20" s="566"/>
    </row>
    <row r="21" spans="1:38" ht="24" customHeight="1" thickTop="1" thickBot="1" x14ac:dyDescent="0.25">
      <c r="A21" s="331"/>
      <c r="B21" s="386"/>
      <c r="C21" s="390">
        <f ca="1">$C$17+3</f>
        <v>38</v>
      </c>
      <c r="D21" s="393">
        <f ca="1">IF(Planung!$U$15,"",$D$20+($R$20+Planung!$R$9+Planung!$R$7)/1440)</f>
        <v>0.7152777777777779</v>
      </c>
      <c r="E21" s="369">
        <f>IF(Planung!$U$15,"",1)</f>
        <v>1</v>
      </c>
      <c r="F21" s="808" t="str">
        <f>Sprache!$E$94</f>
        <v>Finale</v>
      </c>
      <c r="G21" s="809"/>
      <c r="H21" s="810"/>
      <c r="I21" s="339" t="str">
        <f ca="1">AG17</f>
        <v>FC Barcelona</v>
      </c>
      <c r="J21" s="157" t="s">
        <v>5</v>
      </c>
      <c r="K21" s="340" t="str">
        <f ca="1">AG18</f>
        <v>Manchester City</v>
      </c>
      <c r="L21" s="343">
        <v>1</v>
      </c>
      <c r="M21" s="370" t="str">
        <f>Sprache!$E$84</f>
        <v>:</v>
      </c>
      <c r="N21" s="640">
        <v>1</v>
      </c>
      <c r="O21" s="343">
        <v>4</v>
      </c>
      <c r="P21" s="370" t="str">
        <f>Sprache!$E$84</f>
        <v>:</v>
      </c>
      <c r="Q21" s="338">
        <v>5</v>
      </c>
      <c r="R21" s="356"/>
      <c r="S21" s="331"/>
      <c r="AF21" s="626" t="b">
        <f t="shared" ca="1" si="3"/>
        <v>1</v>
      </c>
      <c r="AG21" s="630" t="str">
        <f t="shared" ca="1" si="4"/>
        <v>Manchester City</v>
      </c>
      <c r="AH21" s="630" t="str">
        <f t="shared" ca="1" si="5"/>
        <v>FC Barcelona</v>
      </c>
      <c r="AI21" s="626" t="b">
        <f ca="1">AND(AF21,$L21=$N21)</f>
        <v>1</v>
      </c>
    </row>
    <row r="22" spans="1:38" ht="24" customHeight="1" thickTop="1" thickBot="1" x14ac:dyDescent="0.45">
      <c r="T22" s="743" t="str">
        <f>Sprache!$E$59</f>
        <v>Gruppenerste</v>
      </c>
      <c r="U22" s="743"/>
    </row>
    <row r="23" spans="1:38" ht="24" customHeight="1" thickTop="1" x14ac:dyDescent="0.2">
      <c r="C23" s="352"/>
      <c r="D23" s="352"/>
      <c r="E23" s="352"/>
      <c r="F23" s="352"/>
      <c r="G23" s="352"/>
      <c r="H23" s="352"/>
      <c r="I23" s="353" t="str">
        <f>Sprache!$E$29</f>
        <v>Turnierende:</v>
      </c>
      <c r="J23" s="352"/>
      <c r="K23" s="354">
        <f ca="1">IF(Planung!$R$13="","",$D$21+Planung!$R$7/1440)</f>
        <v>0.73611111111111127</v>
      </c>
      <c r="L23" s="355"/>
      <c r="M23" s="355"/>
      <c r="N23" s="355"/>
      <c r="O23" s="355"/>
      <c r="P23" s="355"/>
      <c r="Q23" s="355"/>
      <c r="R23" s="355"/>
      <c r="T23" s="464"/>
      <c r="U23" s="514" t="str">
        <f>Sprache!$E$10</f>
        <v>Teilnehmer bzw. Mannschaft</v>
      </c>
    </row>
    <row r="24" spans="1:38" ht="24" customHeight="1" thickBot="1" x14ac:dyDescent="0.25">
      <c r="D24" s="349"/>
      <c r="T24" s="502" t="s">
        <v>291</v>
      </c>
      <c r="U24" s="515" t="str">
        <f ca="1">IF(Vorrunde!$N$12="","",Vorrunde!$N$12)</f>
        <v>FC Barcelona</v>
      </c>
    </row>
    <row r="25" spans="1:38" ht="24" customHeight="1" thickBot="1" x14ac:dyDescent="0.25">
      <c r="F25" s="755" t="str">
        <f>Sprache!$E$92</f>
        <v>Rang</v>
      </c>
      <c r="G25" s="756"/>
      <c r="H25" s="756"/>
      <c r="I25" s="803" t="str">
        <f>"  "&amp;Sprache!$E$10</f>
        <v xml:space="preserve">  Teilnehmer bzw. Mannschaft</v>
      </c>
      <c r="J25" s="803"/>
      <c r="K25" s="804"/>
      <c r="T25" s="463" t="s">
        <v>292</v>
      </c>
      <c r="U25" s="516" t="str">
        <f ca="1">IF(Vorrunde!$N$22="","",Vorrunde!$N$22)</f>
        <v>Manchester City</v>
      </c>
    </row>
    <row r="26" spans="1:38" ht="24" customHeight="1" thickTop="1" thickBot="1" x14ac:dyDescent="0.25">
      <c r="E26" s="350">
        <v>1</v>
      </c>
      <c r="F26" s="757">
        <v>1</v>
      </c>
      <c r="G26" s="758"/>
      <c r="H26" s="758"/>
      <c r="I26" s="765" t="str">
        <f ca="1">AG21</f>
        <v>Manchester City</v>
      </c>
      <c r="J26" s="765"/>
      <c r="K26" s="766"/>
      <c r="T26" s="413" t="s">
        <v>293</v>
      </c>
      <c r="U26" s="517" t="str">
        <f ca="1">IF(Vorrunde!$N$32="","",Vorrunde!$N$32)</f>
        <v>Real Madrid</v>
      </c>
    </row>
    <row r="27" spans="1:38" ht="24" customHeight="1" thickTop="1" x14ac:dyDescent="0.2">
      <c r="E27" s="350">
        <v>2</v>
      </c>
      <c r="F27" s="759">
        <v>2</v>
      </c>
      <c r="G27" s="760"/>
      <c r="H27" s="760"/>
      <c r="I27" s="767" t="str">
        <f ca="1">AH21</f>
        <v>FC Barcelona</v>
      </c>
      <c r="J27" s="767"/>
      <c r="K27" s="768"/>
    </row>
    <row r="28" spans="1:38" ht="24" customHeight="1" x14ac:dyDescent="0.2">
      <c r="E28" s="350">
        <v>3</v>
      </c>
      <c r="F28" s="761">
        <v>3</v>
      </c>
      <c r="G28" s="762"/>
      <c r="H28" s="762"/>
      <c r="I28" s="769" t="str">
        <f ca="1">AG20</f>
        <v>Real Madrid</v>
      </c>
      <c r="J28" s="769"/>
      <c r="K28" s="770"/>
    </row>
    <row r="29" spans="1:38" ht="24" customHeight="1" thickBot="1" x14ac:dyDescent="0.25">
      <c r="E29" s="350">
        <v>4</v>
      </c>
      <c r="F29" s="747">
        <v>4</v>
      </c>
      <c r="G29" s="748"/>
      <c r="H29" s="748"/>
      <c r="I29" s="753" t="str">
        <f ca="1">AH20</f>
        <v>Borussia Dortmund</v>
      </c>
      <c r="J29" s="753"/>
      <c r="K29" s="754"/>
    </row>
    <row r="30" spans="1:38" ht="13.5" thickTop="1" x14ac:dyDescent="0.2"/>
    <row r="31" spans="1:38" ht="24" customHeight="1" x14ac:dyDescent="0.2"/>
    <row r="32" spans="1:38" x14ac:dyDescent="0.2"/>
    <row r="33" x14ac:dyDescent="0.2"/>
  </sheetData>
  <sheetProtection sheet="1" selectLockedCells="1"/>
  <mergeCells count="29">
    <mergeCell ref="C10:H10"/>
    <mergeCell ref="C16:H16"/>
    <mergeCell ref="R10:R11"/>
    <mergeCell ref="F11:H11"/>
    <mergeCell ref="Z11:AB11"/>
    <mergeCell ref="T16:U16"/>
    <mergeCell ref="I27:K27"/>
    <mergeCell ref="I11:K11"/>
    <mergeCell ref="L11:N11"/>
    <mergeCell ref="F20:H20"/>
    <mergeCell ref="F21:H21"/>
    <mergeCell ref="C19:H19"/>
    <mergeCell ref="I26:K26"/>
    <mergeCell ref="F28:H28"/>
    <mergeCell ref="F29:H29"/>
    <mergeCell ref="G2:V2"/>
    <mergeCell ref="G3:V3"/>
    <mergeCell ref="G4:V4"/>
    <mergeCell ref="G5:V5"/>
    <mergeCell ref="J7:T8"/>
    <mergeCell ref="F25:H25"/>
    <mergeCell ref="F26:H26"/>
    <mergeCell ref="F27:H27"/>
    <mergeCell ref="T10:U10"/>
    <mergeCell ref="I29:K29"/>
    <mergeCell ref="O11:Q11"/>
    <mergeCell ref="I28:K28"/>
    <mergeCell ref="T22:U22"/>
    <mergeCell ref="I25:K25"/>
  </mergeCells>
  <conditionalFormatting sqref="C12:Q15">
    <cfRule type="expression" dxfId="16" priority="3">
      <formula>OR($I12="",$K12="")</formula>
    </cfRule>
  </conditionalFormatting>
  <conditionalFormatting sqref="O12:Q15 O17:Q18 O20:Q21">
    <cfRule type="expression" dxfId="15" priority="1">
      <formula>AND($AI12,$O12&lt;&gt;"",$Q12&lt;&gt;"",$O12=$Q12)</formula>
    </cfRule>
    <cfRule type="expression" dxfId="14" priority="2">
      <formula>NOT($AI12)</formula>
    </cfRule>
  </conditionalFormatting>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5703125" style="49" customWidth="1"/>
    <col min="16" max="16384" width="11.42578125" style="49" hidden="1"/>
  </cols>
  <sheetData>
    <row r="1" spans="2:14" x14ac:dyDescent="0.2"/>
    <row r="2" spans="2:14" ht="33.75" x14ac:dyDescent="0.2">
      <c r="B2" s="814" t="str">
        <f>Sprache!$E$7</f>
        <v>Direkte Vergleiche</v>
      </c>
      <c r="C2" s="814"/>
      <c r="D2" s="814"/>
      <c r="E2" s="814"/>
      <c r="F2" s="814"/>
      <c r="G2" s="814"/>
      <c r="H2" s="814"/>
      <c r="I2" s="814"/>
      <c r="J2" s="814"/>
      <c r="K2" s="814"/>
      <c r="L2" s="814"/>
      <c r="M2" s="814"/>
    </row>
    <row r="3" spans="2:14" ht="42.75" customHeight="1" x14ac:dyDescent="0.2">
      <c r="B3" s="816" t="str">
        <f>Sprache!$E$56&amp;" A"</f>
        <v>Vorrunde Gruppe A</v>
      </c>
      <c r="C3" s="816"/>
      <c r="D3" s="816"/>
      <c r="E3" s="816"/>
      <c r="F3" s="816"/>
      <c r="G3" s="816"/>
      <c r="H3" s="816"/>
      <c r="I3" s="816"/>
      <c r="J3" s="816"/>
      <c r="K3" s="816"/>
      <c r="L3" s="816"/>
      <c r="M3" s="816"/>
    </row>
    <row r="4" spans="2:14" ht="17.25" customHeight="1" x14ac:dyDescent="0.2">
      <c r="B4" s="815" t="str">
        <f>Sprache!$E$82</f>
        <v>Rote Schrift bedeutet, dass die Rangfolge auch mit dem direkten Vergleich nicht geklärt ist. Fair Play oder Los muss hier entscheiden.</v>
      </c>
      <c r="C4" s="815"/>
      <c r="D4" s="815"/>
      <c r="E4" s="815"/>
      <c r="F4" s="815"/>
      <c r="G4" s="815"/>
      <c r="H4" s="815"/>
      <c r="I4" s="815"/>
      <c r="J4" s="815"/>
      <c r="K4" s="815"/>
      <c r="L4" s="815"/>
      <c r="M4" s="815"/>
    </row>
    <row r="5" spans="2:14" ht="17.25" customHeight="1" thickBot="1" x14ac:dyDescent="0.25">
      <c r="B5" s="121"/>
      <c r="C5" s="121"/>
      <c r="D5" s="121"/>
      <c r="E5" s="121"/>
      <c r="F5" s="121"/>
      <c r="G5" s="121"/>
      <c r="H5" s="122"/>
      <c r="I5" s="122"/>
      <c r="J5" s="122"/>
      <c r="K5" s="122"/>
      <c r="L5" s="122"/>
      <c r="M5" s="122"/>
    </row>
    <row r="6" spans="2:14" ht="21.95" customHeight="1" thickBot="1" x14ac:dyDescent="0.25">
      <c r="H6" s="151" t="str">
        <f ca="1">IF(LEN(H7)&gt;Einstellungen!$C$17,LEFT(H7,Einstellungen!$C$17)&amp;".",H7)</f>
        <v/>
      </c>
      <c r="I6" s="152" t="str">
        <f ca="1">IF(LEN(I7)&gt;Einstellungen!$C$17,LEFT(I7,Einstellungen!$C$17)&amp;".",I7)</f>
        <v/>
      </c>
      <c r="J6" s="152" t="str">
        <f ca="1">IF(LEN(J7)&gt;Einstellungen!$C$17,LEFT(J7,Einstellungen!$C$17)&amp;".",J7)</f>
        <v/>
      </c>
      <c r="K6" s="152" t="str">
        <f ca="1">IF(LEN(K7)&gt;Einstellungen!$C$17,LEFT(K7,Einstellungen!$C$17)&amp;".",K7)</f>
        <v/>
      </c>
      <c r="L6" s="152" t="str">
        <f ca="1">IF(LEN(L7)&gt;Einstellungen!$C$17,LEFT(L7,Einstellungen!$C$17)&amp;".",L7)</f>
        <v/>
      </c>
      <c r="M6" s="153" t="str">
        <f ca="1">IF(LEN(M7)&gt;Einstellungen!$C$17,LEFT(M7,Einstellungen!$C$17)&amp;".",M7)</f>
        <v/>
      </c>
    </row>
    <row r="7" spans="2:14" ht="21.95" customHeight="1" thickTop="1" thickBot="1" x14ac:dyDescent="0.25">
      <c r="B7" s="119"/>
      <c r="C7" s="125" t="str">
        <f>Sprache!$E$10</f>
        <v>Teilnehmer bzw. Mannschaft</v>
      </c>
      <c r="D7" s="129" t="str">
        <f>Sprache!$E$27</f>
        <v>Pkt</v>
      </c>
      <c r="E7" s="116" t="str">
        <f>Sprache!$E$26</f>
        <v>Diff.</v>
      </c>
      <c r="F7" s="116" t="str">
        <f>Sprache!$E$28</f>
        <v>erz. Tore</v>
      </c>
      <c r="G7" s="154" t="str">
        <f>Sprache!$E$49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532" t="str">
        <f ca="1">IF($C8="","",VLOOKUP(C8,Vorrunde!$AH$12:$AI$37,2,0))</f>
        <v/>
      </c>
      <c r="H8" s="138"/>
      <c r="I8" s="113" t="str">
        <f ca="1">IFERROR(VLOOKUP($C8&amp;I$7,Calc1!$Z$64:$AB$207,3,0),"")</f>
        <v/>
      </c>
      <c r="J8" s="113" t="str">
        <f ca="1">IFERROR(VLOOKUP($C8&amp;J$7,Calc1!$Z$64:$AB$207,3,0),"")</f>
        <v/>
      </c>
      <c r="K8" s="113" t="str">
        <f ca="1">IFERROR(VLOOKUP($C8&amp;K$7,Calc1!$Z$64:$AB$207,3,0),"")</f>
        <v/>
      </c>
      <c r="L8" s="113" t="str">
        <f ca="1">IFERROR(VLOOKUP($C8&amp;L$7,Calc1!$Z$64:$AB$207,3,0),"")</f>
        <v/>
      </c>
      <c r="M8" s="159" t="str">
        <f ca="1">IFERROR(VLOOKUP($C8&amp;M$7,Calc1!$Z$64:$AB$207,3,0),"")</f>
        <v/>
      </c>
      <c r="N8" s="188" t="str">
        <f t="shared" ref="N8:N13" ca="1" si="0">C8</f>
        <v/>
      </c>
    </row>
    <row r="9" spans="2:14"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533" t="str">
        <f ca="1">IF($C9="","",VLOOKUP(C9,Vorrunde!$AH$12:$AI$37,2,0))</f>
        <v/>
      </c>
      <c r="H9" s="139" t="str">
        <f ca="1">IFERROR(VLOOKUP($C9&amp;H$7,Calc1!$Z$64:$AB$207,3,0),"")</f>
        <v/>
      </c>
      <c r="I9" s="124"/>
      <c r="J9" s="114" t="str">
        <f ca="1">IFERROR(VLOOKUP($C9&amp;J$7,Calc1!$Z$64:$AB$207,3,0),"")</f>
        <v/>
      </c>
      <c r="K9" s="114" t="str">
        <f ca="1">IFERROR(VLOOKUP($C9&amp;K$7,Calc1!$Z$64:$AB$207,3,0),"")</f>
        <v/>
      </c>
      <c r="L9" s="114" t="str">
        <f ca="1">IFERROR(VLOOKUP($C9&amp;L$7,Calc1!$Z$64:$AB$207,3,0),"")</f>
        <v/>
      </c>
      <c r="M9" s="160" t="str">
        <f ca="1">IFERROR(VLOOKUP($C9&amp;M$7,Calc1!$Z$64:$AB$207,3,0),"")</f>
        <v/>
      </c>
      <c r="N9" s="189" t="str">
        <f t="shared" ca="1" si="0"/>
        <v/>
      </c>
    </row>
    <row r="10" spans="2:14"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533" t="str">
        <f ca="1">IF($C10="","",VLOOKUP(C10,Vorrunde!$AH$12:$AI$37,2,0))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160" t="str">
        <f ca="1">IFERROR(VLOOKUP($C10&amp;M$7,Calc1!$Z$64:$AB$207,3,0),"")</f>
        <v/>
      </c>
      <c r="N10" s="189" t="str">
        <f t="shared" ca="1" si="0"/>
        <v/>
      </c>
    </row>
    <row r="11" spans="2:14"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533" t="str">
        <f ca="1">IF($C11="","",VLOOKUP(C11,Vorrunde!$AH$12:$AI$37,2,0))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160" t="str">
        <f ca="1">IFERROR(VLOOKUP($C11&amp;M$7,Calc1!$Z$64:$AB$207,3,0),"")</f>
        <v/>
      </c>
      <c r="N11" s="189" t="str">
        <f t="shared" ca="1" si="0"/>
        <v/>
      </c>
    </row>
    <row r="12" spans="2:14"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533" t="str">
        <f ca="1">IF($C12="","",VLOOKUP(C12,Vorrunde!$AH$12:$AI$37,2,0))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160" t="str">
        <f ca="1">IFERROR(VLOOKUP($C12&amp;M$7,Calc1!$Z$64:$AB$207,3,0),"")</f>
        <v/>
      </c>
      <c r="N12" s="189" t="str">
        <f t="shared" ca="1" si="0"/>
        <v/>
      </c>
    </row>
    <row r="13" spans="2:14" ht="21.95" customHeight="1" thickBot="1" x14ac:dyDescent="0.25">
      <c r="B13" s="118" t="str">
        <f ca="1">IF($C13="","",INDEX(Calc1!$E$4:$E$12,MATCH($C13,Calc1!$F$4:$F$12,0)))</f>
        <v/>
      </c>
      <c r="C13" s="128" t="str">
        <f ca="1">IF(Calc1!$K$13=0,"",Calc1!$X9)</f>
        <v/>
      </c>
      <c r="D13" s="132" t="str">
        <f ca="1">IF($C13="","",VLOOKUP($C13,Calc1!$C$17:$AC$25,25,0))</f>
        <v/>
      </c>
      <c r="E13" s="115" t="str">
        <f ca="1">IF($C13="","",VLOOKUP($C13,Calc1!$C$17:$AC$25,26,0))</f>
        <v/>
      </c>
      <c r="F13" s="115" t="str">
        <f ca="1">IF($C13="","",VLOOKUP($C13,Calc1!$C$17:$AC$25,27,0))</f>
        <v/>
      </c>
      <c r="G13" s="534" t="str">
        <f ca="1">IF($C13="","",VLOOKUP(C13,Vorrunde!$AH$12:$AI$37,2,0))</f>
        <v/>
      </c>
      <c r="H13" s="140"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IF(LEN(H16)&gt;Einstellungen!$C$17,LEFT(H16,Einstellungen!$C$17)&amp;".",H16)</f>
        <v/>
      </c>
      <c r="I15" s="152" t="str">
        <f ca="1">IF(LEN(I16)&gt;Einstellungen!$C$17,LEFT(I16,Einstellungen!$C$17)&amp;".",I16)</f>
        <v/>
      </c>
      <c r="J15" s="152" t="str">
        <f ca="1">IF(LEN(J16)&gt;Einstellungen!$C$17,LEFT(J16,Einstellungen!$C$17)&amp;".",J16)</f>
        <v/>
      </c>
      <c r="K15" s="152" t="str">
        <f ca="1">IF(LEN(K16)&gt;Einstellungen!$C$17,LEFT(K16,Einstellungen!$C$17)&amp;".",K16)</f>
        <v/>
      </c>
      <c r="L15" s="152" t="str">
        <f ca="1">IF(LEN(L16)&gt;Einstellungen!$C$17,LEFT(L16,Einstellungen!$C$17)&amp;".",L16)</f>
        <v/>
      </c>
      <c r="M15" s="153" t="str">
        <f ca="1">IF(LEN(M16)&gt;Einstellungen!$C$17,LEFT(M16,Einstellungen!$C$17)&amp;".",M16)</f>
        <v/>
      </c>
    </row>
    <row r="16" spans="2:14" ht="21.95" customHeight="1" thickTop="1" thickBot="1" x14ac:dyDescent="0.25">
      <c r="B16" s="119"/>
      <c r="C16" s="125" t="str">
        <f>Sprache!$E$10</f>
        <v>Teilnehmer bzw. Mannschaft</v>
      </c>
      <c r="D16" s="129" t="str">
        <f>Sprache!$E$27</f>
        <v>Pkt</v>
      </c>
      <c r="E16" s="116" t="str">
        <f>Sprache!$E$26</f>
        <v>Diff.</v>
      </c>
      <c r="F16" s="116" t="str">
        <f>Sprache!$E$28</f>
        <v>erz. Tore</v>
      </c>
      <c r="G16" s="154" t="str">
        <f>Sprache!$E$49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IF($C17="","",INDEX(Calc1!$E$4:$E$12,MATCH($C17,Calc1!$F$4:$F$12,0)))</f>
        <v/>
      </c>
      <c r="C17" s="126" t="str">
        <f ca="1">IF(Calc1!$K$13=0,"",Calc1!$AC4)</f>
        <v/>
      </c>
      <c r="D17" s="130" t="str">
        <f ca="1">IF($C17="","",VLOOKUP($C17,Calc1!$C$17:$AC$25,25,0))</f>
        <v/>
      </c>
      <c r="E17" s="113" t="str">
        <f ca="1">IF($C17="","",VLOOKUP($C17,Calc1!$C$17:$AC$25,26,0))</f>
        <v/>
      </c>
      <c r="F17" s="113" t="str">
        <f ca="1">IF($C17="","",VLOOKUP($C17,Calc1!$C$17:$AC$25,27,0))</f>
        <v/>
      </c>
      <c r="G17" s="532" t="str">
        <f ca="1">IF($C17="","",VLOOKUP(C17,Vorrunde!$AH$12:$AI$37,2,0))</f>
        <v/>
      </c>
      <c r="H17" s="138"/>
      <c r="I17" s="113" t="str">
        <f ca="1">IFERROR(VLOOKUP($C17&amp;I$16,Calc1!$Z$64:$AB$207,3,0),"")</f>
        <v/>
      </c>
      <c r="J17" s="113" t="str">
        <f ca="1">IFERROR(VLOOKUP($C17&amp;J$16,Calc1!$Z$64:$AB$207,3,0),"")</f>
        <v/>
      </c>
      <c r="K17" s="113" t="str">
        <f ca="1">IFERROR(VLOOKUP($C17&amp;K$16,Calc1!$Z$64:$AB$207,3,0),"")</f>
        <v/>
      </c>
      <c r="L17" s="113" t="str">
        <f ca="1">IFERROR(VLOOKUP($C17&amp;L$16,Calc1!$Z$64:$AB$207,3,0),"")</f>
        <v/>
      </c>
      <c r="M17" s="159" t="str">
        <f ca="1">IFERROR(VLOOKUP($C17&amp;M$16,Calc1!$Z$64:$AB$207,3,0),"")</f>
        <v/>
      </c>
      <c r="N17" s="188" t="str">
        <f t="shared" ref="N17:N22" ca="1" si="1">C17</f>
        <v/>
      </c>
    </row>
    <row r="18" spans="2:14" ht="21.95" customHeight="1" x14ac:dyDescent="0.2">
      <c r="B18" s="117" t="str">
        <f ca="1">IF($C18="","",INDEX(Calc1!$E$4:$E$12,MATCH($C18,Calc1!$F$4:$F$12,0)))</f>
        <v/>
      </c>
      <c r="C18" s="127" t="str">
        <f ca="1">IF(Calc1!$K$13=0,"",Calc1!$AC5)</f>
        <v/>
      </c>
      <c r="D18" s="131" t="str">
        <f ca="1">IF($C18="","",VLOOKUP($C18,Calc1!$C$17:$AC$25,25,0))</f>
        <v/>
      </c>
      <c r="E18" s="114" t="str">
        <f ca="1">IF($C18="","",VLOOKUP($C18,Calc1!$C$17:$AC$25,26,0))</f>
        <v/>
      </c>
      <c r="F18" s="114" t="str">
        <f ca="1">IF($C18="","",VLOOKUP($C18,Calc1!$C$17:$AC$25,27,0))</f>
        <v/>
      </c>
      <c r="G18" s="533" t="str">
        <f ca="1">IF($C18="","",VLOOKUP(C18,Vorrunde!$AH$12:$AI$37,2,0))</f>
        <v/>
      </c>
      <c r="H18" s="139" t="str">
        <f ca="1">IFERROR(VLOOKUP($C18&amp;H$16,Calc1!$Z$64:$AB$207,3,0),"")</f>
        <v/>
      </c>
      <c r="I18" s="124"/>
      <c r="J18" s="114" t="str">
        <f ca="1">IFERROR(VLOOKUP($C18&amp;J$16,Calc1!$Z$64:$AB$207,3,0),"")</f>
        <v/>
      </c>
      <c r="K18" s="114" t="str">
        <f ca="1">IFERROR(VLOOKUP($C18&amp;K$16,Calc1!$Z$64:$AB$207,3,0),"")</f>
        <v/>
      </c>
      <c r="L18" s="114" t="str">
        <f ca="1">IFERROR(VLOOKUP($C18&amp;L$16,Calc1!$Z$64:$AB$207,3,0),"")</f>
        <v/>
      </c>
      <c r="M18" s="160" t="str">
        <f ca="1">IFERROR(VLOOKUP($C18&amp;M$16,Calc1!$Z$64:$AB$207,3,0),"")</f>
        <v/>
      </c>
      <c r="N18" s="189" t="str">
        <f t="shared" ca="1" si="1"/>
        <v/>
      </c>
    </row>
    <row r="19" spans="2:14" ht="21.95" customHeight="1" x14ac:dyDescent="0.2">
      <c r="B19" s="117" t="str">
        <f ca="1">IF($C19="","",INDEX(Calc1!$E$4:$E$12,MATCH($C19,Calc1!$F$4:$F$12,0)))</f>
        <v/>
      </c>
      <c r="C19" s="127" t="str">
        <f ca="1">IF(Calc1!$K$13=0,"",Calc1!$AC6)</f>
        <v/>
      </c>
      <c r="D19" s="131" t="str">
        <f ca="1">IF($C19="","",VLOOKUP($C19,Calc1!$C$17:$AC$25,25,0))</f>
        <v/>
      </c>
      <c r="E19" s="114" t="str">
        <f ca="1">IF($C19="","",VLOOKUP($C19,Calc1!$C$17:$AC$25,26,0))</f>
        <v/>
      </c>
      <c r="F19" s="114" t="str">
        <f ca="1">IF($C19="","",VLOOKUP($C19,Calc1!$C$17:$AC$25,27,0))</f>
        <v/>
      </c>
      <c r="G19" s="533" t="str">
        <f ca="1">IF($C19="","",VLOOKUP(C19,Vorrunde!$AH$12:$AI$37,2,0))</f>
        <v/>
      </c>
      <c r="H19" s="139" t="str">
        <f ca="1">IFERROR(VLOOKUP($C19&amp;H$16,Calc1!$Z$64:$AB$207,3,0),"")</f>
        <v/>
      </c>
      <c r="I19" s="114" t="str">
        <f ca="1">IFERROR(VLOOKUP($C19&amp;I$16,Calc1!$Z$64:$AB$207,3,0),"")</f>
        <v/>
      </c>
      <c r="J19" s="124"/>
      <c r="K19" s="114" t="str">
        <f ca="1">IFERROR(VLOOKUP($C19&amp;K$16,Calc1!$Z$64:$AB$207,3,0),"")</f>
        <v/>
      </c>
      <c r="L19" s="114" t="str">
        <f ca="1">IFERROR(VLOOKUP($C19&amp;L$16,Calc1!$Z$64:$AB$207,3,0),"")</f>
        <v/>
      </c>
      <c r="M19" s="160" t="str">
        <f ca="1">IFERROR(VLOOKUP($C19&amp;M$16,Calc1!$Z$64:$AB$207,3,0),"")</f>
        <v/>
      </c>
      <c r="N19" s="189" t="str">
        <f t="shared" ca="1" si="1"/>
        <v/>
      </c>
    </row>
    <row r="20" spans="2:14" ht="21.95" customHeight="1" x14ac:dyDescent="0.2">
      <c r="B20" s="117" t="str">
        <f ca="1">IF($C20="","",INDEX(Calc1!$E$4:$E$12,MATCH($C20,Calc1!$F$4:$F$12,0)))</f>
        <v/>
      </c>
      <c r="C20" s="127" t="str">
        <f ca="1">IF(Calc1!$K$13=0,"",Calc1!$AC7)</f>
        <v/>
      </c>
      <c r="D20" s="131" t="str">
        <f ca="1">IF($C20="","",VLOOKUP($C20,Calc1!$C$17:$AC$25,25,0))</f>
        <v/>
      </c>
      <c r="E20" s="114" t="str">
        <f ca="1">IF($C20="","",VLOOKUP($C20,Calc1!$C$17:$AC$25,26,0))</f>
        <v/>
      </c>
      <c r="F20" s="114" t="str">
        <f ca="1">IF($C20="","",VLOOKUP($C20,Calc1!$C$17:$AC$25,27,0))</f>
        <v/>
      </c>
      <c r="G20" s="533" t="str">
        <f ca="1">IF($C20="","",VLOOKUP(C20,Vorrunde!$AH$12:$AI$37,2,0))</f>
        <v/>
      </c>
      <c r="H20" s="139" t="str">
        <f ca="1">IFERROR(VLOOKUP($C20&amp;H$16,Calc1!$Z$64:$AB$207,3,0),"")</f>
        <v/>
      </c>
      <c r="I20" s="114" t="str">
        <f ca="1">IFERROR(VLOOKUP($C20&amp;I$16,Calc1!$Z$64:$AB$207,3,0),"")</f>
        <v/>
      </c>
      <c r="J20" s="114" t="str">
        <f ca="1">IFERROR(VLOOKUP($C20&amp;J$16,Calc1!$Z$64:$AB$207,3,0),"")</f>
        <v/>
      </c>
      <c r="K20" s="124"/>
      <c r="L20" s="114" t="str">
        <f ca="1">IFERROR(VLOOKUP($C20&amp;L$16,Calc1!$Z$64:$AB$207,3,0),"")</f>
        <v/>
      </c>
      <c r="M20" s="160" t="str">
        <f ca="1">IFERROR(VLOOKUP($C20&amp;M$16,Calc1!$Z$64:$AB$207,3,0),"")</f>
        <v/>
      </c>
      <c r="N20" s="189" t="str">
        <f t="shared" ca="1" si="1"/>
        <v/>
      </c>
    </row>
    <row r="21" spans="2:14" ht="21.95" customHeight="1" x14ac:dyDescent="0.2">
      <c r="B21" s="117" t="str">
        <f ca="1">IF($C21="","",INDEX(Calc1!$E$4:$E$12,MATCH($C21,Calc1!$F$4:$F$12,0)))</f>
        <v/>
      </c>
      <c r="C21" s="127" t="str">
        <f ca="1">IF(Calc1!$K$13=0,"",Calc1!$AC8)</f>
        <v/>
      </c>
      <c r="D21" s="131" t="str">
        <f ca="1">IF($C21="","",VLOOKUP($C21,Calc1!$C$17:$AC$25,25,0))</f>
        <v/>
      </c>
      <c r="E21" s="114" t="str">
        <f ca="1">IF($C21="","",VLOOKUP($C21,Calc1!$C$17:$AC$25,26,0))</f>
        <v/>
      </c>
      <c r="F21" s="114" t="str">
        <f ca="1">IF($C21="","",VLOOKUP($C21,Calc1!$C$17:$AC$25,27,0))</f>
        <v/>
      </c>
      <c r="G21" s="533" t="str">
        <f ca="1">IF($C21="","",VLOOKUP(C21,Vorrunde!$AH$12:$AI$37,2,0))</f>
        <v/>
      </c>
      <c r="H21" s="139" t="str">
        <f ca="1">IFERROR(VLOOKUP($C21&amp;H$16,Calc1!$Z$64:$AB$207,3,0),"")</f>
        <v/>
      </c>
      <c r="I21" s="114" t="str">
        <f ca="1">IFERROR(VLOOKUP($C21&amp;I$16,Calc1!$Z$64:$AB$207,3,0),"")</f>
        <v/>
      </c>
      <c r="J21" s="114" t="str">
        <f ca="1">IFERROR(VLOOKUP($C21&amp;J$16,Calc1!$Z$64:$AB$207,3,0),"")</f>
        <v/>
      </c>
      <c r="K21" s="114" t="str">
        <f ca="1">IFERROR(VLOOKUP($C21&amp;K$16,Calc1!$Z$64:$AB$207,3,0),"")</f>
        <v/>
      </c>
      <c r="L21" s="124"/>
      <c r="M21" s="160" t="str">
        <f ca="1">IFERROR(VLOOKUP($C21&amp;M$16,Calc1!$Z$64:$AB$207,3,0),"")</f>
        <v/>
      </c>
      <c r="N21" s="189" t="str">
        <f t="shared" ca="1" si="1"/>
        <v/>
      </c>
    </row>
    <row r="22" spans="2:14" ht="21.95" customHeight="1" thickBot="1" x14ac:dyDescent="0.25">
      <c r="B22" s="118" t="str">
        <f ca="1">IF($C22="","",INDEX(Calc1!$E$4:$E$12,MATCH($C22,Calc1!$F$4:$F$12,0)))</f>
        <v/>
      </c>
      <c r="C22" s="128" t="str">
        <f ca="1">IF(Calc1!$K$13=0,"",Calc1!$AC9)</f>
        <v/>
      </c>
      <c r="D22" s="132" t="str">
        <f ca="1">IF($C22="","",VLOOKUP($C22,Calc1!$C$17:$AC$25,25,0))</f>
        <v/>
      </c>
      <c r="E22" s="115" t="str">
        <f ca="1">IF($C22="","",VLOOKUP($C22,Calc1!$C$17:$AC$25,26,0))</f>
        <v/>
      </c>
      <c r="F22" s="115" t="str">
        <f ca="1">IF($C22="","",VLOOKUP($C22,Calc1!$C$17:$AC$25,27,0))</f>
        <v/>
      </c>
      <c r="G22" s="534" t="str">
        <f ca="1">IF($C22="","",VLOOKUP(C22,Vorrunde!$AH$12:$AI$37,2,0))</f>
        <v/>
      </c>
      <c r="H22" s="140"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IF(LEN(H25)&gt;Einstellungen!$C$17,LEFT(H25,Einstellungen!$C$17)&amp;".",H25)</f>
        <v/>
      </c>
      <c r="I24" s="152" t="str">
        <f ca="1">IF(LEN(I25)&gt;Einstellungen!$C$17,LEFT(I25,Einstellungen!$C$17)&amp;".",I25)</f>
        <v/>
      </c>
      <c r="J24" s="152" t="str">
        <f ca="1">IF(LEN(J25)&gt;Einstellungen!$C$17,LEFT(J25,Einstellungen!$C$17)&amp;".",J25)</f>
        <v/>
      </c>
      <c r="K24" s="152" t="str">
        <f ca="1">IF(LEN(K25)&gt;Einstellungen!$C$17,LEFT(K25,Einstellungen!$C$17)&amp;".",K25)</f>
        <v/>
      </c>
      <c r="L24" s="152" t="str">
        <f ca="1">IF(LEN(L25)&gt;Einstellungen!$C$17,LEFT(L25,Einstellungen!$C$17)&amp;".",L25)</f>
        <v/>
      </c>
      <c r="M24" s="153" t="str">
        <f ca="1">IF(LEN(M25)&gt;Einstellungen!$C$17,LEFT(M25,Einstellungen!$C$17)&amp;".",M25)</f>
        <v/>
      </c>
    </row>
    <row r="25" spans="2:14" ht="21.95" customHeight="1" thickTop="1" thickBot="1" x14ac:dyDescent="0.25">
      <c r="B25" s="119"/>
      <c r="C25" s="125" t="str">
        <f>Sprache!$E$10</f>
        <v>Teilnehmer bzw. Mannschaft</v>
      </c>
      <c r="D25" s="129" t="str">
        <f>Sprache!$E$27</f>
        <v>Pkt</v>
      </c>
      <c r="E25" s="116" t="str">
        <f>Sprache!$E$26</f>
        <v>Diff.</v>
      </c>
      <c r="F25" s="116" t="str">
        <f>Sprache!$E$28</f>
        <v>erz. Tore</v>
      </c>
      <c r="G25" s="154" t="str">
        <f>Sprache!$E$49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IF($C26="","",INDEX(Calc1!$E$4:$E$12,MATCH($C26,Calc1!$F$4:$F$12,0)))</f>
        <v/>
      </c>
      <c r="C26" s="126" t="str">
        <f ca="1">IF(Calc1!$K$13=0,"",Calc1!$AH4)</f>
        <v/>
      </c>
      <c r="D26" s="130" t="str">
        <f ca="1">IF($C26="","",VLOOKUP($C26,Calc1!$C$17:$AC$25,25,0))</f>
        <v/>
      </c>
      <c r="E26" s="113" t="str">
        <f ca="1">IF($C26="","",VLOOKUP($C26,Calc1!$C$17:$AC$25,26,0))</f>
        <v/>
      </c>
      <c r="F26" s="113" t="str">
        <f ca="1">IF($C26="","",VLOOKUP($C26,Calc1!$C$17:$AC$25,27,0))</f>
        <v/>
      </c>
      <c r="G26" s="532" t="str">
        <f ca="1">IF($C26="","",VLOOKUP(C26,Vorrunde!$AH$12:$AI$37,2,0))</f>
        <v/>
      </c>
      <c r="H26" s="138"/>
      <c r="I26" s="113" t="str">
        <f ca="1">IFERROR(VLOOKUP($C26&amp;I$25,Calc1!$Z$64:$AB$207,3,0),"")</f>
        <v/>
      </c>
      <c r="J26" s="113" t="str">
        <f ca="1">IFERROR(VLOOKUP($C26&amp;J$25,Calc1!$Z$64:$AB$207,3,0),"")</f>
        <v/>
      </c>
      <c r="K26" s="113" t="str">
        <f ca="1">IFERROR(VLOOKUP($C26&amp;K$25,Calc1!$Z$64:$AB$207,3,0),"")</f>
        <v/>
      </c>
      <c r="L26" s="113" t="str">
        <f ca="1">IFERROR(VLOOKUP($C26&amp;L$25,Calc1!$Z$64:$AB$207,3,0),"")</f>
        <v/>
      </c>
      <c r="M26" s="159" t="str">
        <f ca="1">IFERROR(VLOOKUP($C26&amp;M$25,Calc1!$Z$64:$AB$207,3,0),"")</f>
        <v/>
      </c>
      <c r="N26" s="188" t="str">
        <f t="shared" ref="N26:N31" ca="1" si="2">C26</f>
        <v/>
      </c>
    </row>
    <row r="27" spans="2:14" ht="21.95" customHeight="1" x14ac:dyDescent="0.2">
      <c r="B27" s="117" t="str">
        <f ca="1">IF($C27="","",INDEX(Calc1!$E$4:$E$12,MATCH($C27,Calc1!$F$4:$F$12,0)))</f>
        <v/>
      </c>
      <c r="C27" s="127" t="str">
        <f ca="1">IF(Calc1!$K$13=0,"",Calc1!$AH5)</f>
        <v/>
      </c>
      <c r="D27" s="131" t="str">
        <f ca="1">IF($C27="","",VLOOKUP($C27,Calc1!$C$17:$AC$25,25,0))</f>
        <v/>
      </c>
      <c r="E27" s="114" t="str">
        <f ca="1">IF($C27="","",VLOOKUP($C27,Calc1!$C$17:$AC$25,26,0))</f>
        <v/>
      </c>
      <c r="F27" s="114" t="str">
        <f ca="1">IF($C27="","",VLOOKUP($C27,Calc1!$C$17:$AC$25,27,0))</f>
        <v/>
      </c>
      <c r="G27" s="533" t="str">
        <f ca="1">IF($C27="","",VLOOKUP(C27,Vorrunde!$AH$12:$AI$37,2,0))</f>
        <v/>
      </c>
      <c r="H27" s="139" t="str">
        <f ca="1">IFERROR(VLOOKUP($C27&amp;H$25,Calc1!$Z$64:$AB$207,3,0),"")</f>
        <v/>
      </c>
      <c r="I27" s="124"/>
      <c r="J27" s="114" t="str">
        <f ca="1">IFERROR(VLOOKUP($C27&amp;J$25,Calc1!$Z$64:$AB$207,3,0),"")</f>
        <v/>
      </c>
      <c r="K27" s="114" t="str">
        <f ca="1">IFERROR(VLOOKUP($C27&amp;K$25,Calc1!$Z$64:$AB$207,3,0),"")</f>
        <v/>
      </c>
      <c r="L27" s="114" t="str">
        <f ca="1">IFERROR(VLOOKUP($C27&amp;L$25,Calc1!$Z$64:$AB$207,3,0),"")</f>
        <v/>
      </c>
      <c r="M27" s="160" t="str">
        <f ca="1">IFERROR(VLOOKUP($C27&amp;M$25,Calc1!$Z$64:$AB$207,3,0),"")</f>
        <v/>
      </c>
      <c r="N27" s="189" t="str">
        <f t="shared" ca="1" si="2"/>
        <v/>
      </c>
    </row>
    <row r="28" spans="2:14" ht="21.95" customHeight="1" x14ac:dyDescent="0.2">
      <c r="B28" s="117" t="str">
        <f ca="1">IF($C28="","",INDEX(Calc1!$E$4:$E$12,MATCH($C28,Calc1!$F$4:$F$12,0)))</f>
        <v/>
      </c>
      <c r="C28" s="127" t="str">
        <f ca="1">IF(Calc1!$K$13=0,"",Calc1!$AH6)</f>
        <v/>
      </c>
      <c r="D28" s="131" t="str">
        <f ca="1">IF($C28="","",VLOOKUP($C28,Calc1!$C$17:$AC$25,25,0))</f>
        <v/>
      </c>
      <c r="E28" s="114" t="str">
        <f ca="1">IF($C28="","",VLOOKUP($C28,Calc1!$C$17:$AC$25,26,0))</f>
        <v/>
      </c>
      <c r="F28" s="114" t="str">
        <f ca="1">IF($C28="","",VLOOKUP($C28,Calc1!$C$17:$AC$25,27,0))</f>
        <v/>
      </c>
      <c r="G28" s="533" t="str">
        <f ca="1">IF($C28="","",VLOOKUP(C28,Vorrunde!$AH$12:$AI$37,2,0))</f>
        <v/>
      </c>
      <c r="H28" s="139" t="str">
        <f ca="1">IFERROR(VLOOKUP($C28&amp;H$25,Calc1!$Z$64:$AB$207,3,0),"")</f>
        <v/>
      </c>
      <c r="I28" s="114" t="str">
        <f ca="1">IFERROR(VLOOKUP($C28&amp;I$25,Calc1!$Z$64:$AB$207,3,0),"")</f>
        <v/>
      </c>
      <c r="J28" s="124"/>
      <c r="K28" s="114" t="str">
        <f ca="1">IFERROR(VLOOKUP($C28&amp;K$25,Calc1!$Z$64:$AB$207,3,0),"")</f>
        <v/>
      </c>
      <c r="L28" s="114" t="str">
        <f ca="1">IFERROR(VLOOKUP($C28&amp;L$25,Calc1!$Z$64:$AB$207,3,0),"")</f>
        <v/>
      </c>
      <c r="M28" s="160" t="str">
        <f ca="1">IFERROR(VLOOKUP($C28&amp;M$25,Calc1!$Z$64:$AB$207,3,0),"")</f>
        <v/>
      </c>
      <c r="N28" s="189" t="str">
        <f t="shared" ca="1" si="2"/>
        <v/>
      </c>
    </row>
    <row r="29" spans="2:14" ht="21.95" customHeight="1" x14ac:dyDescent="0.2">
      <c r="B29" s="117" t="str">
        <f ca="1">IF($C29="","",INDEX(Calc1!$E$4:$E$12,MATCH($C29,Calc1!$F$4:$F$12,0)))</f>
        <v/>
      </c>
      <c r="C29" s="127" t="str">
        <f ca="1">IF(Calc1!$K$13=0,"",Calc1!$AH7)</f>
        <v/>
      </c>
      <c r="D29" s="131" t="str">
        <f ca="1">IF($C29="","",VLOOKUP($C29,Calc1!$C$17:$AC$25,25,0))</f>
        <v/>
      </c>
      <c r="E29" s="114" t="str">
        <f ca="1">IF($C29="","",VLOOKUP($C29,Calc1!$C$17:$AC$25,26,0))</f>
        <v/>
      </c>
      <c r="F29" s="114" t="str">
        <f ca="1">IF($C29="","",VLOOKUP($C29,Calc1!$C$17:$AC$25,27,0))</f>
        <v/>
      </c>
      <c r="G29" s="533" t="str">
        <f ca="1">IF($C29="","",VLOOKUP(C29,Vorrunde!$AH$12:$AI$37,2,0))</f>
        <v/>
      </c>
      <c r="H29" s="139" t="str">
        <f ca="1">IFERROR(VLOOKUP($C29&amp;H$25,Calc1!$Z$64:$AB$207,3,0),"")</f>
        <v/>
      </c>
      <c r="I29" s="114" t="str">
        <f ca="1">IFERROR(VLOOKUP($C29&amp;I$25,Calc1!$Z$64:$AB$207,3,0),"")</f>
        <v/>
      </c>
      <c r="J29" s="114" t="str">
        <f ca="1">IFERROR(VLOOKUP($C29&amp;J$25,Calc1!$Z$64:$AB$207,3,0),"")</f>
        <v/>
      </c>
      <c r="K29" s="124"/>
      <c r="L29" s="114" t="str">
        <f ca="1">IFERROR(VLOOKUP($C29&amp;L$25,Calc1!$Z$64:$AB$207,3,0),"")</f>
        <v/>
      </c>
      <c r="M29" s="160" t="str">
        <f ca="1">IFERROR(VLOOKUP($C29&amp;M$25,Calc1!$Z$64:$AB$207,3,0),"")</f>
        <v/>
      </c>
      <c r="N29" s="189" t="str">
        <f t="shared" ca="1" si="2"/>
        <v/>
      </c>
    </row>
    <row r="30" spans="2:14" ht="21.95" customHeight="1" x14ac:dyDescent="0.2">
      <c r="B30" s="117" t="str">
        <f ca="1">IF($C30="","",INDEX(Calc1!$E$4:$E$12,MATCH($C30,Calc1!$F$4:$F$12,0)))</f>
        <v/>
      </c>
      <c r="C30" s="127" t="str">
        <f ca="1">IF(Calc1!$K$13=0,"",Calc1!$AH8)</f>
        <v/>
      </c>
      <c r="D30" s="131" t="str">
        <f ca="1">IF($C30="","",VLOOKUP($C30,Calc1!$C$17:$AC$25,25,0))</f>
        <v/>
      </c>
      <c r="E30" s="114" t="str">
        <f ca="1">IF($C30="","",VLOOKUP($C30,Calc1!$C$17:$AC$25,26,0))</f>
        <v/>
      </c>
      <c r="F30" s="114" t="str">
        <f ca="1">IF($C30="","",VLOOKUP($C30,Calc1!$C$17:$AC$25,27,0))</f>
        <v/>
      </c>
      <c r="G30" s="533" t="str">
        <f ca="1">IF($C30="","",VLOOKUP(C30,Vorrunde!$AH$12:$AI$37,2,0))</f>
        <v/>
      </c>
      <c r="H30" s="139" t="str">
        <f ca="1">IFERROR(VLOOKUP($C30&amp;H$25,Calc1!$Z$64:$AB$207,3,0),"")</f>
        <v/>
      </c>
      <c r="I30" s="114" t="str">
        <f ca="1">IFERROR(VLOOKUP($C30&amp;I$25,Calc1!$Z$64:$AB$207,3,0),"")</f>
        <v/>
      </c>
      <c r="J30" s="114" t="str">
        <f ca="1">IFERROR(VLOOKUP($C30&amp;J$25,Calc1!$Z$64:$AB$207,3,0),"")</f>
        <v/>
      </c>
      <c r="K30" s="114" t="str">
        <f ca="1">IFERROR(VLOOKUP($C30&amp;K$25,Calc1!$Z$64:$AB$207,3,0),"")</f>
        <v/>
      </c>
      <c r="L30" s="124"/>
      <c r="M30" s="160" t="str">
        <f ca="1">IFERROR(VLOOKUP($C30&amp;M$25,Calc1!$Z$64:$AB$207,3,0),"")</f>
        <v/>
      </c>
      <c r="N30" s="189" t="str">
        <f t="shared" ca="1" si="2"/>
        <v/>
      </c>
    </row>
    <row r="31" spans="2:14" ht="21.95" customHeight="1" thickBot="1" x14ac:dyDescent="0.25">
      <c r="B31" s="118" t="str">
        <f ca="1">IF($C31="","",INDEX(Calc1!$E$4:$E$12,MATCH($C31,Calc1!$F$4:$F$12,0)))</f>
        <v/>
      </c>
      <c r="C31" s="128" t="str">
        <f ca="1">IF(Calc1!$K$13=0,"",Calc1!$AH9)</f>
        <v/>
      </c>
      <c r="D31" s="132" t="str">
        <f ca="1">IF($C31="","",VLOOKUP($C31,Calc1!$C$17:$AC$25,25,0))</f>
        <v/>
      </c>
      <c r="E31" s="115" t="str">
        <f ca="1">IF($C31="","",VLOOKUP($C31,Calc1!$C$17:$AC$25,26,0))</f>
        <v/>
      </c>
      <c r="F31" s="115" t="str">
        <f ca="1">IF($C31="","",VLOOKUP($C31,Calc1!$C$17:$AC$25,27,0))</f>
        <v/>
      </c>
      <c r="G31" s="534" t="str">
        <f ca="1">IF($C31="","",VLOOKUP(C31,Vorrunde!$AH$12:$AI$37,2,0))</f>
        <v/>
      </c>
      <c r="H31" s="140"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1"/>
      <c r="N31" s="190" t="str">
        <f t="shared" ca="1" si="2"/>
        <v/>
      </c>
    </row>
    <row r="32" spans="2:14" ht="42.75" customHeight="1" thickTop="1" thickBot="1" x14ac:dyDescent="0.25"/>
    <row r="33" spans="2:14" ht="21.95" customHeight="1" thickBot="1" x14ac:dyDescent="0.25">
      <c r="H33" s="151" t="str">
        <f ca="1">IF(LEN(H34)&gt;Einstellungen!$C$17,LEFT(H34,Einstellungen!$C$17)&amp;".",H34)</f>
        <v/>
      </c>
      <c r="I33" s="152" t="str">
        <f ca="1">IF(LEN(I34)&gt;Einstellungen!$C$17,LEFT(I34,Einstellungen!$C$17)&amp;".",I34)</f>
        <v/>
      </c>
      <c r="J33" s="152" t="str">
        <f ca="1">IF(LEN(J34)&gt;Einstellungen!$C$17,LEFT(J34,Einstellungen!$C$17)&amp;".",J34)</f>
        <v/>
      </c>
      <c r="K33" s="152" t="str">
        <f ca="1">IF(LEN(K34)&gt;Einstellungen!$C$17,LEFT(K34,Einstellungen!$C$17)&amp;".",K34)</f>
        <v/>
      </c>
      <c r="L33" s="152" t="str">
        <f ca="1">IF(LEN(L34)&gt;Einstellungen!$C$17,LEFT(L34,Einstellungen!$C$17)&amp;".",L34)</f>
        <v/>
      </c>
      <c r="M33" s="153" t="str">
        <f ca="1">IF(LEN(M34)&gt;Einstellungen!$C$17,LEFT(M34,Einstellungen!$C$17)&amp;".",M34)</f>
        <v/>
      </c>
    </row>
    <row r="34" spans="2:14" ht="21.95" customHeight="1" thickTop="1" thickBot="1" x14ac:dyDescent="0.25">
      <c r="B34" s="119"/>
      <c r="C34" s="125" t="str">
        <f>Sprache!$E$10</f>
        <v>Teilnehmer bzw. Mannschaft</v>
      </c>
      <c r="D34" s="129" t="str">
        <f>Sprache!$E$27</f>
        <v>Pkt</v>
      </c>
      <c r="E34" s="116" t="str">
        <f>Sprache!$E$26</f>
        <v>Diff.</v>
      </c>
      <c r="F34" s="116" t="str">
        <f>Sprache!$E$28</f>
        <v>erz. Tore</v>
      </c>
      <c r="G34" s="154" t="str">
        <f>Sprache!$E$49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IF($C35="","",INDEX(Calc1!$E$4:$E$12,MATCH($C35,Calc1!$F$4:$F$12,0)))</f>
        <v/>
      </c>
      <c r="C35" s="126" t="str">
        <f ca="1">IF(Calc1!$K$13=0,"",Calc1!$AM4)</f>
        <v/>
      </c>
      <c r="D35" s="130" t="str">
        <f ca="1">IF($C35="","",VLOOKUP($C35,Calc1!$C$17:$AC$25,25,0))</f>
        <v/>
      </c>
      <c r="E35" s="113" t="str">
        <f ca="1">IF($C35="","",VLOOKUP($C35,Calc1!$C$17:$AC$25,26,0))</f>
        <v/>
      </c>
      <c r="F35" s="113" t="str">
        <f ca="1">IF($C35="","",VLOOKUP($C35,Calc1!$C$17:$AC$25,27,0))</f>
        <v/>
      </c>
      <c r="G35" s="532" t="str">
        <f ca="1">IF($C35="","",VLOOKUP(C35,Vorrunde!$AH$12:$AI$37,2,0))</f>
        <v/>
      </c>
      <c r="H35" s="138"/>
      <c r="I35" s="113" t="str">
        <f ca="1">IFERROR(VLOOKUP($C35&amp;I$34,Calc1!$Z$64:$AB$207,3,0),"")</f>
        <v/>
      </c>
      <c r="J35" s="113" t="str">
        <f ca="1">IFERROR(VLOOKUP($C35&amp;J$34,Calc1!$Z$64:$AB$207,3,0),"")</f>
        <v/>
      </c>
      <c r="K35" s="113" t="str">
        <f ca="1">IFERROR(VLOOKUP($C35&amp;K$34,Calc1!$Z$64:$AB$207,3,0),"")</f>
        <v/>
      </c>
      <c r="L35" s="113" t="str">
        <f ca="1">IFERROR(VLOOKUP($C35&amp;L$34,Calc1!$Z$64:$AB$207,3,0),"")</f>
        <v/>
      </c>
      <c r="M35" s="159" t="str">
        <f ca="1">IFERROR(VLOOKUP($C35&amp;M$34,Calc1!$Z$64:$AB$207,3,0),"")</f>
        <v/>
      </c>
      <c r="N35" s="188" t="str">
        <f t="shared" ref="N35:N40" ca="1" si="3">C35</f>
        <v/>
      </c>
    </row>
    <row r="36" spans="2:14" ht="21.95" customHeight="1" x14ac:dyDescent="0.2">
      <c r="B36" s="117" t="str">
        <f ca="1">IF($C36="","",INDEX(Calc1!$E$4:$E$12,MATCH($C36,Calc1!$F$4:$F$12,0)))</f>
        <v/>
      </c>
      <c r="C36" s="127" t="str">
        <f ca="1">IF(Calc1!$K$13=0,"",Calc1!$AM5)</f>
        <v/>
      </c>
      <c r="D36" s="131" t="str">
        <f ca="1">IF($C36="","",VLOOKUP($C36,Calc1!$C$17:$AC$25,25,0))</f>
        <v/>
      </c>
      <c r="E36" s="114" t="str">
        <f ca="1">IF($C36="","",VLOOKUP($C36,Calc1!$C$17:$AC$25,26,0))</f>
        <v/>
      </c>
      <c r="F36" s="114" t="str">
        <f ca="1">IF($C36="","",VLOOKUP($C36,Calc1!$C$17:$AC$25,27,0))</f>
        <v/>
      </c>
      <c r="G36" s="533" t="str">
        <f ca="1">IF($C36="","",VLOOKUP(C36,Vorrunde!$AH$12:$AI$37,2,0))</f>
        <v/>
      </c>
      <c r="H36" s="139" t="str">
        <f ca="1">IFERROR(VLOOKUP($C36&amp;H$34,Calc1!$Z$64:$AB$207,3,0),"")</f>
        <v/>
      </c>
      <c r="I36" s="124"/>
      <c r="J36" s="114" t="str">
        <f ca="1">IFERROR(VLOOKUP($C36&amp;J$34,Calc1!$Z$64:$AB$207,3,0),"")</f>
        <v/>
      </c>
      <c r="K36" s="114" t="str">
        <f ca="1">IFERROR(VLOOKUP($C36&amp;K$34,Calc1!$Z$64:$AB$207,3,0),"")</f>
        <v/>
      </c>
      <c r="L36" s="114" t="str">
        <f ca="1">IFERROR(VLOOKUP($C36&amp;L$34,Calc1!$Z$64:$AB$207,3,0),"")</f>
        <v/>
      </c>
      <c r="M36" s="160" t="str">
        <f ca="1">IFERROR(VLOOKUP($C36&amp;M$34,Calc1!$Z$64:$AB$207,3,0),"")</f>
        <v/>
      </c>
      <c r="N36" s="189" t="str">
        <f t="shared" ca="1" si="3"/>
        <v/>
      </c>
    </row>
    <row r="37" spans="2:14" ht="21.95" customHeight="1" x14ac:dyDescent="0.2">
      <c r="B37" s="117" t="str">
        <f ca="1">IF($C37="","",INDEX(Calc1!$E$4:$E$12,MATCH($C37,Calc1!$F$4:$F$12,0)))</f>
        <v/>
      </c>
      <c r="C37" s="127" t="str">
        <f ca="1">IF(Calc1!$K$13=0,"",Calc1!$AM6)</f>
        <v/>
      </c>
      <c r="D37" s="131" t="str">
        <f ca="1">IF($C37="","",VLOOKUP($C37,Calc1!$C$17:$AC$25,25,0))</f>
        <v/>
      </c>
      <c r="E37" s="114" t="str">
        <f ca="1">IF($C37="","",VLOOKUP($C37,Calc1!$C$17:$AC$25,26,0))</f>
        <v/>
      </c>
      <c r="F37" s="114" t="str">
        <f ca="1">IF($C37="","",VLOOKUP($C37,Calc1!$C$17:$AC$25,27,0))</f>
        <v/>
      </c>
      <c r="G37" s="533" t="str">
        <f ca="1">IF($C37="","",VLOOKUP(C37,Vorrunde!$AH$12:$AI$37,2,0))</f>
        <v/>
      </c>
      <c r="H37" s="139" t="str">
        <f ca="1">IFERROR(VLOOKUP($C37&amp;H$34,Calc1!$Z$64:$AB$207,3,0),"")</f>
        <v/>
      </c>
      <c r="I37" s="114" t="str">
        <f ca="1">IFERROR(VLOOKUP($C37&amp;I$34,Calc1!$Z$64:$AB$207,3,0),"")</f>
        <v/>
      </c>
      <c r="J37" s="124"/>
      <c r="K37" s="114" t="str">
        <f ca="1">IFERROR(VLOOKUP($C37&amp;K$34,Calc1!$Z$64:$AB$207,3,0),"")</f>
        <v/>
      </c>
      <c r="L37" s="114" t="str">
        <f ca="1">IFERROR(VLOOKUP($C37&amp;L$34,Calc1!$Z$64:$AB$207,3,0),"")</f>
        <v/>
      </c>
      <c r="M37" s="160" t="str">
        <f ca="1">IFERROR(VLOOKUP($C37&amp;M$34,Calc1!$Z$64:$AB$207,3,0),"")</f>
        <v/>
      </c>
      <c r="N37" s="189" t="str">
        <f t="shared" ca="1" si="3"/>
        <v/>
      </c>
    </row>
    <row r="38" spans="2:14" ht="21.95" customHeight="1" x14ac:dyDescent="0.2">
      <c r="B38" s="117" t="str">
        <f ca="1">IF($C38="","",INDEX(Calc1!$E$4:$E$12,MATCH($C38,Calc1!$F$4:$F$12,0)))</f>
        <v/>
      </c>
      <c r="C38" s="127" t="str">
        <f ca="1">IF(Calc1!$K$13=0,"",Calc1!$AM7)</f>
        <v/>
      </c>
      <c r="D38" s="131" t="str">
        <f ca="1">IF($C38="","",VLOOKUP($C38,Calc1!$C$17:$AC$25,25,0))</f>
        <v/>
      </c>
      <c r="E38" s="114" t="str">
        <f ca="1">IF($C38="","",VLOOKUP($C38,Calc1!$C$17:$AC$25,26,0))</f>
        <v/>
      </c>
      <c r="F38" s="114" t="str">
        <f ca="1">IF($C38="","",VLOOKUP($C38,Calc1!$C$17:$AC$25,27,0))</f>
        <v/>
      </c>
      <c r="G38" s="533" t="str">
        <f ca="1">IF($C38="","",VLOOKUP(C38,Vorrunde!$AH$12:$AI$37,2,0))</f>
        <v/>
      </c>
      <c r="H38" s="139" t="str">
        <f ca="1">IFERROR(VLOOKUP($C38&amp;H$34,Calc1!$Z$64:$AB$207,3,0),"")</f>
        <v/>
      </c>
      <c r="I38" s="114" t="str">
        <f ca="1">IFERROR(VLOOKUP($C38&amp;I$34,Calc1!$Z$64:$AB$207,3,0),"")</f>
        <v/>
      </c>
      <c r="J38" s="114" t="str">
        <f ca="1">IFERROR(VLOOKUP($C38&amp;J$34,Calc1!$Z$64:$AB$207,3,0),"")</f>
        <v/>
      </c>
      <c r="K38" s="124"/>
      <c r="L38" s="114" t="str">
        <f ca="1">IFERROR(VLOOKUP($C38&amp;L$34,Calc1!$Z$64:$AB$207,3,0),"")</f>
        <v/>
      </c>
      <c r="M38" s="160" t="str">
        <f ca="1">IFERROR(VLOOKUP($C38&amp;M$34,Calc1!$Z$64:$AB$207,3,0),"")</f>
        <v/>
      </c>
      <c r="N38" s="189" t="str">
        <f t="shared" ca="1" si="3"/>
        <v/>
      </c>
    </row>
    <row r="39" spans="2:14" ht="21.95" customHeight="1" x14ac:dyDescent="0.2">
      <c r="B39" s="117" t="str">
        <f ca="1">IF($C39="","",INDEX(Calc1!$E$4:$E$12,MATCH($C39,Calc1!$F$4:$F$12,0)))</f>
        <v/>
      </c>
      <c r="C39" s="127" t="str">
        <f ca="1">IF(Calc1!$K$13=0,"",Calc1!$AM8)</f>
        <v/>
      </c>
      <c r="D39" s="131" t="str">
        <f ca="1">IF($C39="","",VLOOKUP($C39,Calc1!$C$17:$AC$25,25,0))</f>
        <v/>
      </c>
      <c r="E39" s="114" t="str">
        <f ca="1">IF($C39="","",VLOOKUP($C39,Calc1!$C$17:$AC$25,26,0))</f>
        <v/>
      </c>
      <c r="F39" s="114" t="str">
        <f ca="1">IF($C39="","",VLOOKUP($C39,Calc1!$C$17:$AC$25,27,0))</f>
        <v/>
      </c>
      <c r="G39" s="533" t="str">
        <f ca="1">IF($C39="","",VLOOKUP(C39,Vorrunde!$AH$12:$AI$37,2,0))</f>
        <v/>
      </c>
      <c r="H39" s="139" t="str">
        <f ca="1">IFERROR(VLOOKUP($C39&amp;H$34,Calc1!$Z$64:$AB$207,3,0),"")</f>
        <v/>
      </c>
      <c r="I39" s="114" t="str">
        <f ca="1">IFERROR(VLOOKUP($C39&amp;I$34,Calc1!$Z$64:$AB$207,3,0),"")</f>
        <v/>
      </c>
      <c r="J39" s="114" t="str">
        <f ca="1">IFERROR(VLOOKUP($C39&amp;J$34,Calc1!$Z$64:$AB$207,3,0),"")</f>
        <v/>
      </c>
      <c r="K39" s="114" t="str">
        <f ca="1">IFERROR(VLOOKUP($C39&amp;K$34,Calc1!$Z$64:$AB$207,3,0),"")</f>
        <v/>
      </c>
      <c r="L39" s="124"/>
      <c r="M39" s="160" t="str">
        <f ca="1">IFERROR(VLOOKUP($C39&amp;M$34,Calc1!$Z$64:$AB$207,3,0),"")</f>
        <v/>
      </c>
      <c r="N39" s="189" t="str">
        <f t="shared" ca="1" si="3"/>
        <v/>
      </c>
    </row>
    <row r="40" spans="2:14" ht="21.95" customHeight="1" thickBot="1" x14ac:dyDescent="0.25">
      <c r="B40" s="118" t="str">
        <f ca="1">IF($C40="","",INDEX(Calc1!$E$4:$E$12,MATCH($C40,Calc1!$F$4:$F$12,0)))</f>
        <v/>
      </c>
      <c r="C40" s="128" t="str">
        <f ca="1">IF(Calc1!$K$13=0,"",Calc1!$AM9)</f>
        <v/>
      </c>
      <c r="D40" s="132" t="str">
        <f ca="1">IF($C40="","",VLOOKUP($C40,Calc1!$C$17:$AC$25,25,0))</f>
        <v/>
      </c>
      <c r="E40" s="115" t="str">
        <f ca="1">IF($C40="","",VLOOKUP($C40,Calc1!$C$17:$AC$25,26,0))</f>
        <v/>
      </c>
      <c r="F40" s="115" t="str">
        <f ca="1">IF($C40="","",VLOOKUP($C40,Calc1!$C$17:$AC$25,27,0))</f>
        <v/>
      </c>
      <c r="G40" s="534" t="str">
        <f ca="1">IF($C40="","",VLOOKUP(C40,Vorrunde!$AH$12:$AI$37,2,0))</f>
        <v/>
      </c>
      <c r="H40" s="140"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3"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14" t="str">
        <f>Sprache!$E$7</f>
        <v>Direkte Vergleiche</v>
      </c>
      <c r="C2" s="814"/>
      <c r="D2" s="814"/>
      <c r="E2" s="814"/>
      <c r="F2" s="814"/>
      <c r="G2" s="814"/>
      <c r="H2" s="814"/>
      <c r="I2" s="814"/>
      <c r="J2" s="814"/>
      <c r="K2" s="814"/>
      <c r="L2" s="814"/>
      <c r="M2" s="814"/>
    </row>
    <row r="3" spans="2:14" ht="42.75" customHeight="1" x14ac:dyDescent="0.2">
      <c r="B3" s="816" t="str">
        <f>Sprache!$E$56&amp;" B"</f>
        <v>Vorrunde Gruppe B</v>
      </c>
      <c r="C3" s="816"/>
      <c r="D3" s="816"/>
      <c r="E3" s="816"/>
      <c r="F3" s="816"/>
      <c r="G3" s="816"/>
      <c r="H3" s="816"/>
      <c r="I3" s="816"/>
      <c r="J3" s="816"/>
      <c r="K3" s="816"/>
      <c r="L3" s="816"/>
      <c r="M3" s="816"/>
    </row>
    <row r="4" spans="2:14" ht="17.25" customHeight="1" x14ac:dyDescent="0.2">
      <c r="B4" s="815" t="str">
        <f>Sprache!$E$82</f>
        <v>Rote Schrift bedeutet, dass die Rangfolge auch mit dem direkten Vergleich nicht geklärt ist. Fair Play oder Los muss hier entscheiden.</v>
      </c>
      <c r="C4" s="815"/>
      <c r="D4" s="815"/>
      <c r="E4" s="815"/>
      <c r="F4" s="815"/>
      <c r="G4" s="815"/>
      <c r="H4" s="815"/>
      <c r="I4" s="815"/>
      <c r="J4" s="815"/>
      <c r="K4" s="815"/>
      <c r="L4" s="815"/>
      <c r="M4" s="81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IF(LEN(H7)&gt;Einstellungen!$C$17,LEFT(H7,Einstellungen!$C$17)&amp;".",H7)</f>
        <v/>
      </c>
      <c r="I6" s="152" t="str">
        <f ca="1">IF(LEN(I7)&gt;Einstellungen!$C$17,LEFT(I7,Einstellungen!$C$17)&amp;".",I7)</f>
        <v/>
      </c>
      <c r="J6" s="152" t="str">
        <f ca="1">IF(LEN(J7)&gt;Einstellungen!$C$17,LEFT(J7,Einstellungen!$C$17)&amp;".",J7)</f>
        <v/>
      </c>
      <c r="K6" s="152" t="str">
        <f ca="1">IF(LEN(K7)&gt;Einstellungen!$C$17,LEFT(K7,Einstellungen!$C$17)&amp;".",K7)</f>
        <v/>
      </c>
      <c r="L6" s="152" t="str">
        <f ca="1">IF(LEN(L7)&gt;Einstellungen!$C$17,LEFT(L7,Einstellungen!$C$17)&amp;".",L7)</f>
        <v/>
      </c>
      <c r="M6" s="153" t="str">
        <f ca="1">IF(LEN(M7)&gt;Einstellungen!$C$17,LEFT(M7,Einstellungen!$C$17)&amp;".",M7)</f>
        <v/>
      </c>
    </row>
    <row r="7" spans="2:14" ht="21.95" customHeight="1" thickTop="1" thickBot="1" x14ac:dyDescent="0.25">
      <c r="B7" s="119"/>
      <c r="C7" s="125" t="str">
        <f>Sprache!$E$10</f>
        <v>Teilnehmer bzw. Mannschaft</v>
      </c>
      <c r="D7" s="129" t="str">
        <f>Sprache!$E$27</f>
        <v>Pkt</v>
      </c>
      <c r="E7" s="116" t="str">
        <f>Sprache!$E$26</f>
        <v>Diff.</v>
      </c>
      <c r="F7" s="116" t="str">
        <f>Sprache!$E$28</f>
        <v>erz. Tore</v>
      </c>
      <c r="G7" s="154" t="str">
        <f>Sprache!$E$49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532" t="str">
        <f ca="1">IF($C8="","",VLOOKUP(C8,Vorrunde!$AH$12:$AI$37,2,0))</f>
        <v/>
      </c>
      <c r="H8" s="138"/>
      <c r="I8" s="113" t="str">
        <f ca="1">IFERROR(VLOOKUP($C8&amp;I$7,Calc2!$Z$64:$AB$207,3,0),"")</f>
        <v/>
      </c>
      <c r="J8" s="113" t="str">
        <f ca="1">IFERROR(VLOOKUP($C8&amp;J$7,Calc2!$Z$64:$AB$207,3,0),"")</f>
        <v/>
      </c>
      <c r="K8" s="113" t="str">
        <f ca="1">IFERROR(VLOOKUP($C8&amp;K$7,Calc2!$Z$64:$AB$207,3,0),"")</f>
        <v/>
      </c>
      <c r="L8" s="113" t="str">
        <f ca="1">IFERROR(VLOOKUP($C8&amp;L$7,Calc2!$Z$64:$AB$207,3,0),"")</f>
        <v/>
      </c>
      <c r="M8" s="159" t="str">
        <f ca="1">IFERROR(VLOOKUP($C8&amp;M$7,Calc2!$Z$64:$AB$207,3,0),"")</f>
        <v/>
      </c>
      <c r="N8" s="188" t="str">
        <f t="shared" ref="N8:N13" ca="1" si="0">C8</f>
        <v/>
      </c>
    </row>
    <row r="9" spans="2:14"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533" t="str">
        <f ca="1">IF($C9="","",VLOOKUP(C9,Vorrunde!$AH$12:$AI$37,2,0))</f>
        <v/>
      </c>
      <c r="H9" s="139" t="str">
        <f ca="1">IFERROR(VLOOKUP($C9&amp;H$7,Calc2!$Z$64:$AB$207,3,0),"")</f>
        <v/>
      </c>
      <c r="I9" s="124"/>
      <c r="J9" s="114" t="str">
        <f ca="1">IFERROR(VLOOKUP($C9&amp;J$7,Calc2!$Z$64:$AB$207,3,0),"")</f>
        <v/>
      </c>
      <c r="K9" s="114" t="str">
        <f ca="1">IFERROR(VLOOKUP($C9&amp;K$7,Calc2!$Z$64:$AB$207,3,0),"")</f>
        <v/>
      </c>
      <c r="L9" s="114" t="str">
        <f ca="1">IFERROR(VLOOKUP($C9&amp;L$7,Calc2!$Z$64:$AB$207,3,0),"")</f>
        <v/>
      </c>
      <c r="M9" s="160" t="str">
        <f ca="1">IFERROR(VLOOKUP($C9&amp;M$7,Calc2!$Z$64:$AB$207,3,0),"")</f>
        <v/>
      </c>
      <c r="N9" s="189" t="str">
        <f t="shared" ca="1" si="0"/>
        <v/>
      </c>
    </row>
    <row r="10" spans="2:14"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533" t="str">
        <f ca="1">IF($C10="","",VLOOKUP(C10,Vorrunde!$AH$12:$AI$37,2,0))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160" t="str">
        <f ca="1">IFERROR(VLOOKUP($C10&amp;M$7,Calc2!$Z$64:$AB$207,3,0),"")</f>
        <v/>
      </c>
      <c r="N10" s="189" t="str">
        <f t="shared" ca="1" si="0"/>
        <v/>
      </c>
    </row>
    <row r="11" spans="2:14"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533" t="str">
        <f ca="1">IF($C11="","",VLOOKUP(C11,Vorrunde!$AH$12:$AI$37,2,0))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160" t="str">
        <f ca="1">IFERROR(VLOOKUP($C11&amp;M$7,Calc2!$Z$64:$AB$207,3,0),"")</f>
        <v/>
      </c>
      <c r="N11" s="189" t="str">
        <f t="shared" ca="1" si="0"/>
        <v/>
      </c>
    </row>
    <row r="12" spans="2:14"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533" t="str">
        <f ca="1">IF($C12="","",VLOOKUP(C12,Vorrunde!$AH$12:$AI$37,2,0))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160" t="str">
        <f ca="1">IFERROR(VLOOKUP($C12&amp;M$7,Calc2!$Z$64:$AB$207,3,0),"")</f>
        <v/>
      </c>
      <c r="N12" s="189" t="str">
        <f t="shared" ca="1" si="0"/>
        <v/>
      </c>
    </row>
    <row r="13" spans="2:14" ht="21.95" customHeight="1" thickBot="1" x14ac:dyDescent="0.25">
      <c r="B13" s="118" t="str">
        <f ca="1">IF($C13="","",INDEX(Calc2!$E$4:$E$12,MATCH($C13,Calc2!$F$4:$F$12,0)))</f>
        <v/>
      </c>
      <c r="C13" s="128" t="str">
        <f ca="1">IF(Calc2!$K$13=0,"",Calc2!$X9)</f>
        <v/>
      </c>
      <c r="D13" s="132" t="str">
        <f ca="1">IF($C13="","",VLOOKUP($C13,Calc2!$C$17:$AC$25,25,0))</f>
        <v/>
      </c>
      <c r="E13" s="115" t="str">
        <f ca="1">IF($C13="","",VLOOKUP($C13,Calc2!$C$17:$AC$25,26,0))</f>
        <v/>
      </c>
      <c r="F13" s="115" t="str">
        <f ca="1">IF($C13="","",VLOOKUP($C13,Calc2!$C$17:$AC$25,27,0))</f>
        <v/>
      </c>
      <c r="G13" s="534" t="str">
        <f ca="1">IF($C13="","",VLOOKUP(C13,Vorrunde!$AH$12:$AI$37,2,0))</f>
        <v/>
      </c>
      <c r="H13" s="140"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IF(LEN(H16)&gt;Einstellungen!$C$17,LEFT(H16,Einstellungen!$C$17)&amp;".",H16)</f>
        <v/>
      </c>
      <c r="I15" s="152" t="str">
        <f ca="1">IF(LEN(I16)&gt;Einstellungen!$C$17,LEFT(I16,Einstellungen!$C$17)&amp;".",I16)</f>
        <v/>
      </c>
      <c r="J15" s="152" t="str">
        <f ca="1">IF(LEN(J16)&gt;Einstellungen!$C$17,LEFT(J16,Einstellungen!$C$17)&amp;".",J16)</f>
        <v/>
      </c>
      <c r="K15" s="152" t="str">
        <f ca="1">IF(LEN(K16)&gt;Einstellungen!$C$17,LEFT(K16,Einstellungen!$C$17)&amp;".",K16)</f>
        <v/>
      </c>
      <c r="L15" s="152" t="str">
        <f ca="1">IF(LEN(L16)&gt;Einstellungen!$C$17,LEFT(L16,Einstellungen!$C$17)&amp;".",L16)</f>
        <v/>
      </c>
      <c r="M15" s="153" t="str">
        <f ca="1">IF(LEN(M16)&gt;Einstellungen!$C$17,LEFT(M16,Einstellungen!$C$17)&amp;".",M16)</f>
        <v/>
      </c>
    </row>
    <row r="16" spans="2:14" ht="21.95" customHeight="1" thickTop="1" thickBot="1" x14ac:dyDescent="0.25">
      <c r="B16" s="119"/>
      <c r="C16" s="125" t="str">
        <f>Sprache!$E$10</f>
        <v>Teilnehmer bzw. Mannschaft</v>
      </c>
      <c r="D16" s="129" t="str">
        <f>Sprache!$E$27</f>
        <v>Pkt</v>
      </c>
      <c r="E16" s="116" t="str">
        <f>Sprache!$E$26</f>
        <v>Diff.</v>
      </c>
      <c r="F16" s="116" t="str">
        <f>Sprache!$E$28</f>
        <v>erz. Tore</v>
      </c>
      <c r="G16" s="154" t="str">
        <f>Sprache!$E$49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IF($C17="","",INDEX(Calc2!$E$4:$E$12,MATCH($C17,Calc2!$F$4:$F$12,0)))</f>
        <v/>
      </c>
      <c r="C17" s="126" t="str">
        <f ca="1">IF(Calc2!$K$13=0,"",Calc2!$AC4)</f>
        <v/>
      </c>
      <c r="D17" s="130" t="str">
        <f ca="1">IF($C17="","",VLOOKUP($C17,Calc2!$C$17:$AC$25,25,0))</f>
        <v/>
      </c>
      <c r="E17" s="113" t="str">
        <f ca="1">IF($C17="","",VLOOKUP($C17,Calc2!$C$17:$AC$25,26,0))</f>
        <v/>
      </c>
      <c r="F17" s="113" t="str">
        <f ca="1">IF($C17="","",VLOOKUP($C17,Calc2!$C$17:$AC$25,27,0))</f>
        <v/>
      </c>
      <c r="G17" s="532" t="str">
        <f ca="1">IF($C17="","",VLOOKUP(C17,Vorrunde!$AH$12:$AI$37,2,0))</f>
        <v/>
      </c>
      <c r="H17" s="138"/>
      <c r="I17" s="113" t="str">
        <f ca="1">IFERROR(VLOOKUP($C17&amp;I$16,Calc2!$Z$64:$AB$207,3,0),"")</f>
        <v/>
      </c>
      <c r="J17" s="113" t="str">
        <f ca="1">IFERROR(VLOOKUP($C17&amp;J$16,Calc2!$Z$64:$AB$207,3,0),"")</f>
        <v/>
      </c>
      <c r="K17" s="113" t="str">
        <f ca="1">IFERROR(VLOOKUP($C17&amp;K$16,Calc2!$Z$64:$AB$207,3,0),"")</f>
        <v/>
      </c>
      <c r="L17" s="113" t="str">
        <f ca="1">IFERROR(VLOOKUP($C17&amp;L$16,Calc2!$Z$64:$AB$207,3,0),"")</f>
        <v/>
      </c>
      <c r="M17" s="159" t="str">
        <f ca="1">IFERROR(VLOOKUP($C17&amp;M$16,Calc2!$Z$64:$AB$207,3,0),"")</f>
        <v/>
      </c>
      <c r="N17" s="188" t="str">
        <f t="shared" ref="N17:N22" ca="1" si="1">C17</f>
        <v/>
      </c>
    </row>
    <row r="18" spans="2:14" ht="21.95" customHeight="1" x14ac:dyDescent="0.2">
      <c r="B18" s="117" t="str">
        <f ca="1">IF($C18="","",INDEX(Calc2!$E$4:$E$12,MATCH($C18,Calc2!$F$4:$F$12,0)))</f>
        <v/>
      </c>
      <c r="C18" s="127" t="str">
        <f ca="1">IF(Calc2!$K$13=0,"",Calc2!$AC5)</f>
        <v/>
      </c>
      <c r="D18" s="131" t="str">
        <f ca="1">IF($C18="","",VLOOKUP($C18,Calc2!$C$17:$AC$25,25,0))</f>
        <v/>
      </c>
      <c r="E18" s="114" t="str">
        <f ca="1">IF($C18="","",VLOOKUP($C18,Calc2!$C$17:$AC$25,26,0))</f>
        <v/>
      </c>
      <c r="F18" s="114" t="str">
        <f ca="1">IF($C18="","",VLOOKUP($C18,Calc2!$C$17:$AC$25,27,0))</f>
        <v/>
      </c>
      <c r="G18" s="533" t="str">
        <f ca="1">IF($C18="","",VLOOKUP(C18,Vorrunde!$AH$12:$AI$37,2,0))</f>
        <v/>
      </c>
      <c r="H18" s="139" t="str">
        <f ca="1">IFERROR(VLOOKUP($C18&amp;H$16,Calc2!$Z$64:$AB$207,3,0),"")</f>
        <v/>
      </c>
      <c r="I18" s="124"/>
      <c r="J18" s="114" t="str">
        <f ca="1">IFERROR(VLOOKUP($C18&amp;J$16,Calc2!$Z$64:$AB$207,3,0),"")</f>
        <v/>
      </c>
      <c r="K18" s="114" t="str">
        <f ca="1">IFERROR(VLOOKUP($C18&amp;K$16,Calc2!$Z$64:$AB$207,3,0),"")</f>
        <v/>
      </c>
      <c r="L18" s="114" t="str">
        <f ca="1">IFERROR(VLOOKUP($C18&amp;L$16,Calc2!$Z$64:$AB$207,3,0),"")</f>
        <v/>
      </c>
      <c r="M18" s="160" t="str">
        <f ca="1">IFERROR(VLOOKUP($C18&amp;M$16,Calc2!$Z$64:$AB$207,3,0),"")</f>
        <v/>
      </c>
      <c r="N18" s="189" t="str">
        <f t="shared" ca="1" si="1"/>
        <v/>
      </c>
    </row>
    <row r="19" spans="2:14" ht="21.95" customHeight="1" x14ac:dyDescent="0.2">
      <c r="B19" s="117" t="str">
        <f ca="1">IF($C19="","",INDEX(Calc2!$E$4:$E$12,MATCH($C19,Calc2!$F$4:$F$12,0)))</f>
        <v/>
      </c>
      <c r="C19" s="127" t="str">
        <f ca="1">IF(Calc2!$K$13=0,"",Calc2!$AC6)</f>
        <v/>
      </c>
      <c r="D19" s="131" t="str">
        <f ca="1">IF($C19="","",VLOOKUP($C19,Calc2!$C$17:$AC$25,25,0))</f>
        <v/>
      </c>
      <c r="E19" s="114" t="str">
        <f ca="1">IF($C19="","",VLOOKUP($C19,Calc2!$C$17:$AC$25,26,0))</f>
        <v/>
      </c>
      <c r="F19" s="114" t="str">
        <f ca="1">IF($C19="","",VLOOKUP($C19,Calc2!$C$17:$AC$25,27,0))</f>
        <v/>
      </c>
      <c r="G19" s="533" t="str">
        <f ca="1">IF($C19="","",VLOOKUP(C19,Vorrunde!$AH$12:$AI$37,2,0))</f>
        <v/>
      </c>
      <c r="H19" s="139" t="str">
        <f ca="1">IFERROR(VLOOKUP($C19&amp;H$16,Calc2!$Z$64:$AB$207,3,0),"")</f>
        <v/>
      </c>
      <c r="I19" s="114" t="str">
        <f ca="1">IFERROR(VLOOKUP($C19&amp;I$16,Calc2!$Z$64:$AB$207,3,0),"")</f>
        <v/>
      </c>
      <c r="J19" s="124"/>
      <c r="K19" s="114" t="str">
        <f ca="1">IFERROR(VLOOKUP($C19&amp;K$16,Calc2!$Z$64:$AB$207,3,0),"")</f>
        <v/>
      </c>
      <c r="L19" s="114" t="str">
        <f ca="1">IFERROR(VLOOKUP($C19&amp;L$16,Calc2!$Z$64:$AB$207,3,0),"")</f>
        <v/>
      </c>
      <c r="M19" s="160" t="str">
        <f ca="1">IFERROR(VLOOKUP($C19&amp;M$16,Calc2!$Z$64:$AB$207,3,0),"")</f>
        <v/>
      </c>
      <c r="N19" s="189" t="str">
        <f t="shared" ca="1" si="1"/>
        <v/>
      </c>
    </row>
    <row r="20" spans="2:14" ht="21.95" customHeight="1" x14ac:dyDescent="0.2">
      <c r="B20" s="117" t="str">
        <f ca="1">IF($C20="","",INDEX(Calc2!$E$4:$E$12,MATCH($C20,Calc2!$F$4:$F$12,0)))</f>
        <v/>
      </c>
      <c r="C20" s="127" t="str">
        <f ca="1">IF(Calc2!$K$13=0,"",Calc2!$AC7)</f>
        <v/>
      </c>
      <c r="D20" s="131" t="str">
        <f ca="1">IF($C20="","",VLOOKUP($C20,Calc2!$C$17:$AC$25,25,0))</f>
        <v/>
      </c>
      <c r="E20" s="114" t="str">
        <f ca="1">IF($C20="","",VLOOKUP($C20,Calc2!$C$17:$AC$25,26,0))</f>
        <v/>
      </c>
      <c r="F20" s="114" t="str">
        <f ca="1">IF($C20="","",VLOOKUP($C20,Calc2!$C$17:$AC$25,27,0))</f>
        <v/>
      </c>
      <c r="G20" s="533" t="str">
        <f ca="1">IF($C20="","",VLOOKUP(C20,Vorrunde!$AH$12:$AI$37,2,0))</f>
        <v/>
      </c>
      <c r="H20" s="139" t="str">
        <f ca="1">IFERROR(VLOOKUP($C20&amp;H$16,Calc2!$Z$64:$AB$207,3,0),"")</f>
        <v/>
      </c>
      <c r="I20" s="114" t="str">
        <f ca="1">IFERROR(VLOOKUP($C20&amp;I$16,Calc2!$Z$64:$AB$207,3,0),"")</f>
        <v/>
      </c>
      <c r="J20" s="114" t="str">
        <f ca="1">IFERROR(VLOOKUP($C20&amp;J$16,Calc2!$Z$64:$AB$207,3,0),"")</f>
        <v/>
      </c>
      <c r="K20" s="124"/>
      <c r="L20" s="114" t="str">
        <f ca="1">IFERROR(VLOOKUP($C20&amp;L$16,Calc2!$Z$64:$AB$207,3,0),"")</f>
        <v/>
      </c>
      <c r="M20" s="160" t="str">
        <f ca="1">IFERROR(VLOOKUP($C20&amp;M$16,Calc2!$Z$64:$AB$207,3,0),"")</f>
        <v/>
      </c>
      <c r="N20" s="189" t="str">
        <f t="shared" ca="1" si="1"/>
        <v/>
      </c>
    </row>
    <row r="21" spans="2:14" ht="21.95" customHeight="1" x14ac:dyDescent="0.2">
      <c r="B21" s="117" t="str">
        <f ca="1">IF($C21="","",INDEX(Calc2!$E$4:$E$12,MATCH($C21,Calc2!$F$4:$F$12,0)))</f>
        <v/>
      </c>
      <c r="C21" s="127" t="str">
        <f ca="1">IF(Calc2!$K$13=0,"",Calc2!$AC8)</f>
        <v/>
      </c>
      <c r="D21" s="131" t="str">
        <f ca="1">IF($C21="","",VLOOKUP($C21,Calc2!$C$17:$AC$25,25,0))</f>
        <v/>
      </c>
      <c r="E21" s="114" t="str">
        <f ca="1">IF($C21="","",VLOOKUP($C21,Calc2!$C$17:$AC$25,26,0))</f>
        <v/>
      </c>
      <c r="F21" s="114" t="str">
        <f ca="1">IF($C21="","",VLOOKUP($C21,Calc2!$C$17:$AC$25,27,0))</f>
        <v/>
      </c>
      <c r="G21" s="533" t="str">
        <f ca="1">IF($C21="","",VLOOKUP(C21,Vorrunde!$AH$12:$AI$37,2,0))</f>
        <v/>
      </c>
      <c r="H21" s="139" t="str">
        <f ca="1">IFERROR(VLOOKUP($C21&amp;H$16,Calc2!$Z$64:$AB$207,3,0),"")</f>
        <v/>
      </c>
      <c r="I21" s="114" t="str">
        <f ca="1">IFERROR(VLOOKUP($C21&amp;I$16,Calc2!$Z$64:$AB$207,3,0),"")</f>
        <v/>
      </c>
      <c r="J21" s="114" t="str">
        <f ca="1">IFERROR(VLOOKUP($C21&amp;J$16,Calc2!$Z$64:$AB$207,3,0),"")</f>
        <v/>
      </c>
      <c r="K21" s="114" t="str">
        <f ca="1">IFERROR(VLOOKUP($C21&amp;K$16,Calc2!$Z$64:$AB$207,3,0),"")</f>
        <v/>
      </c>
      <c r="L21" s="124"/>
      <c r="M21" s="160" t="str">
        <f ca="1">IFERROR(VLOOKUP($C21&amp;M$16,Calc2!$Z$64:$AB$207,3,0),"")</f>
        <v/>
      </c>
      <c r="N21" s="189" t="str">
        <f t="shared" ca="1" si="1"/>
        <v/>
      </c>
    </row>
    <row r="22" spans="2:14" ht="21.95" customHeight="1" thickBot="1" x14ac:dyDescent="0.25">
      <c r="B22" s="118" t="str">
        <f ca="1">IF($C22="","",INDEX(Calc2!$E$4:$E$12,MATCH($C22,Calc2!$F$4:$F$12,0)))</f>
        <v/>
      </c>
      <c r="C22" s="128" t="str">
        <f ca="1">IF(Calc2!$K$13=0,"",Calc2!$AC9)</f>
        <v/>
      </c>
      <c r="D22" s="132" t="str">
        <f ca="1">IF($C22="","",VLOOKUP($C22,Calc2!$C$17:$AC$25,25,0))</f>
        <v/>
      </c>
      <c r="E22" s="115" t="str">
        <f ca="1">IF($C22="","",VLOOKUP($C22,Calc2!$C$17:$AC$25,26,0))</f>
        <v/>
      </c>
      <c r="F22" s="115" t="str">
        <f ca="1">IF($C22="","",VLOOKUP($C22,Calc2!$C$17:$AC$25,27,0))</f>
        <v/>
      </c>
      <c r="G22" s="534" t="str">
        <f ca="1">IF($C22="","",VLOOKUP(C22,Vorrunde!$AH$12:$AI$37,2,0))</f>
        <v/>
      </c>
      <c r="H22" s="140"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IF(LEN(H25)&gt;Einstellungen!$C$17,LEFT(H25,Einstellungen!$C$17)&amp;".",H25)</f>
        <v/>
      </c>
      <c r="I24" s="152" t="str">
        <f ca="1">IF(LEN(I25)&gt;Einstellungen!$C$17,LEFT(I25,Einstellungen!$C$17)&amp;".",I25)</f>
        <v/>
      </c>
      <c r="J24" s="152" t="str">
        <f ca="1">IF(LEN(J25)&gt;Einstellungen!$C$17,LEFT(J25,Einstellungen!$C$17)&amp;".",J25)</f>
        <v/>
      </c>
      <c r="K24" s="152" t="str">
        <f ca="1">IF(LEN(K25)&gt;Einstellungen!$C$17,LEFT(K25,Einstellungen!$C$17)&amp;".",K25)</f>
        <v/>
      </c>
      <c r="L24" s="152" t="str">
        <f ca="1">IF(LEN(L25)&gt;Einstellungen!$C$17,LEFT(L25,Einstellungen!$C$17)&amp;".",L25)</f>
        <v/>
      </c>
      <c r="M24" s="153" t="str">
        <f ca="1">IF(LEN(M25)&gt;Einstellungen!$C$17,LEFT(M25,Einstellungen!$C$17)&amp;".",M25)</f>
        <v/>
      </c>
    </row>
    <row r="25" spans="2:14" ht="21.95" customHeight="1" thickTop="1" thickBot="1" x14ac:dyDescent="0.25">
      <c r="B25" s="119"/>
      <c r="C25" s="125" t="str">
        <f>Sprache!$E$10</f>
        <v>Teilnehmer bzw. Mannschaft</v>
      </c>
      <c r="D25" s="129" t="str">
        <f>Sprache!$E$27</f>
        <v>Pkt</v>
      </c>
      <c r="E25" s="116" t="str">
        <f>Sprache!$E$26</f>
        <v>Diff.</v>
      </c>
      <c r="F25" s="116" t="str">
        <f>Sprache!$E$28</f>
        <v>erz. Tore</v>
      </c>
      <c r="G25" s="154" t="str">
        <f>Sprache!$E$49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IF($C26="","",INDEX(Calc2!$E$4:$E$12,MATCH($C26,Calc2!$F$4:$F$12,0)))</f>
        <v/>
      </c>
      <c r="C26" s="126" t="str">
        <f ca="1">IF(Calc2!$K$13=0,"",Calc2!$AH4)</f>
        <v/>
      </c>
      <c r="D26" s="130" t="str">
        <f ca="1">IF($C26="","",VLOOKUP($C26,Calc2!$C$17:$AC$25,25,0))</f>
        <v/>
      </c>
      <c r="E26" s="113" t="str">
        <f ca="1">IF($C26="","",VLOOKUP($C26,Calc2!$C$17:$AC$25,26,0))</f>
        <v/>
      </c>
      <c r="F26" s="113" t="str">
        <f ca="1">IF($C26="","",VLOOKUP($C26,Calc2!$C$17:$AC$25,27,0))</f>
        <v/>
      </c>
      <c r="G26" s="532" t="str">
        <f ca="1">IF($C26="","",VLOOKUP(C26,Vorrunde!$AH$12:$AI$37,2,0))</f>
        <v/>
      </c>
      <c r="H26" s="138"/>
      <c r="I26" s="113" t="str">
        <f ca="1">IFERROR(VLOOKUP($C26&amp;I$25,Calc2!$Z$64:$AB$207,3,0),"")</f>
        <v/>
      </c>
      <c r="J26" s="113" t="str">
        <f ca="1">IFERROR(VLOOKUP($C26&amp;J$25,Calc2!$Z$64:$AB$207,3,0),"")</f>
        <v/>
      </c>
      <c r="K26" s="113" t="str">
        <f ca="1">IFERROR(VLOOKUP($C26&amp;K$25,Calc2!$Z$64:$AB$207,3,0),"")</f>
        <v/>
      </c>
      <c r="L26" s="113" t="str">
        <f ca="1">IFERROR(VLOOKUP($C26&amp;L$25,Calc2!$Z$64:$AB$207,3,0),"")</f>
        <v/>
      </c>
      <c r="M26" s="159" t="str">
        <f ca="1">IFERROR(VLOOKUP($C26&amp;M$25,Calc2!$Z$64:$AB$207,3,0),"")</f>
        <v/>
      </c>
      <c r="N26" s="188" t="str">
        <f t="shared" ref="N26:N31" ca="1" si="2">C26</f>
        <v/>
      </c>
    </row>
    <row r="27" spans="2:14" ht="21.95" customHeight="1" x14ac:dyDescent="0.2">
      <c r="B27" s="117" t="str">
        <f ca="1">IF($C27="","",INDEX(Calc2!$E$4:$E$12,MATCH($C27,Calc2!$F$4:$F$12,0)))</f>
        <v/>
      </c>
      <c r="C27" s="127" t="str">
        <f ca="1">IF(Calc2!$K$13=0,"",Calc2!$AH5)</f>
        <v/>
      </c>
      <c r="D27" s="131" t="str">
        <f ca="1">IF($C27="","",VLOOKUP($C27,Calc2!$C$17:$AC$25,25,0))</f>
        <v/>
      </c>
      <c r="E27" s="114" t="str">
        <f ca="1">IF($C27="","",VLOOKUP($C27,Calc2!$C$17:$AC$25,26,0))</f>
        <v/>
      </c>
      <c r="F27" s="114" t="str">
        <f ca="1">IF($C27="","",VLOOKUP($C27,Calc2!$C$17:$AC$25,27,0))</f>
        <v/>
      </c>
      <c r="G27" s="533" t="str">
        <f ca="1">IF($C27="","",VLOOKUP(C27,Vorrunde!$AH$12:$AI$37,2,0))</f>
        <v/>
      </c>
      <c r="H27" s="139" t="str">
        <f ca="1">IFERROR(VLOOKUP($C27&amp;H$25,Calc2!$Z$64:$AB$207,3,0),"")</f>
        <v/>
      </c>
      <c r="I27" s="124"/>
      <c r="J27" s="114" t="str">
        <f ca="1">IFERROR(VLOOKUP($C27&amp;J$25,Calc2!$Z$64:$AB$207,3,0),"")</f>
        <v/>
      </c>
      <c r="K27" s="114" t="str">
        <f ca="1">IFERROR(VLOOKUP($C27&amp;K$25,Calc2!$Z$64:$AB$207,3,0),"")</f>
        <v/>
      </c>
      <c r="L27" s="114" t="str">
        <f ca="1">IFERROR(VLOOKUP($C27&amp;L$25,Calc2!$Z$64:$AB$207,3,0),"")</f>
        <v/>
      </c>
      <c r="M27" s="160" t="str">
        <f ca="1">IFERROR(VLOOKUP($C27&amp;M$25,Calc2!$Z$64:$AB$207,3,0),"")</f>
        <v/>
      </c>
      <c r="N27" s="189" t="str">
        <f t="shared" ca="1" si="2"/>
        <v/>
      </c>
    </row>
    <row r="28" spans="2:14" ht="21.95" customHeight="1" x14ac:dyDescent="0.2">
      <c r="B28" s="117" t="str">
        <f ca="1">IF($C28="","",INDEX(Calc2!$E$4:$E$12,MATCH($C28,Calc2!$F$4:$F$12,0)))</f>
        <v/>
      </c>
      <c r="C28" s="127" t="str">
        <f ca="1">IF(Calc2!$K$13=0,"",Calc2!$AH6)</f>
        <v/>
      </c>
      <c r="D28" s="131" t="str">
        <f ca="1">IF($C28="","",VLOOKUP($C28,Calc2!$C$17:$AC$25,25,0))</f>
        <v/>
      </c>
      <c r="E28" s="114" t="str">
        <f ca="1">IF($C28="","",VLOOKUP($C28,Calc2!$C$17:$AC$25,26,0))</f>
        <v/>
      </c>
      <c r="F28" s="114" t="str">
        <f ca="1">IF($C28="","",VLOOKUP($C28,Calc2!$C$17:$AC$25,27,0))</f>
        <v/>
      </c>
      <c r="G28" s="533" t="str">
        <f ca="1">IF($C28="","",VLOOKUP(C28,Vorrunde!$AH$12:$AI$37,2,0))</f>
        <v/>
      </c>
      <c r="H28" s="139" t="str">
        <f ca="1">IFERROR(VLOOKUP($C28&amp;H$25,Calc2!$Z$64:$AB$207,3,0),"")</f>
        <v/>
      </c>
      <c r="I28" s="114" t="str">
        <f ca="1">IFERROR(VLOOKUP($C28&amp;I$25,Calc2!$Z$64:$AB$207,3,0),"")</f>
        <v/>
      </c>
      <c r="J28" s="124"/>
      <c r="K28" s="114" t="str">
        <f ca="1">IFERROR(VLOOKUP($C28&amp;K$25,Calc2!$Z$64:$AB$207,3,0),"")</f>
        <v/>
      </c>
      <c r="L28" s="114" t="str">
        <f ca="1">IFERROR(VLOOKUP($C28&amp;L$25,Calc2!$Z$64:$AB$207,3,0),"")</f>
        <v/>
      </c>
      <c r="M28" s="160" t="str">
        <f ca="1">IFERROR(VLOOKUP($C28&amp;M$25,Calc2!$Z$64:$AB$207,3,0),"")</f>
        <v/>
      </c>
      <c r="N28" s="189" t="str">
        <f t="shared" ca="1" si="2"/>
        <v/>
      </c>
    </row>
    <row r="29" spans="2:14" ht="21.95" customHeight="1" x14ac:dyDescent="0.2">
      <c r="B29" s="117" t="str">
        <f ca="1">IF($C29="","",INDEX(Calc2!$E$4:$E$12,MATCH($C29,Calc2!$F$4:$F$12,0)))</f>
        <v/>
      </c>
      <c r="C29" s="127" t="str">
        <f ca="1">IF(Calc2!$K$13=0,"",Calc2!$AH7)</f>
        <v/>
      </c>
      <c r="D29" s="131" t="str">
        <f ca="1">IF($C29="","",VLOOKUP($C29,Calc2!$C$17:$AC$25,25,0))</f>
        <v/>
      </c>
      <c r="E29" s="114" t="str">
        <f ca="1">IF($C29="","",VLOOKUP($C29,Calc2!$C$17:$AC$25,26,0))</f>
        <v/>
      </c>
      <c r="F29" s="114" t="str">
        <f ca="1">IF($C29="","",VLOOKUP($C29,Calc2!$C$17:$AC$25,27,0))</f>
        <v/>
      </c>
      <c r="G29" s="533" t="str">
        <f ca="1">IF($C29="","",VLOOKUP(C29,Vorrunde!$AH$12:$AI$37,2,0))</f>
        <v/>
      </c>
      <c r="H29" s="139" t="str">
        <f ca="1">IFERROR(VLOOKUP($C29&amp;H$25,Calc2!$Z$64:$AB$207,3,0),"")</f>
        <v/>
      </c>
      <c r="I29" s="114" t="str">
        <f ca="1">IFERROR(VLOOKUP($C29&amp;I$25,Calc2!$Z$64:$AB$207,3,0),"")</f>
        <v/>
      </c>
      <c r="J29" s="114" t="str">
        <f ca="1">IFERROR(VLOOKUP($C29&amp;J$25,Calc2!$Z$64:$AB$207,3,0),"")</f>
        <v/>
      </c>
      <c r="K29" s="124"/>
      <c r="L29" s="114" t="str">
        <f ca="1">IFERROR(VLOOKUP($C29&amp;L$25,Calc2!$Z$64:$AB$207,3,0),"")</f>
        <v/>
      </c>
      <c r="M29" s="160" t="str">
        <f ca="1">IFERROR(VLOOKUP($C29&amp;M$25,Calc2!$Z$64:$AB$207,3,0),"")</f>
        <v/>
      </c>
      <c r="N29" s="189" t="str">
        <f t="shared" ca="1" si="2"/>
        <v/>
      </c>
    </row>
    <row r="30" spans="2:14" ht="21.95" customHeight="1" x14ac:dyDescent="0.2">
      <c r="B30" s="117" t="str">
        <f ca="1">IF($C30="","",INDEX(Calc2!$E$4:$E$12,MATCH($C30,Calc2!$F$4:$F$12,0)))</f>
        <v/>
      </c>
      <c r="C30" s="127" t="str">
        <f ca="1">IF(Calc2!$K$13=0,"",Calc2!$AH8)</f>
        <v/>
      </c>
      <c r="D30" s="131" t="str">
        <f ca="1">IF($C30="","",VLOOKUP($C30,Calc2!$C$17:$AC$25,25,0))</f>
        <v/>
      </c>
      <c r="E30" s="114" t="str">
        <f ca="1">IF($C30="","",VLOOKUP($C30,Calc2!$C$17:$AC$25,26,0))</f>
        <v/>
      </c>
      <c r="F30" s="114" t="str">
        <f ca="1">IF($C30="","",VLOOKUP($C30,Calc2!$C$17:$AC$25,27,0))</f>
        <v/>
      </c>
      <c r="G30" s="533" t="str">
        <f ca="1">IF($C30="","",VLOOKUP(C30,Vorrunde!$AH$12:$AI$37,2,0))</f>
        <v/>
      </c>
      <c r="H30" s="139" t="str">
        <f ca="1">IFERROR(VLOOKUP($C30&amp;H$25,Calc2!$Z$64:$AB$207,3,0),"")</f>
        <v/>
      </c>
      <c r="I30" s="114" t="str">
        <f ca="1">IFERROR(VLOOKUP($C30&amp;I$25,Calc2!$Z$64:$AB$207,3,0),"")</f>
        <v/>
      </c>
      <c r="J30" s="114" t="str">
        <f ca="1">IFERROR(VLOOKUP($C30&amp;J$25,Calc2!$Z$64:$AB$207,3,0),"")</f>
        <v/>
      </c>
      <c r="K30" s="114" t="str">
        <f ca="1">IFERROR(VLOOKUP($C30&amp;K$25,Calc2!$Z$64:$AB$207,3,0),"")</f>
        <v/>
      </c>
      <c r="L30" s="124"/>
      <c r="M30" s="160" t="str">
        <f ca="1">IFERROR(VLOOKUP($C30&amp;M$25,Calc2!$Z$64:$AB$207,3,0),"")</f>
        <v/>
      </c>
      <c r="N30" s="189" t="str">
        <f t="shared" ca="1" si="2"/>
        <v/>
      </c>
    </row>
    <row r="31" spans="2:14" ht="21.95" customHeight="1" thickBot="1" x14ac:dyDescent="0.25">
      <c r="B31" s="118" t="str">
        <f ca="1">IF($C31="","",INDEX(Calc2!$E$4:$E$12,MATCH($C31,Calc2!$F$4:$F$12,0)))</f>
        <v/>
      </c>
      <c r="C31" s="128" t="str">
        <f ca="1">IF(Calc2!$K$13=0,"",Calc2!$AH9)</f>
        <v/>
      </c>
      <c r="D31" s="132" t="str">
        <f ca="1">IF($C31="","",VLOOKUP($C31,Calc2!$C$17:$AC$25,25,0))</f>
        <v/>
      </c>
      <c r="E31" s="115" t="str">
        <f ca="1">IF($C31="","",VLOOKUP($C31,Calc2!$C$17:$AC$25,26,0))</f>
        <v/>
      </c>
      <c r="F31" s="115" t="str">
        <f ca="1">IF($C31="","",VLOOKUP($C31,Calc2!$C$17:$AC$25,27,0))</f>
        <v/>
      </c>
      <c r="G31" s="534" t="str">
        <f ca="1">IF($C31="","",VLOOKUP(C31,Vorrunde!$AH$12:$AI$37,2,0))</f>
        <v/>
      </c>
      <c r="H31" s="140"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1"/>
      <c r="N31" s="190" t="str">
        <f t="shared" ca="1" si="2"/>
        <v/>
      </c>
    </row>
    <row r="32" spans="2:14" ht="42.75" customHeight="1" thickTop="1" thickBot="1" x14ac:dyDescent="0.25"/>
    <row r="33" spans="2:14" ht="21.95" customHeight="1" thickBot="1" x14ac:dyDescent="0.25">
      <c r="H33" s="151" t="str">
        <f ca="1">IF(LEN(H34)&gt;Einstellungen!$C$17,LEFT(H34,Einstellungen!$C$17)&amp;".",H34)</f>
        <v/>
      </c>
      <c r="I33" s="152" t="str">
        <f ca="1">IF(LEN(I34)&gt;Einstellungen!$C$17,LEFT(I34,Einstellungen!$C$17)&amp;".",I34)</f>
        <v/>
      </c>
      <c r="J33" s="152" t="str">
        <f ca="1">IF(LEN(J34)&gt;Einstellungen!$C$17,LEFT(J34,Einstellungen!$C$17)&amp;".",J34)</f>
        <v/>
      </c>
      <c r="K33" s="152" t="str">
        <f ca="1">IF(LEN(K34)&gt;Einstellungen!$C$17,LEFT(K34,Einstellungen!$C$17)&amp;".",K34)</f>
        <v/>
      </c>
      <c r="L33" s="152" t="str">
        <f ca="1">IF(LEN(L34)&gt;Einstellungen!$C$17,LEFT(L34,Einstellungen!$C$17)&amp;".",L34)</f>
        <v/>
      </c>
      <c r="M33" s="153" t="str">
        <f ca="1">IF(LEN(M34)&gt;Einstellungen!$C$17,LEFT(M34,Einstellungen!$C$17)&amp;".",M34)</f>
        <v/>
      </c>
    </row>
    <row r="34" spans="2:14" ht="21.95" customHeight="1" thickTop="1" thickBot="1" x14ac:dyDescent="0.25">
      <c r="B34" s="119"/>
      <c r="C34" s="125" t="str">
        <f>Sprache!$E$10</f>
        <v>Teilnehmer bzw. Mannschaft</v>
      </c>
      <c r="D34" s="129" t="str">
        <f>Sprache!$E$27</f>
        <v>Pkt</v>
      </c>
      <c r="E34" s="116" t="str">
        <f>Sprache!$E$26</f>
        <v>Diff.</v>
      </c>
      <c r="F34" s="116" t="str">
        <f>Sprache!$E$28</f>
        <v>erz. Tore</v>
      </c>
      <c r="G34" s="154" t="str">
        <f>Sprache!$E$49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IF($C35="","",INDEX(Calc2!$E$4:$E$12,MATCH($C35,Calc2!$F$4:$F$12,0)))</f>
        <v/>
      </c>
      <c r="C35" s="126" t="str">
        <f ca="1">IF(Calc2!$K$13=0,"",Calc2!$AM4)</f>
        <v/>
      </c>
      <c r="D35" s="130" t="str">
        <f ca="1">IF($C35="","",VLOOKUP($C35,Calc2!$C$17:$AC$25,25,0))</f>
        <v/>
      </c>
      <c r="E35" s="113" t="str">
        <f ca="1">IF($C35="","",VLOOKUP($C35,Calc2!$C$17:$AC$25,26,0))</f>
        <v/>
      </c>
      <c r="F35" s="113" t="str">
        <f ca="1">IF($C35="","",VLOOKUP($C35,Calc2!$C$17:$AC$25,27,0))</f>
        <v/>
      </c>
      <c r="G35" s="532" t="str">
        <f ca="1">IF($C35="","",VLOOKUP(C35,Vorrunde!$AH$12:$AI$37,2,0))</f>
        <v/>
      </c>
      <c r="H35" s="138"/>
      <c r="I35" s="113" t="str">
        <f ca="1">IFERROR(VLOOKUP($C35&amp;I$34,Calc2!$Z$64:$AB$207,3,0),"")</f>
        <v/>
      </c>
      <c r="J35" s="113" t="str">
        <f ca="1">IFERROR(VLOOKUP($C35&amp;J$34,Calc2!$Z$64:$AB$207,3,0),"")</f>
        <v/>
      </c>
      <c r="K35" s="113" t="str">
        <f ca="1">IFERROR(VLOOKUP($C35&amp;K$34,Calc2!$Z$64:$AB$207,3,0),"")</f>
        <v/>
      </c>
      <c r="L35" s="113" t="str">
        <f ca="1">IFERROR(VLOOKUP($C35&amp;L$34,Calc2!$Z$64:$AB$207,3,0),"")</f>
        <v/>
      </c>
      <c r="M35" s="159" t="str">
        <f ca="1">IFERROR(VLOOKUP($C35&amp;M$34,Calc2!$Z$64:$AB$207,3,0),"")</f>
        <v/>
      </c>
      <c r="N35" s="188" t="str">
        <f t="shared" ref="N35:N40" ca="1" si="3">C35</f>
        <v/>
      </c>
    </row>
    <row r="36" spans="2:14" ht="21.95" customHeight="1" x14ac:dyDescent="0.2">
      <c r="B36" s="117" t="str">
        <f ca="1">IF($C36="","",INDEX(Calc2!$E$4:$E$12,MATCH($C36,Calc2!$F$4:$F$12,0)))</f>
        <v/>
      </c>
      <c r="C36" s="127" t="str">
        <f ca="1">IF(Calc2!$K$13=0,"",Calc2!$AM5)</f>
        <v/>
      </c>
      <c r="D36" s="131" t="str">
        <f ca="1">IF($C36="","",VLOOKUP($C36,Calc2!$C$17:$AC$25,25,0))</f>
        <v/>
      </c>
      <c r="E36" s="114" t="str">
        <f ca="1">IF($C36="","",VLOOKUP($C36,Calc2!$C$17:$AC$25,26,0))</f>
        <v/>
      </c>
      <c r="F36" s="114" t="str">
        <f ca="1">IF($C36="","",VLOOKUP($C36,Calc2!$C$17:$AC$25,27,0))</f>
        <v/>
      </c>
      <c r="G36" s="533" t="str">
        <f ca="1">IF($C36="","",VLOOKUP(C36,Vorrunde!$AH$12:$AI$37,2,0))</f>
        <v/>
      </c>
      <c r="H36" s="139" t="str">
        <f ca="1">IFERROR(VLOOKUP($C36&amp;H$34,Calc2!$Z$64:$AB$207,3,0),"")</f>
        <v/>
      </c>
      <c r="I36" s="124"/>
      <c r="J36" s="114" t="str">
        <f ca="1">IFERROR(VLOOKUP($C36&amp;J$34,Calc2!$Z$64:$AB$207,3,0),"")</f>
        <v/>
      </c>
      <c r="K36" s="114" t="str">
        <f ca="1">IFERROR(VLOOKUP($C36&amp;K$34,Calc2!$Z$64:$AB$207,3,0),"")</f>
        <v/>
      </c>
      <c r="L36" s="114" t="str">
        <f ca="1">IFERROR(VLOOKUP($C36&amp;L$34,Calc2!$Z$64:$AB$207,3,0),"")</f>
        <v/>
      </c>
      <c r="M36" s="160" t="str">
        <f ca="1">IFERROR(VLOOKUP($C36&amp;M$34,Calc2!$Z$64:$AB$207,3,0),"")</f>
        <v/>
      </c>
      <c r="N36" s="189" t="str">
        <f t="shared" ca="1" si="3"/>
        <v/>
      </c>
    </row>
    <row r="37" spans="2:14" ht="21.95" customHeight="1" x14ac:dyDescent="0.2">
      <c r="B37" s="117" t="str">
        <f ca="1">IF($C37="","",INDEX(Calc2!$E$4:$E$12,MATCH($C37,Calc2!$F$4:$F$12,0)))</f>
        <v/>
      </c>
      <c r="C37" s="127" t="str">
        <f ca="1">IF(Calc2!$K$13=0,"",Calc2!$AM6)</f>
        <v/>
      </c>
      <c r="D37" s="131" t="str">
        <f ca="1">IF($C37="","",VLOOKUP($C37,Calc2!$C$17:$AC$25,25,0))</f>
        <v/>
      </c>
      <c r="E37" s="114" t="str">
        <f ca="1">IF($C37="","",VLOOKUP($C37,Calc2!$C$17:$AC$25,26,0))</f>
        <v/>
      </c>
      <c r="F37" s="114" t="str">
        <f ca="1">IF($C37="","",VLOOKUP($C37,Calc2!$C$17:$AC$25,27,0))</f>
        <v/>
      </c>
      <c r="G37" s="533" t="str">
        <f ca="1">IF($C37="","",VLOOKUP(C37,Vorrunde!$AH$12:$AI$37,2,0))</f>
        <v/>
      </c>
      <c r="H37" s="139" t="str">
        <f ca="1">IFERROR(VLOOKUP($C37&amp;H$34,Calc2!$Z$64:$AB$207,3,0),"")</f>
        <v/>
      </c>
      <c r="I37" s="114" t="str">
        <f ca="1">IFERROR(VLOOKUP($C37&amp;I$34,Calc2!$Z$64:$AB$207,3,0),"")</f>
        <v/>
      </c>
      <c r="J37" s="124"/>
      <c r="K37" s="114" t="str">
        <f ca="1">IFERROR(VLOOKUP($C37&amp;K$34,Calc2!$Z$64:$AB$207,3,0),"")</f>
        <v/>
      </c>
      <c r="L37" s="114" t="str">
        <f ca="1">IFERROR(VLOOKUP($C37&amp;L$34,Calc2!$Z$64:$AB$207,3,0),"")</f>
        <v/>
      </c>
      <c r="M37" s="160" t="str">
        <f ca="1">IFERROR(VLOOKUP($C37&amp;M$34,Calc2!$Z$64:$AB$207,3,0),"")</f>
        <v/>
      </c>
      <c r="N37" s="189" t="str">
        <f t="shared" ca="1" si="3"/>
        <v/>
      </c>
    </row>
    <row r="38" spans="2:14" ht="21.95" customHeight="1" x14ac:dyDescent="0.2">
      <c r="B38" s="117" t="str">
        <f ca="1">IF($C38="","",INDEX(Calc2!$E$4:$E$12,MATCH($C38,Calc2!$F$4:$F$12,0)))</f>
        <v/>
      </c>
      <c r="C38" s="127" t="str">
        <f ca="1">IF(Calc2!$K$13=0,"",Calc2!$AM7)</f>
        <v/>
      </c>
      <c r="D38" s="131" t="str">
        <f ca="1">IF($C38="","",VLOOKUP($C38,Calc2!$C$17:$AC$25,25,0))</f>
        <v/>
      </c>
      <c r="E38" s="114" t="str">
        <f ca="1">IF($C38="","",VLOOKUP($C38,Calc2!$C$17:$AC$25,26,0))</f>
        <v/>
      </c>
      <c r="F38" s="114" t="str">
        <f ca="1">IF($C38="","",VLOOKUP($C38,Calc2!$C$17:$AC$25,27,0))</f>
        <v/>
      </c>
      <c r="G38" s="533" t="str">
        <f ca="1">IF($C38="","",VLOOKUP(C38,Vorrunde!$AH$12:$AI$37,2,0))</f>
        <v/>
      </c>
      <c r="H38" s="139" t="str">
        <f ca="1">IFERROR(VLOOKUP($C38&amp;H$34,Calc2!$Z$64:$AB$207,3,0),"")</f>
        <v/>
      </c>
      <c r="I38" s="114" t="str">
        <f ca="1">IFERROR(VLOOKUP($C38&amp;I$34,Calc2!$Z$64:$AB$207,3,0),"")</f>
        <v/>
      </c>
      <c r="J38" s="114" t="str">
        <f ca="1">IFERROR(VLOOKUP($C38&amp;J$34,Calc2!$Z$64:$AB$207,3,0),"")</f>
        <v/>
      </c>
      <c r="K38" s="124"/>
      <c r="L38" s="114" t="str">
        <f ca="1">IFERROR(VLOOKUP($C38&amp;L$34,Calc2!$Z$64:$AB$207,3,0),"")</f>
        <v/>
      </c>
      <c r="M38" s="160" t="str">
        <f ca="1">IFERROR(VLOOKUP($C38&amp;M$34,Calc2!$Z$64:$AB$207,3,0),"")</f>
        <v/>
      </c>
      <c r="N38" s="189" t="str">
        <f t="shared" ca="1" si="3"/>
        <v/>
      </c>
    </row>
    <row r="39" spans="2:14" ht="21.95" customHeight="1" x14ac:dyDescent="0.2">
      <c r="B39" s="117" t="str">
        <f ca="1">IF($C39="","",INDEX(Calc2!$E$4:$E$12,MATCH($C39,Calc2!$F$4:$F$12,0)))</f>
        <v/>
      </c>
      <c r="C39" s="127" t="str">
        <f ca="1">IF(Calc2!$K$13=0,"",Calc2!$AM8)</f>
        <v/>
      </c>
      <c r="D39" s="131" t="str">
        <f ca="1">IF($C39="","",VLOOKUP($C39,Calc2!$C$17:$AC$25,25,0))</f>
        <v/>
      </c>
      <c r="E39" s="114" t="str">
        <f ca="1">IF($C39="","",VLOOKUP($C39,Calc2!$C$17:$AC$25,26,0))</f>
        <v/>
      </c>
      <c r="F39" s="114" t="str">
        <f ca="1">IF($C39="","",VLOOKUP($C39,Calc2!$C$17:$AC$25,27,0))</f>
        <v/>
      </c>
      <c r="G39" s="533" t="str">
        <f ca="1">IF($C39="","",VLOOKUP(C39,Vorrunde!$AH$12:$AI$37,2,0))</f>
        <v/>
      </c>
      <c r="H39" s="139" t="str">
        <f ca="1">IFERROR(VLOOKUP($C39&amp;H$34,Calc2!$Z$64:$AB$207,3,0),"")</f>
        <v/>
      </c>
      <c r="I39" s="114" t="str">
        <f ca="1">IFERROR(VLOOKUP($C39&amp;I$34,Calc2!$Z$64:$AB$207,3,0),"")</f>
        <v/>
      </c>
      <c r="J39" s="114" t="str">
        <f ca="1">IFERROR(VLOOKUP($C39&amp;J$34,Calc2!$Z$64:$AB$207,3,0),"")</f>
        <v/>
      </c>
      <c r="K39" s="114" t="str">
        <f ca="1">IFERROR(VLOOKUP($C39&amp;K$34,Calc2!$Z$64:$AB$207,3,0),"")</f>
        <v/>
      </c>
      <c r="L39" s="124"/>
      <c r="M39" s="160" t="str">
        <f ca="1">IFERROR(VLOOKUP($C39&amp;M$34,Calc2!$Z$64:$AB$207,3,0),"")</f>
        <v/>
      </c>
      <c r="N39" s="189" t="str">
        <f t="shared" ca="1" si="3"/>
        <v/>
      </c>
    </row>
    <row r="40" spans="2:14" ht="21.95" customHeight="1" thickBot="1" x14ac:dyDescent="0.25">
      <c r="B40" s="118" t="str">
        <f ca="1">IF($C40="","",INDEX(Calc2!$E$4:$E$12,MATCH($C40,Calc2!$F$4:$F$12,0)))</f>
        <v/>
      </c>
      <c r="C40" s="128" t="str">
        <f ca="1">IF(Calc2!$K$13=0,"",Calc2!$AM9)</f>
        <v/>
      </c>
      <c r="D40" s="132" t="str">
        <f ca="1">IF($C40="","",VLOOKUP($C40,Calc2!$C$17:$AC$25,25,0))</f>
        <v/>
      </c>
      <c r="E40" s="115" t="str">
        <f ca="1">IF($C40="","",VLOOKUP($C40,Calc2!$C$17:$AC$25,26,0))</f>
        <v/>
      </c>
      <c r="F40" s="115" t="str">
        <f ca="1">IF($C40="","",VLOOKUP($C40,Calc2!$C$17:$AC$25,27,0))</f>
        <v/>
      </c>
      <c r="G40" s="534" t="str">
        <f ca="1">IF($C40="","",VLOOKUP(C40,Vorrunde!$AH$12:$AI$37,2,0))</f>
        <v/>
      </c>
      <c r="H40" s="140"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2"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012DD-442A-434C-ADB0-97AAA45E180C}">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14" t="str">
        <f>Sprache!$E$7</f>
        <v>Direkte Vergleiche</v>
      </c>
      <c r="C2" s="814"/>
      <c r="D2" s="814"/>
      <c r="E2" s="814"/>
      <c r="F2" s="814"/>
      <c r="G2" s="814"/>
      <c r="H2" s="814"/>
      <c r="I2" s="814"/>
      <c r="J2" s="814"/>
      <c r="K2" s="814"/>
      <c r="L2" s="814"/>
      <c r="M2" s="814"/>
    </row>
    <row r="3" spans="2:14" ht="42.75" customHeight="1" x14ac:dyDescent="0.2">
      <c r="B3" s="816" t="str">
        <f>Sprache!$E$56&amp;" C"</f>
        <v>Vorrunde Gruppe C</v>
      </c>
      <c r="C3" s="816"/>
      <c r="D3" s="816"/>
      <c r="E3" s="816"/>
      <c r="F3" s="816"/>
      <c r="G3" s="816"/>
      <c r="H3" s="816"/>
      <c r="I3" s="816"/>
      <c r="J3" s="816"/>
      <c r="K3" s="816"/>
      <c r="L3" s="816"/>
      <c r="M3" s="816"/>
    </row>
    <row r="4" spans="2:14" ht="17.25" customHeight="1" x14ac:dyDescent="0.2">
      <c r="B4" s="815" t="str">
        <f>Sprache!$E$82</f>
        <v>Rote Schrift bedeutet, dass die Rangfolge auch mit dem direkten Vergleich nicht geklärt ist. Fair Play oder Los muss hier entscheiden.</v>
      </c>
      <c r="C4" s="815"/>
      <c r="D4" s="815"/>
      <c r="E4" s="815"/>
      <c r="F4" s="815"/>
      <c r="G4" s="815"/>
      <c r="H4" s="815"/>
      <c r="I4" s="815"/>
      <c r="J4" s="815"/>
      <c r="K4" s="815"/>
      <c r="L4" s="815"/>
      <c r="M4" s="81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IF(LEN(H7)&gt;Einstellungen!$C$17,LEFT(H7,Einstellungen!$C$17)&amp;".",H7)</f>
        <v/>
      </c>
      <c r="I6" s="152" t="str">
        <f ca="1">IF(LEN(I7)&gt;Einstellungen!$C$17,LEFT(I7,Einstellungen!$C$17)&amp;".",I7)</f>
        <v/>
      </c>
      <c r="J6" s="152" t="str">
        <f ca="1">IF(LEN(J7)&gt;Einstellungen!$C$17,LEFT(J7,Einstellungen!$C$17)&amp;".",J7)</f>
        <v/>
      </c>
      <c r="K6" s="152" t="str">
        <f ca="1">IF(LEN(K7)&gt;Einstellungen!$C$17,LEFT(K7,Einstellungen!$C$17)&amp;".",K7)</f>
        <v/>
      </c>
      <c r="L6" s="152" t="str">
        <f ca="1">IF(LEN(L7)&gt;Einstellungen!$C$17,LEFT(L7,Einstellungen!$C$17)&amp;".",L7)</f>
        <v/>
      </c>
      <c r="M6" s="153" t="str">
        <f ca="1">IF(LEN(M7)&gt;Einstellungen!$C$17,LEFT(M7,Einstellungen!$C$17)&amp;".",M7)</f>
        <v/>
      </c>
    </row>
    <row r="7" spans="2:14" ht="21.95" customHeight="1" thickTop="1" thickBot="1" x14ac:dyDescent="0.25">
      <c r="B7" s="119"/>
      <c r="C7" s="125" t="str">
        <f>Sprache!$E$10</f>
        <v>Teilnehmer bzw. Mannschaft</v>
      </c>
      <c r="D7" s="129" t="str">
        <f>Sprache!$E$27</f>
        <v>Pkt</v>
      </c>
      <c r="E7" s="116" t="str">
        <f>Sprache!$E$26</f>
        <v>Diff.</v>
      </c>
      <c r="F7" s="116" t="str">
        <f>Sprache!$E$28</f>
        <v>erz. Tore</v>
      </c>
      <c r="G7" s="154" t="str">
        <f>Sprache!$E$49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IF($C8="","",INDEX(Calc3!$E$4:$E$12,MATCH($C8,Calc3!$F$4:$F$12,0)))</f>
        <v/>
      </c>
      <c r="C8" s="126" t="str">
        <f ca="1">IF(Calc3!$K$13=0,"",Calc3!$X4)</f>
        <v/>
      </c>
      <c r="D8" s="130" t="str">
        <f ca="1">IF($C8="","",VLOOKUP($C8,Calc3!$C$17:$AC$25,25,0))</f>
        <v/>
      </c>
      <c r="E8" s="113" t="str">
        <f ca="1">IF($C8="","",VLOOKUP($C8,Calc3!$C$17:$AC$25,26,0))</f>
        <v/>
      </c>
      <c r="F8" s="113" t="str">
        <f ca="1">IF($C8="","",VLOOKUP($C8,Calc3!$C$17:$AC$25,27,0))</f>
        <v/>
      </c>
      <c r="G8" s="532" t="str">
        <f ca="1">IF($C8="","",VLOOKUP(C8,Vorrunde!$AH$12:$AI$37,2,0))</f>
        <v/>
      </c>
      <c r="H8" s="138"/>
      <c r="I8" s="113" t="str">
        <f ca="1">IFERROR(VLOOKUP($C8&amp;I$7,Calc3!$Z$64:$AB$207,3,0),"")</f>
        <v/>
      </c>
      <c r="J8" s="113" t="str">
        <f ca="1">IFERROR(VLOOKUP($C8&amp;J$7,Calc3!$Z$64:$AB$207,3,0),"")</f>
        <v/>
      </c>
      <c r="K8" s="113" t="str">
        <f ca="1">IFERROR(VLOOKUP($C8&amp;K$7,Calc3!$Z$64:$AB$207,3,0),"")</f>
        <v/>
      </c>
      <c r="L8" s="113" t="str">
        <f ca="1">IFERROR(VLOOKUP($C8&amp;L$7,Calc3!$Z$64:$AB$207,3,0),"")</f>
        <v/>
      </c>
      <c r="M8" s="159" t="str">
        <f ca="1">IFERROR(VLOOKUP($C8&amp;M$7,Calc3!$Z$64:$AB$207,3,0),"")</f>
        <v/>
      </c>
      <c r="N8" s="188" t="str">
        <f t="shared" ref="N8:N13" ca="1" si="0">C8</f>
        <v/>
      </c>
    </row>
    <row r="9" spans="2:14" ht="21.95" customHeight="1" x14ac:dyDescent="0.2">
      <c r="B9" s="117" t="str">
        <f ca="1">IF($C9="","",INDEX(Calc3!$E$4:$E$12,MATCH($C9,Calc3!$F$4:$F$12,0)))</f>
        <v/>
      </c>
      <c r="C9" s="127" t="str">
        <f ca="1">IF(Calc3!$K$13=0,"",Calc3!$X5)</f>
        <v/>
      </c>
      <c r="D9" s="131" t="str">
        <f ca="1">IF($C9="","",VLOOKUP($C9,Calc3!$C$17:$AC$25,25,0))</f>
        <v/>
      </c>
      <c r="E9" s="114" t="str">
        <f ca="1">IF($C9="","",VLOOKUP($C9,Calc3!$C$17:$AC$25,26,0))</f>
        <v/>
      </c>
      <c r="F9" s="114" t="str">
        <f ca="1">IF($C9="","",VLOOKUP($C9,Calc3!$C$17:$AC$25,27,0))</f>
        <v/>
      </c>
      <c r="G9" s="533" t="str">
        <f ca="1">IF($C9="","",VLOOKUP(C9,Vorrunde!$AH$12:$AI$37,2,0))</f>
        <v/>
      </c>
      <c r="H9" s="139" t="str">
        <f ca="1">IFERROR(VLOOKUP($C9&amp;H$7,Calc3!$Z$64:$AB$207,3,0),"")</f>
        <v/>
      </c>
      <c r="I9" s="124"/>
      <c r="J9" s="114" t="str">
        <f ca="1">IFERROR(VLOOKUP($C9&amp;J$7,Calc3!$Z$64:$AB$207,3,0),"")</f>
        <v/>
      </c>
      <c r="K9" s="114" t="str">
        <f ca="1">IFERROR(VLOOKUP($C9&amp;K$7,Calc3!$Z$64:$AB$207,3,0),"")</f>
        <v/>
      </c>
      <c r="L9" s="114" t="str">
        <f ca="1">IFERROR(VLOOKUP($C9&amp;L$7,Calc3!$Z$64:$AB$207,3,0),"")</f>
        <v/>
      </c>
      <c r="M9" s="160" t="str">
        <f ca="1">IFERROR(VLOOKUP($C9&amp;M$7,Calc3!$Z$64:$AB$207,3,0),"")</f>
        <v/>
      </c>
      <c r="N9" s="189" t="str">
        <f t="shared" ca="1" si="0"/>
        <v/>
      </c>
    </row>
    <row r="10" spans="2:14" ht="21.95" customHeight="1" x14ac:dyDescent="0.2">
      <c r="B10" s="117" t="str">
        <f ca="1">IF($C10="","",INDEX(Calc3!$E$4:$E$12,MATCH($C10,Calc3!$F$4:$F$12,0)))</f>
        <v/>
      </c>
      <c r="C10" s="127" t="str">
        <f ca="1">IF(Calc3!$K$13=0,"",Calc3!$X6)</f>
        <v/>
      </c>
      <c r="D10" s="131" t="str">
        <f ca="1">IF($C10="","",VLOOKUP($C10,Calc3!$C$17:$AC$25,25,0))</f>
        <v/>
      </c>
      <c r="E10" s="114" t="str">
        <f ca="1">IF($C10="","",VLOOKUP($C10,Calc3!$C$17:$AC$25,26,0))</f>
        <v/>
      </c>
      <c r="F10" s="114" t="str">
        <f ca="1">IF($C10="","",VLOOKUP($C10,Calc3!$C$17:$AC$25,27,0))</f>
        <v/>
      </c>
      <c r="G10" s="533" t="str">
        <f ca="1">IF($C10="","",VLOOKUP(C10,Vorrunde!$AH$12:$AI$37,2,0))</f>
        <v/>
      </c>
      <c r="H10" s="139" t="str">
        <f ca="1">IFERROR(VLOOKUP($C10&amp;H$7,Calc3!$Z$64:$AB$207,3,0),"")</f>
        <v/>
      </c>
      <c r="I10" s="114" t="str">
        <f ca="1">IFERROR(VLOOKUP($C10&amp;I$7,Calc3!$Z$64:$AB$207,3,0),"")</f>
        <v/>
      </c>
      <c r="J10" s="124"/>
      <c r="K10" s="114" t="str">
        <f ca="1">IFERROR(VLOOKUP($C10&amp;K$7,Calc3!$Z$64:$AB$207,3,0),"")</f>
        <v/>
      </c>
      <c r="L10" s="114" t="str">
        <f ca="1">IFERROR(VLOOKUP($C10&amp;L$7,Calc3!$Z$64:$AB$207,3,0),"")</f>
        <v/>
      </c>
      <c r="M10" s="160" t="str">
        <f ca="1">IFERROR(VLOOKUP($C10&amp;M$7,Calc3!$Z$64:$AB$207,3,0),"")</f>
        <v/>
      </c>
      <c r="N10" s="189" t="str">
        <f t="shared" ca="1" si="0"/>
        <v/>
      </c>
    </row>
    <row r="11" spans="2:14" ht="21.95" customHeight="1" x14ac:dyDescent="0.2">
      <c r="B11" s="117" t="str">
        <f ca="1">IF($C11="","",INDEX(Calc3!$E$4:$E$12,MATCH($C11,Calc3!$F$4:$F$12,0)))</f>
        <v/>
      </c>
      <c r="C11" s="127" t="str">
        <f ca="1">IF(Calc3!$K$13=0,"",Calc3!$X7)</f>
        <v/>
      </c>
      <c r="D11" s="131" t="str">
        <f ca="1">IF($C11="","",VLOOKUP($C11,Calc3!$C$17:$AC$25,25,0))</f>
        <v/>
      </c>
      <c r="E11" s="114" t="str">
        <f ca="1">IF($C11="","",VLOOKUP($C11,Calc3!$C$17:$AC$25,26,0))</f>
        <v/>
      </c>
      <c r="F11" s="114" t="str">
        <f ca="1">IF($C11="","",VLOOKUP($C11,Calc3!$C$17:$AC$25,27,0))</f>
        <v/>
      </c>
      <c r="G11" s="533" t="str">
        <f ca="1">IF($C11="","",VLOOKUP(C11,Vorrunde!$AH$12:$AI$37,2,0))</f>
        <v/>
      </c>
      <c r="H11" s="139" t="str">
        <f ca="1">IFERROR(VLOOKUP($C11&amp;H$7,Calc3!$Z$64:$AB$207,3,0),"")</f>
        <v/>
      </c>
      <c r="I11" s="114" t="str">
        <f ca="1">IFERROR(VLOOKUP($C11&amp;I$7,Calc3!$Z$64:$AB$207,3,0),"")</f>
        <v/>
      </c>
      <c r="J11" s="114" t="str">
        <f ca="1">IFERROR(VLOOKUP($C11&amp;J$7,Calc3!$Z$64:$AB$207,3,0),"")</f>
        <v/>
      </c>
      <c r="K11" s="124"/>
      <c r="L11" s="114" t="str">
        <f ca="1">IFERROR(VLOOKUP($C11&amp;L$7,Calc3!$Z$64:$AB$207,3,0),"")</f>
        <v/>
      </c>
      <c r="M11" s="160" t="str">
        <f ca="1">IFERROR(VLOOKUP($C11&amp;M$7,Calc3!$Z$64:$AB$207,3,0),"")</f>
        <v/>
      </c>
      <c r="N11" s="189" t="str">
        <f t="shared" ca="1" si="0"/>
        <v/>
      </c>
    </row>
    <row r="12" spans="2:14" ht="21.95" customHeight="1" x14ac:dyDescent="0.2">
      <c r="B12" s="117" t="str">
        <f ca="1">IF($C12="","",INDEX(Calc3!$E$4:$E$12,MATCH($C12,Calc3!$F$4:$F$12,0)))</f>
        <v/>
      </c>
      <c r="C12" s="127" t="str">
        <f ca="1">IF(Calc3!$K$13=0,"",Calc3!$X8)</f>
        <v/>
      </c>
      <c r="D12" s="131" t="str">
        <f ca="1">IF($C12="","",VLOOKUP($C12,Calc3!$C$17:$AC$25,25,0))</f>
        <v/>
      </c>
      <c r="E12" s="114" t="str">
        <f ca="1">IF($C12="","",VLOOKUP($C12,Calc3!$C$17:$AC$25,26,0))</f>
        <v/>
      </c>
      <c r="F12" s="114" t="str">
        <f ca="1">IF($C12="","",VLOOKUP($C12,Calc3!$C$17:$AC$25,27,0))</f>
        <v/>
      </c>
      <c r="G12" s="533" t="str">
        <f ca="1">IF($C12="","",VLOOKUP(C12,Vorrunde!$AH$12:$AI$37,2,0))</f>
        <v/>
      </c>
      <c r="H12" s="139" t="str">
        <f ca="1">IFERROR(VLOOKUP($C12&amp;H$7,Calc3!$Z$64:$AB$207,3,0),"")</f>
        <v/>
      </c>
      <c r="I12" s="114" t="str">
        <f ca="1">IFERROR(VLOOKUP($C12&amp;I$7,Calc3!$Z$64:$AB$207,3,0),"")</f>
        <v/>
      </c>
      <c r="J12" s="114" t="str">
        <f ca="1">IFERROR(VLOOKUP($C12&amp;J$7,Calc3!$Z$64:$AB$207,3,0),"")</f>
        <v/>
      </c>
      <c r="K12" s="114" t="str">
        <f ca="1">IFERROR(VLOOKUP($C12&amp;K$7,Calc3!$Z$64:$AB$207,3,0),"")</f>
        <v/>
      </c>
      <c r="L12" s="124"/>
      <c r="M12" s="160" t="str">
        <f ca="1">IFERROR(VLOOKUP($C12&amp;M$7,Calc3!$Z$64:$AB$207,3,0),"")</f>
        <v/>
      </c>
      <c r="N12" s="189" t="str">
        <f t="shared" ca="1" si="0"/>
        <v/>
      </c>
    </row>
    <row r="13" spans="2:14" ht="21.95" customHeight="1" thickBot="1" x14ac:dyDescent="0.25">
      <c r="B13" s="118" t="str">
        <f ca="1">IF($C13="","",INDEX(Calc3!$E$4:$E$12,MATCH($C13,Calc3!$F$4:$F$12,0)))</f>
        <v/>
      </c>
      <c r="C13" s="128" t="str">
        <f ca="1">IF(Calc3!$K$13=0,"",Calc3!$X9)</f>
        <v/>
      </c>
      <c r="D13" s="132" t="str">
        <f ca="1">IF($C13="","",VLOOKUP($C13,Calc3!$C$17:$AC$25,25,0))</f>
        <v/>
      </c>
      <c r="E13" s="115" t="str">
        <f ca="1">IF($C13="","",VLOOKUP($C13,Calc3!$C$17:$AC$25,26,0))</f>
        <v/>
      </c>
      <c r="F13" s="115" t="str">
        <f ca="1">IF($C13="","",VLOOKUP($C13,Calc3!$C$17:$AC$25,27,0))</f>
        <v/>
      </c>
      <c r="G13" s="534" t="str">
        <f ca="1">IF($C13="","",VLOOKUP(C13,Vorrunde!$AH$12:$AI$37,2,0))</f>
        <v/>
      </c>
      <c r="H13" s="140" t="str">
        <f ca="1">IFERROR(VLOOKUP($C13&amp;H$7,Calc3!$Z$64:$AB$207,3,0),"")</f>
        <v/>
      </c>
      <c r="I13" s="115" t="str">
        <f ca="1">IFERROR(VLOOKUP($C13&amp;I$7,Calc3!$Z$64:$AB$207,3,0),"")</f>
        <v/>
      </c>
      <c r="J13" s="115" t="str">
        <f ca="1">IFERROR(VLOOKUP($C13&amp;J$7,Calc3!$Z$64:$AB$207,3,0),"")</f>
        <v/>
      </c>
      <c r="K13" s="115" t="str">
        <f ca="1">IFERROR(VLOOKUP($C13&amp;K$7,Calc3!$Z$64:$AB$207,3,0),"")</f>
        <v/>
      </c>
      <c r="L13" s="115" t="str">
        <f ca="1">IFERROR(VLOOKUP($C13&amp;L$7,Calc3!$Z$64:$AB$207,3,0),"")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IF(LEN(H16)&gt;Einstellungen!$C$17,LEFT(H16,Einstellungen!$C$17)&amp;".",H16)</f>
        <v/>
      </c>
      <c r="I15" s="152" t="str">
        <f ca="1">IF(LEN(I16)&gt;Einstellungen!$C$17,LEFT(I16,Einstellungen!$C$17)&amp;".",I16)</f>
        <v/>
      </c>
      <c r="J15" s="152" t="str">
        <f ca="1">IF(LEN(J16)&gt;Einstellungen!$C$17,LEFT(J16,Einstellungen!$C$17)&amp;".",J16)</f>
        <v/>
      </c>
      <c r="K15" s="152" t="str">
        <f ca="1">IF(LEN(K16)&gt;Einstellungen!$C$17,LEFT(K16,Einstellungen!$C$17)&amp;".",K16)</f>
        <v/>
      </c>
      <c r="L15" s="152" t="str">
        <f ca="1">IF(LEN(L16)&gt;Einstellungen!$C$17,LEFT(L16,Einstellungen!$C$17)&amp;".",L16)</f>
        <v/>
      </c>
      <c r="M15" s="153" t="str">
        <f ca="1">IF(LEN(M16)&gt;Einstellungen!$C$17,LEFT(M16,Einstellungen!$C$17)&amp;".",M16)</f>
        <v/>
      </c>
    </row>
    <row r="16" spans="2:14" ht="21.95" customHeight="1" thickTop="1" thickBot="1" x14ac:dyDescent="0.25">
      <c r="B16" s="119"/>
      <c r="C16" s="125" t="str">
        <f>Sprache!$E$10</f>
        <v>Teilnehmer bzw. Mannschaft</v>
      </c>
      <c r="D16" s="129" t="str">
        <f>Sprache!$E$27</f>
        <v>Pkt</v>
      </c>
      <c r="E16" s="116" t="str">
        <f>Sprache!$E$26</f>
        <v>Diff.</v>
      </c>
      <c r="F16" s="116" t="str">
        <f>Sprache!$E$28</f>
        <v>erz. Tore</v>
      </c>
      <c r="G16" s="154" t="str">
        <f>Sprache!$E$49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IF($C17="","",INDEX(Calc3!$E$4:$E$12,MATCH($C17,Calc3!$F$4:$F$12,0)))</f>
        <v/>
      </c>
      <c r="C17" s="126" t="str">
        <f ca="1">IF(Calc3!$K$13=0,"",Calc3!$AC4)</f>
        <v/>
      </c>
      <c r="D17" s="130" t="str">
        <f ca="1">IF($C17="","",VLOOKUP($C17,Calc3!$C$17:$AC$25,25,0))</f>
        <v/>
      </c>
      <c r="E17" s="113" t="str">
        <f ca="1">IF($C17="","",VLOOKUP($C17,Calc3!$C$17:$AC$25,26,0))</f>
        <v/>
      </c>
      <c r="F17" s="113" t="str">
        <f ca="1">IF($C17="","",VLOOKUP($C17,Calc3!$C$17:$AC$25,27,0))</f>
        <v/>
      </c>
      <c r="G17" s="532" t="str">
        <f ca="1">IF($C17="","",VLOOKUP(C17,Vorrunde!$AH$12:$AI$37,2,0))</f>
        <v/>
      </c>
      <c r="H17" s="138"/>
      <c r="I17" s="113" t="str">
        <f ca="1">IFERROR(VLOOKUP($C17&amp;I$16,Calc3!$Z$64:$AB$207,3,0),"")</f>
        <v/>
      </c>
      <c r="J17" s="113" t="str">
        <f ca="1">IFERROR(VLOOKUP($C17&amp;J$16,Calc3!$Z$64:$AB$207,3,0),"")</f>
        <v/>
      </c>
      <c r="K17" s="113" t="str">
        <f ca="1">IFERROR(VLOOKUP($C17&amp;K$16,Calc3!$Z$64:$AB$207,3,0),"")</f>
        <v/>
      </c>
      <c r="L17" s="113" t="str">
        <f ca="1">IFERROR(VLOOKUP($C17&amp;L$16,Calc3!$Z$64:$AB$207,3,0),"")</f>
        <v/>
      </c>
      <c r="M17" s="159" t="str">
        <f ca="1">IFERROR(VLOOKUP($C17&amp;M$16,Calc3!$Z$64:$AB$207,3,0),"")</f>
        <v/>
      </c>
      <c r="N17" s="188" t="str">
        <f t="shared" ref="N17:N22" ca="1" si="1">C17</f>
        <v/>
      </c>
    </row>
    <row r="18" spans="2:14" ht="21.95" customHeight="1" x14ac:dyDescent="0.2">
      <c r="B18" s="117" t="str">
        <f ca="1">IF($C18="","",INDEX(Calc3!$E$4:$E$12,MATCH($C18,Calc3!$F$4:$F$12,0)))</f>
        <v/>
      </c>
      <c r="C18" s="127" t="str">
        <f ca="1">IF(Calc3!$K$13=0,"",Calc3!$AC5)</f>
        <v/>
      </c>
      <c r="D18" s="131" t="str">
        <f ca="1">IF($C18="","",VLOOKUP($C18,Calc3!$C$17:$AC$25,25,0))</f>
        <v/>
      </c>
      <c r="E18" s="114" t="str">
        <f ca="1">IF($C18="","",VLOOKUP($C18,Calc3!$C$17:$AC$25,26,0))</f>
        <v/>
      </c>
      <c r="F18" s="114" t="str">
        <f ca="1">IF($C18="","",VLOOKUP($C18,Calc3!$C$17:$AC$25,27,0))</f>
        <v/>
      </c>
      <c r="G18" s="533" t="str">
        <f ca="1">IF($C18="","",VLOOKUP(C18,Vorrunde!$AH$12:$AI$37,2,0))</f>
        <v/>
      </c>
      <c r="H18" s="139" t="str">
        <f ca="1">IFERROR(VLOOKUP($C18&amp;H$16,Calc3!$Z$64:$AB$207,3,0),"")</f>
        <v/>
      </c>
      <c r="I18" s="124"/>
      <c r="J18" s="114" t="str">
        <f ca="1">IFERROR(VLOOKUP($C18&amp;J$16,Calc3!$Z$64:$AB$207,3,0),"")</f>
        <v/>
      </c>
      <c r="K18" s="114" t="str">
        <f ca="1">IFERROR(VLOOKUP($C18&amp;K$16,Calc3!$Z$64:$AB$207,3,0),"")</f>
        <v/>
      </c>
      <c r="L18" s="114" t="str">
        <f ca="1">IFERROR(VLOOKUP($C18&amp;L$16,Calc3!$Z$64:$AB$207,3,0),"")</f>
        <v/>
      </c>
      <c r="M18" s="160" t="str">
        <f ca="1">IFERROR(VLOOKUP($C18&amp;M$16,Calc3!$Z$64:$AB$207,3,0),"")</f>
        <v/>
      </c>
      <c r="N18" s="189" t="str">
        <f t="shared" ca="1" si="1"/>
        <v/>
      </c>
    </row>
    <row r="19" spans="2:14" ht="21.95" customHeight="1" x14ac:dyDescent="0.2">
      <c r="B19" s="117" t="str">
        <f ca="1">IF($C19="","",INDEX(Calc3!$E$4:$E$12,MATCH($C19,Calc3!$F$4:$F$12,0)))</f>
        <v/>
      </c>
      <c r="C19" s="127" t="str">
        <f ca="1">IF(Calc3!$K$13=0,"",Calc3!$AC6)</f>
        <v/>
      </c>
      <c r="D19" s="131" t="str">
        <f ca="1">IF($C19="","",VLOOKUP($C19,Calc3!$C$17:$AC$25,25,0))</f>
        <v/>
      </c>
      <c r="E19" s="114" t="str">
        <f ca="1">IF($C19="","",VLOOKUP($C19,Calc3!$C$17:$AC$25,26,0))</f>
        <v/>
      </c>
      <c r="F19" s="114" t="str">
        <f ca="1">IF($C19="","",VLOOKUP($C19,Calc3!$C$17:$AC$25,27,0))</f>
        <v/>
      </c>
      <c r="G19" s="533" t="str">
        <f ca="1">IF($C19="","",VLOOKUP(C19,Vorrunde!$AH$12:$AI$37,2,0))</f>
        <v/>
      </c>
      <c r="H19" s="139" t="str">
        <f ca="1">IFERROR(VLOOKUP($C19&amp;H$16,Calc3!$Z$64:$AB$207,3,0),"")</f>
        <v/>
      </c>
      <c r="I19" s="114" t="str">
        <f ca="1">IFERROR(VLOOKUP($C19&amp;I$16,Calc3!$Z$64:$AB$207,3,0),"")</f>
        <v/>
      </c>
      <c r="J19" s="124"/>
      <c r="K19" s="114" t="str">
        <f ca="1">IFERROR(VLOOKUP($C19&amp;K$16,Calc3!$Z$64:$AB$207,3,0),"")</f>
        <v/>
      </c>
      <c r="L19" s="114" t="str">
        <f ca="1">IFERROR(VLOOKUP($C19&amp;L$16,Calc3!$Z$64:$AB$207,3,0),"")</f>
        <v/>
      </c>
      <c r="M19" s="160" t="str">
        <f ca="1">IFERROR(VLOOKUP($C19&amp;M$16,Calc3!$Z$64:$AB$207,3,0),"")</f>
        <v/>
      </c>
      <c r="N19" s="189" t="str">
        <f t="shared" ca="1" si="1"/>
        <v/>
      </c>
    </row>
    <row r="20" spans="2:14" ht="21.95" customHeight="1" x14ac:dyDescent="0.2">
      <c r="B20" s="117" t="str">
        <f ca="1">IF($C20="","",INDEX(Calc3!$E$4:$E$12,MATCH($C20,Calc3!$F$4:$F$12,0)))</f>
        <v/>
      </c>
      <c r="C20" s="127" t="str">
        <f ca="1">IF(Calc3!$K$13=0,"",Calc3!$AC7)</f>
        <v/>
      </c>
      <c r="D20" s="131" t="str">
        <f ca="1">IF($C20="","",VLOOKUP($C20,Calc3!$C$17:$AC$25,25,0))</f>
        <v/>
      </c>
      <c r="E20" s="114" t="str">
        <f ca="1">IF($C20="","",VLOOKUP($C20,Calc3!$C$17:$AC$25,26,0))</f>
        <v/>
      </c>
      <c r="F20" s="114" t="str">
        <f ca="1">IF($C20="","",VLOOKUP($C20,Calc3!$C$17:$AC$25,27,0))</f>
        <v/>
      </c>
      <c r="G20" s="533" t="str">
        <f ca="1">IF($C20="","",VLOOKUP(C20,Vorrunde!$AH$12:$AI$37,2,0))</f>
        <v/>
      </c>
      <c r="H20" s="139" t="str">
        <f ca="1">IFERROR(VLOOKUP($C20&amp;H$16,Calc3!$Z$64:$AB$207,3,0),"")</f>
        <v/>
      </c>
      <c r="I20" s="114" t="str">
        <f ca="1">IFERROR(VLOOKUP($C20&amp;I$16,Calc3!$Z$64:$AB$207,3,0),"")</f>
        <v/>
      </c>
      <c r="J20" s="114" t="str">
        <f ca="1">IFERROR(VLOOKUP($C20&amp;J$16,Calc3!$Z$64:$AB$207,3,0),"")</f>
        <v/>
      </c>
      <c r="K20" s="124"/>
      <c r="L20" s="114" t="str">
        <f ca="1">IFERROR(VLOOKUP($C20&amp;L$16,Calc3!$Z$64:$AB$207,3,0),"")</f>
        <v/>
      </c>
      <c r="M20" s="160" t="str">
        <f ca="1">IFERROR(VLOOKUP($C20&amp;M$16,Calc3!$Z$64:$AB$207,3,0),"")</f>
        <v/>
      </c>
      <c r="N20" s="189" t="str">
        <f t="shared" ca="1" si="1"/>
        <v/>
      </c>
    </row>
    <row r="21" spans="2:14" ht="21.95" customHeight="1" x14ac:dyDescent="0.2">
      <c r="B21" s="117" t="str">
        <f ca="1">IF($C21="","",INDEX(Calc3!$E$4:$E$12,MATCH($C21,Calc3!$F$4:$F$12,0)))</f>
        <v/>
      </c>
      <c r="C21" s="127" t="str">
        <f ca="1">IF(Calc3!$K$13=0,"",Calc3!$AC8)</f>
        <v/>
      </c>
      <c r="D21" s="131" t="str">
        <f ca="1">IF($C21="","",VLOOKUP($C21,Calc3!$C$17:$AC$25,25,0))</f>
        <v/>
      </c>
      <c r="E21" s="114" t="str">
        <f ca="1">IF($C21="","",VLOOKUP($C21,Calc3!$C$17:$AC$25,26,0))</f>
        <v/>
      </c>
      <c r="F21" s="114" t="str">
        <f ca="1">IF($C21="","",VLOOKUP($C21,Calc3!$C$17:$AC$25,27,0))</f>
        <v/>
      </c>
      <c r="G21" s="533" t="str">
        <f ca="1">IF($C21="","",VLOOKUP(C21,Vorrunde!$AH$12:$AI$37,2,0))</f>
        <v/>
      </c>
      <c r="H21" s="139" t="str">
        <f ca="1">IFERROR(VLOOKUP($C21&amp;H$16,Calc3!$Z$64:$AB$207,3,0),"")</f>
        <v/>
      </c>
      <c r="I21" s="114" t="str">
        <f ca="1">IFERROR(VLOOKUP($C21&amp;I$16,Calc3!$Z$64:$AB$207,3,0),"")</f>
        <v/>
      </c>
      <c r="J21" s="114" t="str">
        <f ca="1">IFERROR(VLOOKUP($C21&amp;J$16,Calc3!$Z$64:$AB$207,3,0),"")</f>
        <v/>
      </c>
      <c r="K21" s="114" t="str">
        <f ca="1">IFERROR(VLOOKUP($C21&amp;K$16,Calc3!$Z$64:$AB$207,3,0),"")</f>
        <v/>
      </c>
      <c r="L21" s="124"/>
      <c r="M21" s="160" t="str">
        <f ca="1">IFERROR(VLOOKUP($C21&amp;M$16,Calc3!$Z$64:$AB$207,3,0),"")</f>
        <v/>
      </c>
      <c r="N21" s="189" t="str">
        <f t="shared" ca="1" si="1"/>
        <v/>
      </c>
    </row>
    <row r="22" spans="2:14" ht="21.95" customHeight="1" thickBot="1" x14ac:dyDescent="0.25">
      <c r="B22" s="118" t="str">
        <f ca="1">IF($C22="","",INDEX(Calc3!$E$4:$E$12,MATCH($C22,Calc3!$F$4:$F$12,0)))</f>
        <v/>
      </c>
      <c r="C22" s="128" t="str">
        <f ca="1">IF(Calc3!$K$13=0,"",Calc3!$AC9)</f>
        <v/>
      </c>
      <c r="D22" s="132" t="str">
        <f ca="1">IF($C22="","",VLOOKUP($C22,Calc3!$C$17:$AC$25,25,0))</f>
        <v/>
      </c>
      <c r="E22" s="115" t="str">
        <f ca="1">IF($C22="","",VLOOKUP($C22,Calc3!$C$17:$AC$25,26,0))</f>
        <v/>
      </c>
      <c r="F22" s="115" t="str">
        <f ca="1">IF($C22="","",VLOOKUP($C22,Calc3!$C$17:$AC$25,27,0))</f>
        <v/>
      </c>
      <c r="G22" s="534" t="str">
        <f ca="1">IF($C22="","",VLOOKUP(C22,Vorrunde!$AH$12:$AI$37,2,0))</f>
        <v/>
      </c>
      <c r="H22" s="140" t="str">
        <f ca="1">IFERROR(VLOOKUP($C22&amp;H$16,Calc3!$Z$64:$AB$207,3,0),"")</f>
        <v/>
      </c>
      <c r="I22" s="115" t="str">
        <f ca="1">IFERROR(VLOOKUP($C22&amp;I$16,Calc3!$Z$64:$AB$207,3,0),"")</f>
        <v/>
      </c>
      <c r="J22" s="115" t="str">
        <f ca="1">IFERROR(VLOOKUP($C22&amp;J$16,Calc3!$Z$64:$AB$207,3,0),"")</f>
        <v/>
      </c>
      <c r="K22" s="115" t="str">
        <f ca="1">IFERROR(VLOOKUP($C22&amp;K$16,Calc3!$Z$64:$AB$207,3,0),"")</f>
        <v/>
      </c>
      <c r="L22" s="115" t="str">
        <f ca="1">IFERROR(VLOOKUP($C22&amp;L$16,Calc3!$Z$64:$AB$207,3,0),"")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IF(LEN(H25)&gt;Einstellungen!$C$17,LEFT(H25,Einstellungen!$C$17)&amp;".",H25)</f>
        <v/>
      </c>
      <c r="I24" s="152" t="str">
        <f ca="1">IF(LEN(I25)&gt;Einstellungen!$C$17,LEFT(I25,Einstellungen!$C$17)&amp;".",I25)</f>
        <v/>
      </c>
      <c r="J24" s="152" t="str">
        <f ca="1">IF(LEN(J25)&gt;Einstellungen!$C$17,LEFT(J25,Einstellungen!$C$17)&amp;".",J25)</f>
        <v/>
      </c>
      <c r="K24" s="152" t="str">
        <f ca="1">IF(LEN(K25)&gt;Einstellungen!$C$17,LEFT(K25,Einstellungen!$C$17)&amp;".",K25)</f>
        <v/>
      </c>
      <c r="L24" s="152" t="str">
        <f ca="1">IF(LEN(L25)&gt;Einstellungen!$C$17,LEFT(L25,Einstellungen!$C$17)&amp;".",L25)</f>
        <v/>
      </c>
      <c r="M24" s="153" t="str">
        <f ca="1">IF(LEN(M25)&gt;Einstellungen!$C$17,LEFT(M25,Einstellungen!$C$17)&amp;".",M25)</f>
        <v/>
      </c>
    </row>
    <row r="25" spans="2:14" ht="21.95" customHeight="1" thickTop="1" thickBot="1" x14ac:dyDescent="0.25">
      <c r="B25" s="119"/>
      <c r="C25" s="125" t="str">
        <f>Sprache!$E$10</f>
        <v>Teilnehmer bzw. Mannschaft</v>
      </c>
      <c r="D25" s="129" t="str">
        <f>Sprache!$E$27</f>
        <v>Pkt</v>
      </c>
      <c r="E25" s="116" t="str">
        <f>Sprache!$E$26</f>
        <v>Diff.</v>
      </c>
      <c r="F25" s="116" t="str">
        <f>Sprache!$E$28</f>
        <v>erz. Tore</v>
      </c>
      <c r="G25" s="154" t="str">
        <f>Sprache!$E$49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IF($C26="","",INDEX(Calc3!$E$4:$E$12,MATCH($C26,Calc3!$F$4:$F$12,0)))</f>
        <v/>
      </c>
      <c r="C26" s="126" t="str">
        <f ca="1">IF(Calc3!$K$13=0,"",Calc3!$AH4)</f>
        <v/>
      </c>
      <c r="D26" s="130" t="str">
        <f ca="1">IF($C26="","",VLOOKUP($C26,Calc3!$C$17:$AC$25,25,0))</f>
        <v/>
      </c>
      <c r="E26" s="113" t="str">
        <f ca="1">IF($C26="","",VLOOKUP($C26,Calc3!$C$17:$AC$25,26,0))</f>
        <v/>
      </c>
      <c r="F26" s="113" t="str">
        <f ca="1">IF($C26="","",VLOOKUP($C26,Calc3!$C$17:$AC$25,27,0))</f>
        <v/>
      </c>
      <c r="G26" s="532" t="str">
        <f ca="1">IF($C26="","",VLOOKUP(C26,Vorrunde!$AH$12:$AI$37,2,0))</f>
        <v/>
      </c>
      <c r="H26" s="138"/>
      <c r="I26" s="113" t="str">
        <f ca="1">IFERROR(VLOOKUP($C26&amp;I$25,Calc3!$Z$64:$AB$207,3,0),"")</f>
        <v/>
      </c>
      <c r="J26" s="113" t="str">
        <f ca="1">IFERROR(VLOOKUP($C26&amp;J$25,Calc3!$Z$64:$AB$207,3,0),"")</f>
        <v/>
      </c>
      <c r="K26" s="113" t="str">
        <f ca="1">IFERROR(VLOOKUP($C26&amp;K$25,Calc3!$Z$64:$AB$207,3,0),"")</f>
        <v/>
      </c>
      <c r="L26" s="113" t="str">
        <f ca="1">IFERROR(VLOOKUP($C26&amp;L$25,Calc3!$Z$64:$AB$207,3,0),"")</f>
        <v/>
      </c>
      <c r="M26" s="159" t="str">
        <f ca="1">IFERROR(VLOOKUP($C26&amp;M$25,Calc3!$Z$64:$AB$207,3,0),"")</f>
        <v/>
      </c>
      <c r="N26" s="188" t="str">
        <f t="shared" ref="N26:N31" ca="1" si="2">C26</f>
        <v/>
      </c>
    </row>
    <row r="27" spans="2:14" ht="21.95" customHeight="1" x14ac:dyDescent="0.2">
      <c r="B27" s="117" t="str">
        <f ca="1">IF($C27="","",INDEX(Calc3!$E$4:$E$12,MATCH($C27,Calc3!$F$4:$F$12,0)))</f>
        <v/>
      </c>
      <c r="C27" s="127" t="str">
        <f ca="1">IF(Calc3!$K$13=0,"",Calc3!$AH5)</f>
        <v/>
      </c>
      <c r="D27" s="131" t="str">
        <f ca="1">IF($C27="","",VLOOKUP($C27,Calc3!$C$17:$AC$25,25,0))</f>
        <v/>
      </c>
      <c r="E27" s="114" t="str">
        <f ca="1">IF($C27="","",VLOOKUP($C27,Calc3!$C$17:$AC$25,26,0))</f>
        <v/>
      </c>
      <c r="F27" s="114" t="str">
        <f ca="1">IF($C27="","",VLOOKUP($C27,Calc3!$C$17:$AC$25,27,0))</f>
        <v/>
      </c>
      <c r="G27" s="533" t="str">
        <f ca="1">IF($C27="","",VLOOKUP(C27,Vorrunde!$AH$12:$AI$37,2,0))</f>
        <v/>
      </c>
      <c r="H27" s="139" t="str">
        <f ca="1">IFERROR(VLOOKUP($C27&amp;H$25,Calc3!$Z$64:$AB$207,3,0),"")</f>
        <v/>
      </c>
      <c r="I27" s="124"/>
      <c r="J27" s="114" t="str">
        <f ca="1">IFERROR(VLOOKUP($C27&amp;J$25,Calc3!$Z$64:$AB$207,3,0),"")</f>
        <v/>
      </c>
      <c r="K27" s="114" t="str">
        <f ca="1">IFERROR(VLOOKUP($C27&amp;K$25,Calc3!$Z$64:$AB$207,3,0),"")</f>
        <v/>
      </c>
      <c r="L27" s="114" t="str">
        <f ca="1">IFERROR(VLOOKUP($C27&amp;L$25,Calc3!$Z$64:$AB$207,3,0),"")</f>
        <v/>
      </c>
      <c r="M27" s="160" t="str">
        <f ca="1">IFERROR(VLOOKUP($C27&amp;M$25,Calc3!$Z$64:$AB$207,3,0),"")</f>
        <v/>
      </c>
      <c r="N27" s="189" t="str">
        <f t="shared" ca="1" si="2"/>
        <v/>
      </c>
    </row>
    <row r="28" spans="2:14" ht="21.95" customHeight="1" x14ac:dyDescent="0.2">
      <c r="B28" s="117" t="str">
        <f ca="1">IF($C28="","",INDEX(Calc3!$E$4:$E$12,MATCH($C28,Calc3!$F$4:$F$12,0)))</f>
        <v/>
      </c>
      <c r="C28" s="127" t="str">
        <f ca="1">IF(Calc3!$K$13=0,"",Calc3!$AH6)</f>
        <v/>
      </c>
      <c r="D28" s="131" t="str">
        <f ca="1">IF($C28="","",VLOOKUP($C28,Calc3!$C$17:$AC$25,25,0))</f>
        <v/>
      </c>
      <c r="E28" s="114" t="str">
        <f ca="1">IF($C28="","",VLOOKUP($C28,Calc3!$C$17:$AC$25,26,0))</f>
        <v/>
      </c>
      <c r="F28" s="114" t="str">
        <f ca="1">IF($C28="","",VLOOKUP($C28,Calc3!$C$17:$AC$25,27,0))</f>
        <v/>
      </c>
      <c r="G28" s="533" t="str">
        <f ca="1">IF($C28="","",VLOOKUP(C28,Vorrunde!$AH$12:$AI$37,2,0))</f>
        <v/>
      </c>
      <c r="H28" s="139" t="str">
        <f ca="1">IFERROR(VLOOKUP($C28&amp;H$25,Calc3!$Z$64:$AB$207,3,0),"")</f>
        <v/>
      </c>
      <c r="I28" s="114" t="str">
        <f ca="1">IFERROR(VLOOKUP($C28&amp;I$25,Calc3!$Z$64:$AB$207,3,0),"")</f>
        <v/>
      </c>
      <c r="J28" s="124"/>
      <c r="K28" s="114" t="str">
        <f ca="1">IFERROR(VLOOKUP($C28&amp;K$25,Calc3!$Z$64:$AB$207,3,0),"")</f>
        <v/>
      </c>
      <c r="L28" s="114" t="str">
        <f ca="1">IFERROR(VLOOKUP($C28&amp;L$25,Calc3!$Z$64:$AB$207,3,0),"")</f>
        <v/>
      </c>
      <c r="M28" s="160" t="str">
        <f ca="1">IFERROR(VLOOKUP($C28&amp;M$25,Calc3!$Z$64:$AB$207,3,0),"")</f>
        <v/>
      </c>
      <c r="N28" s="189" t="str">
        <f t="shared" ca="1" si="2"/>
        <v/>
      </c>
    </row>
    <row r="29" spans="2:14" ht="21.95" customHeight="1" x14ac:dyDescent="0.2">
      <c r="B29" s="117" t="str">
        <f ca="1">IF($C29="","",INDEX(Calc3!$E$4:$E$12,MATCH($C29,Calc3!$F$4:$F$12,0)))</f>
        <v/>
      </c>
      <c r="C29" s="127" t="str">
        <f ca="1">IF(Calc3!$K$13=0,"",Calc3!$AH7)</f>
        <v/>
      </c>
      <c r="D29" s="131" t="str">
        <f ca="1">IF($C29="","",VLOOKUP($C29,Calc3!$C$17:$AC$25,25,0))</f>
        <v/>
      </c>
      <c r="E29" s="114" t="str">
        <f ca="1">IF($C29="","",VLOOKUP($C29,Calc3!$C$17:$AC$25,26,0))</f>
        <v/>
      </c>
      <c r="F29" s="114" t="str">
        <f ca="1">IF($C29="","",VLOOKUP($C29,Calc3!$C$17:$AC$25,27,0))</f>
        <v/>
      </c>
      <c r="G29" s="533" t="str">
        <f ca="1">IF($C29="","",VLOOKUP(C29,Vorrunde!$AH$12:$AI$37,2,0))</f>
        <v/>
      </c>
      <c r="H29" s="139" t="str">
        <f ca="1">IFERROR(VLOOKUP($C29&amp;H$25,Calc3!$Z$64:$AB$207,3,0),"")</f>
        <v/>
      </c>
      <c r="I29" s="114" t="str">
        <f ca="1">IFERROR(VLOOKUP($C29&amp;I$25,Calc3!$Z$64:$AB$207,3,0),"")</f>
        <v/>
      </c>
      <c r="J29" s="114" t="str">
        <f ca="1">IFERROR(VLOOKUP($C29&amp;J$25,Calc3!$Z$64:$AB$207,3,0),"")</f>
        <v/>
      </c>
      <c r="K29" s="124"/>
      <c r="L29" s="114" t="str">
        <f ca="1">IFERROR(VLOOKUP($C29&amp;L$25,Calc3!$Z$64:$AB$207,3,0),"")</f>
        <v/>
      </c>
      <c r="M29" s="160" t="str">
        <f ca="1">IFERROR(VLOOKUP($C29&amp;M$25,Calc3!$Z$64:$AB$207,3,0),"")</f>
        <v/>
      </c>
      <c r="N29" s="189" t="str">
        <f t="shared" ca="1" si="2"/>
        <v/>
      </c>
    </row>
    <row r="30" spans="2:14" ht="21.95" customHeight="1" x14ac:dyDescent="0.2">
      <c r="B30" s="117" t="str">
        <f ca="1">IF($C30="","",INDEX(Calc3!$E$4:$E$12,MATCH($C30,Calc3!$F$4:$F$12,0)))</f>
        <v/>
      </c>
      <c r="C30" s="127" t="str">
        <f ca="1">IF(Calc3!$K$13=0,"",Calc3!$AH8)</f>
        <v/>
      </c>
      <c r="D30" s="131" t="str">
        <f ca="1">IF($C30="","",VLOOKUP($C30,Calc3!$C$17:$AC$25,25,0))</f>
        <v/>
      </c>
      <c r="E30" s="114" t="str">
        <f ca="1">IF($C30="","",VLOOKUP($C30,Calc3!$C$17:$AC$25,26,0))</f>
        <v/>
      </c>
      <c r="F30" s="114" t="str">
        <f ca="1">IF($C30="","",VLOOKUP($C30,Calc3!$C$17:$AC$25,27,0))</f>
        <v/>
      </c>
      <c r="G30" s="533" t="str">
        <f ca="1">IF($C30="","",VLOOKUP(C30,Vorrunde!$AH$12:$AI$37,2,0))</f>
        <v/>
      </c>
      <c r="H30" s="139" t="str">
        <f ca="1">IFERROR(VLOOKUP($C30&amp;H$25,Calc3!$Z$64:$AB$207,3,0),"")</f>
        <v/>
      </c>
      <c r="I30" s="114" t="str">
        <f ca="1">IFERROR(VLOOKUP($C30&amp;I$25,Calc3!$Z$64:$AB$207,3,0),"")</f>
        <v/>
      </c>
      <c r="J30" s="114" t="str">
        <f ca="1">IFERROR(VLOOKUP($C30&amp;J$25,Calc3!$Z$64:$AB$207,3,0),"")</f>
        <v/>
      </c>
      <c r="K30" s="114" t="str">
        <f ca="1">IFERROR(VLOOKUP($C30&amp;K$25,Calc3!$Z$64:$AB$207,3,0),"")</f>
        <v/>
      </c>
      <c r="L30" s="124"/>
      <c r="M30" s="160" t="str">
        <f ca="1">IFERROR(VLOOKUP($C30&amp;M$25,Calc3!$Z$64:$AB$207,3,0),"")</f>
        <v/>
      </c>
      <c r="N30" s="189" t="str">
        <f t="shared" ca="1" si="2"/>
        <v/>
      </c>
    </row>
    <row r="31" spans="2:14" ht="21.95" customHeight="1" thickBot="1" x14ac:dyDescent="0.25">
      <c r="B31" s="118" t="str">
        <f ca="1">IF($C31="","",INDEX(Calc3!$E$4:$E$12,MATCH($C31,Calc3!$F$4:$F$12,0)))</f>
        <v/>
      </c>
      <c r="C31" s="128" t="str">
        <f ca="1">IF(Calc3!$K$13=0,"",Calc3!$AH9)</f>
        <v/>
      </c>
      <c r="D31" s="132" t="str">
        <f ca="1">IF($C31="","",VLOOKUP($C31,Calc3!$C$17:$AC$25,25,0))</f>
        <v/>
      </c>
      <c r="E31" s="115" t="str">
        <f ca="1">IF($C31="","",VLOOKUP($C31,Calc3!$C$17:$AC$25,26,0))</f>
        <v/>
      </c>
      <c r="F31" s="115" t="str">
        <f ca="1">IF($C31="","",VLOOKUP($C31,Calc3!$C$17:$AC$25,27,0))</f>
        <v/>
      </c>
      <c r="G31" s="534" t="str">
        <f ca="1">IF($C31="","",VLOOKUP(C31,Vorrunde!$AH$12:$AI$37,2,0))</f>
        <v/>
      </c>
      <c r="H31" s="140" t="str">
        <f ca="1">IFERROR(VLOOKUP($C31&amp;H$25,Calc3!$Z$64:$AB$207,3,0),"")</f>
        <v/>
      </c>
      <c r="I31" s="115" t="str">
        <f ca="1">IFERROR(VLOOKUP($C31&amp;I$25,Calc3!$Z$64:$AB$207,3,0),"")</f>
        <v/>
      </c>
      <c r="J31" s="115" t="str">
        <f ca="1">IFERROR(VLOOKUP($C31&amp;J$25,Calc3!$Z$64:$AB$207,3,0),"")</f>
        <v/>
      </c>
      <c r="K31" s="115" t="str">
        <f ca="1">IFERROR(VLOOKUP($C31&amp;K$25,Calc3!$Z$64:$AB$207,3,0),"")</f>
        <v/>
      </c>
      <c r="L31" s="115" t="str">
        <f ca="1">IFERROR(VLOOKUP($C31&amp;L$25,Calc3!$Z$64:$AB$207,3,0),"")</f>
        <v/>
      </c>
      <c r="M31" s="161"/>
      <c r="N31" s="190" t="str">
        <f t="shared" ca="1" si="2"/>
        <v/>
      </c>
    </row>
    <row r="32" spans="2:14" ht="42.75" customHeight="1" thickTop="1" thickBot="1" x14ac:dyDescent="0.25"/>
    <row r="33" spans="2:14" ht="21.95" customHeight="1" thickBot="1" x14ac:dyDescent="0.25">
      <c r="H33" s="151" t="str">
        <f ca="1">IF(LEN(H34)&gt;Einstellungen!$C$17,LEFT(H34,Einstellungen!$C$17)&amp;".",H34)</f>
        <v/>
      </c>
      <c r="I33" s="152" t="str">
        <f ca="1">IF(LEN(I34)&gt;Einstellungen!$C$17,LEFT(I34,Einstellungen!$C$17)&amp;".",I34)</f>
        <v/>
      </c>
      <c r="J33" s="152" t="str">
        <f ca="1">IF(LEN(J34)&gt;Einstellungen!$C$17,LEFT(J34,Einstellungen!$C$17)&amp;".",J34)</f>
        <v/>
      </c>
      <c r="K33" s="152" t="str">
        <f ca="1">IF(LEN(K34)&gt;Einstellungen!$C$17,LEFT(K34,Einstellungen!$C$17)&amp;".",K34)</f>
        <v/>
      </c>
      <c r="L33" s="152" t="str">
        <f ca="1">IF(LEN(L34)&gt;Einstellungen!$C$17,LEFT(L34,Einstellungen!$C$17)&amp;".",L34)</f>
        <v/>
      </c>
      <c r="M33" s="153" t="str">
        <f ca="1">IF(LEN(M34)&gt;Einstellungen!$C$17,LEFT(M34,Einstellungen!$C$17)&amp;".",M34)</f>
        <v/>
      </c>
    </row>
    <row r="34" spans="2:14" ht="21.95" customHeight="1" thickTop="1" thickBot="1" x14ac:dyDescent="0.25">
      <c r="B34" s="119"/>
      <c r="C34" s="125" t="str">
        <f>Sprache!$E$10</f>
        <v>Teilnehmer bzw. Mannschaft</v>
      </c>
      <c r="D34" s="129" t="str">
        <f>Sprache!$E$27</f>
        <v>Pkt</v>
      </c>
      <c r="E34" s="116" t="str">
        <f>Sprache!$E$26</f>
        <v>Diff.</v>
      </c>
      <c r="F34" s="116" t="str">
        <f>Sprache!$E$28</f>
        <v>erz. Tore</v>
      </c>
      <c r="G34" s="154" t="str">
        <f>Sprache!$E$49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IF($C35="","",INDEX(Calc3!$E$4:$E$12,MATCH($C35,Calc3!$F$4:$F$12,0)))</f>
        <v/>
      </c>
      <c r="C35" s="126" t="str">
        <f ca="1">IF(Calc3!$K$13=0,"",Calc3!$AM4)</f>
        <v/>
      </c>
      <c r="D35" s="130" t="str">
        <f ca="1">IF($C35="","",VLOOKUP($C35,Calc3!$C$17:$AC$25,25,0))</f>
        <v/>
      </c>
      <c r="E35" s="113" t="str">
        <f ca="1">IF($C35="","",VLOOKUP($C35,Calc3!$C$17:$AC$25,26,0))</f>
        <v/>
      </c>
      <c r="F35" s="113" t="str">
        <f ca="1">IF($C35="","",VLOOKUP($C35,Calc3!$C$17:$AC$25,27,0))</f>
        <v/>
      </c>
      <c r="G35" s="532" t="str">
        <f ca="1">IF($C35="","",VLOOKUP(C35,Vorrunde!$AH$12:$AI$37,2,0))</f>
        <v/>
      </c>
      <c r="H35" s="138"/>
      <c r="I35" s="113" t="str">
        <f ca="1">IFERROR(VLOOKUP($C35&amp;I$34,Calc3!$Z$64:$AB$207,3,0),"")</f>
        <v/>
      </c>
      <c r="J35" s="113" t="str">
        <f ca="1">IFERROR(VLOOKUP($C35&amp;J$34,Calc3!$Z$64:$AB$207,3,0),"")</f>
        <v/>
      </c>
      <c r="K35" s="113" t="str">
        <f ca="1">IFERROR(VLOOKUP($C35&amp;K$34,Calc3!$Z$64:$AB$207,3,0),"")</f>
        <v/>
      </c>
      <c r="L35" s="113" t="str">
        <f ca="1">IFERROR(VLOOKUP($C35&amp;L$34,Calc3!$Z$64:$AB$207,3,0),"")</f>
        <v/>
      </c>
      <c r="M35" s="159" t="str">
        <f ca="1">IFERROR(VLOOKUP($C35&amp;M$34,Calc3!$Z$64:$AB$207,3,0),"")</f>
        <v/>
      </c>
      <c r="N35" s="188" t="str">
        <f t="shared" ref="N35:N40" ca="1" si="3">C35</f>
        <v/>
      </c>
    </row>
    <row r="36" spans="2:14" ht="21.95" customHeight="1" x14ac:dyDescent="0.2">
      <c r="B36" s="117" t="str">
        <f ca="1">IF($C36="","",INDEX(Calc3!$E$4:$E$12,MATCH($C36,Calc3!$F$4:$F$12,0)))</f>
        <v/>
      </c>
      <c r="C36" s="127" t="str">
        <f ca="1">IF(Calc3!$K$13=0,"",Calc3!$AM5)</f>
        <v/>
      </c>
      <c r="D36" s="131" t="str">
        <f ca="1">IF($C36="","",VLOOKUP($C36,Calc3!$C$17:$AC$25,25,0))</f>
        <v/>
      </c>
      <c r="E36" s="114" t="str">
        <f ca="1">IF($C36="","",VLOOKUP($C36,Calc3!$C$17:$AC$25,26,0))</f>
        <v/>
      </c>
      <c r="F36" s="114" t="str">
        <f ca="1">IF($C36="","",VLOOKUP($C36,Calc3!$C$17:$AC$25,27,0))</f>
        <v/>
      </c>
      <c r="G36" s="533" t="str">
        <f ca="1">IF($C36="","",VLOOKUP(C36,Vorrunde!$AH$12:$AI$37,2,0))</f>
        <v/>
      </c>
      <c r="H36" s="139" t="str">
        <f ca="1">IFERROR(VLOOKUP($C36&amp;H$34,Calc3!$Z$64:$AB$207,3,0),"")</f>
        <v/>
      </c>
      <c r="I36" s="124"/>
      <c r="J36" s="114" t="str">
        <f ca="1">IFERROR(VLOOKUP($C36&amp;J$34,Calc3!$Z$64:$AB$207,3,0),"")</f>
        <v/>
      </c>
      <c r="K36" s="114" t="str">
        <f ca="1">IFERROR(VLOOKUP($C36&amp;K$34,Calc3!$Z$64:$AB$207,3,0),"")</f>
        <v/>
      </c>
      <c r="L36" s="114" t="str">
        <f ca="1">IFERROR(VLOOKUP($C36&amp;L$34,Calc3!$Z$64:$AB$207,3,0),"")</f>
        <v/>
      </c>
      <c r="M36" s="160" t="str">
        <f ca="1">IFERROR(VLOOKUP($C36&amp;M$34,Calc3!$Z$64:$AB$207,3,0),"")</f>
        <v/>
      </c>
      <c r="N36" s="189" t="str">
        <f t="shared" ca="1" si="3"/>
        <v/>
      </c>
    </row>
    <row r="37" spans="2:14" ht="21.95" customHeight="1" x14ac:dyDescent="0.2">
      <c r="B37" s="117" t="str">
        <f ca="1">IF($C37="","",INDEX(Calc3!$E$4:$E$12,MATCH($C37,Calc3!$F$4:$F$12,0)))</f>
        <v/>
      </c>
      <c r="C37" s="127" t="str">
        <f ca="1">IF(Calc3!$K$13=0,"",Calc3!$AM6)</f>
        <v/>
      </c>
      <c r="D37" s="131" t="str">
        <f ca="1">IF($C37="","",VLOOKUP($C37,Calc3!$C$17:$AC$25,25,0))</f>
        <v/>
      </c>
      <c r="E37" s="114" t="str">
        <f ca="1">IF($C37="","",VLOOKUP($C37,Calc3!$C$17:$AC$25,26,0))</f>
        <v/>
      </c>
      <c r="F37" s="114" t="str">
        <f ca="1">IF($C37="","",VLOOKUP($C37,Calc3!$C$17:$AC$25,27,0))</f>
        <v/>
      </c>
      <c r="G37" s="533" t="str">
        <f ca="1">IF($C37="","",VLOOKUP(C37,Vorrunde!$AH$12:$AI$37,2,0))</f>
        <v/>
      </c>
      <c r="H37" s="139" t="str">
        <f ca="1">IFERROR(VLOOKUP($C37&amp;H$34,Calc3!$Z$64:$AB$207,3,0),"")</f>
        <v/>
      </c>
      <c r="I37" s="114" t="str">
        <f ca="1">IFERROR(VLOOKUP($C37&amp;I$34,Calc3!$Z$64:$AB$207,3,0),"")</f>
        <v/>
      </c>
      <c r="J37" s="124"/>
      <c r="K37" s="114" t="str">
        <f ca="1">IFERROR(VLOOKUP($C37&amp;K$34,Calc3!$Z$64:$AB$207,3,0),"")</f>
        <v/>
      </c>
      <c r="L37" s="114" t="str">
        <f ca="1">IFERROR(VLOOKUP($C37&amp;L$34,Calc3!$Z$64:$AB$207,3,0),"")</f>
        <v/>
      </c>
      <c r="M37" s="160" t="str">
        <f ca="1">IFERROR(VLOOKUP($C37&amp;M$34,Calc3!$Z$64:$AB$207,3,0),"")</f>
        <v/>
      </c>
      <c r="N37" s="189" t="str">
        <f t="shared" ca="1" si="3"/>
        <v/>
      </c>
    </row>
    <row r="38" spans="2:14" ht="21.95" customHeight="1" x14ac:dyDescent="0.2">
      <c r="B38" s="117" t="str">
        <f ca="1">IF($C38="","",INDEX(Calc3!$E$4:$E$12,MATCH($C38,Calc3!$F$4:$F$12,0)))</f>
        <v/>
      </c>
      <c r="C38" s="127" t="str">
        <f ca="1">IF(Calc3!$K$13=0,"",Calc3!$AM7)</f>
        <v/>
      </c>
      <c r="D38" s="131" t="str">
        <f ca="1">IF($C38="","",VLOOKUP($C38,Calc3!$C$17:$AC$25,25,0))</f>
        <v/>
      </c>
      <c r="E38" s="114" t="str">
        <f ca="1">IF($C38="","",VLOOKUP($C38,Calc3!$C$17:$AC$25,26,0))</f>
        <v/>
      </c>
      <c r="F38" s="114" t="str">
        <f ca="1">IF($C38="","",VLOOKUP($C38,Calc3!$C$17:$AC$25,27,0))</f>
        <v/>
      </c>
      <c r="G38" s="533" t="str">
        <f ca="1">IF($C38="","",VLOOKUP(C38,Vorrunde!$AH$12:$AI$37,2,0))</f>
        <v/>
      </c>
      <c r="H38" s="139" t="str">
        <f ca="1">IFERROR(VLOOKUP($C38&amp;H$34,Calc3!$Z$64:$AB$207,3,0),"")</f>
        <v/>
      </c>
      <c r="I38" s="114" t="str">
        <f ca="1">IFERROR(VLOOKUP($C38&amp;I$34,Calc3!$Z$64:$AB$207,3,0),"")</f>
        <v/>
      </c>
      <c r="J38" s="114" t="str">
        <f ca="1">IFERROR(VLOOKUP($C38&amp;J$34,Calc3!$Z$64:$AB$207,3,0),"")</f>
        <v/>
      </c>
      <c r="K38" s="124"/>
      <c r="L38" s="114" t="str">
        <f ca="1">IFERROR(VLOOKUP($C38&amp;L$34,Calc3!$Z$64:$AB$207,3,0),"")</f>
        <v/>
      </c>
      <c r="M38" s="160" t="str">
        <f ca="1">IFERROR(VLOOKUP($C38&amp;M$34,Calc3!$Z$64:$AB$207,3,0),"")</f>
        <v/>
      </c>
      <c r="N38" s="189" t="str">
        <f t="shared" ca="1" si="3"/>
        <v/>
      </c>
    </row>
    <row r="39" spans="2:14" ht="21.95" customHeight="1" x14ac:dyDescent="0.2">
      <c r="B39" s="117" t="str">
        <f ca="1">IF($C39="","",INDEX(Calc3!$E$4:$E$12,MATCH($C39,Calc3!$F$4:$F$12,0)))</f>
        <v/>
      </c>
      <c r="C39" s="127" t="str">
        <f ca="1">IF(Calc3!$K$13=0,"",Calc3!$AM8)</f>
        <v/>
      </c>
      <c r="D39" s="131" t="str">
        <f ca="1">IF($C39="","",VLOOKUP($C39,Calc3!$C$17:$AC$25,25,0))</f>
        <v/>
      </c>
      <c r="E39" s="114" t="str">
        <f ca="1">IF($C39="","",VLOOKUP($C39,Calc3!$C$17:$AC$25,26,0))</f>
        <v/>
      </c>
      <c r="F39" s="114" t="str">
        <f ca="1">IF($C39="","",VLOOKUP($C39,Calc3!$C$17:$AC$25,27,0))</f>
        <v/>
      </c>
      <c r="G39" s="533" t="str">
        <f ca="1">IF($C39="","",VLOOKUP(C39,Vorrunde!$AH$12:$AI$37,2,0))</f>
        <v/>
      </c>
      <c r="H39" s="139" t="str">
        <f ca="1">IFERROR(VLOOKUP($C39&amp;H$34,Calc3!$Z$64:$AB$207,3,0),"")</f>
        <v/>
      </c>
      <c r="I39" s="114" t="str">
        <f ca="1">IFERROR(VLOOKUP($C39&amp;I$34,Calc3!$Z$64:$AB$207,3,0),"")</f>
        <v/>
      </c>
      <c r="J39" s="114" t="str">
        <f ca="1">IFERROR(VLOOKUP($C39&amp;J$34,Calc3!$Z$64:$AB$207,3,0),"")</f>
        <v/>
      </c>
      <c r="K39" s="114" t="str">
        <f ca="1">IFERROR(VLOOKUP($C39&amp;K$34,Calc3!$Z$64:$AB$207,3,0),"")</f>
        <v/>
      </c>
      <c r="L39" s="124"/>
      <c r="M39" s="160" t="str">
        <f ca="1">IFERROR(VLOOKUP($C39&amp;M$34,Calc3!$Z$64:$AB$207,3,0),"")</f>
        <v/>
      </c>
      <c r="N39" s="189" t="str">
        <f t="shared" ca="1" si="3"/>
        <v/>
      </c>
    </row>
    <row r="40" spans="2:14" ht="21.95" customHeight="1" thickBot="1" x14ac:dyDescent="0.25">
      <c r="B40" s="118" t="str">
        <f ca="1">IF($C40="","",INDEX(Calc3!$E$4:$E$12,MATCH($C40,Calc3!$F$4:$F$12,0)))</f>
        <v/>
      </c>
      <c r="C40" s="128" t="str">
        <f ca="1">IF(Calc3!$K$13=0,"",Calc3!$AM9)</f>
        <v/>
      </c>
      <c r="D40" s="132" t="str">
        <f ca="1">IF($C40="","",VLOOKUP($C40,Calc3!$C$17:$AC$25,25,0))</f>
        <v/>
      </c>
      <c r="E40" s="115" t="str">
        <f ca="1">IF($C40="","",VLOOKUP($C40,Calc3!$C$17:$AC$25,26,0))</f>
        <v/>
      </c>
      <c r="F40" s="115" t="str">
        <f ca="1">IF($C40="","",VLOOKUP($C40,Calc3!$C$17:$AC$25,27,0))</f>
        <v/>
      </c>
      <c r="G40" s="534" t="str">
        <f ca="1">IF($C40="","",VLOOKUP(C40,Vorrunde!$AH$12:$AI$37,2,0))</f>
        <v/>
      </c>
      <c r="H40" s="140" t="str">
        <f ca="1">IFERROR(VLOOKUP($C40&amp;H$34,Calc3!$Z$64:$AB$207,3,0),"")</f>
        <v/>
      </c>
      <c r="I40" s="115" t="str">
        <f ca="1">IFERROR(VLOOKUP($C40&amp;I$34,Calc3!$Z$64:$AB$207,3,0),"")</f>
        <v/>
      </c>
      <c r="J40" s="115" t="str">
        <f ca="1">IFERROR(VLOOKUP($C40&amp;J$34,Calc3!$Z$64:$AB$207,3,0),"")</f>
        <v/>
      </c>
      <c r="K40" s="115" t="str">
        <f ca="1">IFERROR(VLOOKUP($C40&amp;K$34,Calc3!$Z$64:$AB$207,3,0),"")</f>
        <v/>
      </c>
      <c r="L40" s="115" t="str">
        <f ca="1">IFERROR(VLOOKUP($C40&amp;L$34,Calc3!$Z$64:$AB$207,3,0),"")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11" priority="1">
      <formula>OR(AND($B8=$B7,$C7&lt;&gt;""),AND($B8=$B9,$C9&lt;&gt;""))</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34</vt:i4>
      </vt:variant>
    </vt:vector>
  </HeadingPairs>
  <TitlesOfParts>
    <vt:vector size="34" baseType="lpstr">
      <vt:lpstr>Planung</vt:lpstr>
      <vt:lpstr>proof</vt:lpstr>
      <vt:lpstr>Pairings</vt:lpstr>
      <vt:lpstr>Vorrunde</vt:lpstr>
      <vt:lpstr>Endrunde 1</vt:lpstr>
      <vt:lpstr>Endrunde 2</vt:lpstr>
      <vt:lpstr>DirVergleich_A</vt:lpstr>
      <vt:lpstr>DirVergleich_B</vt:lpstr>
      <vt:lpstr>DirVergleich_C</vt:lpstr>
      <vt:lpstr>Endrunde 3</vt:lpstr>
      <vt:lpstr>Endrunde 4</vt:lpstr>
      <vt:lpstr>Sprache</vt:lpstr>
      <vt:lpstr>Einstellungen</vt:lpstr>
      <vt:lpstr>Info</vt:lpstr>
      <vt:lpstr>Calc1</vt:lpstr>
      <vt:lpstr>Calc2</vt:lpstr>
      <vt:lpstr>Calc3</vt:lpstr>
      <vt:lpstr>CalcGR1</vt:lpstr>
      <vt:lpstr>CalcGR2</vt:lpstr>
      <vt:lpstr>CalcGR3</vt:lpstr>
      <vt:lpstr>CalcGR4</vt:lpstr>
      <vt:lpstr>CalcGR5</vt:lpstr>
      <vt:lpstr>CalcGR6</vt:lpstr>
      <vt:lpstr>CalcE11</vt:lpstr>
      <vt:lpstr>CalcE12</vt:lpstr>
      <vt:lpstr>CalcE13</vt:lpstr>
      <vt:lpstr>CalcE14</vt:lpstr>
      <vt:lpstr>CalcE15</vt:lpstr>
      <vt:lpstr>CalcE16</vt:lpstr>
      <vt:lpstr>CalcE41</vt:lpstr>
      <vt:lpstr>CalcE42</vt:lpstr>
      <vt:lpstr>CalcE43</vt:lpstr>
      <vt:lpstr>CalcE44</vt:lpstr>
      <vt:lpstr>CalcE45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2025-04-16T21:44:38Z</dcterms:modified>
</cp:coreProperties>
</file>